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35" documentId="13_ncr:1_{C5289A57-7DF2-41A5-A351-4669325D9D94}" xr6:coauthVersionLast="47" xr6:coauthVersionMax="47" xr10:uidLastSave="{9177CDF9-D09F-4CC1-A414-20DDC50D7499}"/>
  <bookViews>
    <workbookView xWindow="-110" yWindow="-110" windowWidth="19420" windowHeight="10420" tabRatio="757" firstSheet="3" activeTab="5" xr2:uid="{00000000-000D-0000-FFFF-FFFF00000000}"/>
  </bookViews>
  <sheets>
    <sheet name="LOG" sheetId="236" r:id="rId1"/>
    <sheet name="Intro" sheetId="243" r:id="rId2"/>
    <sheet name="Commodities" sheetId="216" r:id="rId3"/>
    <sheet name="Processes" sheetId="231" r:id="rId4"/>
    <sheet name="Trade" sheetId="261" r:id="rId5"/>
    <sheet name="Distribution" sheetId="265" r:id="rId6"/>
    <sheet name="MIN-IMP-EXP" sheetId="245" r:id="rId7"/>
    <sheet name="ETS_NETS_Prices" sheetId="242" r:id="rId8"/>
    <sheet name="Refineries" sheetId="246" r:id="rId9"/>
    <sheet name="Emis" sheetId="244" r:id="rId10"/>
    <sheet name="35 (2)" sheetId="264" r:id="rId11"/>
    <sheet name="Fuel Tech" sheetId="237" r:id="rId12"/>
    <sheet name="2010" sheetId="259" r:id="rId13"/>
    <sheet name="2015" sheetId="260" r:id="rId14"/>
    <sheet name="2019" sheetId="258" r:id="rId15"/>
    <sheet name="3.10" sheetId="256" r:id="rId16"/>
    <sheet name="Data_by_sector" sheetId="262" r:id="rId17"/>
    <sheet name="BiomassCost" sheetId="241" r:id="rId18"/>
    <sheet name="MIN-IMP-EXP_Data" sheetId="235" r:id="rId19"/>
    <sheet name="Refinery_data" sheetId="238" r:id="rId20"/>
    <sheet name="Oil &amp; Gas Data" sheetId="247" r:id="rId21"/>
    <sheet name="Eurostat_EB-2010" sheetId="248" r:id="rId22"/>
    <sheet name="Eurostat_EB-2011" sheetId="249" r:id="rId23"/>
    <sheet name="Eurostat_EB-2012" sheetId="250" r:id="rId24"/>
    <sheet name="Eurostat_EB-2013" sheetId="251" r:id="rId25"/>
    <sheet name="Eurostat_EB-2014" sheetId="252" r:id="rId26"/>
    <sheet name="NETP 2016 (Balmorel)" sheetId="253" r:id="rId27"/>
    <sheet name="Flex4RES fuel prices" sheetId="254" r:id="rId28"/>
    <sheet name="BiomassCost (2)" sheetId="255"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1">#REF!,#REF!,#REF!</definedName>
    <definedName name="All_TP" localSheetId="22">#REF!,#REF!,#REF!</definedName>
    <definedName name="All_TP" localSheetId="23">#REF!,#REF!,#REF!</definedName>
    <definedName name="All_TP" localSheetId="24">#REF!,#REF!,#REF!</definedName>
    <definedName name="All_TP">#REF!,#REF!,#REF!</definedName>
    <definedName name="All_US" localSheetId="21">#REF!,#REF!,#REF!</definedName>
    <definedName name="All_US" localSheetId="22">#REF!,#REF!,#REF!</definedName>
    <definedName name="All_US" localSheetId="23">#REF!,#REF!,#REF!</definedName>
    <definedName name="All_US" localSheetId="24">#REF!,#REF!,#REF!</definedName>
    <definedName name="All_US">#REF!,#REF!,#REF!</definedName>
    <definedName name="AnnualProd_1">[1]Plants1!$N$14:$N$1884</definedName>
    <definedName name="BaseYear">[1]Start!$D$22</definedName>
    <definedName name="BiomassLargeCHP" localSheetId="14">[2]TechnologyData!$A$14:$M$41</definedName>
    <definedName name="BiomassLargeCHP" localSheetId="5">[3]TechnologyData!$A$14:$M$41</definedName>
    <definedName name="BiomassLargeCHP">[4]TechnologyData!$A$14:$M$41</definedName>
    <definedName name="body1ea" localSheetId="21">#REF!</definedName>
    <definedName name="body1ea" localSheetId="22">#REF!</definedName>
    <definedName name="body1ea" localSheetId="23">#REF!</definedName>
    <definedName name="body1ea" localSheetId="24">#REF!</definedName>
    <definedName name="body1ea">#REF!</definedName>
    <definedName name="body1eb" localSheetId="21">#REF!</definedName>
    <definedName name="body1eb" localSheetId="22">#REF!</definedName>
    <definedName name="body1eb" localSheetId="23">#REF!</definedName>
    <definedName name="body1eb" localSheetId="24">#REF!</definedName>
    <definedName name="body1eb">#REF!</definedName>
    <definedName name="body1fa" localSheetId="21">#REF!</definedName>
    <definedName name="body1fa" localSheetId="22">#REF!</definedName>
    <definedName name="body1fa" localSheetId="23">#REF!</definedName>
    <definedName name="body1fa" localSheetId="24">#REF!</definedName>
    <definedName name="body1fa">#REF!</definedName>
    <definedName name="body1fb" localSheetId="21">#REF!</definedName>
    <definedName name="body1fb" localSheetId="22">#REF!</definedName>
    <definedName name="body1fb" localSheetId="23">#REF!</definedName>
    <definedName name="body1fb" localSheetId="24">#REF!</definedName>
    <definedName name="body1fb">#REF!</definedName>
    <definedName name="body1ga" localSheetId="21">#REF!</definedName>
    <definedName name="body1ga" localSheetId="22">#REF!</definedName>
    <definedName name="body1ga" localSheetId="23">#REF!</definedName>
    <definedName name="body1ga" localSheetId="24">#REF!</definedName>
    <definedName name="body1ga">#REF!</definedName>
    <definedName name="body1gb" localSheetId="21">#REF!</definedName>
    <definedName name="body1gb" localSheetId="22">#REF!</definedName>
    <definedName name="body1gb" localSheetId="23">#REF!</definedName>
    <definedName name="body1gb" localSheetId="24">#REF!</definedName>
    <definedName name="body1gb">#REF!</definedName>
    <definedName name="body2ea" localSheetId="21">#REF!</definedName>
    <definedName name="body2ea" localSheetId="22">#REF!</definedName>
    <definedName name="body2ea" localSheetId="23">#REF!</definedName>
    <definedName name="body2ea" localSheetId="24">#REF!</definedName>
    <definedName name="body2ea">#REF!</definedName>
    <definedName name="body2eb" localSheetId="21">#REF!</definedName>
    <definedName name="body2eb" localSheetId="22">#REF!</definedName>
    <definedName name="body2eb" localSheetId="23">#REF!</definedName>
    <definedName name="body2eb" localSheetId="24">#REF!</definedName>
    <definedName name="body2eb">#REF!</definedName>
    <definedName name="body2f" localSheetId="21">#REF!</definedName>
    <definedName name="body2f" localSheetId="22">#REF!</definedName>
    <definedName name="body2f" localSheetId="23">#REF!</definedName>
    <definedName name="body2f" localSheetId="24">#REF!</definedName>
    <definedName name="body2f">#REF!</definedName>
    <definedName name="body2fa" localSheetId="21">#REF!</definedName>
    <definedName name="body2fa" localSheetId="22">#REF!</definedName>
    <definedName name="body2fa" localSheetId="23">#REF!</definedName>
    <definedName name="body2fa" localSheetId="24">#REF!</definedName>
    <definedName name="body2fa">#REF!</definedName>
    <definedName name="body2fb" localSheetId="21">#REF!</definedName>
    <definedName name="body2fb" localSheetId="22">#REF!</definedName>
    <definedName name="body2fb" localSheetId="23">#REF!</definedName>
    <definedName name="body2fb" localSheetId="24">#REF!</definedName>
    <definedName name="body2fb">#REF!</definedName>
    <definedName name="body2ga" localSheetId="21">#REF!</definedName>
    <definedName name="body2ga" localSheetId="22">#REF!</definedName>
    <definedName name="body2ga" localSheetId="23">#REF!</definedName>
    <definedName name="body2ga" localSheetId="24">#REF!</definedName>
    <definedName name="body2ga">#REF!</definedName>
    <definedName name="body2gb" localSheetId="21">#REF!</definedName>
    <definedName name="body2gb" localSheetId="22">#REF!</definedName>
    <definedName name="body2gb" localSheetId="23">#REF!</definedName>
    <definedName name="body2gb" localSheetId="24">#REF!</definedName>
    <definedName name="body2gb">#REF!</definedName>
    <definedName name="body3ea" localSheetId="21">#REF!</definedName>
    <definedName name="body3ea" localSheetId="22">#REF!</definedName>
    <definedName name="body3ea" localSheetId="23">#REF!</definedName>
    <definedName name="body3ea" localSheetId="24">#REF!</definedName>
    <definedName name="body3ea">#REF!</definedName>
    <definedName name="body3eb" localSheetId="21">#REF!</definedName>
    <definedName name="body3eb" localSheetId="22">#REF!</definedName>
    <definedName name="body3eb" localSheetId="23">#REF!</definedName>
    <definedName name="body3eb" localSheetId="24">#REF!</definedName>
    <definedName name="body3eb">#REF!</definedName>
    <definedName name="body3fa" localSheetId="21">#REF!</definedName>
    <definedName name="body3fa" localSheetId="22">#REF!</definedName>
    <definedName name="body3fa" localSheetId="23">#REF!</definedName>
    <definedName name="body3fa" localSheetId="24">#REF!</definedName>
    <definedName name="body3fa">#REF!</definedName>
    <definedName name="body3fb" localSheetId="21">#REF!</definedName>
    <definedName name="body3fb" localSheetId="22">#REF!</definedName>
    <definedName name="body3fb" localSheetId="23">#REF!</definedName>
    <definedName name="body3fb" localSheetId="24">#REF!</definedName>
    <definedName name="body3fb">#REF!</definedName>
    <definedName name="body3ga" localSheetId="21">#REF!</definedName>
    <definedName name="body3ga" localSheetId="22">#REF!</definedName>
    <definedName name="body3ga" localSheetId="23">#REF!</definedName>
    <definedName name="body3ga" localSheetId="24">#REF!</definedName>
    <definedName name="body3ga">#REF!</definedName>
    <definedName name="body3gb" localSheetId="21">#REF!</definedName>
    <definedName name="body3gb" localSheetId="22">#REF!</definedName>
    <definedName name="body3gb" localSheetId="23">#REF!</definedName>
    <definedName name="body3gb" localSheetId="24">#REF!</definedName>
    <definedName name="body3gb">#REF!</definedName>
    <definedName name="body4ea" localSheetId="21">#REF!</definedName>
    <definedName name="body4ea" localSheetId="22">#REF!</definedName>
    <definedName name="body4ea" localSheetId="23">#REF!</definedName>
    <definedName name="body4ea" localSheetId="24">#REF!</definedName>
    <definedName name="body4ea">#REF!</definedName>
    <definedName name="body4eb" localSheetId="21">#REF!</definedName>
    <definedName name="body4eb" localSheetId="22">#REF!</definedName>
    <definedName name="body4eb" localSheetId="23">#REF!</definedName>
    <definedName name="body4eb" localSheetId="24">#REF!</definedName>
    <definedName name="body4eb">#REF!</definedName>
    <definedName name="body4f" localSheetId="21">#REF!</definedName>
    <definedName name="body4f" localSheetId="22">#REF!</definedName>
    <definedName name="body4f" localSheetId="23">#REF!</definedName>
    <definedName name="body4f" localSheetId="24">#REF!</definedName>
    <definedName name="body4f">#REF!</definedName>
    <definedName name="body4fa" localSheetId="21">#REF!</definedName>
    <definedName name="body4fa" localSheetId="22">#REF!</definedName>
    <definedName name="body4fa" localSheetId="23">#REF!</definedName>
    <definedName name="body4fa" localSheetId="24">#REF!</definedName>
    <definedName name="body4fa">#REF!</definedName>
    <definedName name="body4fb" localSheetId="21">#REF!</definedName>
    <definedName name="body4fb" localSheetId="22">#REF!</definedName>
    <definedName name="body4fb" localSheetId="23">#REF!</definedName>
    <definedName name="body4fb" localSheetId="24">#REF!</definedName>
    <definedName name="body4fb">#REF!</definedName>
    <definedName name="body4ga" localSheetId="21">#REF!</definedName>
    <definedName name="body4ga" localSheetId="22">#REF!</definedName>
    <definedName name="body4ga" localSheetId="23">#REF!</definedName>
    <definedName name="body4ga" localSheetId="24">#REF!</definedName>
    <definedName name="body4ga">#REF!</definedName>
    <definedName name="body4gb" localSheetId="21">#REF!</definedName>
    <definedName name="body4gb" localSheetId="22">#REF!</definedName>
    <definedName name="body4gb" localSheetId="23">#REF!</definedName>
    <definedName name="body4gb" localSheetId="24">#REF!</definedName>
    <definedName name="body4gb">#REF!</definedName>
    <definedName name="BPslut" localSheetId="14">[2]Plants!$J$2</definedName>
    <definedName name="BPslut" localSheetId="5">[3]Plants!$J$2</definedName>
    <definedName name="BPslut">[4]Plants!$J$2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 localSheetId="5">OFFSET(#REF!,0,COUNTA(#REF!)-1,8,1),OFFSET(#REF!,0,COUNTA(#REF!)-1,2,1), OFFSET(#REF!,0,COUNTA(#REF!)-1,1,1), OFFSET(#REF!,0,COUNTA(#REF!)-1,1,1), OFFSET(#REF!,0,COUNTA(#REF!)-1,1,1)</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 localSheetId="5">[5]Cockpit!$B$5</definedName>
    <definedName name="chosenYear">[6]Cockpit!$B$5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1">#REF!</definedName>
    <definedName name="countrye" localSheetId="22">#REF!</definedName>
    <definedName name="countrye" localSheetId="23">#REF!</definedName>
    <definedName name="countrye" localSheetId="24">#REF!</definedName>
    <definedName name="countrye">#REF!</definedName>
    <definedName name="countryf" localSheetId="21">#REF!</definedName>
    <definedName name="countryf" localSheetId="22">#REF!</definedName>
    <definedName name="countryf" localSheetId="23">#REF!</definedName>
    <definedName name="countryf" localSheetId="24">#REF!</definedName>
    <definedName name="countryf">#REF!</definedName>
    <definedName name="countryg" localSheetId="21">#REF!</definedName>
    <definedName name="countryg" localSheetId="22">#REF!</definedName>
    <definedName name="countryg" localSheetId="23">#REF!</definedName>
    <definedName name="countryg" localSheetId="24">#REF!</definedName>
    <definedName name="countryg">#REF!</definedName>
    <definedName name="CRF_CountryName" localSheetId="5">[7]Sheet1!$C$4</definedName>
    <definedName name="CRF_CountryName">[8]Sheet1!$C$4</definedName>
    <definedName name="dkkPerEUR" localSheetId="5">'[9]Centrale data'!$C$34</definedName>
    <definedName name="dkkPerEUR">'[10]Centrale data'!$C$34</definedName>
    <definedName name="E_waste">#REF!</definedName>
    <definedName name="EFF_3a">#REF!</definedName>
    <definedName name="EFF_3b">#REF!</definedName>
    <definedName name="Eksportstigning" localSheetId="14">[2]Plants!$J$6</definedName>
    <definedName name="Eksportstigning" localSheetId="5">[3]Plants!$J$6</definedName>
    <definedName name="Eksportstigning">[4]Plants!$J$6</definedName>
    <definedName name="ElArea">[1]Start!$D$24</definedName>
    <definedName name="ELarea_1">[1]Plants1!$B$14:$B$1884</definedName>
    <definedName name="ElAreas">[1]Geo!$B$11:$B$15</definedName>
    <definedName name="ElAreas_Translate">[1]Geo!$I$11:$J$15</definedName>
    <definedName name="ElBoiler" localSheetId="14">[2]TechnologyData!$O$72:$AA$99</definedName>
    <definedName name="ElBoiler" localSheetId="5">[3]TechnologyData!$O$72:$AA$99</definedName>
    <definedName name="ElBoiler">[4]TechnologyData!$O$72:$AA$99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4">[2]Subsidy!#REF!</definedName>
    <definedName name="ElPriceMix" localSheetId="5">[3]Subsidy!#REF!</definedName>
    <definedName name="ElPriceMix" localSheetId="8">[4]Subsidy!#REF!</definedName>
    <definedName name="ElPriceMix">[4]Subsidy!#REF!</definedName>
    <definedName name="Euro">#REF!</definedName>
    <definedName name="Fastprisår" localSheetId="14">[11]Forside!$B$5</definedName>
    <definedName name="Fastprisår" localSheetId="5">[12]Forside!$B$5</definedName>
    <definedName name="Fastprisår">[13]Forside!$B$5</definedName>
    <definedName name="FID_1" localSheetId="14">[14]AGR_Fuels!$A$2</definedName>
    <definedName name="FID_1" localSheetId="5">[15]AGR_Fuels!$A$2</definedName>
    <definedName name="FID_1" localSheetId="0">[16]AGR_Fuels!$A$2</definedName>
    <definedName name="FID_1">[16]AGR_Fuels!$A$2</definedName>
    <definedName name="FID_2" localSheetId="5">#REF!</definedName>
    <definedName name="FID_2" localSheetId="7">[17]LOG!#REF!</definedName>
    <definedName name="FID_2" localSheetId="8">[18]LOG!#REF!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 localSheetId="5">'[19]O&amp;M waste and WIN '!$K$13</definedName>
    <definedName name="FIXWINOFF">'[20]O&amp;M waste and WIN '!$K$13</definedName>
    <definedName name="FIXWINON" localSheetId="5">'[19]O&amp;M waste and WIN '!$K$14</definedName>
    <definedName name="FIXWINON">'[20]O&amp;M waste and WIN '!$K$14</definedName>
    <definedName name="FIXWSTBO" localSheetId="5">'[21]O&amp;M waste and WIN '!$E$5</definedName>
    <definedName name="FIXWSTBO">'[22]O&amp;M waste and WIN '!$E$5</definedName>
    <definedName name="FIXWSTBP" localSheetId="5">'[23]Adjusted O&amp;M waste and wind '!$C$4</definedName>
    <definedName name="FIXWSTBP">'[24]Adjusted O&amp;M waste and wind '!$C$4</definedName>
    <definedName name="FuelDesc">[1]Fuel!$T$12:$U$34</definedName>
    <definedName name="FuelPrices" localSheetId="7">#REF!</definedName>
    <definedName name="FuelPrices" localSheetId="8">#REF!</definedName>
    <definedName name="FuelPrices">#REF!</definedName>
    <definedName name="GHG_W_LULUCF_CO2" localSheetId="5">OFFSET([25]Data_by_gas!$A$14,0,1,1,COUNTA([25]Data_by_gas!$1:$1)-1)</definedName>
    <definedName name="GHG_W_LULUCF_CO2">OFFSET([26]Data_by_gas!$A$14,0,1,1,COUNTA([26]Data_by_gas!$1:$1)-1)</definedName>
    <definedName name="GHG_W_LULUCF_NONCO2" localSheetId="5">OFFSET([25]Data_by_gas!$A$21,0,1,1,COUNTA([25]Data_by_gas!$1:$1)-1)</definedName>
    <definedName name="GHG_W_LULUCF_NONCO2">OFFSET([26]Data_by_gas!$A$21,0,1,1,COUNTA([26]Data_by_gas!$1:$1)-1)</definedName>
    <definedName name="GHG_W_LULUCF_TOTALGHG" localSheetId="5">OFFSET([25]Data_by_gas!$A$22,0,1,1,COUNTA([25]Data_by_gas!$1:$1)-1)</definedName>
    <definedName name="GHG_W_LULUCF_TOTALGHG">OFFSET([26]Data_by_gas!$A$22,0,1,1,COUNTA([26]Data_by_gas!$1:$1)-1)</definedName>
    <definedName name="GHG_WO_LULUCF_CO2" localSheetId="5">OFFSET([25]Data_by_gas!$A$3,0,1,1,COUNTA([25]Data_by_gas!$1:$1)-1)</definedName>
    <definedName name="GHG_WO_LULUCF_CO2">OFFSET([26]Data_by_gas!$A$3,0,1,1,COUNTA([26]Data_by_gas!$1:$1)-1)</definedName>
    <definedName name="GHG_WO_LULUCF_NONCO2" localSheetId="5">OFFSET([25]Data_by_gas!$A$10,0,1,1,COUNTA([25]Data_by_gas!$1:$1)-1)</definedName>
    <definedName name="GHG_WO_LULUCF_NONCO2">OFFSET([26]Data_by_gas!$A$10,0,1,1,COUNTA([26]Data_by_gas!$1:$1)-1)</definedName>
    <definedName name="GHG_WO_LULUCF_TOTALGHG" localSheetId="5">OFFSET([25]Data_by_gas!$A$11,0,1,1,COUNTA([25]Data_by_gas!$1:$1)-1)</definedName>
    <definedName name="GHG_WO_LULUCF_TOTALGHG">OFFSET([26]Data_by_gas!$A$11,0,1,1,COUNTA([26]Data_by_gas!$1:$1)-1)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4">[2]TechnologyData!$O$101:$AA$128</definedName>
    <definedName name="HeatPump_Large" localSheetId="5">[3]TechnologyData!$O$101:$AA$128</definedName>
    <definedName name="HeatPump_Large">[4]TechnologyData!$O$101:$AA$128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4">[2]General!#REF!</definedName>
    <definedName name="Inflation" localSheetId="5">[3]General!#REF!</definedName>
    <definedName name="Inflation" localSheetId="8">[4]General!#REF!</definedName>
    <definedName name="Inflation">[4]General!#REF!</definedName>
    <definedName name="LastPSOYear" localSheetId="14">[2]Plants!$H$2</definedName>
    <definedName name="LastPSOYear" localSheetId="5">[3]Plants!$H$2</definedName>
    <definedName name="LastPSOYear">[4]Plants!$H$2</definedName>
    <definedName name="LBL_CAT" localSheetId="5">#REF!,#REF!,#REF!,#REF!,#REF!,#REF!</definedName>
    <definedName name="LBL_CAT">Data_by_sector!$A$11:$A$18,Data_by_sector!$A$26,Data_by_sector!$A$27,Data_by_sector!$A$35,Data_by_sector!$A$41,Data_by_sector!$A$46</definedName>
    <definedName name="LBL_GAS_YEARS" localSheetId="5">OFFSET([25]Data_by_gas!$A$1,0,1,1,COUNTA([25]Data_by_gas!$1:$1)-1)</definedName>
    <definedName name="LBL_GAS_YEARS">OFFSET([26]Data_by_gas!$A$1,0,1,1,COUNTA([26]Data_by_gas!$1:$1)-1)</definedName>
    <definedName name="LIFE_3a">#REF!</definedName>
    <definedName name="LIFE_3b">#REF!</definedName>
    <definedName name="MINCRD" comment="Activity bound for DK crude oil production based on projection from DEA." localSheetId="7">'[17]Mining NGA&amp;CRD'!$N$13:$O$93</definedName>
    <definedName name="MINCRD" comment="Activity bound for DK crude oil production based on projection from DEA." localSheetId="8">#REF!</definedName>
    <definedName name="MINCRD" comment="Activity bound for DK crude oil production based on projection from DEA.">#REF!</definedName>
    <definedName name="MINNGA" comment="Activity bound for DK natural gas  production based on projection from DEA." localSheetId="7">'[17]Mining NGA&amp;CRD'!$P$13:$Q$93</definedName>
    <definedName name="MINNGA" comment="Activity bound for DK natural gas  production based on projection from DEA." localSheetId="8">#REF!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4">[2]TechnologyData!$F$11</definedName>
    <definedName name="Nettarif" localSheetId="5">[3]TechnologyData!$F$11</definedName>
    <definedName name="Nettarif">[4]TechnologyData!$F$11</definedName>
    <definedName name="NGCC_SmallBP" localSheetId="14">[2]TechnologyData!$A$72:$M$99</definedName>
    <definedName name="NGCC_SmallBP" localSheetId="5">[3]TechnologyData!$A$72:$M$99</definedName>
    <definedName name="NGCC_SmallBP">[4]TechnologyData!$A$72:$M$99</definedName>
    <definedName name="nhydro" localSheetId="14">[2]General!#REF!</definedName>
    <definedName name="nhydro" localSheetId="5">[3]General!#REF!</definedName>
    <definedName name="nhydro" localSheetId="8">[4]General!#REF!</definedName>
    <definedName name="nhydro">[4]General!#REF!</definedName>
    <definedName name="NyeNGCC" localSheetId="14">[2]Plants!$J$5</definedName>
    <definedName name="NyeNGCC" localSheetId="5">[3]Plants!$J$5</definedName>
    <definedName name="NyeNGCC">[4]Plants!$J$5</definedName>
    <definedName name="OffshoreWindPark" localSheetId="14">[2]TechnologyData!$O$43:$AA$70</definedName>
    <definedName name="OffshoreWindPark" localSheetId="5">[3]TechnologyData!$O$43:$AA$70</definedName>
    <definedName name="OffshoreWindPark">[4]TechnologyData!$O$43:$AA$70</definedName>
    <definedName name="OnshoreWindPark" localSheetId="14">[2]TechnologyData!$O$14:$AA$41</definedName>
    <definedName name="OnshoreWindPark" localSheetId="5">[3]TechnologyData!$O$14:$AA$41</definedName>
    <definedName name="OnshoreWindPark">[4]TechnologyData!$O$14:$AA$41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Prisår_Til_Ramses" localSheetId="5">#REF!</definedName>
    <definedName name="Prisår_Til_Ramses" localSheetId="8">#REF!</definedName>
    <definedName name="Prisår_Til_Ramses">#REF!</definedName>
    <definedName name="Raggr1" localSheetId="5">[27]Rækker!$A$4:$A$4</definedName>
    <definedName name="Raggr1">[28]Rækker!$A$4:$A$4</definedName>
    <definedName name="Raggr2" localSheetId="5">[27]Rækker!$B$4:$B$4</definedName>
    <definedName name="Raggr2">[28]Rækker!$B$4:$B$4</definedName>
    <definedName name="Raggr3" localSheetId="5">[27]Rækker!$C$4:$C$4</definedName>
    <definedName name="Raggr3">[28]Rækker!$C$4:$C$4</definedName>
    <definedName name="Raggr4" localSheetId="8">#REF!</definedName>
    <definedName name="Raggr4">'MIN-IMP-EXP_Data'!$D$4:$D$4</definedName>
    <definedName name="Raggr5" localSheetId="8">#REF!</definedName>
    <definedName name="Raggr5">'MIN-IMP-EXP_Data'!$E$4:$E$4</definedName>
    <definedName name="Real_interest_rate" localSheetId="14">[29]TechnologyData!$B$37</definedName>
    <definedName name="Real_interest_rate" localSheetId="5">[30]TechnologyData!$B$37</definedName>
    <definedName name="Real_interest_rate">[31]TechnologyData!$B$37</definedName>
    <definedName name="RefurbishedCoalBioCHP" localSheetId="14">[2]TechnologyData!$A$43:$M$70</definedName>
    <definedName name="RefurbishedCoalBioCHP" localSheetId="5">[3]TechnologyData!$A$43:$M$70</definedName>
    <definedName name="RefurbishedCoalBioCHP">[4]TechnologyData!$A$43:$M$70</definedName>
    <definedName name="Region_3a">#REF!</definedName>
    <definedName name="Region_3b">#REF!</definedName>
    <definedName name="Region_Pa">#REF!</definedName>
    <definedName name="Region_Pb">#REF!</definedName>
    <definedName name="RenovCKV" localSheetId="14">[2]Plants!$J$4</definedName>
    <definedName name="RenovCKV" localSheetId="5">[3]Plants!$J$4</definedName>
    <definedName name="RenovCKV">[4]Plants!$J$4</definedName>
    <definedName name="RetBE" localSheetId="5">[32]Macro1!#REF!</definedName>
    <definedName name="RetBE" localSheetId="21">[33]Macro1!#REF!</definedName>
    <definedName name="RetBE" localSheetId="22">[33]Macro1!#REF!</definedName>
    <definedName name="RetBE" localSheetId="23">[33]Macro1!#REF!</definedName>
    <definedName name="RetBE" localSheetId="24">[33]Macro1!#REF!</definedName>
    <definedName name="RetBE">[33]Macro1!#REF!</definedName>
    <definedName name="rSØK" localSheetId="5">'[9]Centrale data'!$C$32</definedName>
    <definedName name="rSØK">'[10]Centrale data'!$C$32</definedName>
    <definedName name="Saggr1" localSheetId="5">[27]Søjler!$A$4:$A$7</definedName>
    <definedName name="Saggr1">[28]Søjler!$A$4:$A$7</definedName>
    <definedName name="Saggr2" localSheetId="5">[27]Søjler!$B$4:$B$7</definedName>
    <definedName name="Saggr2">[28]Søjler!$B$4:$B$7</definedName>
    <definedName name="Saggr3" localSheetId="5">[27]Søjler!$C$4:$C$7</definedName>
    <definedName name="Saggr3">[28]Søjler!$C$4:$C$7</definedName>
    <definedName name="Saggr4" localSheetId="5">[27]Søjler!$D$4:$D$7</definedName>
    <definedName name="Saggr4">[28]Søjler!$D$4:$D$7</definedName>
    <definedName name="Saggr5" localSheetId="5">[27]Søjler!$E$4:$E$7</definedName>
    <definedName name="Saggr5">[28]Søjler!$E$4:$E$7</definedName>
    <definedName name="Saggr6" localSheetId="5">[27]Søjler!$F$4:$F$7</definedName>
    <definedName name="Saggr6">[28]Søjler!$F$4:$F$7</definedName>
    <definedName name="Saggr7" localSheetId="5">[27]Søjler!$G$4:$G$7</definedName>
    <definedName name="Saggr7">[28]Søjler!$G$4:$G$7</definedName>
    <definedName name="Saggr8" localSheetId="5">[27]Søjler!$H$4:$H$7</definedName>
    <definedName name="Saggr8">[28]Søjler!$H$4:$H$7</definedName>
    <definedName name="SECTOR_CHANGE_TOTAL" localSheetId="16">(Data_by_sector!XFD1-Data_by_sector!$B1)/Data_by_sector!$B1</definedName>
    <definedName name="SECTOR_AAC" localSheetId="16">POWER(Data_by_sector!A1048531/Data_by_sector!XFD1048531, 1/(Data_by_sector!A$1-Data_by_sector!XFD$1))-1</definedName>
    <definedName name="SECTOR_AAC_TOTAL" localSheetId="16">POWER(Data_by_sector!XFD1048531/Data_by_sector!$B1048531, 1/(Data_by_sector!XFD$1-Data_by_sector!$B$1))-1</definedName>
    <definedName name="Set_Pa" localSheetId="5">#REF!</definedName>
    <definedName name="Set_Pa">#REF!</definedName>
    <definedName name="Set_Pb" localSheetId="5">#REF!</definedName>
    <definedName name="Set_Pb">#REF!</definedName>
    <definedName name="Share_I_UP_3" localSheetId="5">[34]Tech!#REF!</definedName>
    <definedName name="Share_I_UP_3">[35]Tech!#REF!</definedName>
    <definedName name="Share_I_UP_3a" localSheetId="5">#REF!</definedName>
    <definedName name="Share_I_UP_3a">#REF!</definedName>
    <definedName name="Share_I_UP_3b" localSheetId="5">#REF!</definedName>
    <definedName name="Share_I_UP_3b">#REF!</definedName>
    <definedName name="STOCK_HET_3" localSheetId="5">[34]Tech!#REF!</definedName>
    <definedName name="STOCK_HET_3">[35]Tech!#REF!</definedName>
    <definedName name="STOCK_HET_3a" localSheetId="5">#REF!</definedName>
    <definedName name="STOCK_HET_3a">#REF!</definedName>
    <definedName name="STOCK_HET_3b" localSheetId="5">#REF!</definedName>
    <definedName name="STOCK_HET_3b">#REF!</definedName>
    <definedName name="TechDesc_3a" localSheetId="5">#REF!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1">#REF!</definedName>
    <definedName name="TP.Electricity_and_RES" localSheetId="22">#REF!</definedName>
    <definedName name="TP.Electricity_and_RES" localSheetId="23">#REF!</definedName>
    <definedName name="TP.Electricity_and_RES" localSheetId="24">#REF!</definedName>
    <definedName name="TP.Electricity_and_RES">#REF!</definedName>
    <definedName name="TP.Petroleum" localSheetId="21">#REF!</definedName>
    <definedName name="TP.Petroleum" localSheetId="22">#REF!</definedName>
    <definedName name="TP.Petroleum" localSheetId="23">#REF!</definedName>
    <definedName name="TP.Petroleum" localSheetId="24">#REF!</definedName>
    <definedName name="TP.Petroleum">#REF!</definedName>
    <definedName name="TP.Solids_and_Gases" localSheetId="21">#REF!</definedName>
    <definedName name="TP.Solids_and_Gases" localSheetId="22">#REF!</definedName>
    <definedName name="TP.Solids_and_Gases" localSheetId="23">#REF!</definedName>
    <definedName name="TP.Solids_and_Gases" localSheetId="24">#REF!</definedName>
    <definedName name="TP.Solids_and_Gases">#REF!</definedName>
    <definedName name="Translate">'[1]Plants Translate 1'!$E$12:$K$55</definedName>
    <definedName name="_xlnm.Print_Area" localSheetId="21">'Eurostat_EB-2010'!$A$1:$BT$179</definedName>
    <definedName name="_xlnm.Print_Area" localSheetId="22">'Eurostat_EB-2011'!$A$1:$BT$179</definedName>
    <definedName name="_xlnm.Print_Area" localSheetId="23">'Eurostat_EB-2012'!$A$1:$BT$179</definedName>
    <definedName name="_xlnm.Print_Area" localSheetId="24">'Eurostat_EB-2013'!$A$1:$BT$179</definedName>
    <definedName name="_xlnm.Print_Area" localSheetId="25">'Eurostat_EB-2014'!$A$1:$BT$179</definedName>
    <definedName name="_xlnm.Print_Titles" localSheetId="21">'Eurostat_EB-2010'!$A:$F,'Eurostat_EB-2010'!$1:$3</definedName>
    <definedName name="_xlnm.Print_Titles" localSheetId="22">'Eurostat_EB-2011'!$A:$F,'Eurostat_EB-2011'!$1:$3</definedName>
    <definedName name="_xlnm.Print_Titles" localSheetId="23">'Eurostat_EB-2012'!$A:$F,'Eurostat_EB-2012'!$1:$3</definedName>
    <definedName name="_xlnm.Print_Titles" localSheetId="24">'Eurostat_EB-2013'!$A:$F,'Eurostat_EB-2013'!$1:$3</definedName>
    <definedName name="_xlnm.Print_Titles" localSheetId="25">'Eurostat_EB-2014'!$A:$F,'Eurostat_EB-2014'!$1:$3</definedName>
    <definedName name="US.Electricity_and_RES" localSheetId="21">#REF!</definedName>
    <definedName name="US.Electricity_and_RES" localSheetId="22">#REF!</definedName>
    <definedName name="US.Electricity_and_RES" localSheetId="23">#REF!</definedName>
    <definedName name="US.Electricity_and_RES" localSheetId="24">#REF!</definedName>
    <definedName name="US.Electricity_and_RES">#REF!</definedName>
    <definedName name="US.Petroleum" localSheetId="21">#REF!</definedName>
    <definedName name="US.Petroleum" localSheetId="22">#REF!</definedName>
    <definedName name="US.Petroleum" localSheetId="23">#REF!</definedName>
    <definedName name="US.Petroleum" localSheetId="24">#REF!</definedName>
    <definedName name="US.Petroleum">#REF!</definedName>
    <definedName name="US.Solids_and_Gases" localSheetId="21">#REF!</definedName>
    <definedName name="US.Solids_and_Gases" localSheetId="22">#REF!</definedName>
    <definedName name="US.Solids_and_Gases" localSheetId="23">#REF!</definedName>
    <definedName name="US.Solids_and_Gases" localSheetId="24">#REF!</definedName>
    <definedName name="US.Solids_and_Gases">#REF!</definedName>
    <definedName name="VAROM_3a">#REF!</definedName>
    <definedName name="VAROM_3b">#REF!</definedName>
    <definedName name="VARWINOFF" localSheetId="5">'[19]O&amp;M waste and WIN '!$L$13</definedName>
    <definedName name="VARWINOFF">'[20]O&amp;M waste and WIN '!$L$13</definedName>
    <definedName name="VARWINON" localSheetId="5">'[19]O&amp;M waste and WIN '!$L$14</definedName>
    <definedName name="VARWINON">'[20]O&amp;M waste and WIN '!$L$14</definedName>
    <definedName name="VARWSTBO" localSheetId="5">'[23]Adjusted O&amp;M waste and wind '!$D$5</definedName>
    <definedName name="VARWSTBO">'[24]Adjusted O&amp;M waste and wind '!$D$5</definedName>
    <definedName name="VARWSTBP" localSheetId="5">'[23]Adjusted O&amp;M waste and wind '!$D$4</definedName>
    <definedName name="VARWSTBP">'[24]Adjusted O&amp;M waste and wind '!$D$4</definedName>
    <definedName name="WasteCHP" localSheetId="14">[2]TechnologyData!$A$101:$M$129</definedName>
    <definedName name="WasteCHP" localSheetId="5">[3]TechnologyData!$A$101:$M$129</definedName>
    <definedName name="WasteCHP">[4]TechnologyData!$A$101:$M$129</definedName>
    <definedName name="Wood_SmallBP" localSheetId="14">[2]TechnologyData!$A$131:$M$158</definedName>
    <definedName name="Wood_SmallBP" localSheetId="5">[3]TechnologyData!$A$131:$M$158</definedName>
    <definedName name="Wood_SmallBP">[4]TechnologyData!$A$131:$M$158</definedName>
    <definedName name="x" localSheetId="2">[36]AGR_Fuels!$A$2</definedName>
    <definedName name="x" localSheetId="5">[37]AGR_Fuels!$A$2</definedName>
    <definedName name="x">[36]AGR_Fuels!$A$2</definedName>
    <definedName name="yeare" localSheetId="21">#REF!</definedName>
    <definedName name="yeare" localSheetId="22">#REF!</definedName>
    <definedName name="yeare" localSheetId="23">#REF!</definedName>
    <definedName name="yeare" localSheetId="24">#REF!</definedName>
    <definedName name="yeare">#REF!</definedName>
    <definedName name="yearf" localSheetId="21">#REF!</definedName>
    <definedName name="yearf" localSheetId="22">#REF!</definedName>
    <definedName name="yearf" localSheetId="23">#REF!</definedName>
    <definedName name="yearf" localSheetId="24">#REF!</definedName>
    <definedName name="yearf">#REF!</definedName>
    <definedName name="yearg" localSheetId="21">#REF!</definedName>
    <definedName name="yearg" localSheetId="22">#REF!</definedName>
    <definedName name="yearg" localSheetId="23">#REF!</definedName>
    <definedName name="yearg" localSheetId="24">#REF!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1" i="261" l="1"/>
  <c r="I32" i="261"/>
  <c r="I33" i="261"/>
  <c r="I34" i="261"/>
  <c r="I35" i="261"/>
  <c r="C31" i="261"/>
  <c r="C32" i="261"/>
  <c r="C33" i="261"/>
  <c r="C34" i="261"/>
  <c r="C35" i="261"/>
  <c r="B31" i="261"/>
  <c r="B32" i="261"/>
  <c r="B33" i="261"/>
  <c r="B34" i="261"/>
  <c r="B35" i="261"/>
  <c r="I17" i="261"/>
  <c r="I18" i="261"/>
  <c r="I19" i="261"/>
  <c r="I20" i="261"/>
  <c r="C18" i="261"/>
  <c r="C19" i="261"/>
  <c r="C20" i="261"/>
  <c r="C17" i="261"/>
  <c r="W10" i="265"/>
  <c r="V10" i="265"/>
  <c r="G12" i="265"/>
  <c r="G10" i="265"/>
  <c r="Q20" i="246" l="1"/>
  <c r="P20" i="246"/>
  <c r="O20" i="246"/>
  <c r="N20" i="246"/>
  <c r="Q17" i="246"/>
  <c r="P17" i="246"/>
  <c r="O17" i="246"/>
  <c r="N17" i="246"/>
  <c r="L16" i="246"/>
  <c r="K16" i="246"/>
  <c r="J16" i="246"/>
  <c r="I16" i="246"/>
  <c r="L15" i="246"/>
  <c r="K15" i="246"/>
  <c r="J15" i="246"/>
  <c r="I15" i="246"/>
  <c r="L14" i="246"/>
  <c r="K14" i="246"/>
  <c r="J14" i="246"/>
  <c r="I14" i="246"/>
  <c r="L13" i="246"/>
  <c r="K13" i="246"/>
  <c r="J13" i="246"/>
  <c r="I13" i="246"/>
  <c r="L12" i="246"/>
  <c r="K12" i="246"/>
  <c r="J12" i="246"/>
  <c r="I12" i="246"/>
  <c r="L11" i="246"/>
  <c r="K11" i="246"/>
  <c r="J11" i="246"/>
  <c r="I11" i="246"/>
  <c r="L10" i="246"/>
  <c r="K10" i="246"/>
  <c r="J10" i="246"/>
  <c r="I10" i="246"/>
  <c r="L9" i="246"/>
  <c r="K9" i="246"/>
  <c r="J9" i="246"/>
  <c r="I9" i="246"/>
  <c r="D143" i="231"/>
  <c r="D144" i="231"/>
  <c r="D145" i="231"/>
  <c r="D146" i="231"/>
  <c r="D147" i="231"/>
  <c r="D148" i="231"/>
  <c r="D149" i="231"/>
  <c r="D150" i="231"/>
  <c r="D151" i="231"/>
  <c r="D152" i="231"/>
  <c r="D153" i="231"/>
  <c r="D154" i="231"/>
  <c r="D155" i="231"/>
  <c r="D156" i="231"/>
  <c r="D157" i="231"/>
  <c r="D158" i="231"/>
  <c r="D159" i="231"/>
  <c r="D160" i="231"/>
  <c r="D161" i="231"/>
  <c r="D162" i="231"/>
  <c r="D163" i="231"/>
  <c r="D164" i="231"/>
  <c r="D165" i="231"/>
  <c r="D166" i="231"/>
  <c r="D167" i="231"/>
  <c r="D168" i="231"/>
  <c r="D169" i="231"/>
  <c r="D170" i="231"/>
  <c r="D171" i="231"/>
  <c r="D172" i="231"/>
  <c r="D173" i="231"/>
  <c r="D174" i="231"/>
  <c r="D175" i="231"/>
  <c r="D176" i="231"/>
  <c r="D177" i="231"/>
  <c r="D178" i="231"/>
  <c r="D179" i="231"/>
  <c r="D186" i="231"/>
  <c r="D187" i="231"/>
  <c r="D188" i="231"/>
  <c r="D189" i="231"/>
  <c r="D190" i="231"/>
  <c r="D191" i="231"/>
  <c r="D192" i="231"/>
  <c r="D193" i="231"/>
  <c r="D194" i="231"/>
  <c r="D195" i="231"/>
  <c r="E195" i="231" l="1"/>
  <c r="E188" i="231"/>
  <c r="E189" i="231"/>
  <c r="E190" i="231"/>
  <c r="E191" i="231"/>
  <c r="E192" i="231"/>
  <c r="E193" i="231"/>
  <c r="E194" i="231"/>
  <c r="E187" i="231"/>
  <c r="E122" i="216"/>
  <c r="E121" i="216"/>
  <c r="E120" i="216"/>
  <c r="E119" i="216"/>
  <c r="E118" i="216"/>
  <c r="P7" i="265"/>
  <c r="S7" i="265"/>
  <c r="H7" i="265" s="1"/>
  <c r="O8" i="265"/>
  <c r="P8" i="265"/>
  <c r="S8" i="265"/>
  <c r="H8" i="265"/>
  <c r="AM8" i="265"/>
  <c r="G7" i="265" s="1"/>
  <c r="G9" i="265"/>
  <c r="O9" i="265"/>
  <c r="P9" i="265"/>
  <c r="S9" i="265"/>
  <c r="H9" i="265"/>
  <c r="O10" i="265"/>
  <c r="P10" i="265"/>
  <c r="T10" i="265"/>
  <c r="H10" i="265"/>
  <c r="K10" i="265" s="1"/>
  <c r="L10" i="265" s="1"/>
  <c r="M10" i="265" s="1"/>
  <c r="G11" i="265"/>
  <c r="W11" i="265" s="1"/>
  <c r="O11" i="265"/>
  <c r="P11" i="265" s="1"/>
  <c r="H11" i="265"/>
  <c r="H12" i="265"/>
  <c r="K12" i="265" s="1"/>
  <c r="G13" i="265"/>
  <c r="H13" i="265"/>
  <c r="K13" i="265" s="1"/>
  <c r="G14" i="265"/>
  <c r="H14" i="265"/>
  <c r="K14" i="265" s="1"/>
  <c r="B21" i="261"/>
  <c r="C21" i="261"/>
  <c r="I21" i="261"/>
  <c r="B22" i="261"/>
  <c r="C22" i="261"/>
  <c r="I22" i="261"/>
  <c r="B23" i="261"/>
  <c r="C23" i="261"/>
  <c r="I23" i="261"/>
  <c r="B24" i="261"/>
  <c r="C24" i="261"/>
  <c r="I24" i="261"/>
  <c r="B25" i="261"/>
  <c r="C25" i="261"/>
  <c r="I25" i="261"/>
  <c r="B26" i="261"/>
  <c r="C26" i="261"/>
  <c r="I26" i="261"/>
  <c r="B27" i="261"/>
  <c r="C27" i="261"/>
  <c r="I27" i="261"/>
  <c r="B28" i="261"/>
  <c r="C28" i="261"/>
  <c r="I28" i="261"/>
  <c r="B29" i="261"/>
  <c r="C29" i="261"/>
  <c r="I29" i="261"/>
  <c r="B30" i="261"/>
  <c r="C30" i="261"/>
  <c r="I30" i="261"/>
  <c r="C13" i="261"/>
  <c r="I13" i="261"/>
  <c r="C14" i="261"/>
  <c r="I14" i="261"/>
  <c r="C15" i="261"/>
  <c r="I15" i="261"/>
  <c r="C16" i="261"/>
  <c r="I16" i="261"/>
  <c r="C7" i="261"/>
  <c r="I7" i="261"/>
  <c r="C8" i="261"/>
  <c r="I8" i="261"/>
  <c r="C9" i="261"/>
  <c r="I9" i="261"/>
  <c r="C10" i="261"/>
  <c r="I10" i="261"/>
  <c r="C11" i="261"/>
  <c r="I11" i="261"/>
  <c r="C12" i="261"/>
  <c r="I12" i="261"/>
  <c r="G8" i="265" l="1"/>
  <c r="K7" i="265"/>
  <c r="L7" i="265" s="1"/>
  <c r="M7" i="265" s="1"/>
  <c r="I8" i="265"/>
  <c r="J8" i="265" s="1"/>
  <c r="K8" i="265"/>
  <c r="L8" i="265" s="1"/>
  <c r="M8" i="265" s="1"/>
  <c r="I9" i="265"/>
  <c r="J9" i="265" s="1"/>
  <c r="K9" i="265"/>
  <c r="L9" i="265" s="1"/>
  <c r="M9" i="265" s="1"/>
  <c r="I11" i="265"/>
  <c r="J11" i="265" s="1"/>
  <c r="K11" i="265"/>
  <c r="L11" i="265" s="1"/>
  <c r="M11" i="265" s="1"/>
  <c r="V11" i="265"/>
  <c r="I10" i="265"/>
  <c r="J10" i="265" s="1"/>
  <c r="I7" i="265" l="1"/>
  <c r="J7" i="265" s="1"/>
  <c r="AZ35" i="238"/>
  <c r="AZ33" i="238"/>
  <c r="AZ32" i="238"/>
  <c r="CX33" i="238"/>
  <c r="CW30" i="238" s="1"/>
  <c r="CW33" i="238"/>
  <c r="CV33" i="238"/>
  <c r="S68" i="245"/>
  <c r="CV30" i="238" l="1"/>
  <c r="D188" i="245"/>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S47" i="262"/>
  <c r="V47" i="262"/>
  <c r="M47" i="262"/>
  <c r="E47" i="262"/>
  <c r="H47" i="262"/>
  <c r="U47" i="262"/>
  <c r="D47" i="262"/>
  <c r="X47" i="262"/>
  <c r="F47" i="262"/>
  <c r="I47" i="262"/>
  <c r="Z1" i="262"/>
  <c r="W47" i="262"/>
  <c r="N47" i="262"/>
  <c r="P47" i="262"/>
  <c r="Z47" i="262"/>
  <c r="Q47" i="262"/>
  <c r="O47" i="262"/>
  <c r="T47" i="262"/>
  <c r="Y47" i="262"/>
  <c r="K47" i="262"/>
  <c r="L47" i="262"/>
  <c r="C47" i="262"/>
  <c r="J47" i="262"/>
  <c r="R47" i="262"/>
  <c r="G47" i="262"/>
  <c r="AB8" i="246" l="1"/>
  <c r="AA8" i="246"/>
  <c r="Z8" i="246"/>
  <c r="AA54" i="258" l="1"/>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W22" i="258" l="1"/>
  <c r="W23" i="258"/>
  <c r="Z33" i="258"/>
  <c r="Z37" i="258" s="1"/>
  <c r="Z39" i="258" s="1"/>
  <c r="E127" i="231" l="1"/>
  <c r="C113" i="245" s="1"/>
  <c r="D127" i="231"/>
  <c r="B113" i="245" s="1"/>
  <c r="D113" i="245" s="1"/>
  <c r="F113" i="245" s="1"/>
  <c r="H63" i="237"/>
  <c r="K55" i="237" s="1"/>
  <c r="H62" i="237"/>
  <c r="K54" i="237" s="1"/>
  <c r="L54" i="237" s="1"/>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7" i="245"/>
  <c r="F69" i="245"/>
  <c r="L58" i="237" l="1"/>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E205" i="245"/>
  <c r="AE156" i="245" s="1"/>
  <c r="E204" i="245"/>
  <c r="AR155"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X138" i="245" l="1"/>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S156" i="245"/>
  <c r="X157" i="245"/>
  <c r="Y157" i="245"/>
  <c r="AH159" i="245"/>
  <c r="AH160" i="245" s="1"/>
  <c r="AI159" i="245"/>
  <c r="AI160" i="245" s="1"/>
  <c r="V157" i="245"/>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Z157" i="245"/>
  <c r="AE166" i="245"/>
  <c r="AB157" i="245"/>
  <c r="AK166" i="245"/>
  <c r="AC157" i="245"/>
  <c r="G167" i="245"/>
  <c r="AD157" i="245"/>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R156" i="245"/>
  <c r="AP156" i="245"/>
  <c r="AN159" i="245"/>
  <c r="AN160" i="245" s="1"/>
  <c r="V158" i="245"/>
  <c r="AM158" i="245"/>
  <c r="AT155" i="245"/>
  <c r="AN158" i="245"/>
  <c r="G156" i="245"/>
  <c r="AO158" i="245"/>
  <c r="AP158" i="245"/>
  <c r="H156" i="245"/>
  <c r="I156" i="245"/>
  <c r="AQ158" i="245"/>
  <c r="AK156" i="245"/>
  <c r="AL156" i="245"/>
  <c r="AS158" i="245"/>
  <c r="AM156" i="245"/>
  <c r="AT158" i="245"/>
  <c r="AN156" i="245"/>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A157" i="245"/>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AE157" i="245"/>
  <c r="J159" i="245"/>
  <c r="J160" i="245" s="1"/>
  <c r="AK167" i="245"/>
  <c r="P173" i="245"/>
  <c r="K156" i="245"/>
  <c r="AF157" i="245"/>
  <c r="K159" i="245"/>
  <c r="K160" i="245" s="1"/>
  <c r="AT167" i="245"/>
  <c r="R173" i="245"/>
  <c r="AD135" i="245"/>
  <c r="AD136" i="245" s="1"/>
  <c r="AD137" i="245" s="1"/>
  <c r="AH144" i="245"/>
  <c r="AH145" i="245" s="1"/>
  <c r="AH146" i="245" s="1"/>
  <c r="AH147" i="245" s="1"/>
  <c r="AH148" i="245" s="1"/>
  <c r="L156" i="245"/>
  <c r="AG157" i="245"/>
  <c r="S173" i="245"/>
  <c r="AE138" i="245"/>
  <c r="AI144" i="245"/>
  <c r="M156" i="245"/>
  <c r="J158" i="245"/>
  <c r="AA159" i="245"/>
  <c r="AA160" i="245" s="1"/>
  <c r="G171" i="245"/>
  <c r="Y173" i="245"/>
  <c r="AI135" i="245"/>
  <c r="AI136" i="245" s="1"/>
  <c r="AI137" i="245" s="1"/>
  <c r="AF138" i="245"/>
  <c r="AJ144" i="245"/>
  <c r="N156" i="245"/>
  <c r="K158" i="245"/>
  <c r="AB159" i="245"/>
  <c r="AB160" i="245" s="1"/>
  <c r="N166" i="245"/>
  <c r="J171" i="245"/>
  <c r="Z173" i="245"/>
  <c r="AJ135" i="245"/>
  <c r="AJ136" i="245" s="1"/>
  <c r="AJ137" i="245" s="1"/>
  <c r="O156" i="245"/>
  <c r="L158" i="245"/>
  <c r="AC159" i="245"/>
  <c r="AC160" i="245" s="1"/>
  <c r="P166" i="245"/>
  <c r="K171" i="245"/>
  <c r="AD173" i="245"/>
  <c r="AU144" i="245"/>
  <c r="AU145" i="245" s="1"/>
  <c r="AU146" i="245" s="1"/>
  <c r="AU147" i="245" s="1"/>
  <c r="AU148" i="245" s="1"/>
  <c r="P156" i="245"/>
  <c r="M158" i="245"/>
  <c r="AD159" i="245"/>
  <c r="AD160" i="245" s="1"/>
  <c r="R166" i="245"/>
  <c r="L171" i="245"/>
  <c r="AE173" i="245"/>
  <c r="AM138" i="245"/>
  <c r="AH156" i="245"/>
  <c r="N158" i="245"/>
  <c r="AE159" i="245"/>
  <c r="AE160" i="245" s="1"/>
  <c r="S166" i="245"/>
  <c r="X171" i="245"/>
  <c r="AF173" i="245"/>
  <c r="AN138" i="245"/>
  <c r="AI156" i="245"/>
  <c r="O158" i="245"/>
  <c r="AF159" i="245"/>
  <c r="AF160" i="245" s="1"/>
  <c r="X166" i="245"/>
  <c r="AB171" i="245"/>
  <c r="AG173" i="245"/>
  <c r="AJ156" i="245"/>
  <c r="P158" i="245"/>
  <c r="AG159" i="245"/>
  <c r="AG160" i="245" s="1"/>
  <c r="AD171" i="245"/>
  <c r="AH173" i="245"/>
  <c r="AI157" i="245"/>
  <c r="L155" i="245"/>
  <c r="AT156" i="245"/>
  <c r="M155" i="245"/>
  <c r="AU156" i="245"/>
  <c r="W158" i="245"/>
  <c r="Q155" i="245"/>
  <c r="S156" i="245"/>
  <c r="G157" i="245"/>
  <c r="AJ157" i="245"/>
  <c r="X158" i="245"/>
  <c r="L159" i="245"/>
  <c r="L160" i="245" s="1"/>
  <c r="AO159" i="245"/>
  <c r="AO160" i="245" s="1"/>
  <c r="Y158" i="245"/>
  <c r="AP159" i="245"/>
  <c r="AP160" i="245" s="1"/>
  <c r="S155" i="245"/>
  <c r="U156" i="245"/>
  <c r="I157" i="245"/>
  <c r="AL157" i="245"/>
  <c r="Z158" i="245"/>
  <c r="N159" i="245"/>
  <c r="N160" i="245" s="1"/>
  <c r="AQ159" i="245"/>
  <c r="AQ160" i="245" s="1"/>
  <c r="R156" i="245"/>
  <c r="V156" i="245"/>
  <c r="J157" i="245"/>
  <c r="AM157" i="245"/>
  <c r="AA158" i="245"/>
  <c r="O159" i="245"/>
  <c r="O160" i="245" s="1"/>
  <c r="AR159" i="245"/>
  <c r="AR160" i="245" s="1"/>
  <c r="AS159" i="245"/>
  <c r="AS160" i="245" s="1"/>
  <c r="Q159" i="245"/>
  <c r="Q160" i="245" s="1"/>
  <c r="Q156" i="245"/>
  <c r="AH157" i="245"/>
  <c r="AK157" i="245"/>
  <c r="T155" i="245"/>
  <c r="P159" i="245"/>
  <c r="P160" i="245" s="1"/>
  <c r="V155" i="245"/>
  <c r="X156" i="245"/>
  <c r="L157" i="245"/>
  <c r="AO157" i="245"/>
  <c r="AC158" i="245"/>
  <c r="AT159" i="245"/>
  <c r="AT160" i="245" s="1"/>
  <c r="W155" i="245"/>
  <c r="Y156" i="245"/>
  <c r="M157" i="245"/>
  <c r="AP157" i="245"/>
  <c r="AD158" i="245"/>
  <c r="R159" i="245"/>
  <c r="R160" i="245" s="1"/>
  <c r="AU159" i="245"/>
  <c r="AU160" i="245" s="1"/>
  <c r="T156" i="245"/>
  <c r="W156" i="245"/>
  <c r="X155" i="245"/>
  <c r="Z156" i="245"/>
  <c r="N157" i="245"/>
  <c r="AQ157" i="245"/>
  <c r="AE158" i="245"/>
  <c r="S159" i="245"/>
  <c r="S160" i="245" s="1"/>
  <c r="K157" i="245"/>
  <c r="AA155" i="245"/>
  <c r="AA156" i="245"/>
  <c r="O157" i="245"/>
  <c r="AR157" i="245"/>
  <c r="AF158" i="245"/>
  <c r="U159" i="245"/>
  <c r="U160" i="245" s="1"/>
  <c r="AG155" i="245"/>
  <c r="AB156" i="245"/>
  <c r="P157" i="245"/>
  <c r="AS157" i="245"/>
  <c r="AH158" i="245"/>
  <c r="V159" i="245"/>
  <c r="V160" i="245" s="1"/>
  <c r="AH155" i="245"/>
  <c r="AC156" i="245"/>
  <c r="Q157" i="245"/>
  <c r="AU157" i="245"/>
  <c r="AI158" i="245"/>
  <c r="W159" i="245"/>
  <c r="W160" i="245" s="1"/>
  <c r="H157" i="245"/>
  <c r="U155" i="245"/>
  <c r="AN155" i="245"/>
  <c r="AD156" i="245"/>
  <c r="G158" i="245"/>
  <c r="X159" i="245"/>
  <c r="X160" i="245" s="1"/>
  <c r="R155" i="245"/>
  <c r="AN157" i="245"/>
  <c r="S157" i="245"/>
  <c r="AO155" i="245"/>
  <c r="AF156" i="245"/>
  <c r="T157" i="245"/>
  <c r="H158" i="245"/>
  <c r="AK158" i="245"/>
  <c r="Y159" i="245"/>
  <c r="Y160" i="245" s="1"/>
  <c r="AB158" i="245"/>
  <c r="AJ158" i="245"/>
  <c r="AS155" i="245"/>
  <c r="AG156" i="245"/>
  <c r="U157" i="245"/>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V166" i="245"/>
  <c r="U170" i="245"/>
  <c r="H171" i="245"/>
  <c r="AJ171" i="245"/>
  <c r="Z132" i="245"/>
  <c r="O135" i="245"/>
  <c r="O136" i="245" s="1"/>
  <c r="O137" i="245" s="1"/>
  <c r="AQ135" i="245"/>
  <c r="AQ136" i="245" s="1"/>
  <c r="AQ137" i="245" s="1"/>
  <c r="AF140" i="245"/>
  <c r="AF141" i="245" s="1"/>
  <c r="AG144" i="245"/>
  <c r="Z155" i="245"/>
  <c r="W166" i="245"/>
  <c r="J167" i="245"/>
  <c r="AL167" i="245"/>
  <c r="V170" i="245"/>
  <c r="I171" i="245"/>
  <c r="AK171" i="245"/>
  <c r="K167" i="245"/>
  <c r="AM167" i="245"/>
  <c r="W170" i="245"/>
  <c r="AG138" i="245"/>
  <c r="F142" i="245"/>
  <c r="AB155" i="245"/>
  <c r="Y166" i="245"/>
  <c r="L167" i="245"/>
  <c r="AN167" i="245"/>
  <c r="J150" i="245"/>
  <c r="AL150" i="245"/>
  <c r="AC155" i="245"/>
  <c r="Z166" i="245"/>
  <c r="M167" i="245"/>
  <c r="AO167" i="245"/>
  <c r="Y170" i="245"/>
  <c r="N173" i="245"/>
  <c r="AP173" i="245"/>
  <c r="S135" i="245"/>
  <c r="S136" i="245" s="1"/>
  <c r="S137" i="245" s="1"/>
  <c r="AU135" i="245"/>
  <c r="AU136" i="245" s="1"/>
  <c r="AU137" i="245" s="1"/>
  <c r="K150" i="245"/>
  <c r="AM150" i="245"/>
  <c r="AD155" i="245"/>
  <c r="AA166" i="245"/>
  <c r="N167" i="245"/>
  <c r="AP167" i="245"/>
  <c r="Z170" i="245"/>
  <c r="O173" i="245"/>
  <c r="AQ173" i="245"/>
  <c r="T135" i="245"/>
  <c r="T136" i="245" s="1"/>
  <c r="T137" i="245" s="1"/>
  <c r="I140" i="245"/>
  <c r="I141" i="245" s="1"/>
  <c r="AK140" i="245"/>
  <c r="AK141" i="245" s="1"/>
  <c r="J144" i="245"/>
  <c r="AL144" i="245"/>
  <c r="L150" i="245"/>
  <c r="AN150" i="245"/>
  <c r="AE155" i="245"/>
  <c r="AB166" i="245"/>
  <c r="O167" i="245"/>
  <c r="AQ167" i="245"/>
  <c r="AA170" i="245"/>
  <c r="U135" i="245"/>
  <c r="U136" i="245" s="1"/>
  <c r="U137" i="245" s="1"/>
  <c r="J140" i="245"/>
  <c r="J141" i="245" s="1"/>
  <c r="AL140" i="245"/>
  <c r="AL141" i="245" s="1"/>
  <c r="K144" i="245"/>
  <c r="AM144" i="245"/>
  <c r="M150" i="245"/>
  <c r="AO150" i="245"/>
  <c r="AF155" i="245"/>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AI155" i="245"/>
  <c r="S167" i="245"/>
  <c r="AU167" i="245"/>
  <c r="T173" i="245"/>
  <c r="AO144" i="245"/>
  <c r="N140" i="245"/>
  <c r="N141" i="245" s="1"/>
  <c r="AP140" i="245"/>
  <c r="AP141" i="245" s="1"/>
  <c r="O144" i="245"/>
  <c r="AE149" i="245"/>
  <c r="Q150" i="245"/>
  <c r="AS150" i="245"/>
  <c r="H155" i="245"/>
  <c r="AJ155" i="245"/>
  <c r="T167" i="245"/>
  <c r="U173" i="245"/>
  <c r="O140" i="245"/>
  <c r="O141" i="245" s="1"/>
  <c r="AQ140" i="245"/>
  <c r="AQ141" i="245" s="1"/>
  <c r="R150" i="245"/>
  <c r="AT150" i="245"/>
  <c r="I155" i="245"/>
  <c r="AK155" i="245"/>
  <c r="U167" i="245"/>
  <c r="V173" i="245"/>
  <c r="M144" i="245"/>
  <c r="P140" i="245"/>
  <c r="P141" i="245" s="1"/>
  <c r="AR140" i="245"/>
  <c r="AR141" i="245" s="1"/>
  <c r="J155" i="245"/>
  <c r="AL155" i="245"/>
  <c r="V167" i="245"/>
  <c r="W173" i="245"/>
  <c r="Q140" i="245"/>
  <c r="Q141" i="245" s="1"/>
  <c r="AS140" i="245"/>
  <c r="AS141" i="245" s="1"/>
  <c r="F149" i="245"/>
  <c r="T150" i="245"/>
  <c r="K155" i="245"/>
  <c r="AM155" i="245"/>
  <c r="W167" i="245"/>
  <c r="X173" i="245"/>
  <c r="S142" i="245"/>
  <c r="AU142" i="245"/>
  <c r="T140" i="245"/>
  <c r="T141" i="245" s="1"/>
  <c r="AK149" i="245"/>
  <c r="W150" i="245"/>
  <c r="N155" i="245"/>
  <c r="AP155" i="245"/>
  <c r="AA173" i="245"/>
  <c r="U140" i="245"/>
  <c r="U141" i="245" s="1"/>
  <c r="O155" i="245"/>
  <c r="AQ155" i="245"/>
  <c r="AB173" i="245"/>
  <c r="V140" i="245"/>
  <c r="V141" i="245" s="1"/>
  <c r="P155" i="245"/>
  <c r="R157" i="245"/>
  <c r="E186" i="231"/>
  <c r="C186"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83" i="231" l="1"/>
  <c r="D82"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81" i="231"/>
  <c r="E185" i="231" s="1"/>
  <c r="E180" i="231"/>
  <c r="E184" i="231" s="1"/>
  <c r="F7" i="237"/>
  <c r="F8" i="237"/>
  <c r="F6" i="237"/>
  <c r="E145" i="231"/>
  <c r="B8" i="237"/>
  <c r="E144" i="231"/>
  <c r="B7" i="237"/>
  <c r="E143" i="231"/>
  <c r="B6" i="237"/>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72" i="231"/>
  <c r="C58" i="245" s="1"/>
  <c r="E73" i="231"/>
  <c r="C59" i="245" s="1"/>
  <c r="E74" i="231"/>
  <c r="C60" i="245" s="1"/>
  <c r="E75" i="231"/>
  <c r="C61" i="245" s="1"/>
  <c r="E76" i="231"/>
  <c r="C62" i="245" s="1"/>
  <c r="E77" i="231"/>
  <c r="C63" i="245" s="1"/>
  <c r="E78" i="231"/>
  <c r="C64" i="245" s="1"/>
  <c r="E79" i="231"/>
  <c r="C65" i="245" s="1"/>
  <c r="E80" i="231"/>
  <c r="C66" i="245" s="1"/>
  <c r="E81" i="231"/>
  <c r="C67" i="245" s="1"/>
  <c r="E82" i="231"/>
  <c r="C68" i="245" s="1"/>
  <c r="E83" i="231"/>
  <c r="C69" i="245" s="1"/>
  <c r="E84" i="231"/>
  <c r="C70" i="245" s="1"/>
  <c r="E85" i="231"/>
  <c r="C71" i="245" s="1"/>
  <c r="E86" i="231"/>
  <c r="C72" i="245" s="1"/>
  <c r="E87" i="231"/>
  <c r="C73" i="245" s="1"/>
  <c r="E88" i="231"/>
  <c r="C74" i="245" s="1"/>
  <c r="E89" i="231"/>
  <c r="C75" i="245" s="1"/>
  <c r="E71" i="231"/>
  <c r="C57" i="245" s="1"/>
  <c r="D71" i="231"/>
  <c r="B57" i="245" s="1"/>
  <c r="E57" i="245" s="1"/>
  <c r="D123" i="231"/>
  <c r="B109" i="245" s="1"/>
  <c r="D109" i="245" s="1"/>
  <c r="F109" i="245" s="1"/>
  <c r="E123" i="231"/>
  <c r="C109" i="245" s="1"/>
  <c r="D124" i="231"/>
  <c r="B110" i="245" s="1"/>
  <c r="D110" i="245" s="1"/>
  <c r="E124" i="231"/>
  <c r="C110" i="245" s="1"/>
  <c r="D125" i="231"/>
  <c r="B111" i="245" s="1"/>
  <c r="D111" i="245" s="1"/>
  <c r="F111" i="245" s="1"/>
  <c r="E125" i="231"/>
  <c r="C111" i="245" s="1"/>
  <c r="D126" i="231"/>
  <c r="E126" i="231"/>
  <c r="C112" i="245" s="1"/>
  <c r="D99" i="231"/>
  <c r="B85" i="245" s="1"/>
  <c r="E99" i="231"/>
  <c r="C85" i="245" s="1"/>
  <c r="D100" i="231"/>
  <c r="B86" i="245" s="1"/>
  <c r="D86" i="245" s="1"/>
  <c r="F86" i="245" s="1"/>
  <c r="E100" i="231"/>
  <c r="C86" i="245" s="1"/>
  <c r="D101" i="231"/>
  <c r="B87" i="245" s="1"/>
  <c r="D87" i="245" s="1"/>
  <c r="F87" i="245" s="1"/>
  <c r="E101" i="231"/>
  <c r="C87" i="245" s="1"/>
  <c r="D102" i="231"/>
  <c r="B88" i="245" s="1"/>
  <c r="D88" i="245" s="1"/>
  <c r="F88" i="245" s="1"/>
  <c r="E102" i="231"/>
  <c r="C88" i="245" s="1"/>
  <c r="D103" i="231"/>
  <c r="B89" i="245" s="1"/>
  <c r="D89" i="245" s="1"/>
  <c r="E103" i="231"/>
  <c r="C89" i="245" s="1"/>
  <c r="D104" i="231"/>
  <c r="B90" i="245" s="1"/>
  <c r="D90" i="245" s="1"/>
  <c r="F90" i="245" s="1"/>
  <c r="E104" i="231"/>
  <c r="C90" i="245" s="1"/>
  <c r="D105" i="231"/>
  <c r="B91" i="245" s="1"/>
  <c r="D91" i="245" s="1"/>
  <c r="F91" i="245" s="1"/>
  <c r="E105" i="231"/>
  <c r="C91" i="245" s="1"/>
  <c r="D106" i="231"/>
  <c r="B92" i="245" s="1"/>
  <c r="D92" i="245" s="1"/>
  <c r="F92" i="245" s="1"/>
  <c r="E106" i="231"/>
  <c r="C92" i="245" s="1"/>
  <c r="D107" i="231"/>
  <c r="B93" i="245" s="1"/>
  <c r="D93" i="245" s="1"/>
  <c r="F93" i="245" s="1"/>
  <c r="E107" i="231"/>
  <c r="C93" i="245" s="1"/>
  <c r="D108" i="231"/>
  <c r="B94" i="245" s="1"/>
  <c r="D94" i="245" s="1"/>
  <c r="F94" i="245" s="1"/>
  <c r="E108" i="231"/>
  <c r="C94" i="245" s="1"/>
  <c r="D109" i="231"/>
  <c r="B95" i="245" s="1"/>
  <c r="D95" i="245" s="1"/>
  <c r="F95" i="245" s="1"/>
  <c r="E109" i="231"/>
  <c r="C95" i="245" s="1"/>
  <c r="D110" i="231"/>
  <c r="B96" i="245" s="1"/>
  <c r="D96" i="245" s="1"/>
  <c r="F96" i="245" s="1"/>
  <c r="E110" i="231"/>
  <c r="C96" i="245" s="1"/>
  <c r="D111" i="231"/>
  <c r="B97" i="245" s="1"/>
  <c r="D97" i="245" s="1"/>
  <c r="F97" i="245" s="1"/>
  <c r="E111" i="231"/>
  <c r="C97" i="245" s="1"/>
  <c r="D112" i="231"/>
  <c r="B98" i="245" s="1"/>
  <c r="D98" i="245" s="1"/>
  <c r="F98" i="245" s="1"/>
  <c r="E112" i="231"/>
  <c r="C98" i="245" s="1"/>
  <c r="D113" i="231"/>
  <c r="B99" i="245" s="1"/>
  <c r="D99" i="245" s="1"/>
  <c r="F99" i="245" s="1"/>
  <c r="E113" i="231"/>
  <c r="C99" i="245" s="1"/>
  <c r="D114" i="231"/>
  <c r="B100" i="245" s="1"/>
  <c r="D100" i="245" s="1"/>
  <c r="F100" i="245" s="1"/>
  <c r="E114" i="231"/>
  <c r="C100" i="245" s="1"/>
  <c r="D115" i="231"/>
  <c r="B101" i="245" s="1"/>
  <c r="D101" i="245" s="1"/>
  <c r="F101" i="245" s="1"/>
  <c r="E115" i="231"/>
  <c r="C101" i="245" s="1"/>
  <c r="D116" i="231"/>
  <c r="B102" i="245" s="1"/>
  <c r="D102" i="245" s="1"/>
  <c r="F102" i="245" s="1"/>
  <c r="E116" i="231"/>
  <c r="C102" i="245" s="1"/>
  <c r="D117" i="231"/>
  <c r="B103" i="245" s="1"/>
  <c r="D103" i="245" s="1"/>
  <c r="F103" i="245" s="1"/>
  <c r="E117" i="231"/>
  <c r="C103" i="245" s="1"/>
  <c r="D118" i="231"/>
  <c r="B104" i="245" s="1"/>
  <c r="D104" i="245" s="1"/>
  <c r="F104" i="245" s="1"/>
  <c r="E118" i="231"/>
  <c r="C104" i="245" s="1"/>
  <c r="D119" i="231"/>
  <c r="B105" i="245" s="1"/>
  <c r="D105" i="245" s="1"/>
  <c r="F105" i="245" s="1"/>
  <c r="E119" i="231"/>
  <c r="C105" i="245" s="1"/>
  <c r="D120" i="231"/>
  <c r="B106" i="245" s="1"/>
  <c r="D106" i="245" s="1"/>
  <c r="F106" i="245" s="1"/>
  <c r="E120" i="231"/>
  <c r="C106" i="245" s="1"/>
  <c r="D121" i="231"/>
  <c r="B107" i="245" s="1"/>
  <c r="D107" i="245" s="1"/>
  <c r="F107" i="245" s="1"/>
  <c r="E121" i="231"/>
  <c r="C107" i="245" s="1"/>
  <c r="D122" i="231"/>
  <c r="B108" i="245" s="1"/>
  <c r="D108" i="245" s="1"/>
  <c r="F108" i="245" s="1"/>
  <c r="E122" i="231"/>
  <c r="C108" i="245" s="1"/>
  <c r="E91" i="231"/>
  <c r="C77" i="245" s="1"/>
  <c r="E92" i="231"/>
  <c r="C78" i="245" s="1"/>
  <c r="E93" i="231"/>
  <c r="C79" i="245" s="1"/>
  <c r="E94" i="231"/>
  <c r="C80" i="245" s="1"/>
  <c r="E95" i="231"/>
  <c r="C81" i="245" s="1"/>
  <c r="E96" i="231"/>
  <c r="C82" i="245" s="1"/>
  <c r="E97" i="231"/>
  <c r="C83" i="245" s="1"/>
  <c r="E98" i="231"/>
  <c r="C84" i="245" s="1"/>
  <c r="E90" i="231"/>
  <c r="C76" i="245" s="1"/>
  <c r="D90" i="231"/>
  <c r="B76" i="245" s="1"/>
  <c r="D76" i="245" s="1"/>
  <c r="G76" i="245" s="1"/>
  <c r="D91" i="231"/>
  <c r="B77" i="245" s="1"/>
  <c r="D92" i="231"/>
  <c r="B78" i="245" s="1"/>
  <c r="D93" i="231"/>
  <c r="B79" i="245" s="1"/>
  <c r="D79" i="245" s="1"/>
  <c r="D94" i="231"/>
  <c r="B80" i="245" s="1"/>
  <c r="D80" i="245" s="1"/>
  <c r="D95" i="231"/>
  <c r="B81" i="245" s="1"/>
  <c r="D96" i="231"/>
  <c r="B82" i="245" s="1"/>
  <c r="D97" i="231"/>
  <c r="B83" i="245" s="1"/>
  <c r="D98" i="231"/>
  <c r="B84" i="245" s="1"/>
  <c r="D84" i="245" s="1"/>
  <c r="D72" i="231"/>
  <c r="B58" i="245" s="1"/>
  <c r="E58" i="245" s="1"/>
  <c r="D73" i="231"/>
  <c r="B59" i="245" s="1"/>
  <c r="E59" i="245" s="1"/>
  <c r="D74" i="231"/>
  <c r="B60" i="245" s="1"/>
  <c r="E60" i="245" s="1"/>
  <c r="D75" i="231"/>
  <c r="B61" i="245" s="1"/>
  <c r="E61" i="245" s="1"/>
  <c r="D76" i="231"/>
  <c r="B62" i="245" s="1"/>
  <c r="E62" i="245" s="1"/>
  <c r="D77" i="231"/>
  <c r="B63" i="245" s="1"/>
  <c r="E63" i="245" s="1"/>
  <c r="D78" i="231"/>
  <c r="B64" i="245" s="1"/>
  <c r="E64" i="245" s="1"/>
  <c r="D79" i="231"/>
  <c r="B65" i="245" s="1"/>
  <c r="E65" i="245" s="1"/>
  <c r="D80" i="231"/>
  <c r="B66" i="245" s="1"/>
  <c r="E66" i="245" s="1"/>
  <c r="D81" i="231"/>
  <c r="B67" i="245" s="1"/>
  <c r="E67" i="245" s="1"/>
  <c r="B68" i="245"/>
  <c r="B69" i="245"/>
  <c r="D84" i="231"/>
  <c r="B70" i="245" s="1"/>
  <c r="E70" i="245" s="1"/>
  <c r="F70" i="245" s="1"/>
  <c r="D85" i="231"/>
  <c r="B71" i="245" s="1"/>
  <c r="E71" i="245" s="1"/>
  <c r="F71" i="245" s="1"/>
  <c r="D86" i="231"/>
  <c r="B72" i="245" s="1"/>
  <c r="E72" i="245" s="1"/>
  <c r="F72" i="245" s="1"/>
  <c r="D87" i="231"/>
  <c r="B73" i="245" s="1"/>
  <c r="E73" i="245" s="1"/>
  <c r="D88" i="231"/>
  <c r="B74" i="245" s="1"/>
  <c r="E74" i="245" s="1"/>
  <c r="D89"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7" i="245" l="1"/>
  <c r="J67" i="245"/>
  <c r="N67" i="245"/>
  <c r="R67" i="245"/>
  <c r="V67" i="245"/>
  <c r="Z67" i="245"/>
  <c r="AD67" i="245"/>
  <c r="AH67" i="245"/>
  <c r="AL67" i="245"/>
  <c r="AP67" i="245"/>
  <c r="AT67" i="245"/>
  <c r="L67" i="245"/>
  <c r="Q67" i="245"/>
  <c r="W67" i="245"/>
  <c r="AB67" i="245"/>
  <c r="AG67" i="245"/>
  <c r="AM67" i="245"/>
  <c r="AR67" i="245"/>
  <c r="H67" i="245"/>
  <c r="M67" i="245"/>
  <c r="S67" i="245"/>
  <c r="X67" i="245"/>
  <c r="AC67" i="245"/>
  <c r="AI67" i="245"/>
  <c r="AN67" i="245"/>
  <c r="AS67" i="245"/>
  <c r="I67" i="245"/>
  <c r="O67" i="245"/>
  <c r="T67" i="245"/>
  <c r="Y67" i="245"/>
  <c r="AE67" i="245"/>
  <c r="AJ67" i="245"/>
  <c r="AO67" i="245"/>
  <c r="AU67" i="245"/>
  <c r="K67" i="245"/>
  <c r="P67" i="245"/>
  <c r="U67" i="245"/>
  <c r="AA67" i="245"/>
  <c r="AF67" i="245"/>
  <c r="AK67" i="245"/>
  <c r="AQ67" i="245"/>
  <c r="G67" i="245"/>
  <c r="F63" i="245"/>
  <c r="AR63" i="245"/>
  <c r="S63" i="245"/>
  <c r="W63" i="245"/>
  <c r="AC63" i="245"/>
  <c r="AK63" i="245"/>
  <c r="Z63" i="245"/>
  <c r="N63" i="245"/>
  <c r="H63" i="245"/>
  <c r="AS63" i="245"/>
  <c r="AA63" i="245"/>
  <c r="Q63" i="245"/>
  <c r="AJ63" i="245"/>
  <c r="AM63" i="245"/>
  <c r="AO63" i="245"/>
  <c r="V63" i="245"/>
  <c r="Y63" i="245"/>
  <c r="AI63" i="245"/>
  <c r="AL63" i="245"/>
  <c r="U63" i="245"/>
  <c r="AD63" i="245"/>
  <c r="AH63" i="245"/>
  <c r="K63" i="245"/>
  <c r="AB63" i="245"/>
  <c r="I63" i="245"/>
  <c r="J63" i="245"/>
  <c r="AG63" i="245"/>
  <c r="R63" i="245"/>
  <c r="AU63" i="245"/>
  <c r="G63" i="245"/>
  <c r="M63" i="245"/>
  <c r="AN63" i="245"/>
  <c r="T63" i="245"/>
  <c r="AQ63" i="245"/>
  <c r="P63" i="245"/>
  <c r="AF63" i="245"/>
  <c r="X63" i="245"/>
  <c r="AT63" i="245"/>
  <c r="AP63" i="245"/>
  <c r="O63" i="245"/>
  <c r="AE63" i="245"/>
  <c r="L63" i="245"/>
  <c r="F59" i="245"/>
  <c r="J59" i="245"/>
  <c r="N59" i="245"/>
  <c r="R59" i="245"/>
  <c r="V59" i="245"/>
  <c r="Z59" i="245"/>
  <c r="AD59" i="245"/>
  <c r="AH59" i="245"/>
  <c r="AL59" i="245"/>
  <c r="AP59" i="245"/>
  <c r="AT59" i="245"/>
  <c r="K59" i="245"/>
  <c r="O59" i="245"/>
  <c r="M59" i="245"/>
  <c r="T59" i="245"/>
  <c r="Y59" i="245"/>
  <c r="AE59" i="245"/>
  <c r="AJ59" i="245"/>
  <c r="AO59" i="245"/>
  <c r="AU59" i="245"/>
  <c r="H59" i="245"/>
  <c r="P59" i="245"/>
  <c r="U59" i="245"/>
  <c r="AA59" i="245"/>
  <c r="AF59" i="245"/>
  <c r="AK59" i="245"/>
  <c r="AQ59" i="245"/>
  <c r="I59" i="245"/>
  <c r="Q59" i="245"/>
  <c r="W59" i="245"/>
  <c r="AB59" i="245"/>
  <c r="AG59" i="245"/>
  <c r="AM59" i="245"/>
  <c r="AR59" i="245"/>
  <c r="L59" i="245"/>
  <c r="S59" i="245"/>
  <c r="X59" i="245"/>
  <c r="AC59" i="245"/>
  <c r="AI59" i="245"/>
  <c r="AN59" i="245"/>
  <c r="AS59" i="245"/>
  <c r="G59" i="245"/>
  <c r="F60" i="245"/>
  <c r="J60" i="245"/>
  <c r="N60" i="245"/>
  <c r="R60" i="245"/>
  <c r="V60" i="245"/>
  <c r="Z60" i="245"/>
  <c r="AD60" i="245"/>
  <c r="AH60" i="245"/>
  <c r="AL60" i="245"/>
  <c r="AP60" i="245"/>
  <c r="AT60" i="245"/>
  <c r="L60" i="245"/>
  <c r="Q60" i="245"/>
  <c r="W60" i="245"/>
  <c r="AB60" i="245"/>
  <c r="AG60" i="245"/>
  <c r="AM60" i="245"/>
  <c r="AR60" i="245"/>
  <c r="H60" i="245"/>
  <c r="M60" i="245"/>
  <c r="S60" i="245"/>
  <c r="X60" i="245"/>
  <c r="AC60" i="245"/>
  <c r="AI60" i="245"/>
  <c r="AN60" i="245"/>
  <c r="AS60" i="245"/>
  <c r="I60" i="245"/>
  <c r="O60" i="245"/>
  <c r="T60" i="245"/>
  <c r="Y60" i="245"/>
  <c r="AE60" i="245"/>
  <c r="AJ60" i="245"/>
  <c r="AO60" i="245"/>
  <c r="AU60" i="245"/>
  <c r="G60" i="245"/>
  <c r="K60" i="245"/>
  <c r="P60" i="245"/>
  <c r="U60" i="245"/>
  <c r="AA60" i="245"/>
  <c r="AF60" i="245"/>
  <c r="AK60" i="245"/>
  <c r="AQ60" i="245"/>
  <c r="F66" i="245"/>
  <c r="J66" i="245"/>
  <c r="N66" i="245"/>
  <c r="R66" i="245"/>
  <c r="V66" i="245"/>
  <c r="Z66" i="245"/>
  <c r="AD66" i="245"/>
  <c r="AH66" i="245"/>
  <c r="AL66" i="245"/>
  <c r="AP66" i="245"/>
  <c r="AT66" i="245"/>
  <c r="I66" i="245"/>
  <c r="O66" i="245"/>
  <c r="T66" i="245"/>
  <c r="Y66" i="245"/>
  <c r="AE66" i="245"/>
  <c r="AJ66" i="245"/>
  <c r="AO66" i="245"/>
  <c r="AU66" i="245"/>
  <c r="G66" i="245"/>
  <c r="K66" i="245"/>
  <c r="P66" i="245"/>
  <c r="U66" i="245"/>
  <c r="AA66" i="245"/>
  <c r="AF66" i="245"/>
  <c r="AK66" i="245"/>
  <c r="AQ66" i="245"/>
  <c r="L66" i="245"/>
  <c r="Q66" i="245"/>
  <c r="W66" i="245"/>
  <c r="AB66" i="245"/>
  <c r="AG66" i="245"/>
  <c r="AM66" i="245"/>
  <c r="AR66" i="245"/>
  <c r="H66" i="245"/>
  <c r="M66" i="245"/>
  <c r="S66" i="245"/>
  <c r="X66" i="245"/>
  <c r="AC66" i="245"/>
  <c r="AI66" i="245"/>
  <c r="AN66" i="245"/>
  <c r="AS66" i="245"/>
  <c r="F62" i="245"/>
  <c r="J62" i="245"/>
  <c r="N62" i="245"/>
  <c r="R62" i="245"/>
  <c r="V62" i="245"/>
  <c r="Z62" i="245"/>
  <c r="AD62" i="245"/>
  <c r="AH62" i="245"/>
  <c r="AL62" i="245"/>
  <c r="AP62" i="245"/>
  <c r="AT62" i="245"/>
  <c r="G62" i="245"/>
  <c r="L62" i="245"/>
  <c r="Q62" i="245"/>
  <c r="W62" i="245"/>
  <c r="AB62" i="245"/>
  <c r="AG62" i="245"/>
  <c r="AM62" i="245"/>
  <c r="AR62" i="245"/>
  <c r="H62" i="245"/>
  <c r="M62" i="245"/>
  <c r="S62" i="245"/>
  <c r="X62" i="245"/>
  <c r="AC62" i="245"/>
  <c r="AI62" i="245"/>
  <c r="AN62" i="245"/>
  <c r="AS62" i="245"/>
  <c r="I62" i="245"/>
  <c r="O62" i="245"/>
  <c r="T62" i="245"/>
  <c r="Y62" i="245"/>
  <c r="AJ62" i="245"/>
  <c r="AO62" i="245"/>
  <c r="AE62" i="245"/>
  <c r="AU62" i="245"/>
  <c r="K62" i="245"/>
  <c r="P62" i="245"/>
  <c r="U62" i="245"/>
  <c r="AA62" i="245"/>
  <c r="AF62" i="245"/>
  <c r="AK62" i="245"/>
  <c r="AQ62" i="245"/>
  <c r="F58" i="245"/>
  <c r="J58" i="245"/>
  <c r="N58" i="245"/>
  <c r="R58" i="245"/>
  <c r="V58" i="245"/>
  <c r="Z58" i="245"/>
  <c r="AD58" i="245"/>
  <c r="AH58" i="245"/>
  <c r="AL58" i="245"/>
  <c r="AP58" i="245"/>
  <c r="AT58" i="245"/>
  <c r="G58" i="245"/>
  <c r="K58" i="245"/>
  <c r="O58" i="245"/>
  <c r="S58" i="245"/>
  <c r="W58" i="245"/>
  <c r="AA58" i="245"/>
  <c r="AE58" i="245"/>
  <c r="AI58" i="245"/>
  <c r="AM58" i="245"/>
  <c r="AQ58" i="245"/>
  <c r="AU58" i="245"/>
  <c r="M58" i="245"/>
  <c r="U58" i="245"/>
  <c r="AC58" i="245"/>
  <c r="AK58" i="245"/>
  <c r="AS58" i="245"/>
  <c r="H58" i="245"/>
  <c r="P58" i="245"/>
  <c r="X58" i="245"/>
  <c r="AF58" i="245"/>
  <c r="AN58" i="245"/>
  <c r="I58" i="245"/>
  <c r="Y58" i="245"/>
  <c r="AG58" i="245"/>
  <c r="AO58" i="245"/>
  <c r="Q58" i="245"/>
  <c r="L58" i="245"/>
  <c r="T58" i="245"/>
  <c r="AB58" i="245"/>
  <c r="AJ58" i="245"/>
  <c r="AR58" i="245"/>
  <c r="F47" i="245"/>
  <c r="G47" i="245"/>
  <c r="F64" i="245"/>
  <c r="AE64" i="245"/>
  <c r="J64" i="245"/>
  <c r="AS64" i="245"/>
  <c r="AC64" i="245"/>
  <c r="Y64" i="245"/>
  <c r="P64" i="245"/>
  <c r="H64" i="245"/>
  <c r="AF64" i="245"/>
  <c r="AP64" i="245"/>
  <c r="AB64" i="245"/>
  <c r="T64" i="245"/>
  <c r="AI64" i="245"/>
  <c r="K64" i="245"/>
  <c r="U64" i="245"/>
  <c r="S64" i="245"/>
  <c r="N64" i="245"/>
  <c r="AU64" i="245"/>
  <c r="Q64" i="245"/>
  <c r="AN64" i="245"/>
  <c r="AT64" i="245"/>
  <c r="X64" i="245"/>
  <c r="M64" i="245"/>
  <c r="V64" i="245"/>
  <c r="AL64" i="245"/>
  <c r="R64" i="245"/>
  <c r="AH64" i="245"/>
  <c r="I64" i="245"/>
  <c r="AG64" i="245"/>
  <c r="O64" i="245"/>
  <c r="G64" i="245"/>
  <c r="Z64" i="245"/>
  <c r="AA64" i="245"/>
  <c r="AK64" i="245"/>
  <c r="AM64" i="245"/>
  <c r="AD64" i="245"/>
  <c r="AJ64" i="245"/>
  <c r="AQ64" i="245"/>
  <c r="W64" i="245"/>
  <c r="AR64" i="245"/>
  <c r="L64" i="245"/>
  <c r="AO64" i="245"/>
  <c r="F65" i="245"/>
  <c r="AT65" i="245"/>
  <c r="Q65" i="245"/>
  <c r="G65" i="245"/>
  <c r="H65" i="245"/>
  <c r="AH65" i="245"/>
  <c r="U65" i="245"/>
  <c r="P65" i="245"/>
  <c r="AL65" i="245"/>
  <c r="AF65" i="245"/>
  <c r="AM65" i="245"/>
  <c r="AD65" i="245"/>
  <c r="AC65" i="245"/>
  <c r="W65" i="245"/>
  <c r="AP65" i="245"/>
  <c r="AN65" i="245"/>
  <c r="AQ65" i="245"/>
  <c r="Y65" i="245"/>
  <c r="V65" i="245"/>
  <c r="AU65" i="245"/>
  <c r="AK65" i="245"/>
  <c r="AG65" i="245"/>
  <c r="X65" i="245"/>
  <c r="O65" i="245"/>
  <c r="AI65" i="245"/>
  <c r="T65" i="245"/>
  <c r="AS65" i="245"/>
  <c r="AO65" i="245"/>
  <c r="AA65" i="245"/>
  <c r="L65" i="245"/>
  <c r="R65" i="245"/>
  <c r="AR65" i="245"/>
  <c r="I65" i="245"/>
  <c r="AE65" i="245"/>
  <c r="AB65" i="245"/>
  <c r="Z65" i="245"/>
  <c r="K65" i="245"/>
  <c r="AJ65" i="245"/>
  <c r="N65" i="245"/>
  <c r="J65" i="245"/>
  <c r="S65" i="245"/>
  <c r="M65" i="245"/>
  <c r="J61" i="245"/>
  <c r="N61" i="245"/>
  <c r="R61" i="245"/>
  <c r="V61" i="245"/>
  <c r="Z61" i="245"/>
  <c r="AD61" i="245"/>
  <c r="AH61" i="245"/>
  <c r="AL61" i="245"/>
  <c r="AP61" i="245"/>
  <c r="AT61" i="245"/>
  <c r="I61" i="245"/>
  <c r="O61" i="245"/>
  <c r="T61" i="245"/>
  <c r="Y61" i="245"/>
  <c r="AE61" i="245"/>
  <c r="AJ61" i="245"/>
  <c r="AO61" i="245"/>
  <c r="AU61" i="245"/>
  <c r="K61" i="245"/>
  <c r="P61" i="245"/>
  <c r="U61" i="245"/>
  <c r="AA61" i="245"/>
  <c r="AF61" i="245"/>
  <c r="AK61" i="245"/>
  <c r="AQ61" i="245"/>
  <c r="G61" i="245"/>
  <c r="L61" i="245"/>
  <c r="Q61" i="245"/>
  <c r="W61" i="245"/>
  <c r="AB61" i="245"/>
  <c r="AG61" i="245"/>
  <c r="AM61" i="245"/>
  <c r="AR61" i="245"/>
  <c r="H61" i="245"/>
  <c r="M61" i="245"/>
  <c r="S61" i="245"/>
  <c r="X61" i="245"/>
  <c r="AC61" i="245"/>
  <c r="AI61" i="245"/>
  <c r="AN61" i="245"/>
  <c r="AS61" i="245"/>
  <c r="F61" i="245"/>
  <c r="AY68" i="245"/>
  <c r="AX68" i="245"/>
  <c r="AW68" i="245"/>
  <c r="D78" i="245"/>
  <c r="AG78" i="245" s="1"/>
  <c r="AW78" i="245"/>
  <c r="AY78" i="245"/>
  <c r="AX78" i="245"/>
  <c r="D77" i="245"/>
  <c r="AX77" i="245"/>
  <c r="AW77" i="245"/>
  <c r="AY77" i="245"/>
  <c r="D83" i="245"/>
  <c r="AE83" i="245" s="1"/>
  <c r="AY83" i="245"/>
  <c r="AX83" i="245"/>
  <c r="AW83" i="245"/>
  <c r="D85" i="245"/>
  <c r="Y85" i="245" s="1"/>
  <c r="AY85" i="245"/>
  <c r="AX85" i="245"/>
  <c r="AW85" i="245"/>
  <c r="D82" i="245"/>
  <c r="AN82" i="245" s="1"/>
  <c r="AY82" i="245"/>
  <c r="AW82" i="245"/>
  <c r="AX82" i="245"/>
  <c r="D81" i="245"/>
  <c r="V81" i="245" s="1"/>
  <c r="AY81" i="245"/>
  <c r="AX81" i="245"/>
  <c r="AW81" i="245"/>
  <c r="AY69" i="245"/>
  <c r="AW69" i="245"/>
  <c r="AX69" i="245"/>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H83" i="245" l="1"/>
  <c r="P83" i="245"/>
  <c r="AA78" i="245"/>
  <c r="Y82" i="245"/>
  <c r="Y96" i="245" s="1"/>
  <c r="Y83" i="245"/>
  <c r="Y101" i="245" s="1"/>
  <c r="G83" i="245"/>
  <c r="G102" i="245" s="1"/>
  <c r="G78" i="245"/>
  <c r="S78" i="245"/>
  <c r="O82" i="245"/>
  <c r="O96" i="245" s="1"/>
  <c r="AK78" i="245"/>
  <c r="J82" i="245"/>
  <c r="Q78" i="245"/>
  <c r="AM82" i="245"/>
  <c r="AM96" i="245" s="1"/>
  <c r="AN83" i="245"/>
  <c r="AN102" i="245" s="1"/>
  <c r="AC78" i="245"/>
  <c r="J78" i="245"/>
  <c r="R82" i="245"/>
  <c r="R96" i="245" s="1"/>
  <c r="AR83" i="245"/>
  <c r="AR92" i="245" s="1"/>
  <c r="AH83" i="245"/>
  <c r="AH100" i="245" s="1"/>
  <c r="AQ78" i="245"/>
  <c r="AE78" i="245"/>
  <c r="AQ82" i="245"/>
  <c r="AQ86" i="245" s="1"/>
  <c r="T83" i="245"/>
  <c r="T102" i="245" s="1"/>
  <c r="AL83" i="245"/>
  <c r="AL92" i="245" s="1"/>
  <c r="U78" i="245"/>
  <c r="AO78" i="245"/>
  <c r="AF78" i="245"/>
  <c r="AT82" i="245"/>
  <c r="AT86" i="245" s="1"/>
  <c r="AK82" i="245"/>
  <c r="AK94" i="245" s="1"/>
  <c r="AT83" i="245"/>
  <c r="AT102" i="245" s="1"/>
  <c r="L83" i="245"/>
  <c r="L101" i="245" s="1"/>
  <c r="AD83" i="245"/>
  <c r="AD93" i="245" s="1"/>
  <c r="X78" i="245"/>
  <c r="AS78" i="245"/>
  <c r="M78" i="245"/>
  <c r="H78" i="245"/>
  <c r="I82" i="245"/>
  <c r="I86" i="245" s="1"/>
  <c r="AG82" i="245"/>
  <c r="AG96" i="245" s="1"/>
  <c r="L82" i="245"/>
  <c r="L96" i="245" s="1"/>
  <c r="AU83" i="245"/>
  <c r="AU93" i="245" s="1"/>
  <c r="AP83" i="245"/>
  <c r="AP101" i="245" s="1"/>
  <c r="AJ83" i="245"/>
  <c r="AJ101" i="245" s="1"/>
  <c r="AC83" i="245"/>
  <c r="AC92" i="245" s="1"/>
  <c r="Q77" i="245"/>
  <c r="Q98" i="245" s="1"/>
  <c r="T77" i="245"/>
  <c r="AE82" i="245"/>
  <c r="AE96" i="245" s="1"/>
  <c r="AI82" i="245"/>
  <c r="AI95" i="245" s="1"/>
  <c r="X82" i="245"/>
  <c r="X86" i="245" s="1"/>
  <c r="U82" i="245"/>
  <c r="U86" i="245" s="1"/>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AA102" i="245" s="1"/>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T90" i="245"/>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Q90" i="245"/>
  <c r="N112" i="245"/>
  <c r="AQ95" i="245"/>
  <c r="M112" i="245"/>
  <c r="O94" i="245"/>
  <c r="O112" i="245"/>
  <c r="V103" i="245"/>
  <c r="V106" i="245" s="1"/>
  <c r="V105" i="245"/>
  <c r="V108" i="245" s="1"/>
  <c r="V104" i="245"/>
  <c r="V107" i="245" s="1"/>
  <c r="AD112" i="245"/>
  <c r="W112" i="245"/>
  <c r="U112" i="245"/>
  <c r="AQ112" i="245"/>
  <c r="AN86" i="245"/>
  <c r="AN96" i="245"/>
  <c r="AN95" i="245"/>
  <c r="AN94" i="245"/>
  <c r="AE112" i="245"/>
  <c r="Y112" i="245"/>
  <c r="T112" i="245"/>
  <c r="AU112" i="245"/>
  <c r="AP112" i="245"/>
  <c r="J86" i="245"/>
  <c r="J94" i="245"/>
  <c r="J95" i="245"/>
  <c r="J96" i="245"/>
  <c r="L112" i="245"/>
  <c r="H102" i="245"/>
  <c r="H100" i="245"/>
  <c r="H101" i="245"/>
  <c r="H93" i="245"/>
  <c r="H92" i="245"/>
  <c r="Z112" i="245"/>
  <c r="R112" i="245"/>
  <c r="AS112" i="245"/>
  <c r="T101" i="245"/>
  <c r="AH102" i="245"/>
  <c r="AH101" i="245"/>
  <c r="AH92" i="245"/>
  <c r="AH93" i="245"/>
  <c r="AR112" i="245"/>
  <c r="AE101" i="245"/>
  <c r="AE92" i="245"/>
  <c r="AE93" i="245"/>
  <c r="AE100" i="245"/>
  <c r="AE102" i="245"/>
  <c r="H112" i="245"/>
  <c r="K112" i="245"/>
  <c r="AJ112" i="245"/>
  <c r="AC112" i="245"/>
  <c r="AG112" i="245"/>
  <c r="AB112" i="245"/>
  <c r="AF112" i="245"/>
  <c r="P101" i="245"/>
  <c r="P92" i="245"/>
  <c r="P93" i="245"/>
  <c r="P102" i="245"/>
  <c r="P100"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AA93" i="245" l="1"/>
  <c r="Y94" i="245"/>
  <c r="AU95" i="245"/>
  <c r="Y86" i="245"/>
  <c r="AL100" i="245"/>
  <c r="Y95" i="245"/>
  <c r="AL102" i="245"/>
  <c r="AT94" i="245"/>
  <c r="AM94" i="245"/>
  <c r="O95" i="245"/>
  <c r="Y102" i="245"/>
  <c r="R86" i="245"/>
  <c r="AM86" i="245"/>
  <c r="AK95" i="245"/>
  <c r="Y93" i="245"/>
  <c r="R94" i="245"/>
  <c r="Y100" i="245"/>
  <c r="R95" i="245"/>
  <c r="AM95" i="245"/>
  <c r="O86" i="245"/>
  <c r="Y92" i="245"/>
  <c r="U95" i="245"/>
  <c r="K95" i="245"/>
  <c r="AP93" i="245"/>
  <c r="AG94" i="245"/>
  <c r="G101" i="245"/>
  <c r="AN100" i="245"/>
  <c r="AR100" i="245"/>
  <c r="AT93" i="245"/>
  <c r="AN93" i="245"/>
  <c r="G92" i="245"/>
  <c r="G100" i="245"/>
  <c r="AR93" i="245"/>
  <c r="AG103" i="245"/>
  <c r="AG106" i="245" s="1"/>
  <c r="AJ93" i="245"/>
  <c r="AN101" i="245"/>
  <c r="AQ94" i="245"/>
  <c r="G93" i="245"/>
  <c r="AR102" i="245"/>
  <c r="AR101" i="245"/>
  <c r="AJ102" i="245"/>
  <c r="AK102" i="245"/>
  <c r="AN92" i="245"/>
  <c r="AQ96" i="245"/>
  <c r="AG86" i="245"/>
  <c r="AT100" i="245"/>
  <c r="AJ100" i="245"/>
  <c r="AL101" i="245"/>
  <c r="AD92" i="245"/>
  <c r="AL93" i="245"/>
  <c r="L86" i="245"/>
  <c r="L92" i="245"/>
  <c r="G95" i="245"/>
  <c r="AA100" i="245"/>
  <c r="AC93" i="245"/>
  <c r="T92" i="245"/>
  <c r="L94" i="245"/>
  <c r="L102" i="245"/>
  <c r="G96" i="245"/>
  <c r="AC100" i="245"/>
  <c r="AF104" i="245"/>
  <c r="AF107" i="245" s="1"/>
  <c r="T93" i="245"/>
  <c r="T100" i="245"/>
  <c r="V100" i="245"/>
  <c r="AI94" i="245"/>
  <c r="L100" i="245"/>
  <c r="L93" i="245"/>
  <c r="AQ99" i="245"/>
  <c r="AC101" i="245"/>
  <c r="AG95" i="245"/>
  <c r="AT92" i="245"/>
  <c r="AG104" i="245"/>
  <c r="AG107" i="245" s="1"/>
  <c r="AJ92" i="245"/>
  <c r="M96" i="245"/>
  <c r="I96" i="245"/>
  <c r="AF90" i="245"/>
  <c r="P95" i="245"/>
  <c r="AT101" i="245"/>
  <c r="AI92" i="245"/>
  <c r="M94" i="245"/>
  <c r="AK99" i="245"/>
  <c r="AD100" i="245"/>
  <c r="AT96" i="245"/>
  <c r="U91" i="245"/>
  <c r="R103" i="245"/>
  <c r="R106" i="245" s="1"/>
  <c r="AD102" i="245"/>
  <c r="AT95" i="245"/>
  <c r="U97" i="245"/>
  <c r="AQ91" i="245"/>
  <c r="AD101" i="245"/>
  <c r="AU92" i="245"/>
  <c r="AQ90" i="245"/>
  <c r="Q91" i="245"/>
  <c r="U96" i="245"/>
  <c r="AB91" i="245"/>
  <c r="K92" i="245"/>
  <c r="I94" i="245"/>
  <c r="AK96" i="245"/>
  <c r="AP100" i="245"/>
  <c r="U94" i="245"/>
  <c r="X102" i="245"/>
  <c r="I95" i="245"/>
  <c r="AK86" i="245"/>
  <c r="AO102" i="245"/>
  <c r="AP102" i="245"/>
  <c r="AP92" i="245"/>
  <c r="X93" i="245"/>
  <c r="AS92" i="245"/>
  <c r="U90" i="245"/>
  <c r="AU101" i="245"/>
  <c r="AU102" i="245"/>
  <c r="AA92" i="245"/>
  <c r="AA101" i="245"/>
  <c r="AS93" i="245"/>
  <c r="AC102" i="245"/>
  <c r="U87" i="245"/>
  <c r="AU86" i="245"/>
  <c r="AO97" i="245"/>
  <c r="AU100" i="245"/>
  <c r="T95" i="245"/>
  <c r="V93" i="245"/>
  <c r="X94" i="245"/>
  <c r="L95" i="245"/>
  <c r="AQ87" i="245"/>
  <c r="Q99" i="245"/>
  <c r="Q87" i="245"/>
  <c r="AB104" i="245"/>
  <c r="AB107" i="245" s="1"/>
  <c r="U98" i="245"/>
  <c r="AU94" i="245"/>
  <c r="AO98" i="245"/>
  <c r="AU104" i="245"/>
  <c r="AU107" i="245" s="1"/>
  <c r="V102" i="245"/>
  <c r="X95" i="245"/>
  <c r="Z86" i="245"/>
  <c r="AI86" i="245"/>
  <c r="AQ97" i="245"/>
  <c r="Q97" i="245"/>
  <c r="AC98" i="245"/>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F98" i="216"/>
  <c r="E160" i="231" s="1"/>
  <c r="E99" i="216"/>
  <c r="F99" i="216"/>
  <c r="E161" i="231" s="1"/>
  <c r="E100" i="216"/>
  <c r="F100" i="216"/>
  <c r="E162" i="231" s="1"/>
  <c r="E101" i="216"/>
  <c r="F101" i="216"/>
  <c r="E163" i="231" s="1"/>
  <c r="E102" i="216"/>
  <c r="F102" i="216"/>
  <c r="E164" i="231" s="1"/>
  <c r="E103" i="216"/>
  <c r="F103" i="216"/>
  <c r="E165" i="231" s="1"/>
  <c r="E104" i="216"/>
  <c r="F104" i="216"/>
  <c r="E166" i="231" s="1"/>
  <c r="E105" i="216"/>
  <c r="F105" i="216"/>
  <c r="E167" i="231" s="1"/>
  <c r="E106" i="216"/>
  <c r="F106" i="216"/>
  <c r="E168" i="231" s="1"/>
  <c r="E107" i="216"/>
  <c r="F107" i="216"/>
  <c r="E169" i="231" s="1"/>
  <c r="E108" i="216"/>
  <c r="F108" i="216"/>
  <c r="E170" i="231" s="1"/>
  <c r="E109" i="216"/>
  <c r="F109" i="216"/>
  <c r="E171" i="231" s="1"/>
  <c r="E110" i="216"/>
  <c r="F110" i="216"/>
  <c r="E172" i="231" s="1"/>
  <c r="E111" i="216"/>
  <c r="F111" i="216"/>
  <c r="E173" i="231" s="1"/>
  <c r="E112" i="216"/>
  <c r="F112" i="216"/>
  <c r="E174" i="231" s="1"/>
  <c r="E175" i="231"/>
  <c r="E176" i="231"/>
  <c r="E177" i="231"/>
  <c r="E178" i="231"/>
  <c r="E182" i="231" s="1"/>
  <c r="E179" i="231"/>
  <c r="E183" i="231" s="1"/>
  <c r="E85" i="216"/>
  <c r="F85" i="216"/>
  <c r="E147" i="231" s="1"/>
  <c r="E86" i="216"/>
  <c r="F86" i="216"/>
  <c r="E148" i="231" s="1"/>
  <c r="E87" i="216"/>
  <c r="F87" i="216"/>
  <c r="E149" i="231" s="1"/>
  <c r="E88" i="216"/>
  <c r="F88" i="216"/>
  <c r="E150" i="231" s="1"/>
  <c r="E89" i="216"/>
  <c r="F89" i="216"/>
  <c r="E151" i="231" s="1"/>
  <c r="E90" i="216"/>
  <c r="F90" i="216"/>
  <c r="E152" i="231" s="1"/>
  <c r="E91" i="216"/>
  <c r="F91" i="216"/>
  <c r="E153" i="231" s="1"/>
  <c r="E92" i="216"/>
  <c r="F92" i="216"/>
  <c r="E154" i="231" s="1"/>
  <c r="E93" i="216"/>
  <c r="F93" i="216"/>
  <c r="E155" i="231" s="1"/>
  <c r="E94" i="216"/>
  <c r="F94" i="216"/>
  <c r="E156" i="231" s="1"/>
  <c r="E95" i="216"/>
  <c r="F95" i="216"/>
  <c r="E157" i="231" s="1"/>
  <c r="E96" i="216"/>
  <c r="F96" i="216"/>
  <c r="E158" i="231" s="1"/>
  <c r="E97" i="216"/>
  <c r="F97" i="216"/>
  <c r="E159" i="231" s="1"/>
  <c r="F84" i="216"/>
  <c r="E146" i="231" s="1"/>
  <c r="E84" i="216"/>
  <c r="B19" i="237" l="1"/>
  <c r="F19" i="237"/>
  <c r="D19" i="237" s="1"/>
  <c r="B27" i="237"/>
  <c r="F27" i="237"/>
  <c r="D27" i="237" s="1"/>
  <c r="B26" i="237"/>
  <c r="F26" i="237"/>
  <c r="D26" i="237" s="1"/>
  <c r="B17" i="237"/>
  <c r="F17" i="237"/>
  <c r="D17" i="237" s="1"/>
  <c r="B31" i="237"/>
  <c r="F31" i="237"/>
  <c r="D31" i="237" s="1"/>
  <c r="B12" i="237"/>
  <c r="F12" i="237"/>
  <c r="D12" i="237" s="1"/>
  <c r="B11" i="237"/>
  <c r="F11" i="237"/>
  <c r="D11" i="237" s="1"/>
  <c r="B38" i="237"/>
  <c r="F38" i="237"/>
  <c r="B24" i="237"/>
  <c r="F24" i="237"/>
  <c r="D24" i="237" s="1"/>
  <c r="B47" i="237"/>
  <c r="F47" i="237"/>
  <c r="B18" i="237"/>
  <c r="F18" i="237"/>
  <c r="D18" i="237" s="1"/>
  <c r="B14" i="237"/>
  <c r="F14" i="237"/>
  <c r="D14" i="237" s="1"/>
  <c r="B32" i="237"/>
  <c r="F32" i="237"/>
  <c r="D32" i="237" s="1"/>
  <c r="B10" i="237"/>
  <c r="F10" i="237"/>
  <c r="B37" i="237"/>
  <c r="F37" i="237"/>
  <c r="D37" i="237" s="1"/>
  <c r="B23" i="237"/>
  <c r="F23" i="237"/>
  <c r="D23" i="237" s="1"/>
  <c r="B20" i="237"/>
  <c r="F20" i="237"/>
  <c r="D20" i="237" s="1"/>
  <c r="B28" i="237"/>
  <c r="F28" i="237"/>
  <c r="D28" i="237" s="1"/>
  <c r="B16" i="237"/>
  <c r="F16" i="237"/>
  <c r="D16" i="237" s="1"/>
  <c r="B15" i="237"/>
  <c r="F15" i="237"/>
  <c r="D15" i="237" s="1"/>
  <c r="B9" i="237"/>
  <c r="F9" i="237"/>
  <c r="D9" i="237" s="1"/>
  <c r="B36" i="237"/>
  <c r="F36" i="237"/>
  <c r="D36" i="237" s="1"/>
  <c r="B25" i="237"/>
  <c r="F25" i="237"/>
  <c r="D25" i="237" s="1"/>
  <c r="B50" i="237"/>
  <c r="F50" i="237"/>
  <c r="B33" i="237"/>
  <c r="F33" i="237"/>
  <c r="D33" i="237" s="1"/>
  <c r="B44" i="237"/>
  <c r="F44" i="237"/>
  <c r="B41" i="237"/>
  <c r="F41" i="237"/>
  <c r="B22" i="237"/>
  <c r="F22" i="237"/>
  <c r="D22" i="237" s="1"/>
  <c r="B35" i="237"/>
  <c r="F35" i="237"/>
  <c r="D35" i="237" s="1"/>
  <c r="B30" i="237"/>
  <c r="F30" i="237"/>
  <c r="D30" i="237" s="1"/>
  <c r="B29" i="237"/>
  <c r="F29" i="237"/>
  <c r="D29" i="237" s="1"/>
  <c r="B21" i="237"/>
  <c r="F21" i="237"/>
  <c r="D21" i="237" s="1"/>
  <c r="B34" i="237"/>
  <c r="F34" i="237"/>
  <c r="B13" i="237"/>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DB27" i="238"/>
  <c r="BG35" i="238"/>
  <c r="CT35" i="238"/>
  <c r="DB25" i="238"/>
  <c r="DA25" i="238"/>
  <c r="DC25" i="238"/>
  <c r="CF32" i="238"/>
  <c r="DA28" i="238"/>
  <c r="DB28" i="238"/>
  <c r="DC28" i="238"/>
  <c r="BW35" i="238"/>
  <c r="BO35" i="238"/>
  <c r="CQ35" i="238"/>
  <c r="DA23" i="238"/>
  <c r="DC23" i="238"/>
  <c r="DB23" i="238"/>
  <c r="DA30" i="238"/>
  <c r="CF35" i="238"/>
  <c r="DB30" i="238"/>
  <c r="BF35" i="238"/>
  <c r="CI32" i="238"/>
  <c r="DA27" i="238"/>
  <c r="DC27" i="238"/>
  <c r="DC22" i="238"/>
  <c r="DB22" i="238"/>
  <c r="DA22" i="238"/>
  <c r="DC26" i="238"/>
  <c r="DB26" i="238"/>
  <c r="DA26" i="238"/>
  <c r="CP35" i="238"/>
  <c r="BA32" i="238"/>
  <c r="BB35" i="238"/>
  <c r="CC35" i="238"/>
  <c r="CE35" i="238"/>
  <c r="M7" i="242"/>
  <c r="DA24" i="238"/>
  <c r="DB24" i="238"/>
  <c r="DC24" i="238"/>
  <c r="DC21" i="238"/>
  <c r="DA21" i="238"/>
  <c r="DB21" i="238"/>
  <c r="BV32" i="238"/>
  <c r="BV35" i="238"/>
  <c r="BK35" i="238"/>
  <c r="N7" i="242" l="1"/>
  <c r="DC33" i="238"/>
  <c r="DB33" i="238"/>
  <c r="DA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R20" i="246" l="1"/>
  <c r="AC8" i="246" l="1"/>
  <c r="AD8" i="246" s="1"/>
  <c r="AE8" i="246" s="1"/>
  <c r="AF8" i="246" s="1"/>
  <c r="R17" i="246" l="1"/>
  <c r="CW22" i="238"/>
  <c r="CV22" i="238"/>
  <c r="CX22" i="238"/>
  <c r="CX25" i="238"/>
  <c r="CV25" i="238"/>
  <c r="CW25" i="238"/>
  <c r="CX24" i="238"/>
  <c r="CV24" i="238"/>
  <c r="CW24" i="238"/>
  <c r="CX23" i="238"/>
  <c r="CV23" i="238"/>
  <c r="CW23" i="238"/>
  <c r="CX27" i="238"/>
  <c r="CV27" i="238"/>
  <c r="CW27" i="238"/>
  <c r="CX26" i="238"/>
  <c r="CV26" i="238"/>
  <c r="CW26" i="238"/>
  <c r="CW28" i="238"/>
  <c r="CV28" i="238"/>
  <c r="CX28" i="238"/>
  <c r="CX21" i="238"/>
  <c r="CV21" i="238"/>
  <c r="CW21" i="2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4AC57C30-79A0-42D5-98DC-7168080D7989}">
      <text>
        <r>
          <rPr>
            <b/>
            <sz val="9"/>
            <color indexed="81"/>
            <rFont val="Tahoma"/>
            <family val="2"/>
          </rPr>
          <t>Rikke Næraa:</t>
        </r>
        <r>
          <rPr>
            <sz val="9"/>
            <color indexed="81"/>
            <rFont val="Tahoma"/>
            <family val="2"/>
          </rPr>
          <t xml:space="preserve">
RAMSES data for 2010 ( from BF2012)
</t>
        </r>
      </text>
    </comment>
    <comment ref="G9" authorId="1" shapeId="0" xr:uid="{78DBA69C-E655-463A-933B-8D5B43B26B5B}">
      <text>
        <r>
          <rPr>
            <b/>
            <sz val="9"/>
            <color indexed="81"/>
            <rFont val="Tahoma"/>
            <family val="2"/>
          </rPr>
          <t>Olexandr Balyk:</t>
        </r>
        <r>
          <rPr>
            <sz val="9"/>
            <color indexed="81"/>
            <rFont val="Tahoma"/>
            <family val="2"/>
          </rPr>
          <t xml:space="preserve">
Same as in Ramses</t>
        </r>
      </text>
    </comment>
    <comment ref="H9" authorId="1" shapeId="0" xr:uid="{89AC9438-C987-4F5A-AFDF-7549EBB8C752}">
      <text>
        <r>
          <rPr>
            <b/>
            <sz val="9"/>
            <color indexed="81"/>
            <rFont val="Tahoma"/>
            <family val="2"/>
          </rPr>
          <t>Olexandr Balyk:</t>
        </r>
        <r>
          <rPr>
            <sz val="9"/>
            <color indexed="81"/>
            <rFont val="Tahoma"/>
            <family val="2"/>
          </rPr>
          <t xml:space="preserve">
Same as in Ramses</t>
        </r>
      </text>
    </comment>
    <comment ref="I9" authorId="1" shapeId="0" xr:uid="{65E384C6-F9A1-477C-B0F3-FFFE404DAE73}">
      <text>
        <r>
          <rPr>
            <b/>
            <sz val="9"/>
            <color indexed="81"/>
            <rFont val="Tahoma"/>
            <family val="2"/>
          </rPr>
          <t>Olexandr Balyk:</t>
        </r>
        <r>
          <rPr>
            <sz val="9"/>
            <color indexed="81"/>
            <rFont val="Tahoma"/>
            <family val="2"/>
          </rPr>
          <t xml:space="preserve">
Same as in Ramses</t>
        </r>
      </text>
    </comment>
    <comment ref="J9" authorId="1" shapeId="0" xr:uid="{81B80CA0-46B2-4B63-82A2-BBA99D5653DA}">
      <text>
        <r>
          <rPr>
            <b/>
            <sz val="9"/>
            <color indexed="81"/>
            <rFont val="Tahoma"/>
            <family val="2"/>
          </rPr>
          <t>Olexandr Balyk:</t>
        </r>
        <r>
          <rPr>
            <sz val="9"/>
            <color indexed="81"/>
            <rFont val="Tahoma"/>
            <family val="2"/>
          </rPr>
          <t xml:space="preserve">
Same as in Ramses</t>
        </r>
      </text>
    </comment>
    <comment ref="K9" authorId="1" shapeId="0" xr:uid="{74C74677-0A86-49EB-AD78-0B3E3637538B}">
      <text>
        <r>
          <rPr>
            <b/>
            <sz val="9"/>
            <color indexed="81"/>
            <rFont val="Tahoma"/>
            <family val="2"/>
          </rPr>
          <t>Olexandr Balyk:</t>
        </r>
        <r>
          <rPr>
            <sz val="9"/>
            <color indexed="81"/>
            <rFont val="Tahoma"/>
            <family val="2"/>
          </rPr>
          <t xml:space="preserve">
Same as in Ramses</t>
        </r>
      </text>
    </comment>
    <comment ref="L9" authorId="1" shapeId="0" xr:uid="{00203CC1-ECB7-4903-80B0-ED91CD347093}">
      <text>
        <r>
          <rPr>
            <b/>
            <sz val="9"/>
            <color indexed="81"/>
            <rFont val="Tahoma"/>
            <family val="2"/>
          </rPr>
          <t>Olexandr Balyk:</t>
        </r>
        <r>
          <rPr>
            <sz val="9"/>
            <color indexed="81"/>
            <rFont val="Tahoma"/>
            <family val="2"/>
          </rPr>
          <t xml:space="preserve">
Same as in Ramses</t>
        </r>
      </text>
    </comment>
    <comment ref="M9" authorId="1" shapeId="0" xr:uid="{D75A8B21-A1AF-40FE-99E4-B7D67EF948F1}">
      <text>
        <r>
          <rPr>
            <b/>
            <sz val="9"/>
            <color indexed="81"/>
            <rFont val="Tahoma"/>
            <family val="2"/>
          </rPr>
          <t>Olexandr Balyk:</t>
        </r>
        <r>
          <rPr>
            <sz val="9"/>
            <color indexed="81"/>
            <rFont val="Tahoma"/>
            <family val="2"/>
          </rPr>
          <t xml:space="preserve">
Same as in Ramses</t>
        </r>
      </text>
    </comment>
    <comment ref="N9" authorId="1" shapeId="0" xr:uid="{0CF4BCFB-4B81-4948-8B56-93F98F84BC35}">
      <text>
        <r>
          <rPr>
            <b/>
            <sz val="9"/>
            <color indexed="81"/>
            <rFont val="Tahoma"/>
            <family val="2"/>
          </rPr>
          <t>Olexandr Balyk:</t>
        </r>
        <r>
          <rPr>
            <sz val="9"/>
            <color indexed="81"/>
            <rFont val="Tahoma"/>
            <family val="2"/>
          </rPr>
          <t xml:space="preserve">
Same as in Ramses</t>
        </r>
      </text>
    </comment>
    <comment ref="O9" authorId="1" shapeId="0" xr:uid="{9FB291F2-9B92-4156-8A29-1EE5412A0DCD}">
      <text>
        <r>
          <rPr>
            <b/>
            <sz val="9"/>
            <color indexed="81"/>
            <rFont val="Tahoma"/>
            <family val="2"/>
          </rPr>
          <t>Olexandr Balyk:</t>
        </r>
        <r>
          <rPr>
            <sz val="9"/>
            <color indexed="81"/>
            <rFont val="Tahoma"/>
            <family val="2"/>
          </rPr>
          <t xml:space="preserve">
Same as in Ramses</t>
        </r>
      </text>
    </comment>
    <comment ref="G13" authorId="2" shapeId="0" xr:uid="{D9379C19-2DEB-4550-B611-BFFD37E2C75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6D49BC5F-8F94-4E1B-8DBF-9242EEBFBFEE}">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14667FD6-100E-4D96-8E7A-7686D9490F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49884D01-16EB-4AAB-9202-15D27A41E149}">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A1754490-F015-459E-B400-838EB934ACBC}">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AA27EAAC-D356-497A-8D37-61E69D86B57E}">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9996B9F7-CE20-4788-8556-5CFC7CC6E863}">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D5BEA34C-97BD-48FD-B766-9CFAEAC73CA8}">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6B48086E-E0D4-445F-A222-3A074177759A}">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F33F2B-3180-4EC6-81ED-B98BB2CBA729}">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D225117F-A4EB-4212-A269-3AA38455514E}">
      <text>
        <r>
          <rPr>
            <b/>
            <sz val="9"/>
            <color indexed="81"/>
            <rFont val="Tahoma"/>
            <family val="2"/>
          </rPr>
          <t>Rikke Næraa:</t>
        </r>
        <r>
          <rPr>
            <sz val="9"/>
            <color indexed="81"/>
            <rFont val="Tahoma"/>
            <family val="2"/>
          </rPr>
          <t xml:space="preserve">
RAMSES data for 2010 ( from BF2012)
</t>
        </r>
      </text>
    </comment>
    <comment ref="J236" authorId="3" shapeId="0" xr:uid="{D463A4BB-8066-478D-9BFB-AE9B93FD4C9F}">
      <text>
        <r>
          <rPr>
            <b/>
            <sz val="9"/>
            <color indexed="81"/>
            <rFont val="Tahoma"/>
            <family val="2"/>
          </rPr>
          <t>Christian Bang:</t>
        </r>
        <r>
          <rPr>
            <sz val="9"/>
            <color indexed="81"/>
            <rFont val="Tahoma"/>
            <family val="2"/>
          </rPr>
          <t xml:space="preserve">
DDHA in 2013 DKK: 48.0</t>
        </r>
      </text>
    </comment>
    <comment ref="J240" authorId="3" shapeId="0" xr:uid="{5C29B3C1-32B4-471C-995C-091C2C436E25}">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C5942F0-E03A-4261-A98F-7B99F91B5394}">
      <text>
        <r>
          <rPr>
            <b/>
            <sz val="9"/>
            <color indexed="81"/>
            <rFont val="Tahoma"/>
            <family val="2"/>
          </rPr>
          <t>Christian Bang:</t>
        </r>
        <r>
          <rPr>
            <sz val="9"/>
            <color indexed="81"/>
            <rFont val="Tahoma"/>
            <family val="2"/>
          </rPr>
          <t xml:space="preserve">
Has not been investigated thouroughly in this study.</t>
        </r>
      </text>
    </comment>
    <comment ref="J246" authorId="3" shapeId="0" xr:uid="{FA79E47C-99D6-4F37-9DF3-A6C20B0D1450}">
      <text>
        <r>
          <rPr>
            <b/>
            <sz val="9"/>
            <color indexed="81"/>
            <rFont val="Tahoma"/>
            <family val="2"/>
          </rPr>
          <t>Christian Bang:</t>
        </r>
        <r>
          <rPr>
            <sz val="9"/>
            <color indexed="81"/>
            <rFont val="Tahoma"/>
            <family val="2"/>
          </rPr>
          <t xml:space="preserve">
DDHA in 2013 DKK: 
41.9</t>
        </r>
      </text>
    </comment>
    <comment ref="J285" authorId="4" shapeId="0" xr:uid="{AACACB57-4FEC-46A2-99AA-AB92FA3A07F0}">
      <text>
        <r>
          <rPr>
            <b/>
            <sz val="9"/>
            <color indexed="81"/>
            <rFont val="Tahoma"/>
            <family val="2"/>
          </rPr>
          <t>János Hethey:</t>
        </r>
        <r>
          <rPr>
            <sz val="9"/>
            <color indexed="81"/>
            <rFont val="Tahoma"/>
            <family val="2"/>
          </rPr>
          <t xml:space="preserve">
Forskel jf. ENS forudsætninger
</t>
        </r>
      </text>
    </comment>
    <comment ref="K285" authorId="4" shapeId="0" xr:uid="{B3D58B60-5A4B-4322-A05B-631201DAF7CA}">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5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5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5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5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5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5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5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5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5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5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5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5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5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5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5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5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5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5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5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5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5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5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5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5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5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5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5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5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5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5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5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5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5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5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5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5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5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5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5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5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5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6935ABBC-E613-4EA9-AF5E-3C7861CA0DBB}">
      <text>
        <r>
          <rPr>
            <b/>
            <sz val="9"/>
            <color indexed="81"/>
            <rFont val="Tahoma"/>
            <family val="2"/>
          </rPr>
          <t>Maurizio Gargiulo:</t>
        </r>
        <r>
          <rPr>
            <sz val="9"/>
            <color indexed="81"/>
            <rFont val="Tahoma"/>
            <family val="2"/>
          </rPr>
          <t xml:space="preserve">
TO BE REVIEWED</t>
        </r>
      </text>
    </comment>
    <comment ref="AH29" authorId="0" shapeId="0" xr:uid="{226D026E-45C9-4045-8029-2E9BDE10F1F7}">
      <text>
        <r>
          <rPr>
            <b/>
            <sz val="9"/>
            <color indexed="81"/>
            <rFont val="Tahoma"/>
            <family val="2"/>
          </rPr>
          <t>Maurizio Gargiulo:</t>
        </r>
        <r>
          <rPr>
            <sz val="9"/>
            <color indexed="81"/>
            <rFont val="Tahoma"/>
            <family val="2"/>
          </rPr>
          <t xml:space="preserve">
I think these costs should be reviewed. </t>
        </r>
      </text>
    </comment>
    <comment ref="AK29" authorId="0" shapeId="0" xr:uid="{E3A56080-38BB-45F1-BEF7-476624FDA92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shapeId="0" xr:uid="{C302BF92-6FFB-430A-A1E6-6EFF324439F8}">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shapeId="0" xr:uid="{A026FE74-06C1-4B2B-A978-902421F06EEC}">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264DD5D2-22EC-467A-A06D-C96BD37E2E17}">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09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1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1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2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<sst xmlns="http://schemas.openxmlformats.org/spreadsheetml/2006/main" count="9084" uniqueCount="2190">
  <si>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</si>
  <si>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</si>
  <si>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</si>
  <si>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</si>
  <si>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</si>
  <si>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</si>
  <si>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</si>
  <si>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</si>
  <si>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</si>
  <si>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</si>
  <si>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</si>
  <si>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</si>
  <si>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</si>
  <si>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</si>
  <si>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</si>
  <si>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</si>
  <si>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</si>
  <si>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</si>
  <si>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</si>
  <si>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</si>
  <si>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</si>
  <si>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</si>
  <si>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</si>
  <si>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</si>
  <si>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</si>
  <si>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</si>
  <si>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</si>
  <si>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</si>
  <si>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</si>
  <si>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</si>
  <si>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</si>
  <si>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</si>
  <si>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</si>
  <si>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</si>
  <si>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</si>
  <si>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</si>
  <si>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</si>
  <si>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</si>
  <si>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</si>
  <si>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</si>
  <si>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</si>
  <si>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</si>
  <si>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</si>
  <si>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</si>
  <si>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</si>
  <si>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</si>
  <si>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</si>
  <si>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</si>
  <si>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</si>
  <si>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</si>
  <si>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</si>
  <si>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</si>
  <si>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</si>
  <si>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</si>
  <si>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</si>
  <si>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</si>
  <si>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</si>
  <si>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</si>
  <si>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</si>
  <si>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</si>
  <si>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</si>
  <si>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</si>
  <si>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</si>
  <si>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</si>
  <si>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</si>
  <si>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</si>
  <si>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</si>
  <si>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</si>
  <si>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</si>
  <si>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</si>
  <si>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</si>
  <si>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</si>
  <si>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</si>
  <si>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</si>
  <si>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</si>
  <si>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</si>
  <si>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</si>
  <si>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</si>
  <si>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</si>
  <si>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</si>
  <si>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</si>
  <si>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</si>
  <si>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</si>
  <si>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</si>
  <si>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</si>
  <si>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</si>
  <si>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</si>
  <si>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</si>
  <si>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</si>
  <si>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</si>
  <si>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</si>
  <si>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</si>
  <si>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</si>
  <si>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</si>
  <si>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</si>
  <si>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</si>
  <si>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</si>
  <si>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</si>
  <si>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</si>
  <si>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</si>
  <si>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</si>
  <si>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</si>
  <si>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</si>
  <si>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</si>
  <si>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</si>
  <si>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</si>
  <si>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</si>
  <si>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</si>
  <si>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</si>
  <si>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</si>
  <si>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</si>
  <si>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</si>
  <si>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</si>
  <si>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</si>
  <si>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</si>
  <si>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</si>
  <si>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</si>
  <si>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</si>
  <si>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</si>
  <si>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</si>
  <si>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</si>
  <si>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</si>
  <si>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</si>
  <si>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</si>
  <si>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</si>
  <si>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</si>
  <si>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</si>
  <si>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</si>
  <si>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</si>
  <si>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</si>
  <si>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</si>
  <si>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</si>
  <si>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</si>
  <si>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</si>
  <si>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</si>
  <si>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</si>
  <si>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</si>
  <si>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</si>
  <si>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</si>
  <si>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</si>
  <si>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</si>
  <si>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</si>
  <si>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</si>
  <si>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</si>
  <si>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</si>
  <si>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</si>
  <si>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</si>
  <si>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</si>
  <si>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</si>
  <si>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</si>
  <si>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</si>
  <si>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</si>
  <si>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</si>
  <si>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</si>
  <si>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</si>
  <si>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</si>
  <si>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</si>
  <si>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</si>
  <si>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</si>
  <si>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</si>
  <si>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</si>
  <si>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</si>
  <si>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</si>
  <si>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</si>
  <si>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</si>
  <si>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</si>
  <si>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</si>
  <si>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</si>
  <si>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</si>
  <si>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</si>
  <si>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</si>
  <si>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</si>
  <si>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</si>
  <si>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</si>
  <si>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</si>
  <si>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</si>
  <si>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</si>
  <si>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</si>
  <si>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</si>
  <si>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</si>
  <si>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</si>
  <si>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</si>
  <si>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</si>
  <si>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</si>
  <si>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</si>
  <si>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</si>
  <si>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</si>
  <si>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</si>
  <si>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</si>
  <si>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</si>
  <si>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</si>
  <si>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</si>
  <si>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</si>
  <si>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</si>
  <si>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</si>
  <si>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</si>
  <si>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</si>
  <si>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</si>
  <si>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</si>
  <si>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</si>
  <si>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</si>
  <si>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</si>
  <si>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</si>
  <si>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</si>
  <si>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</si>
  <si>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</si>
  <si>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</si>
  <si>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</si>
  <si>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</si>
  <si>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</si>
  <si>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</si>
  <si>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</si>
  <si>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</si>
  <si>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</si>
  <si>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</si>
  <si>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</si>
  <si>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</si>
  <si>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</si>
  <si>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</si>
  <si>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</si>
  <si>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</si>
  <si>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</si>
  <si>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</si>
  <si>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</si>
  <si>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</si>
  <si>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</si>
  <si>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</si>
  <si>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</si>
  <si>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</si>
  <si>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</si>
  <si>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</si>
  <si>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</si>
  <si>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</si>
  <si>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</si>
  <si>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</si>
  <si>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</si>
  <si>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</si>
  <si>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</si>
  <si>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</si>
  <si>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</si>
  <si>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</si>
  <si>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</si>
  <si>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</si>
  <si>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</si>
  <si>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</si>
  <si>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</si>
  <si>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</si>
  <si>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</si>
  <si>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</si>
  <si>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</si>
  <si>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</si>
  <si>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</si>
  <si>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</si>
  <si>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</si>
  <si>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</si>
  <si>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</si>
  <si>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</si>
  <si>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</si>
  <si>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</si>
  <si>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</si>
  <si>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</si>
  <si>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</si>
  <si>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</si>
  <si>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</si>
  <si>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</si>
  <si>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</si>
  <si>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</si>
  <si>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</si>
  <si>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</si>
  <si>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</si>
  <si>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</si>
  <si>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</si>
  <si>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</si>
  <si>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</si>
  <si>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</si>
  <si>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</si>
  <si>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</si>
  <si>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</si>
  <si>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</si>
  <si>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</si>
  <si>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</si>
  <si>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</si>
  <si>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</si>
  <si>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</si>
  <si>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</si>
  <si>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</si>
  <si>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</si>
  <si>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</si>
  <si>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</si>
  <si>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</si>
  <si>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</si>
  <si>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</si>
  <si>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</si>
  <si>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</si>
  <si>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</si>
  <si>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</si>
  <si>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</si>
  <si>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</si>
  <si>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</si>
  <si>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</si>
  <si>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</si>
  <si>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</si>
  <si>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</si>
  <si>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</si>
  <si>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</si>
  <si>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</si>
  <si>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</si>
  <si>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</si>
  <si>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</si>
  <si>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</si>
  <si>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</si>
  <si>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</si>
  <si>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</si>
  <si>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</si>
  <si>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</si>
  <si>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</si>
  <si>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</si>
  <si>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</si>
  <si>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</si>
  <si>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</si>
  <si>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</si>
  <si>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</si>
  <si>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</si>
  <si>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</si>
  <si>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</si>
  <si>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</si>
  <si>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</si>
  <si>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</si>
  <si>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</si>
  <si>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</si>
  <si>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</si>
  <si>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</si>
  <si>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</si>
  <si>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</si>
  <si>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</si>
  <si>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</si>
  <si>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</si>
  <si>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</si>
  <si>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</si>
  <si>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</si>
  <si>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</si>
  <si>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</si>
  <si>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</si>
  <si>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</si>
  <si>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</si>
  <si>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</si>
  <si>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</si>
  <si>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</si>
  <si>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</si>
  <si>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</si>
  <si>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</si>
  <si>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</si>
  <si>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</si>
  <si>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</si>
  <si>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</si>
  <si>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</si>
  <si>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</si>
  <si>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</si>
  <si>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</si>
  <si>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</si>
  <si>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</si>
  <si>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</si>
  <si>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</si>
  <si>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</si>
  <si>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</si>
  <si>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</si>
  <si>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</si>
  <si>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</si>
  <si>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</si>
  <si>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</si>
  <si>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</si>
  <si>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</si>
  <si>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</si>
  <si>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</si>
  <si>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</si>
  <si>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</si>
  <si>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</si>
  <si>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</si>
  <si>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</si>
  <si>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</si>
  <si>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</si>
  <si>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</si>
  <si>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</si>
  <si>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</si>
  <si>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</si>
  <si>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</si>
  <si>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</si>
  <si>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</si>
  <si>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</si>
  <si>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</si>
  <si>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</si>
  <si>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</si>
  <si>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</si>
  <si>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</si>
  <si>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</si>
  <si>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</si>
  <si>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</si>
  <si>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</si>
  <si>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</si>
  <si>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</si>
  <si>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</si>
  <si>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</si>
  <si>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</si>
  <si>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</si>
  <si>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</si>
  <si>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</si>
  <si>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</si>
  <si>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</si>
  <si>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</si>
  <si>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</si>
  <si>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</si>
  <si>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</si>
  <si>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</si>
  <si>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</si>
  <si>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</si>
  <si>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</si>
  <si>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</si>
  <si>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</si>
  <si>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</si>
  <si>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</si>
  <si>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</si>
  <si>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</si>
  <si>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</si>
  <si>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</si>
  <si>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</si>
  <si>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</si>
  <si>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</si>
  <si>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</si>
  <si>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</si>
  <si>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</si>
  <si>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</si>
  <si>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</si>
  <si>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</si>
  <si>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</si>
  <si>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</si>
  <si>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</si>
  <si>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</si>
  <si>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</si>
  <si>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</si>
  <si>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</si>
  <si>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</si>
  <si>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</si>
  <si>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</si>
  <si>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</si>
  <si>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</si>
  <si>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</si>
  <si>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</si>
  <si>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</si>
  <si>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</si>
  <si>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</si>
  <si>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</si>
  <si>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</si>
  <si>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</si>
  <si>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</si>
  <si>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</si>
  <si>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</si>
  <si>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</si>
  <si>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</si>
  <si>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</si>
  <si>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</si>
  <si>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</si>
  <si>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</si>
  <si>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</si>
  <si>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</si>
  <si>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</si>
  <si>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</si>
  <si>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</si>
  <si>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</si>
  <si>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</si>
  <si>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</si>
  <si>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</si>
  <si>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</si>
  <si>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</si>
  <si>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</si>
  <si>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</si>
  <si>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</si>
  <si>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</si>
  <si>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</si>
  <si>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</si>
  <si>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</si>
  <si>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</si>
  <si>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</si>
  <si>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</si>
  <si>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</si>
  <si>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</si>
  <si>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</si>
  <si>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</si>
  <si>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</si>
  <si>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</si>
  <si>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</si>
  <si>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</si>
  <si>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</si>
  <si>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</si>
  <si>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</si>
  <si>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</si>
  <si>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</si>
  <si>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</si>
  <si>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</si>
  <si>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</si>
  <si>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</si>
  <si>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</si>
  <si>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</si>
  <si>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</si>
  <si>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</si>
  <si>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</si>
  <si>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</si>
  <si>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</si>
  <si>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</si>
  <si>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</si>
  <si>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</si>
  <si>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</si>
  <si>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</si>
  <si>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</si>
  <si>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</si>
  <si>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</si>
  <si>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</si>
  <si>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</si>
  <si>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</si>
  <si>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</si>
  <si>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</si>
  <si>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</si>
  <si>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</si>
  <si>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</si>
  <si>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</si>
  <si>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</si>
  <si>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</si>
  <si>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</si>
  <si>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</si>
  <si>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</si>
  <si>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</si>
  <si>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</si>
  <si>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</si>
  <si>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</si>
  <si>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</si>
  <si>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</si>
  <si>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</si>
  <si>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</si>
  <si>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</si>
  <si>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</si>
  <si>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</si>
  <si>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</si>
  <si>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</si>
  <si>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</si>
  <si>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</si>
  <si>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</si>
  <si>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</si>
  <si>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</si>
  <si>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</si>
  <si>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</si>
  <si>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</si>
  <si>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</si>
  <si>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</si>
  <si>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</si>
  <si>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</si>
  <si>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</si>
  <si>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</si>
  <si>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</si>
  <si>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</si>
  <si>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</si>
  <si>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</si>
  <si>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</si>
  <si>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</si>
  <si>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</si>
  <si>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</si>
  <si>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</si>
  <si>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</si>
  <si>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</si>
  <si>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</si>
  <si>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</si>
  <si>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</si>
  <si>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</si>
  <si>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</si>
  <si>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</si>
  <si>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</si>
  <si>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</si>
  <si>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</si>
  <si>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</si>
  <si>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</si>
  <si>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</si>
  <si>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</si>
  <si>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</si>
  <si>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</si>
  <si>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</si>
  <si>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</si>
  <si>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</si>
  <si>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</si>
  <si>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</si>
  <si>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</si>
  <si>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</si>
  <si>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</si>
  <si>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</si>
  <si>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</si>
  <si>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</si>
  <si>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</si>
  <si>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</si>
  <si>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</si>
  <si>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</si>
  <si>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</si>
  <si>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</si>
  <si>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</si>
  <si>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</si>
  <si>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</si>
  <si>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</si>
  <si>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</si>
  <si>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</si>
  <si>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</si>
  <si>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</si>
  <si>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</si>
  <si>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</si>
  <si>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</si>
  <si>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</si>
  <si>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</si>
  <si>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</si>
  <si>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</si>
  <si>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</si>
  <si>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</si>
  <si>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</si>
  <si>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</si>
  <si>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</si>
  <si>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</si>
  <si>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</si>
  <si>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</si>
  <si>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</si>
  <si>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</si>
  <si>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</si>
  <si>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</si>
  <si>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</si>
  <si>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</si>
  <si>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</si>
  <si>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</si>
  <si>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</si>
  <si>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</si>
  <si>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</si>
  <si>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</si>
  <si>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</si>
  <si>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</si>
  <si>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</si>
  <si>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</si>
  <si>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</si>
  <si>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</si>
  <si>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</si>
  <si>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</si>
  <si>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</si>
  <si>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</si>
  <si>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</si>
  <si>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</si>
  <si>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</si>
  <si>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</si>
  <si>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</si>
  <si>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</si>
  <si>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</si>
  <si>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</si>
  <si>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</si>
  <si>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</si>
  <si>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</si>
  <si>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</si>
  <si>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</si>
  <si>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</si>
  <si>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</si>
  <si>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</si>
  <si>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</si>
  <si>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</si>
  <si>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</si>
  <si>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</si>
  <si>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</si>
  <si>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</si>
  <si>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</si>
  <si>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</si>
  <si>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</si>
  <si>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</si>
  <si>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</si>
  <si>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</si>
  <si>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</si>
  <si>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</si>
  <si>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</si>
  <si>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</si>
  <si>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</si>
  <si>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</si>
  <si>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</si>
  <si>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</si>
  <si>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</si>
  <si>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</si>
  <si>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</si>
  <si>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</si>
  <si>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</si>
  <si>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</si>
  <si>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</si>
  <si>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</si>
  <si>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</si>
  <si>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</si>
  <si>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</si>
  <si>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</si>
  <si>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</si>
  <si>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</si>
  <si>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</si>
  <si>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</si>
  <si>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</si>
  <si>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</si>
  <si>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</si>
  <si>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</si>
  <si>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</si>
  <si>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</si>
  <si>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</si>
  <si>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</si>
  <si>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</si>
  <si>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</si>
  <si>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</si>
  <si>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</si>
  <si>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</si>
  <si>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</si>
  <si>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</si>
  <si>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</si>
  <si>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</si>
  <si>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</si>
  <si>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</si>
  <si>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</si>
  <si>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</si>
  <si>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</si>
  <si>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</si>
  <si>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</si>
  <si>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</si>
  <si>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</si>
  <si>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</si>
  <si>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</si>
  <si>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</si>
  <si>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</si>
  <si>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</si>
  <si>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</si>
  <si>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</si>
  <si>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</si>
  <si>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</si>
  <si>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</si>
  <si>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</si>
  <si>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</si>
  <si>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</si>
  <si>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</si>
  <si>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</si>
  <si>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</si>
  <si>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</si>
  <si>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</si>
  <si>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</si>
  <si>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</si>
  <si>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</si>
  <si>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</si>
  <si>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</si>
  <si>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</si>
  <si>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</si>
  <si>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</si>
  <si>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</si>
  <si>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</si>
  <si>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</si>
  <si>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</si>
  <si>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</si>
  <si>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</si>
  <si>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</si>
  <si>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</si>
  <si>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</si>
  <si>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</si>
  <si>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</si>
  <si>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</si>
  <si>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</si>
  <si>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</si>
  <si>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</si>
  <si>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</si>
  <si>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</si>
  <si>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</si>
  <si>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</si>
  <si>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</si>
  <si>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</si>
  <si>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</si>
  <si>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</si>
  <si>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</si>
  <si>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</si>
  <si>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</si>
  <si>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</si>
  <si>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</si>
  <si>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</si>
  <si>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</si>
  <si>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</si>
  <si>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</si>
  <si>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</si>
  <si>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</si>
  <si>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</si>
  <si>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</si>
  <si>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</si>
  <si>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</si>
  <si>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</si>
  <si>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</si>
  <si>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</si>
  <si>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</si>
  <si>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</si>
  <si>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</si>
  <si>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</si>
  <si>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</si>
  <si>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</si>
  <si>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</si>
  <si>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</si>
  <si>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</si>
  <si>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</si>
  <si>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</si>
  <si>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</si>
  <si>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</si>
  <si>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</si>
  <si>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</si>
  <si>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</si>
  <si>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</si>
  <si>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</si>
  <si>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</si>
  <si>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</si>
  <si>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</si>
  <si>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</si>
  <si>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</si>
  <si>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</si>
  <si>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</si>
  <si>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</si>
  <si>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</si>
  <si>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</si>
  <si>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</si>
  <si>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</si>
  <si>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</si>
  <si>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</si>
  <si>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</si>
  <si>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</si>
  <si>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</si>
  <si>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</si>
  <si>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</si>
  <si>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</si>
  <si>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</si>
  <si>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</si>
  <si>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</si>
  <si>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</si>
  <si>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</si>
  <si>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</si>
  <si>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</si>
  <si>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</si>
  <si>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</si>
  <si>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</si>
  <si>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</si>
  <si>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</si>
  <si>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</si>
  <si>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</si>
  <si>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</si>
  <si>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</si>
  <si>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</si>
  <si>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</si>
  <si>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</si>
  <si>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</si>
  <si>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</si>
  <si>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</si>
  <si>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</si>
  <si>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</si>
  <si>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</si>
  <si>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</si>
  <si>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</si>
  <si>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</si>
  <si>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</si>
  <si>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</si>
  <si>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</si>
  <si>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</si>
  <si>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</si>
  <si>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</si>
  <si>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</si>
  <si>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</si>
  <si>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</si>
  <si>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</si>
  <si>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</si>
  <si>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</si>
  <si>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</si>
  <si>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</si>
  <si>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</si>
  <si>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</si>
  <si>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</si>
  <si>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</si>
  <si>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</si>
  <si>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</si>
  <si>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</si>
  <si>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</si>
  <si>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</si>
  <si>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</si>
  <si>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</si>
  <si>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</si>
  <si>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</si>
  <si>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</si>
  <si>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</si>
  <si>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</si>
  <si>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</si>
  <si>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</si>
  <si>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</si>
  <si>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</si>
  <si>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</si>
  <si>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</si>
  <si>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</si>
  <si>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</si>
  <si>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</si>
  <si>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</si>
  <si>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</si>
  <si>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</si>
  <si>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</si>
  <si>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</si>
  <si>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</si>
  <si>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</si>
  <si>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</si>
  <si>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</si>
  <si>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</si>
  <si>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</si>
  <si>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</si>
  <si>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</si>
  <si>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</si>
  <si>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</si>
  <si>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</si>
  <si>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</si>
  <si>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</si>
  <si>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</si>
  <si>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</si>
  <si>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</si>
  <si>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</si>
  <si>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</si>
  <si>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</si>
  <si>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</si>
  <si>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</si>
  <si>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</si>
  <si>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</si>
  <si>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</si>
  <si>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</si>
  <si>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</si>
  <si>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</si>
  <si>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</si>
  <si>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</si>
  <si>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</si>
  <si>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</si>
  <si>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</si>
  <si>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</si>
  <si>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</si>
  <si>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</si>
  <si>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</si>
  <si>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</si>
  <si>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</si>
  <si>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</si>
  <si>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</si>
  <si>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</si>
  <si>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</si>
  <si>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</si>
  <si>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</si>
  <si>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</si>
  <si>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</si>
  <si>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</si>
  <si>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</si>
  <si>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</si>
  <si>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</si>
  <si>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</si>
  <si>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</si>
  <si>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</si>
  <si>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</si>
  <si>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</si>
  <si>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</si>
  <si>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</si>
  <si>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</si>
  <si>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</si>
  <si>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</si>
  <si>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</si>
  <si>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</si>
  <si>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</si>
  <si>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</si>
  <si>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</si>
  <si>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</si>
  <si>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</si>
  <si>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</si>
  <si>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</si>
  <si>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</si>
  <si>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</si>
  <si>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</si>
  <si>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</si>
  <si>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</si>
  <si>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</si>
  <si>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</si>
  <si>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</si>
  <si>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</si>
  <si>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</si>
  <si>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</si>
  <si>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</si>
  <si>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</si>
  <si>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</si>
  <si>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</si>
  <si>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</si>
  <si>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</si>
  <si>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</si>
  <si>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</si>
  <si>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</si>
  <si>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</si>
  <si>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</si>
  <si>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</si>
  <si>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</si>
  <si>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</si>
  <si>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</si>
  <si>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</si>
  <si>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</si>
  <si>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</si>
  <si>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</si>
  <si>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</si>
  <si>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</si>
  <si>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</si>
  <si>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</si>
  <si>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</si>
  <si>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</si>
  <si>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</si>
  <si>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</si>
  <si>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</si>
  <si>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</si>
  <si>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</si>
  <si>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</si>
  <si>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</si>
  <si>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</si>
  <si>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</si>
  <si>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</si>
  <si>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</si>
  <si>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</si>
  <si>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</si>
  <si>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</si>
  <si>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</si>
  <si>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</si>
  <si>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</si>
  <si>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</si>
  <si>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</si>
  <si>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</si>
  <si>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</si>
  <si>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</si>
  <si>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</si>
  <si>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</si>
  <si>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</si>
  <si>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</si>
  <si>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</si>
  <si>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</si>
  <si>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</si>
  <si>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</si>
  <si>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</si>
  <si>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</si>
  <si>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</si>
  <si>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</si>
  <si>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</si>
  <si>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</si>
  <si>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</si>
  <si>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</si>
  <si>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</si>
  <si>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</si>
  <si>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</si>
  <si>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</si>
  <si>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</si>
  <si>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</si>
  <si>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</si>
  <si>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</si>
  <si>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</si>
  <si>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</si>
  <si>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</si>
  <si>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</si>
  <si>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</si>
  <si>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</si>
  <si>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</si>
  <si>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</si>
  <si>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</si>
  <si>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</si>
  <si>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</si>
  <si>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</si>
  <si>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</si>
  <si>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</si>
  <si>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</si>
  <si>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</si>
  <si>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</si>
  <si>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</si>
  <si>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</si>
  <si>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</si>
  <si>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</si>
  <si>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</si>
  <si>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</si>
  <si>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</si>
  <si>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</si>
  <si>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</si>
  <si>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</si>
  <si>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</si>
  <si>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</si>
  <si>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</si>
  <si>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</si>
  <si>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</si>
  <si>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</si>
  <si>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</si>
  <si>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</si>
  <si>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</si>
  <si>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</si>
  <si>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</si>
  <si>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</si>
  <si>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</si>
  <si>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</si>
  <si>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</si>
  <si>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</si>
  <si>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</si>
  <si>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</si>
  <si>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</si>
  <si>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</si>
  <si>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</si>
  <si>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</si>
  <si>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</si>
  <si>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</si>
  <si>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</si>
  <si>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</si>
  <si>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</si>
  <si>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</si>
  <si>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</si>
  <si>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</si>
  <si>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</si>
  <si>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</si>
  <si>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</si>
  <si>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</si>
  <si>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</si>
  <si>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</si>
  <si>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</si>
  <si>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</si>
  <si>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</si>
  <si>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</si>
  <si>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</si>
  <si>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</si>
  <si>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</si>
  <si>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</si>
  <si>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</si>
  <si>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</si>
  <si>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</si>
  <si>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</si>
  <si>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</si>
  <si>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</si>
  <si>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</si>
  <si>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</si>
  <si>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</si>
  <si>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</si>
  <si>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</si>
  <si>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</si>
  <si>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</si>
  <si>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</si>
  <si>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</si>
  <si>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</si>
  <si>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</si>
  <si>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</si>
  <si>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</si>
  <si>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</si>
  <si>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</si>
  <si>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</si>
  <si>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</si>
  <si>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</si>
  <si>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</si>
  <si>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</si>
  <si>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</si>
  <si>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</si>
  <si>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</si>
  <si>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</si>
  <si>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</si>
  <si>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</si>
  <si>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</si>
  <si>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</si>
  <si>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</si>
  <si>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</si>
  <si>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</si>
  <si>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</si>
  <si>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</si>
  <si>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</si>
  <si>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</si>
  <si>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</si>
  <si>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</si>
  <si>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</si>
  <si>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</si>
  <si>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</si>
  <si>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</si>
  <si>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</si>
  <si>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</si>
  <si>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</si>
  <si>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</si>
  <si>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</si>
  <si>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</si>
  <si>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</si>
  <si>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</si>
  <si>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</si>
  <si>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</si>
  <si>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</si>
  <si>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</si>
  <si>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</si>
  <si>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</si>
  <si>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</si>
  <si>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</si>
  <si>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</si>
  <si>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</si>
  <si>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</si>
  <si>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</si>
  <si>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</si>
  <si>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</si>
  <si>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</si>
  <si>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</si>
  <si>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</si>
  <si>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</si>
  <si>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</si>
  <si>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</si>
  <si>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</si>
  <si>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</si>
  <si>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</si>
  <si>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</si>
  <si>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</si>
  <si>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</si>
  <si>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</si>
  <si>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</si>
  <si>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</si>
  <si>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</si>
  <si>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</si>
  <si>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</si>
  <si>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</si>
  <si>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</si>
  <si>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</si>
  <si>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</si>
  <si>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</si>
  <si>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</si>
  <si>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</si>
  <si>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</si>
  <si>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</si>
  <si>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</si>
  <si>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</si>
  <si>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</si>
  <si>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</si>
  <si>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</si>
  <si>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</si>
  <si>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</si>
  <si>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</si>
  <si>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</si>
  <si>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</si>
  <si>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</si>
  <si>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</si>
  <si>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</si>
  <si>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</si>
  <si>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</si>
  <si>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</si>
  <si>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</si>
  <si>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</si>
  <si>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</si>
  <si>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</si>
  <si>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</si>
  <si>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</si>
  <si>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</si>
  <si>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</si>
  <si>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</si>
  <si>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</si>
  <si>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</si>
  <si>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</si>
  <si>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</si>
  <si>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</si>
  <si>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</si>
  <si>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</si>
  <si>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</si>
  <si>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</si>
  <si>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</si>
  <si>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</si>
  <si>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</si>
  <si>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</si>
  <si>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</si>
  <si>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</si>
  <si>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</si>
  <si>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</si>
  <si>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</si>
  <si>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</si>
  <si>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</si>
  <si>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</si>
  <si>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</si>
  <si>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</si>
  <si>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</si>
  <si>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</si>
  <si>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</si>
  <si>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</si>
  <si>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</si>
  <si>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</si>
  <si>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</si>
  <si>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</si>
  <si>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</si>
  <si>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</si>
  <si>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</si>
  <si>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</si>
  <si>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</si>
  <si>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</si>
  <si>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</si>
  <si>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</si>
  <si>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</si>
  <si>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</si>
  <si>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</si>
  <si>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</si>
  <si>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</si>
  <si>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</si>
  <si>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</si>
  <si>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</si>
  <si>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</si>
  <si>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</si>
  <si>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</si>
  <si>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</si>
  <si>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</si>
  <si>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</si>
  <si>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</si>
  <si>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</si>
  <si>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</si>
  <si>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</si>
  <si>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</si>
  <si>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</si>
  <si>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</si>
  <si>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</si>
  <si>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</si>
  <si>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</si>
  <si>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</si>
  <si>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</si>
  <si>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</si>
  <si>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</si>
  <si>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</si>
  <si>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</si>
  <si>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</si>
  <si>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</si>
  <si>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</si>
  <si>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</si>
  <si>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</si>
  <si>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</si>
  <si>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</si>
  <si>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</si>
  <si>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</si>
  <si>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</si>
  <si>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</si>
  <si>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</si>
  <si>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</si>
  <si>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</si>
  <si>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</si>
  <si>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</si>
  <si>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</si>
  <si>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</si>
  <si>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</si>
  <si>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</si>
  <si>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</si>
  <si>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</si>
  <si>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</si>
  <si>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</si>
  <si>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</si>
  <si>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</si>
  <si>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</si>
  <si>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</si>
  <si>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</si>
  <si>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</si>
  <si>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</si>
  <si>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</si>
  <si>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</si>
  <si>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</si>
  <si>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</si>
  <si>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</si>
  <si>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</si>
  <si>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</si>
  <si>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</si>
  <si>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</si>
  <si>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</si>
  <si>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</si>
  <si>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</si>
  <si>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</si>
  <si>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</si>
  <si>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</si>
  <si>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</si>
  <si>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</si>
  <si>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</si>
  <si>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</si>
  <si>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</si>
  <si>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</si>
  <si>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</si>
  <si>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</si>
  <si>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</si>
  <si>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</si>
  <si>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</si>
  <si>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</si>
  <si>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</si>
  <si>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</si>
  <si>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</si>
  <si>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</si>
  <si>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</si>
  <si>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</si>
  <si>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</si>
  <si>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</si>
  <si>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</si>
  <si>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</si>
  <si>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</si>
  <si>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</si>
  <si>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</si>
  <si>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</si>
  <si>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</si>
  <si>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</si>
  <si>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</si>
  <si>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</si>
  <si>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</si>
  <si>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</si>
  <si>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</si>
  <si>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</si>
  <si>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</si>
  <si>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</si>
  <si>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</si>
  <si>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</si>
  <si>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</si>
  <si>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</si>
  <si>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</si>
  <si>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</si>
  <si>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</si>
  <si>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</si>
  <si>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</si>
  <si>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</si>
  <si>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</si>
  <si>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</si>
  <si>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</si>
  <si>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</si>
  <si>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</si>
  <si>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</si>
  <si>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</si>
  <si>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</si>
  <si>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</si>
  <si>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</si>
  <si>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</si>
  <si>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</si>
  <si>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</si>
  <si>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</si>
  <si>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</si>
  <si>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</si>
  <si>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</si>
  <si>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</si>
  <si>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</si>
  <si>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</si>
  <si>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</si>
  <si>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</si>
  <si>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</si>
  <si>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</si>
  <si>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</si>
  <si>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</si>
  <si>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</si>
  <si>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</si>
  <si>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</si>
  <si>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</si>
  <si>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</si>
  <si>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</si>
  <si>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</si>
  <si>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</si>
  <si>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</si>
  <si>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</si>
  <si>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</si>
  <si>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</si>
  <si>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</si>
  <si>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</si>
  <si>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</si>
  <si>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</si>
  <si>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</si>
  <si>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</si>
  <si>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</si>
  <si>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</si>
  <si>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</si>
  <si>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</si>
  <si>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</si>
  <si>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</si>
  <si>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</si>
  <si>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</si>
  <si>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</si>
  <si>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</si>
  <si>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</si>
  <si>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</si>
  <si>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</si>
  <si>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</si>
  <si>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</si>
  <si>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</si>
  <si>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</si>
  <si>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</si>
  <si>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</si>
  <si>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</si>
  <si>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</si>
  <si>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</si>
  <si>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</si>
  <si>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</si>
  <si>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</si>
  <si>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</si>
  <si>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</si>
  <si>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</si>
  <si>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</si>
  <si>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</si>
  <si>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</si>
  <si>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</si>
  <si>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</si>
  <si>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</si>
  <si>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</si>
  <si>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</si>
  <si>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</si>
  <si>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</si>
  <si>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</si>
  <si>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</si>
  <si>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</si>
  <si>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</si>
  <si>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</si>
  <si>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</si>
  <si>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</si>
  <si>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</si>
  <si>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</si>
  <si>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</si>
  <si>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</si>
  <si>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</si>
  <si>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</si>
  <si>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</si>
  <si>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</si>
  <si>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</si>
  <si>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</si>
  <si>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</si>
  <si>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</si>
  <si>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</si>
  <si>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</si>
  <si>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</si>
  <si>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</si>
  <si>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</si>
  <si>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</si>
  <si>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</si>
  <si>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</si>
  <si>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</si>
  <si>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</si>
  <si>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</si>
  <si>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</si>
  <si>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</si>
  <si>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</si>
  <si>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</si>
  <si>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</si>
  <si>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</si>
  <si>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</si>
  <si>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</si>
  <si>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</si>
  <si>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</si>
  <si>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</si>
  <si>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</si>
  <si>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</si>
  <si>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</si>
  <si>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</si>
  <si>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</si>
  <si>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</si>
  <si>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</si>
  <si>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</si>
  <si>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</si>
  <si>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</si>
  <si>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</si>
  <si>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</si>
  <si>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</si>
  <si>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</si>
  <si>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</si>
  <si>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</si>
  <si>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</si>
  <si>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</si>
  <si>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</si>
  <si>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</si>
  <si>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</si>
  <si>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</si>
  <si>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</si>
  <si>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</si>
  <si>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</si>
  <si>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</si>
  <si>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</si>
  <si>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</si>
  <si>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</si>
  <si>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</si>
  <si>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</si>
  <si>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</si>
  <si>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</si>
  <si>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</si>
  <si>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</si>
  <si>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</si>
  <si>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</si>
  <si>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</si>
  <si>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</si>
  <si>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</si>
  <si>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</si>
  <si>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</si>
  <si>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</si>
  <si>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</si>
  <si>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</si>
  <si>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</si>
  <si>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</si>
  <si>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</si>
  <si>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</si>
  <si>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</si>
  <si>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</si>
  <si>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</si>
  <si>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</si>
  <si>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</si>
  <si>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</si>
  <si>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</si>
  <si>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</si>
  <si>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</si>
  <si>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</si>
  <si>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</si>
  <si>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</si>
  <si>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</si>
  <si>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</si>
  <si>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</si>
  <si>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</si>
  <si>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</si>
  <si>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</si>
  <si>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</si>
  <si>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</si>
  <si>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</si>
  <si>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</si>
  <si>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</si>
  <si>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</si>
  <si>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</si>
  <si>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</si>
  <si>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</si>
  <si>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</si>
  <si>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</si>
  <si>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</si>
  <si>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</si>
  <si>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</si>
  <si>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</si>
  <si>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</si>
  <si>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</si>
  <si>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</si>
  <si>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</si>
  <si>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</si>
  <si>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</si>
  <si>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</si>
  <si>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</si>
  <si>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</si>
  <si>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</si>
  <si>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</si>
  <si>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</si>
  <si>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</si>
  <si>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</si>
  <si>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</si>
  <si>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</si>
  <si>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</si>
  <si>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</si>
  <si>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</si>
  <si>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</si>
  <si>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</si>
  <si>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</si>
  <si>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</si>
  <si>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</si>
  <si>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</si>
  <si>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</si>
  <si>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</si>
  <si>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</si>
  <si>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</si>
  <si>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</si>
  <si>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</si>
  <si>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</si>
  <si>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</si>
  <si>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</si>
  <si>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</si>
  <si>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</si>
  <si>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</si>
  <si>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</si>
  <si>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Other non energy related commodities</t>
  </si>
  <si>
    <t>Refinery Azerbaijan 1</t>
  </si>
  <si>
    <t>SYN</t>
  </si>
  <si>
    <t>RE syn gas</t>
  </si>
  <si>
    <t>HETCP</t>
  </si>
  <si>
    <t>HETDP</t>
  </si>
  <si>
    <t>FIXOM</t>
  </si>
  <si>
    <t>CAP2ACT</t>
  </si>
  <si>
    <t>AFA</t>
  </si>
  <si>
    <t>LIFE</t>
  </si>
  <si>
    <t>ELCHIG</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</si>
  <si>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</si>
  <si>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</si>
  <si>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</si>
  <si>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</si>
  <si>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</si>
  <si>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</si>
  <si>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</si>
  <si>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</si>
  <si>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</si>
  <si>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</si>
  <si>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</si>
  <si>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</si>
  <si>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</si>
  <si>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</si>
  <si>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</si>
  <si>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</si>
  <si>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</si>
  <si>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</si>
  <si>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</si>
  <si>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</si>
  <si>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</si>
  <si>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</si>
  <si>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</si>
  <si>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</si>
  <si>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</si>
  <si>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</si>
  <si>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</si>
  <si>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</si>
  <si>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</si>
  <si>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</si>
  <si>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</si>
  <si>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</si>
  <si>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</si>
  <si>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</si>
  <si>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</si>
  <si>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</si>
  <si>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</si>
  <si>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</si>
  <si>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</si>
  <si>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</si>
  <si>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</si>
  <si>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</si>
  <si>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</si>
  <si>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</si>
  <si>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</si>
  <si>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</si>
  <si>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</si>
  <si>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</si>
  <si>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</si>
  <si>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</si>
  <si>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</si>
  <si>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</si>
  <si>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</si>
  <si>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</si>
  <si>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</si>
  <si>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</si>
  <si>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</si>
  <si>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</si>
  <si>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</si>
  <si>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</si>
  <si>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</si>
  <si>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</si>
  <si>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</si>
  <si>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</si>
  <si>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</si>
  <si>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</si>
  <si>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</si>
  <si>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</si>
  <si>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</si>
  <si>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</si>
  <si>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</si>
  <si>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</si>
  <si>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</si>
  <si>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</si>
  <si>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</si>
  <si>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</si>
  <si>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</si>
  <si>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</si>
  <si>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</si>
  <si>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</si>
  <si>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</si>
  <si>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</si>
  <si>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</si>
  <si>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</si>
  <si>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</si>
  <si>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</si>
  <si>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</si>
  <si>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</si>
  <si>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</si>
  <si>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</si>
  <si>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</si>
  <si>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</si>
  <si>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</si>
  <si>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</si>
  <si>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</si>
  <si>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</si>
  <si>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</si>
  <si>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</si>
  <si>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</si>
  <si>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</si>
  <si>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</si>
  <si>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</si>
  <si>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</si>
  <si>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</si>
  <si>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</si>
  <si>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</si>
  <si>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</si>
  <si>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</si>
  <si>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</si>
  <si>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</si>
  <si>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</si>
  <si>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</si>
  <si>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</si>
  <si>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</si>
  <si>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</si>
  <si>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</si>
  <si>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</si>
  <si>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</si>
  <si>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</si>
  <si>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</si>
  <si>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</si>
  <si>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</si>
  <si>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</si>
  <si>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</si>
  <si>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</si>
  <si>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</si>
  <si>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</si>
  <si>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</si>
  <si>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</si>
  <si>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</si>
  <si>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</si>
  <si>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</si>
  <si>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</si>
  <si>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</si>
  <si>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</si>
  <si>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</si>
  <si>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</si>
  <si>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</si>
  <si>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</si>
  <si>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</si>
  <si>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</si>
  <si>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</si>
  <si>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</si>
  <si>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</si>
  <si>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</si>
  <si>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</si>
  <si>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</si>
  <si>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</si>
  <si>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</si>
  <si>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</si>
  <si>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</si>
  <si>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</si>
  <si>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</si>
  <si>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</si>
  <si>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</si>
  <si>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</si>
  <si>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</si>
  <si>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</si>
  <si>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</si>
  <si>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</si>
  <si>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</si>
  <si>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</si>
  <si>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</si>
  <si>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</si>
  <si>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</si>
  <si>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</si>
  <si>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</si>
  <si>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</si>
  <si>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</si>
  <si>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</si>
  <si>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</si>
  <si>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</si>
  <si>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</si>
  <si>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</si>
  <si>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</si>
  <si>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</si>
  <si>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</si>
  <si>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</si>
  <si>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</si>
  <si>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</si>
  <si>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</si>
  <si>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</si>
  <si>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</si>
  <si>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</si>
  <si>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</si>
  <si>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</si>
  <si>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</si>
  <si>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</si>
  <si>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</si>
  <si>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</si>
  <si>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</si>
  <si>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</si>
  <si>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</si>
  <si>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</si>
  <si>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</si>
  <si>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</si>
  <si>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</si>
  <si>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</si>
  <si>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</si>
  <si>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</si>
  <si>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</si>
  <si>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</si>
  <si>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</si>
  <si>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</si>
  <si>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</si>
  <si>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</si>
  <si>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</si>
  <si>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</si>
  <si>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</si>
  <si>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</si>
  <si>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</si>
  <si>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</si>
  <si>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</si>
  <si>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</si>
  <si>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</si>
  <si>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</si>
  <si>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ACTBND~UP~DE3</t>
  </si>
  <si>
    <t>ACTBND~UP~2015~DE3</t>
  </si>
  <si>
    <t>ACTBND~UP~2020~DE3</t>
  </si>
  <si>
    <t>ACTBND~UP~0~DE3</t>
  </si>
  <si>
    <t>ACTBND~UP~DE2</t>
  </si>
  <si>
    <t>ACTBND~UP~2015~DE2</t>
  </si>
  <si>
    <t>ACTBND~UP~2020~DE2</t>
  </si>
  <si>
    <t>ACTBND~UP~0~DE2</t>
  </si>
  <si>
    <t>ACTBND~UP~DE1</t>
  </si>
  <si>
    <t>ACTBND~UP~2015~DE1</t>
  </si>
  <si>
    <t>ACTBND~UP~2020~DE1</t>
  </si>
  <si>
    <t>ACTBND~UP~0~DE1</t>
  </si>
  <si>
    <t>~FI_T: DE1</t>
  </si>
  <si>
    <t>BNDACT~FX~DE1</t>
  </si>
  <si>
    <t>BNDACT~FX~2015~DE1</t>
  </si>
  <si>
    <t>BNDACT~FX~2019~DE1</t>
  </si>
  <si>
    <t>BNDACT~FX~2020~DE1</t>
  </si>
  <si>
    <t>BNDACT~LO~2025~DE1</t>
  </si>
  <si>
    <t>BNDACT~LO~2030~DE1</t>
  </si>
  <si>
    <t>BNDACT~LO~2035~DE1</t>
  </si>
  <si>
    <t>SREFDE1</t>
  </si>
  <si>
    <t>DE1</t>
  </si>
  <si>
    <t>Share between DE1 and NO2</t>
  </si>
  <si>
    <t>BNDACT~UP~DE1</t>
  </si>
  <si>
    <t>BNDACT~UP~2011~DE1</t>
  </si>
  <si>
    <t>BNDACT~UP~2012~DE1</t>
  </si>
  <si>
    <t>BNDACT~UP~2013~DE1</t>
  </si>
  <si>
    <t>BNDACT~UP~2014~DE1</t>
  </si>
  <si>
    <t>BNDACT~UP~2015~DE1</t>
  </si>
  <si>
    <t>Crude level 2010 (PJ) DE1</t>
  </si>
  <si>
    <t>2012.DE1</t>
  </si>
  <si>
    <t>Not in reference scenario!!</t>
  </si>
  <si>
    <t>!! Source: https://tyndp.entsoe.eu/tyndp2018/projects/projects/126</t>
  </si>
  <si>
    <t xml:space="preserve">XKFX(YYY,'SE3','SE2')$(YVALUE(YYY) GE 2030) = XKFX(YYY,'SE3','SE2') + 1500;             </t>
  </si>
  <si>
    <t>!! Project name: SE North-south reinforcements       Status: Under consideration</t>
  </si>
  <si>
    <t xml:space="preserve">XKFX(YYY,'SE2','SE3')$(YVALUE(YYY) GE 2030) = XKFX(YYY,'SE2','SE3') + 1500;             </t>
  </si>
  <si>
    <t>!! Source: https://tyndp.entsoe.eu/tyndp2018/projects/projects/260</t>
  </si>
  <si>
    <t xml:space="preserve">XKFX(YYY,'NL','UK')$(YVALUE(YYY) GE 2030) = XKFX(YYY,'NL','UK') + 2000;             </t>
  </si>
  <si>
    <t>!! Project name: New Great Britain - Netherlands interconnection       Status: In permitting</t>
  </si>
  <si>
    <t xml:space="preserve">XKFX(YYY,'UK','NL')$(YVALUE(YYY) GE 2030) = XKFX(YYY,'UK','NL') + 2000;             </t>
  </si>
  <si>
    <t>!! Source: https://tyndp.entsoe.eu/tyndp2018/projects/projects/296</t>
  </si>
  <si>
    <t xml:space="preserve">XKFX(YYY,'UK','FR')$(YVALUE(YYY) GE 2024) = XKFX(YYY,'UK','FR') + 1800;             </t>
  </si>
  <si>
    <t>!! Project name: Birtib       Status: In permitting</t>
  </si>
  <si>
    <t xml:space="preserve">XKFX(YYY,'FR','UK')$(YVALUE(YYY) GE 2024) = XKFX(YYY,'FR','UK') + 1800;             </t>
  </si>
  <si>
    <t>!! Source: https://tyndp.entsoe.eu/tyndp2018/projects/projects/247</t>
  </si>
  <si>
    <t xml:space="preserve">XKFX(YYY,'UK','FR')$(YVALUE(YYY) GE 2022) = XKFX(YYY,'UK','FR') + 2000;             </t>
  </si>
  <si>
    <t>!! Project name: AQUIND       Status: In permitting</t>
  </si>
  <si>
    <t xml:space="preserve">XKFX(YYY,'FR','UK')$(YVALUE(YYY) GE 2022) = XKFX(YYY,'FR','UK') + 2000;             </t>
  </si>
  <si>
    <t>!! Source: https://tyndp.entsoe.eu/tyndp2018/projects/projects/239</t>
  </si>
  <si>
    <t xml:space="preserve">XKFX(YYY,'FIN','SE2')$(YVALUE(YYY) GE 2029) = XKFX(YYY,'FIN','SE2') + 800;             </t>
  </si>
  <si>
    <t>!! Project name: Fenno-Skan 1 renewal         Status Under consideration</t>
  </si>
  <si>
    <t xml:space="preserve">XKFX(YYY,'SE2','FIN')$(YVALUE(YYY) GE 2029) = XKFX(YYY,'SE2','FIN') + 800;             </t>
  </si>
  <si>
    <t>!! Source: https://tyndp.entsoe.eu/tyndp2018/projects/projects/234</t>
  </si>
  <si>
    <t xml:space="preserve">XKFX(YYY,'PL','DK2')$(YVALUE(YYY) GE 2033) = XKFX(YYY,'PL','DK2') + 600;             </t>
  </si>
  <si>
    <t>!! Project name: DKE - PL-1        Status: Under consideration</t>
  </si>
  <si>
    <t xml:space="preserve">XKFX(YYY,'DK2','PL')$(YVALUE(YYY) GE 2033) = XKFX(YYY,'DK2','PL') + 600;             </t>
  </si>
  <si>
    <t>!! Source: https://tyndp.entsoe.eu/tyndp2018/projects/projects/175</t>
  </si>
  <si>
    <t xml:space="preserve">XKFX(YYY,'DK2','DK1')$(YVALUE(YYY) GE 2030) = XKFX(YYY,'DK2','DK1') + 600;             </t>
  </si>
  <si>
    <t>!! Project name: Great Belt II        Status: Under consideration</t>
  </si>
  <si>
    <t xml:space="preserve">XKFX(YYY,'DK1','DK2')$(YVALUE(YYY) GE 2030) = XKFX(YYY,'DK1','DK2') + 600;             </t>
  </si>
  <si>
    <t>!! Source: https://tyndp.entsoe.eu/tyndp2018/projects/projects/179</t>
  </si>
  <si>
    <t xml:space="preserve">XKFX(YYY,'DK2','DE4-E')$(YVALUE(YYY) GE 2030) = XKFX(YYY,'DK2','DE4-E') + 600;             </t>
  </si>
  <si>
    <t>!! Project name: DKE - DE (Kontek2)       Status: Under consideration</t>
  </si>
  <si>
    <t xml:space="preserve">XKFX(YYY,'DE4-E','DK2')$(YVALUE(YYY) GE 2030) = XKFX(YYY,'DE4-E','DK2') + 600;             </t>
  </si>
  <si>
    <t>!! Source: https://tyndp.entsoe.eu/tyndp2018/projects/projects/267</t>
  </si>
  <si>
    <t xml:space="preserve">XKFX(YYY,'SE4','DE4-E')$(YVALUE(YYY) GE 2030) = XKFX(YYY,'SE4','DE4-E') + 700;             </t>
  </si>
  <si>
    <t>!! Project name: Hansa PowerBridge II        Status: Under consideration</t>
  </si>
  <si>
    <t xml:space="preserve">XKFX(YYY,'DE4-E','SE4')$(YVALUE(YYY) GE 2030) = XKFX(YYY,'DE4-E','SE4') + 700;             </t>
  </si>
  <si>
    <t>!! Source: https://tyndp.entsoe.eu/tyndp2018/projects/projects/228</t>
  </si>
  <si>
    <t xml:space="preserve">XKFX(YYY,'FR','DE4-S')$(YVALUE(YYY) GE 2025) = XKFX(YYY,'FR','DE4-S') + 300;             </t>
  </si>
  <si>
    <t>!! Project name: Muhlbach - Eichstetten          Status: Planned but not yet permitting</t>
  </si>
  <si>
    <t xml:space="preserve">XKFX(YYY,'DE4-S','FR')$(YVALUE(YYY) GE 2025) = XKFX(YYY,'DE4-S','FR') + 300;             </t>
  </si>
  <si>
    <t>!! Source: https://tyndp.entsoe.eu/tyndp2018/projects/projects/377</t>
  </si>
  <si>
    <t xml:space="preserve">XKFX(YYY,'NL','BE')$(YVALUE(YYY) GE 2030) = XKFX(YYY,'NL','BE') + 1000;             </t>
  </si>
  <si>
    <t>!! Project name: Upgrade BE-NL interconnector VanEyck-Maasbracht          Status: Under consideration</t>
  </si>
  <si>
    <t xml:space="preserve">XKFX(YYY,'BE','NL')$(YVALUE(YYY) GE 2030) = XKFX(YYY,'BE','NL') + 1000;             </t>
  </si>
  <si>
    <t>!! Source: https://tyndp.entsoe.eu/tyndp2018/projects/projects/121</t>
  </si>
  <si>
    <t xml:space="preserve">XKFX(YYY,'UK','BE')$(YVALUE(YYY) GE 2028) = XKFX(YYY,'UK','BE') + 1400;             </t>
  </si>
  <si>
    <t>!! Project name: Nautilus: 2nd interconnector Belgium - UK       Status: Under consideration</t>
  </si>
  <si>
    <t xml:space="preserve">XKFX(YYY,'BE','UK')$(YVALUE(YYY) GE 2028) = XKFX(YYY,'BE','UK') + 1400;             </t>
  </si>
  <si>
    <t>!! Source: https://tyndp.entsoe.eu/tyndp2018/projects/projects/280</t>
  </si>
  <si>
    <t xml:space="preserve">XKFX(YYY,'FR','BE')$(YVALUE(YYY) GE 2030) = XKFX(YYY,'FR','BE') + 1000;             </t>
  </si>
  <si>
    <t>!! Project name: study Lonny-Achene-Gramme, Status: Under consideration</t>
  </si>
  <si>
    <t xml:space="preserve">XKFX(YYY,'BE','FR')$(YVALUE(YYY) GE 2030) = XKFX(YYY,'BE','FR') + 1000;             </t>
  </si>
  <si>
    <t>!! Source: https://tyndp.entsoe.eu/tyndp2018/projects/projects/225</t>
  </si>
  <si>
    <t xml:space="preserve">XKFX(YYY,'DE4-W','BE')$(YVALUE(YYY) GE 2028) = XKFX(YYY,'DE4-W','BE') + 1000;             </t>
  </si>
  <si>
    <t>!! Project name: 2nd interconnector Belgium - Germany,        Status: Under consideration</t>
  </si>
  <si>
    <t xml:space="preserve">XKFX(YYY,'BE','DE4-W')$(YVALUE(YYY) GE 2028) = XKFX(YYY,'BE','DE4-W') + 1000;             </t>
  </si>
  <si>
    <t>OPEX  [M€/Y]</t>
  </si>
  <si>
    <t>CAPEX [MEURO]</t>
  </si>
  <si>
    <t>* Other projects in TYNDP before 2035</t>
  </si>
  <si>
    <t>!! Source: https://www.montelnews.com/news/1254368/france-approves-route-of-22-gw-interconnector-with-spain</t>
  </si>
  <si>
    <t xml:space="preserve">XKFX(YYY,'ES','FR')$(YVALUE(YYY) GE 2027) = XKFX(YYY,'ES','FR') + 2200;             </t>
  </si>
  <si>
    <t xml:space="preserve">XKFX(YYY,'FR','ES')$(YVALUE(YYY) GE 2027) = XKFX(YYY,'FR','ES') + 2200;             </t>
  </si>
  <si>
    <t>!! Source: https://tyndp.entsoe.eu/tyndp2018/projects/projects/309</t>
  </si>
  <si>
    <t xml:space="preserve">XKFX(YYY,'UK','DE4-W')$(YVALUE(YYY) GE 2022) = XKFX(YYY,'UK','DE4-W') + 1400;             </t>
  </si>
  <si>
    <t>!! Project name: NeuConnect</t>
  </si>
  <si>
    <t xml:space="preserve">XKFX(YYY,'DE4-W','UK')$(YVALUE(YYY) GE 2022) = XKFX(YYY,'DE4-W','UK') + 1400;             </t>
  </si>
  <si>
    <t>!! Source: https://tyndp.entsoe.eu/Documents/TYNDP%20documents/TYNDP2018/consultation/Main%20Report/TYNDP18%20Exec%20Report%20appendix.pdf</t>
  </si>
  <si>
    <t xml:space="preserve">XKFX(YYY,'SE4','SE3')$(YVALUE(YYY) GE 2027) = XKFX(YYY,'SE4','SE3') + 400;             </t>
  </si>
  <si>
    <t>!! Difference between Reference 2020 and 2027</t>
  </si>
  <si>
    <t xml:space="preserve">XKFX(YYY,'SE3','SE4')$(YVALUE(YYY) GE 2027) = XKFX(YYY,'SE3','SE4') + 700;             </t>
  </si>
  <si>
    <t>!! Source: https://tyndp.entsoe.eu/Documents/TYNDP%20documents/TYNDP2018/consultation/Main%20Report/TYNDP18%20Exec%20Report%20appendix.pdf , https://tyndp.entsoe.eu/tyndp2018/projects/projects/170</t>
  </si>
  <si>
    <t xml:space="preserve">XKFX(YYY,'LT','PL')$(YVALUE(YYY) GE 2025) = XKFX(YYY,'LT','PL') + 500;             </t>
  </si>
  <si>
    <t>!! Project name: Baltics synchro with CE</t>
  </si>
  <si>
    <t xml:space="preserve">XKFX(YYY,'PL','LT')$(YVALUE(YYY) GE 2025) = XKFX(YYY,'PL','LT') + 500;             </t>
  </si>
  <si>
    <t>!! Source: https://tyndp.entsoe.eu/tyndp2018/projects/projects/190</t>
  </si>
  <si>
    <t xml:space="preserve">XKFX(YYY,'NO5','UK')$(YVALUE(YYY) GE 2022) = XKFX(YYY,'NO5','UK') + 1400;             </t>
  </si>
  <si>
    <t>!! Project name: NorthConnect</t>
  </si>
  <si>
    <t xml:space="preserve">XKFX(YYY,'UK','NO5')$(YVALUE(YYY) GE 2022) = XKFX(YYY,'UK','NO5') + 1400;             </t>
  </si>
  <si>
    <t>!! Source: https://tyndp.entsoe.eu/tyndp2018/projects/projects/110</t>
  </si>
  <si>
    <t xml:space="preserve">XKFX(YYY,'NO2','UK')$(YVALUE(YYY) GE 2021) = XKFX(YYY,'NO2','UK') + 1400;             </t>
  </si>
  <si>
    <t>!! Project name: North Sea Link</t>
  </si>
  <si>
    <t xml:space="preserve">XKFX(YYY,'UK','NO2')$(YVALUE(YYY) GE 2021) = XKFX(YYY,'UK','NO2') + 1400;             </t>
  </si>
  <si>
    <t>!! Source: https://tyndp.entsoe.eu/tyndp2018/projects/projects/285</t>
  </si>
  <si>
    <t xml:space="preserve">XKFX(YYY,'UK','FR')$(YVALUE(YYY) GE 2022) = XKFX(YYY,'UK','FR') + 1400;             </t>
  </si>
  <si>
    <t>!! Project name: GridLink</t>
  </si>
  <si>
    <t xml:space="preserve">XKFX(YYY,'FR','UK')$(YVALUE(YYY) GE 2022) = XKFX(YYY,'FR','UK') + 1400;             </t>
  </si>
  <si>
    <t>!! Source: https://tyndp.entsoe.eu/tyndp2018/projects/projects/153</t>
  </si>
  <si>
    <t>!! Project name: France-Alderney-Britain</t>
  </si>
  <si>
    <t>!! Source: https://tyndp.entsoe.eu/tyndp2018/projects/projects/25</t>
  </si>
  <si>
    <t xml:space="preserve">XKFX(YYY,'UK','FR')$(YVALUE(YYY) GE 2020) = XKFX(YYY,'UK','FR') + 1000;             </t>
  </si>
  <si>
    <t>!! Project name: IFA2</t>
  </si>
  <si>
    <t xml:space="preserve">XKFX(YYY,'FR','UK')$(YVALUE(YYY) GE 2020) = XKFX(YYY,'FR','UK') + 1000;             </t>
  </si>
  <si>
    <t>!! Source: https://tyndp.entsoe.eu/tyndp2018/projects/projects/172</t>
  </si>
  <si>
    <t xml:space="preserve">XKFX(YYY,'UK','FR')$(YVALUE(YYY) GE 2019) = XKFX(YYY,'UK','FR') + 1000;             </t>
  </si>
  <si>
    <t>!! Project name: ElecLink</t>
  </si>
  <si>
    <t xml:space="preserve">XKFX(YYY,'FR','UK')$(YVALUE(YYY) GE 2019) = XKFX(YYY,'FR','UK') + 1000;             </t>
  </si>
  <si>
    <t>!! Source: https://tyndp.entsoe.eu/tyndp2018/projects/projects/111</t>
  </si>
  <si>
    <t xml:space="preserve">XKFX(YYY,'FIN','SE1')$(YVALUE(YYY) GE 2025) = XKFX(YYY,'FIN','SE1') + 900;             </t>
  </si>
  <si>
    <t>!! Project name: 3rd AC Finland-Sweden north , NTC fitted to match numbers in tyndp 2027</t>
  </si>
  <si>
    <t xml:space="preserve">XKFX(YYY,'SE1','FIN')$(YVALUE(YYY) GE 2025) = XKFX(YYY,'SE1','FIN') + 500;             </t>
  </si>
  <si>
    <t>!! Source: https://tyndp.entsoe.eu/tyndp2018/projects/projects/62</t>
  </si>
  <si>
    <t xml:space="preserve">XKFX(YYY,'LV','EE')$(YVALUE(YYY) GE 2021) = XKFX(YYY,'LV','EE') + 500;             </t>
  </si>
  <si>
    <t>!! Project name: Estonia-Latvia 3rd IC , NTC fitted to match numbers in tyndp 2027</t>
  </si>
  <si>
    <t xml:space="preserve">XKFX(YYY,'EE','LV')$(YVALUE(YYY) GE 2021) = XKFX(YYY,'EE','LV') + 400;             </t>
  </si>
  <si>
    <t>!! Source: https://tyndp.entsoe.eu/tyndp2018/projects/projects/167</t>
  </si>
  <si>
    <t xml:space="preserve">XKFX(YYY,'UK','DK1')$(YVALUE(YYY) GE 2023) = XKFX(YYY,'UK','DK1') + 1400;             </t>
  </si>
  <si>
    <t>!! Project name: Viking DKW-GB</t>
  </si>
  <si>
    <t xml:space="preserve">XKFX(YYY,'DK1','UK')$(YVALUE(YYY) GE 2023) = XKFX(YYY,'DK1','UK') + 1400;             </t>
  </si>
  <si>
    <t>!! Source: https://tyndp.entsoe.eu/tyndp2018/projects/projects/176</t>
  </si>
  <si>
    <t xml:space="preserve">XKFX(YYY,'SE4','DE4-E')$(YVALUE(YYY) GE 2026) = XKFX(YYY,'SE4','DE4-E') + 700;             </t>
  </si>
  <si>
    <t>!! Project name: Hansa PowerBridge I</t>
  </si>
  <si>
    <t xml:space="preserve">XKFX(YYY,'DE4-E','SE4')$(YVALUE(YYY) GE 2026) = XKFX(YYY,'DE4-E','SE4') + 700;             </t>
  </si>
  <si>
    <t>!! Source: https://tyndp.entsoe.eu/tyndp2018/projects/projects/94</t>
  </si>
  <si>
    <t xml:space="preserve">XKFX(YYY,'PL','DE4-E')$(YVALUE(YYY) GE 2021) = XKFX(YYY,'PL','DE4-E') + 500;             </t>
  </si>
  <si>
    <t>!! Project name: GerPol Improvements</t>
  </si>
  <si>
    <t xml:space="preserve">XKFX(YYY,'DE4-E','PL')$(YVALUE(YYY) GE 2021) = XKFX(YYY,'DE4-E','PL') + 1500;             </t>
  </si>
  <si>
    <t xml:space="preserve">XKFX(YYY,'NL','DE4-W')$(YVALUE(YYY) GE 2027) = XKFX(YYY,'NL','DE4-W') + 750;             </t>
  </si>
  <si>
    <t xml:space="preserve">XKFX(YYY,'DE4-W','NL')$(YVALUE(YYY) GE 2027) = XKFX(YYY,'DE4-W','NL') + 750;             </t>
  </si>
  <si>
    <t xml:space="preserve">XKFX(YYY,'FR','DE4-S')$(YVALUE(YYY) GE 2027) = XKFX(YYY,'FR','DE4-S') + 1200;             </t>
  </si>
  <si>
    <t xml:space="preserve">XKFX(YYY,'DE4-S','FR')$(YVALUE(YYY) GE 2027) = XKFX(YYY,'DE4-S','FR') + 700;             </t>
  </si>
  <si>
    <t>!! Source: https://tyndp.entsoe.eu/tyndp2018/projects/projects/244</t>
  </si>
  <si>
    <t xml:space="preserve">XKFX(YYY,'FR','DE4-S')$(YVALUE(YYY) GE 2027) = XKFX(YYY,'FR','DE4-S') + 1500;             </t>
  </si>
  <si>
    <t>!! Project name: Vigy - Uchtelfangen area          Status: Planned but not yet permitting</t>
  </si>
  <si>
    <t xml:space="preserve">XKFX(YYY,'DE4-S','FR')$(YVALUE(YYY) GE 2027) = XKFX(YYY,'DE4-S','FR') + 1500;             </t>
  </si>
  <si>
    <t>!! Source: https://tyndp.entsoe.eu/tyndp2018/projects/projects/183</t>
  </si>
  <si>
    <t xml:space="preserve">XKFX(YYY,'DK1','DE4-N')$(YVALUE(YYY) GE 2023) = XKFX(YYY,'DK1','DE4-N') + 500;             </t>
  </si>
  <si>
    <t>!! Project name: DKW-DE, Westcoast          Status: In permitting</t>
  </si>
  <si>
    <t xml:space="preserve">XKFX(YYY,'DE4-N','DK1')$(YVALUE(YYY) GE 2023) = XKFX(YYY,'DE4-N','DK1') + 500;             </t>
  </si>
  <si>
    <t xml:space="preserve">XKFX(YYY,'NL','BE')$(YVALUE(YYY) GE 2022) = XKFX(YYY,'NL','BE') + 1000;             </t>
  </si>
  <si>
    <t>!! Source: https://tyndp.entsoe.eu/tyndp2018/projects/projects/262</t>
  </si>
  <si>
    <t>!! Project name: Zandvliet-Rilland          Status: Planned but not yet permitting</t>
  </si>
  <si>
    <t xml:space="preserve">XKFX(YYY,'BE','NL')$(YVALUE(YYY) GE 2022) = XKFX(YYY,'BE','NL') + 1000;             </t>
  </si>
  <si>
    <t>!! Source: https://tyndp.entsoe.eu/tyndp2018/projects/projects/23</t>
  </si>
  <si>
    <t xml:space="preserve">XKFX(YYY,'FR','BE')$(YVALUE(YYY) GE 2021) = XKFX(YYY,'FR','BE') + 1000;             </t>
  </si>
  <si>
    <t>!! Project name: Avelin/Mastaing-Avelgem-Horta HTLS AC</t>
  </si>
  <si>
    <t xml:space="preserve">XKFX(YYY,'BE','FR')$(YVALUE(YYY) GE 2021) = XKFX(YYY,'BE','FR') + 1000;             </t>
  </si>
  <si>
    <t>* Upgrades in CBA reference 2027</t>
  </si>
  <si>
    <t>!! Source: https://tyndp.entsoe.eu/Documents/TYNDP%20documents/TYNDP2018/consultation/Main%20Report/TYNDP18%20Exec%20Report%20appendix.pdf , https://www.nordpoolgroup.com/globalassets/download-center/tso/max-ntc.pdf</t>
  </si>
  <si>
    <t xml:space="preserve">XKFX(YYY,'SE4','SE3')$(YVALUE(YYY) GE 2020) = XKFX(YYY,'SE4','SE3') + 1200;             </t>
  </si>
  <si>
    <t>!! Difference between Nordpool spot NTC and TYNDP NTC 2020</t>
  </si>
  <si>
    <t xml:space="preserve">XKFX(YYY,'SE3','SE4')$(YVALUE(YYY) GE 2020) = XKFX(YYY,'SE3','SE4') + 1200;             </t>
  </si>
  <si>
    <t xml:space="preserve">XKFX(YYY,'SE3','SE2')$(YVALUE(YYY) GE 2020) = XKFX(YYY,'SE3','SE2') + 500;             </t>
  </si>
  <si>
    <t xml:space="preserve">XKFX(YYY,'SE2','SE3')$(YVALUE(YYY) GE 2020) = XKFX(YYY,'SE2','SE3') + 500;             </t>
  </si>
  <si>
    <t>!! Source: https://www.nordpoolgroup.com/globalassets/download-center/tso/max-ntc.pdf</t>
  </si>
  <si>
    <t xml:space="preserve">XKFX(YYY,'NO5','NO3')$(YVALUE(YYY) GE 2020) = XKFX(YYY,'NO5','NO3') + 700;             </t>
  </si>
  <si>
    <t xml:space="preserve">XKFX(YYY,'NO3','NO5')$(YVALUE(YYY) GE 2020) = XKFX(YYY,'NO3','NO5') + 700;             </t>
  </si>
  <si>
    <t xml:space="preserve">XKFX(YYY,'NO4','NO3')$(YVALUE(YYY) GE 2017) = XKFX(YYY,'NO4','NO3') + 200;             </t>
  </si>
  <si>
    <t xml:space="preserve">XKFX(YYY,'NO3','NO4')$(YVALUE(YYY) GE 2018) = XKFX(YYY,'NO3','NO4') + 200;             </t>
  </si>
  <si>
    <t>!! Uncertain NTC effect</t>
  </si>
  <si>
    <t xml:space="preserve">XKFX(YYY,'NO5','NO2')$(YVALUE(YYY) GE 2020) = XKFX(YYY,'NO5','NO2') + 1000;             </t>
  </si>
  <si>
    <t>!! Project name: Vestre korridor</t>
  </si>
  <si>
    <t xml:space="preserve">XKFX(YYY,'NO2','NO5')$(YVALUE(YYY) GE 2020) = XKFX(YYY,'NO2','NO5') + 1000;             </t>
  </si>
  <si>
    <t xml:space="preserve">XKFX(YYY,'NO1','NO5')$(YVALUE(YYY) GE 2017) = XKFX(YYY,'NO1','NO5') + 300;             </t>
  </si>
  <si>
    <t xml:space="preserve">XKFX(YYY,'LV','LT')$(YVALUE(YYY) GE 2020) = XKFX(YYY,'LV','LT') + 266;             </t>
  </si>
  <si>
    <t xml:space="preserve">XKFX(YYY,'LT','LV')$(YVALUE(YYY) GE 2020) = XKFX(YYY,'LT','LV') + 516;             </t>
  </si>
  <si>
    <t>!! Source: https://tyndp.entsoe.eu/tyndp2018/projects/projects/71</t>
  </si>
  <si>
    <t xml:space="preserve">XKFX(YYY,'NL','DK1')$(YVALUE(YYY) GE 2019) = XKFX(YYY,'NL','DK1') + 700;             </t>
  </si>
  <si>
    <t>!! Project name: COBRA cable VSC DC</t>
  </si>
  <si>
    <t xml:space="preserve">XKFX(YYY,'DK1','NL')$(YVALUE(YYY) GE 2019) = XKFX(YYY,'DK1','NL') + 700;             </t>
  </si>
  <si>
    <t>!! Source: https://tyndp.entsoe.eu/tyndp2018/projects/projects/39</t>
  </si>
  <si>
    <t xml:space="preserve">XKFX(YYY,'DK1','DE4-N')$(YVALUE(YYY) GE 2020) = XKFX(YYY,'DK1','DE4-N') + 740;             </t>
  </si>
  <si>
    <t>!! Project name: DKW-DE, step 3</t>
  </si>
  <si>
    <t xml:space="preserve">XKFX(YYY,'DE4-N','DK1')$(YVALUE(YYY) GE 2020) = XKFX(YYY,'DE4-N','DK1') + 1000;             </t>
  </si>
  <si>
    <t>!! Source: https://tyndp.entsoe.eu/tyndp2018/projects/projects/37</t>
  </si>
  <si>
    <t xml:space="preserve">XKFX(YYY,'NO2','DE4-N')$(YVALUE(YYY) GE 2020) = XKFX(YYY,'NO2','DE4-N') + 1400;             </t>
  </si>
  <si>
    <t>!! Project name: Nordlink</t>
  </si>
  <si>
    <t xml:space="preserve">XKFX(YYY,'DE4-N','NO2')$(YVALUE(YYY) GE 2020) = XKFX(YYY,'DE4-N','NO2') + 1400;             </t>
  </si>
  <si>
    <t>!! Source: https://tyndp.entsoe.eu/tyndp2018/projects/projects/245 , https://tyndp.entsoe.eu/tyndp2018/projects/projects/113 , https://tyndp.entsoe.eu/Documents/TYNDP%20documents/TYNDP2018/consultation/Main%20Report/TYNDP18%20Exec%20Report%20appendix.pdf</t>
  </si>
  <si>
    <t xml:space="preserve">XKFX(YYY,'NL','DE4-W')$(YVALUE(YYY) GE 2018) = XKFX(YYY,'NL','DE4-W') + 1150;             </t>
  </si>
  <si>
    <t>!! Project name: Meeden Diele &amp; Niederrhein Doetinchem</t>
  </si>
  <si>
    <t xml:space="preserve">XKFX(YYY,'DE4-W','NL')$(YVALUE(YYY) GE 2018) = XKFX(YYY,'DE4-W','NL') + 350;             </t>
  </si>
  <si>
    <t>!! Source: https://tyndp.entsoe.eu/tyndp2018/projects/projects/36</t>
  </si>
  <si>
    <t xml:space="preserve">XKFX(YYY,'DK2','DE4-E')$(YVALUE(YYY) GE 2019) = XKFX(YYY,'DK2','DE4-E') + 400;             </t>
  </si>
  <si>
    <t xml:space="preserve">!! Project name: Kriegers Flak CGS </t>
  </si>
  <si>
    <t xml:space="preserve">XKFX(YYY,'DE4-E','DK2')$(YVALUE(YYY) GE 2019) = XKFX(YYY,'DE4-E','DK2') + 400;             </t>
  </si>
  <si>
    <t>!! Source: https://tyndp.entsoe.eu/tyndp2018/projects/projects/74</t>
  </si>
  <si>
    <t xml:space="preserve">XKFX(YYY,'UK','BE')$(YVALUE(YYY) GE 2019) = XKFX(YYY,'UK','BE') + 1000;             </t>
  </si>
  <si>
    <t>!! Project name: NEMO Link HVDC</t>
  </si>
  <si>
    <t xml:space="preserve">XKFX(YYY,'BE','UK')$(YVALUE(YYY) GE 2019) = XKFX(YYY,'BE','UK') + 1000;             </t>
  </si>
  <si>
    <t>!! Source: https://tyndp.entsoe.eu/tyndp2018/projects/projects/92</t>
  </si>
  <si>
    <t xml:space="preserve">XKFX(YYY,'DE4-W','BE')$(YVALUE(YYY) GE 2020) = XKFX(YYY,'DE4-W','BE') + 1000;             </t>
  </si>
  <si>
    <t>!! Project name: ALEGrO 100 km HVDC</t>
  </si>
  <si>
    <t>XKFX(YYY,'BE','DE4-W')$(YVALUE(YYY) GE 2020) = XKFX(YYY,'BE','DE4-W') + 1000;</t>
  </si>
  <si>
    <t>* Upgrades before 2020</t>
  </si>
  <si>
    <t>XKFX(YYY,IRRRE,IRRRI)$(YYY.VAL GT 2016) = XKFX('2016',IRRRE,IRRRI);</t>
  </si>
  <si>
    <t>PT</t>
  </si>
  <si>
    <t>ES</t>
  </si>
  <si>
    <t>CZ</t>
  </si>
  <si>
    <t>AT</t>
  </si>
  <si>
    <t>CH</t>
  </si>
  <si>
    <t>IT</t>
  </si>
  <si>
    <t>SE4</t>
  </si>
  <si>
    <t>SE3</t>
  </si>
  <si>
    <t>SE2</t>
  </si>
  <si>
    <t>SE1</t>
  </si>
  <si>
    <t>PL</t>
  </si>
  <si>
    <t>NO5</t>
  </si>
  <si>
    <t>NO4</t>
  </si>
  <si>
    <t>NO3</t>
  </si>
  <si>
    <t>NO1</t>
  </si>
  <si>
    <t>NL</t>
  </si>
  <si>
    <t>LV</t>
  </si>
  <si>
    <t>LT</t>
  </si>
  <si>
    <t>UK</t>
  </si>
  <si>
    <t>FR</t>
  </si>
  <si>
    <t>FIN</t>
  </si>
  <si>
    <t>EE</t>
  </si>
  <si>
    <t>DK2</t>
  </si>
  <si>
    <t>DK1</t>
  </si>
  <si>
    <t>DE4-S</t>
  </si>
  <si>
    <t>DE4-E</t>
  </si>
  <si>
    <t>DE4-W</t>
  </si>
  <si>
    <t>DE4-N</t>
  </si>
  <si>
    <t>BE</t>
  </si>
  <si>
    <t>TABLE XKFX(YYY,IRRRE,IRRRI)  'Initial transmission capacity between regions'</t>
  </si>
  <si>
    <t>* Germany separated in four regions according to the major bottlenecks (Frauke 6.2.18)</t>
  </si>
  <si>
    <t>* Last update: 09.04.2019, Gustav</t>
  </si>
  <si>
    <t>* Capacities beyond 2016 are based on ENTSO-E TYNDP 2018</t>
  </si>
  <si>
    <t>* Capacities for 2016 are based on Nordpool NTC map, Nordic ETP and ENTSO-e TYNDP 2018.</t>
  </si>
  <si>
    <t xml:space="preserve">* data sources nordic countries: http://nordpoolspot.com/globalassets/download-center/tso/max_ntc_-valid-from-3-july-2014.pdf </t>
  </si>
  <si>
    <t>* the transmisison line, but at most (XCAPINIT*XLOSS) MW may be extracted.</t>
  </si>
  <si>
    <t>* Thus, if there is a loss, a maximum of XCAPINIT MW may be sent into</t>
  </si>
  <si>
    <t>* disregarding an eventual loss (see the table XLOSS).</t>
  </si>
  <si>
    <t>* The electrical transmission capacity is the capacity</t>
  </si>
  <si>
    <t>* Units: MW.</t>
  </si>
  <si>
    <t>* between pairs of regions.</t>
  </si>
  <si>
    <t>* PARAMETER XKFX contains the intital electrical transmission capacities</t>
  </si>
  <si>
    <t>Import technology - Electricity to DE3 West</t>
  </si>
  <si>
    <t>Import technology - Electricity to DE5 East</t>
  </si>
  <si>
    <t>Import technology - Electricity to DE4 South</t>
  </si>
  <si>
    <t xml:space="preserve">Import technology - Electricity to DE2 North </t>
  </si>
  <si>
    <t>Import technology - Electricity to DE3 East</t>
  </si>
  <si>
    <t>Export technology - Electricity to Holland</t>
  </si>
  <si>
    <t>Export technology - Electricity to France</t>
  </si>
  <si>
    <t>Export technology - Electricity to Switzerland</t>
  </si>
  <si>
    <t>Export technology - Electricity to Austria</t>
  </si>
  <si>
    <t>Export technology - Electricity to Czech</t>
  </si>
  <si>
    <t>Export technology - Electricity to Poland</t>
  </si>
  <si>
    <t>IMPELC-NLDE3</t>
  </si>
  <si>
    <t>IMPELC-FRDE4</t>
  </si>
  <si>
    <t>IMPELC-CHDE4</t>
  </si>
  <si>
    <t>IMPELC-ATDE4</t>
  </si>
  <si>
    <t>IMPELC-CZDE4</t>
  </si>
  <si>
    <t>IMPELC-DK2DE5</t>
  </si>
  <si>
    <t>IMPELC-PLDE5</t>
  </si>
  <si>
    <t>IMPELC-CZDE5</t>
  </si>
  <si>
    <t>EXPELC-NLDE3</t>
  </si>
  <si>
    <t>EXPELC-FRDE4</t>
  </si>
  <si>
    <t>EXPELC-CHDE4</t>
  </si>
  <si>
    <t>EXPELC-ATDE4</t>
  </si>
  <si>
    <t>EXPELC-CZDE4</t>
  </si>
  <si>
    <t>EXPELC-DK2DE5</t>
  </si>
  <si>
    <t>EXPELC-PLDE5</t>
  </si>
  <si>
    <t>EXPELC-CZDE5</t>
  </si>
  <si>
    <t>FT-GRDELCREG</t>
  </si>
  <si>
    <t>IMPELC-BEDE3</t>
  </si>
  <si>
    <t>IMPELC-NODE2</t>
  </si>
  <si>
    <t>IMPELC-DK1DE2</t>
  </si>
  <si>
    <t>EXPELC-BEDE3</t>
  </si>
  <si>
    <t>EXPELC-NODE2</t>
  </si>
  <si>
    <t>EXPELC-DK1DE2</t>
  </si>
  <si>
    <t>Export technology - Electricity to Denmark2</t>
  </si>
  <si>
    <t>IMPELC-SE4DE2</t>
  </si>
  <si>
    <t>EXPELC-SE4DE2</t>
  </si>
  <si>
    <t>Export technology - Electricity to Denmark1</t>
  </si>
  <si>
    <t>Export technology - Electricity to Sweden4</t>
  </si>
  <si>
    <t>EXPELC-SE4DE5</t>
  </si>
  <si>
    <t>IMPELC-SE4DE5</t>
  </si>
  <si>
    <t>IMPELC-UKDE3</t>
  </si>
  <si>
    <t>EXPELC-UKDE3</t>
  </si>
  <si>
    <t>Export technology - Electricity to Belgium</t>
  </si>
  <si>
    <t>Export technology - Electricity to Norway</t>
  </si>
  <si>
    <t xml:space="preserve">Export technology - Electricity to Denmark2 </t>
  </si>
  <si>
    <t>Export technology - Electricity to United Kingdom</t>
  </si>
  <si>
    <t>Power transmission line high voltage</t>
  </si>
  <si>
    <t>STOCK~DE1</t>
  </si>
  <si>
    <t>STOCK~DE2</t>
  </si>
  <si>
    <t>STOCK~DE3</t>
  </si>
  <si>
    <t>STOCK~DE1~2020</t>
  </si>
  <si>
    <t>STOCK~DE2~2020</t>
  </si>
  <si>
    <t>STOCK~DE3~2020</t>
  </si>
  <si>
    <t>STOCK~DE1~2070</t>
  </si>
  <si>
    <t>STOCK~DE2~2070</t>
  </si>
  <si>
    <t>STOCK~DE3~2070</t>
  </si>
  <si>
    <t>Import technology - Electricity to DE3 North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</si>
</sst>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 #,##0_-;_-* &quot;-&quot;_-;_-@_-"/>
    <numFmt numFmtId="43" formatCode="_-* #,##0.00_-;\-* #,##0.00_-;_-* &quot;-&quot;??_-;_-@_-"/>
    <numFmt numFmtId="164" formatCode="_(* #,##0.00_);_(* \(#,##0.00\);_(* &quot;-&quot;??_);_(@_)"/>
    <numFmt numFmtId="165" formatCode="_ * #,##0.00_ ;_ * \-#,##0.00_ ;_ * &quot;-&quot;??_ ;_ @_ "/>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s>
  <fonts count="19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
      <sz val="12"/>
      <color theme="1"/>
      <name val="Calibri"/>
      <family val="2"/>
      <scheme val="minor"/>
    </font>
    <font>
      <sz val="12"/>
      <color indexed="17"/>
      <name val="Calibri"/>
      <family val="2"/>
    </font>
    <font>
      <sz val="12"/>
      <color indexed="10"/>
      <name val="Calibri"/>
      <family val="2"/>
    </font>
  </fonts>
  <fills count="109">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
      <patternFill patternType="solid">
        <fgColor theme="2"/>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39997558519241921"/>
        <bgColor indexed="64"/>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5">
    <xf numFmtId="0" fontId="0" fillId="0" borderId="0"/>
    <xf numFmtId="177" fontId="13" fillId="0" borderId="0"/>
    <xf numFmtId="3" fontId="13" fillId="37" borderId="77" applyFont="0" applyFill="0" applyBorder="0" applyAlignment="0" applyProtection="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3" fillId="0" borderId="0" applyNumberFormat="0" applyFont="0" applyFill="0" applyBorder="0" applyProtection="0">
      <alignment horizontal="left" vertical="center" indent="5"/>
    </xf>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4" fontId="43" fillId="21" borderId="2">
      <alignment horizontal="right" vertical="center"/>
    </xf>
    <xf numFmtId="4" fontId="43" fillId="21" borderId="2">
      <alignment horizontal="right" vertical="center"/>
    </xf>
    <xf numFmtId="0" fontId="67" fillId="38" borderId="0" applyNumberFormat="0" applyBorder="0" applyAlignment="0" applyProtection="0"/>
    <xf numFmtId="3" fontId="68" fillId="39" borderId="77" applyNumberFormat="0" applyBorder="0" applyAlignment="0" applyProtection="0"/>
    <xf numFmtId="0" fontId="17" fillId="23" borderId="1" applyNumberFormat="0" applyAlignment="0" applyProtection="0"/>
    <xf numFmtId="0" fontId="69" fillId="40" borderId="77" applyNumberFormat="0" applyAlignment="0" applyProtection="0"/>
    <xf numFmtId="0" fontId="34" fillId="37" borderId="77" applyNumberFormat="0" applyBorder="0" applyAlignment="0" applyProtection="0"/>
    <xf numFmtId="0" fontId="18" fillId="0" borderId="3" applyNumberFormat="0" applyFill="0" applyAlignment="0" applyProtection="0"/>
    <xf numFmtId="0" fontId="19" fillId="24" borderId="4" applyNumberFormat="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0" fillId="0" borderId="0" applyFont="0" applyFill="0" applyBorder="0" applyAlignment="0" applyProtection="0"/>
    <xf numFmtId="165" fontId="41" fillId="0" borderId="0" applyFont="0" applyFill="0" applyBorder="0" applyAlignment="0" applyProtection="0"/>
    <xf numFmtId="165" fontId="13" fillId="0" borderId="0" applyFont="0" applyFill="0" applyBorder="0" applyAlignment="0" applyProtection="0"/>
    <xf numFmtId="165" fontId="41" fillId="0" borderId="0" applyFont="0" applyFill="0" applyBorder="0" applyAlignment="0" applyProtection="0"/>
    <xf numFmtId="165" fontId="60"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5" fontId="13"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165" fontId="66" fillId="0" borderId="0" applyFont="0" applyFill="0" applyBorder="0" applyAlignment="0" applyProtection="0"/>
    <xf numFmtId="165" fontId="40" fillId="0" borderId="0" applyFont="0" applyFill="0" applyBorder="0" applyAlignment="0" applyProtection="0"/>
    <xf numFmtId="165" fontId="49" fillId="0" borderId="0" applyFont="0" applyFill="0" applyBorder="0" applyAlignment="0" applyProtection="0"/>
    <xf numFmtId="165" fontId="15" fillId="0" borderId="0" applyFont="0" applyFill="0" applyBorder="0" applyAlignment="0" applyProtection="0"/>
    <xf numFmtId="165" fontId="66"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0" fontId="38" fillId="0" borderId="0"/>
    <xf numFmtId="0" fontId="44" fillId="0" borderId="5">
      <alignment horizontal="left" vertical="center" wrapText="1" indent="2"/>
    </xf>
    <xf numFmtId="168" fontId="12"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72" fontId="13" fillId="0" borderId="0" applyFont="0" applyFill="0" applyBorder="0" applyAlignment="0" applyProtection="0"/>
    <xf numFmtId="168" fontId="13" fillId="0" borderId="0" applyFont="0" applyFill="0" applyBorder="0" applyAlignment="0" applyProtection="0"/>
    <xf numFmtId="168" fontId="13" fillId="0" borderId="0" applyFont="0" applyFill="0" applyBorder="0" applyAlignment="0" applyProtection="0"/>
    <xf numFmtId="168" fontId="40" fillId="0" borderId="0" applyFont="0" applyFill="0" applyBorder="0" applyAlignment="0" applyProtection="0"/>
    <xf numFmtId="168" fontId="41" fillId="0" borderId="0" applyFont="0" applyFill="0" applyBorder="0" applyAlignment="0" applyProtection="0"/>
    <xf numFmtId="168" fontId="13" fillId="0" borderId="0" applyFont="0" applyFill="0" applyBorder="0" applyAlignment="0" applyProtection="0"/>
    <xf numFmtId="0" fontId="13" fillId="0" borderId="0" applyFont="0" applyFill="0" applyBorder="0" applyAlignment="0" applyProtection="0"/>
    <xf numFmtId="168" fontId="40" fillId="0" borderId="0" applyFont="0" applyFill="0" applyBorder="0" applyAlignment="0" applyProtection="0"/>
    <xf numFmtId="168"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8" fontId="41" fillId="0" borderId="0" applyFont="0" applyFill="0" applyBorder="0" applyAlignment="0" applyProtection="0"/>
    <xf numFmtId="177" fontId="13"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166" fontId="12"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41" fillId="0" borderId="0" applyFont="0" applyFill="0" applyBorder="0" applyAlignment="0" applyProtection="0"/>
    <xf numFmtId="166" fontId="13" fillId="0" borderId="0" applyFont="0" applyFill="0" applyBorder="0" applyAlignment="0" applyProtection="0"/>
    <xf numFmtId="166" fontId="40" fillId="0" borderId="0" applyFont="0" applyFill="0" applyBorder="0" applyAlignment="0" applyProtection="0"/>
    <xf numFmtId="166" fontId="13" fillId="0" borderId="0" applyFont="0" applyFill="0" applyBorder="0" applyAlignment="0" applyProtection="0"/>
    <xf numFmtId="166" fontId="41" fillId="0" borderId="0" applyFont="0" applyFill="0" applyBorder="0" applyAlignment="0" applyProtection="0"/>
    <xf numFmtId="0" fontId="38" fillId="0" borderId="0"/>
    <xf numFmtId="0" fontId="70" fillId="41" borderId="0" applyNumberFormat="0" applyBorder="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0" applyNumberFormat="0" applyFill="0" applyBorder="0" applyAlignment="0" applyProtection="0"/>
    <xf numFmtId="177" fontId="64" fillId="0" borderId="0" applyNumberFormat="0" applyFill="0" applyBorder="0" applyAlignment="0" applyProtection="0">
      <alignment vertical="top"/>
      <protection locked="0"/>
    </xf>
    <xf numFmtId="0" fontId="20" fillId="8" borderId="1" applyNumberFormat="0" applyAlignment="0" applyProtection="0"/>
    <xf numFmtId="0" fontId="20" fillId="8" borderId="1" applyNumberFormat="0" applyAlignment="0" applyProtection="0"/>
    <xf numFmtId="0" fontId="74" fillId="42" borderId="77" applyNumberFormat="0" applyAlignment="0" applyProtection="0"/>
    <xf numFmtId="4" fontId="44" fillId="0" borderId="0" applyBorder="0">
      <alignment horizontal="right" vertical="center"/>
    </xf>
    <xf numFmtId="165" fontId="49" fillId="0" borderId="0" applyFont="0" applyFill="0" applyBorder="0" applyAlignment="0" applyProtection="0"/>
    <xf numFmtId="165" fontId="15" fillId="0" borderId="0" applyFont="0" applyFill="0" applyBorder="0" applyAlignment="0" applyProtection="0"/>
    <xf numFmtId="43" fontId="49" fillId="0" borderId="0" applyFont="0" applyFill="0" applyBorder="0" applyAlignment="0" applyProtection="0"/>
    <xf numFmtId="43" fontId="15" fillId="0" borderId="0" applyFont="0" applyFill="0" applyBorder="0" applyAlignment="0" applyProtection="0"/>
    <xf numFmtId="165" fontId="66" fillId="0" borderId="0" applyFont="0" applyFill="0" applyBorder="0" applyAlignment="0" applyProtection="0"/>
    <xf numFmtId="165" fontId="13" fillId="0" borderId="0" applyFont="0" applyFill="0" applyBorder="0" applyAlignment="0" applyProtection="0"/>
    <xf numFmtId="0" fontId="75" fillId="0" borderId="0" applyNumberFormat="0" applyFill="0" applyBorder="0" applyAlignment="0" applyProtection="0"/>
    <xf numFmtId="178" fontId="76" fillId="43" borderId="0" applyNumberFormat="0" applyBorder="0" applyAlignment="0" applyProtection="0">
      <alignment horizontal="center" vertical="top" wrapText="1"/>
    </xf>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165" fontId="13"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41" fillId="0" borderId="0" applyFont="0" applyFill="0" applyBorder="0" applyAlignment="0" applyProtection="0"/>
    <xf numFmtId="43" fontId="13" fillId="0" borderId="0" applyFont="0" applyFill="0" applyBorder="0" applyAlignment="0" applyProtection="0"/>
    <xf numFmtId="43" fontId="40" fillId="0" borderId="0" applyFont="0" applyFill="0" applyBorder="0" applyAlignment="0" applyProtection="0"/>
    <xf numFmtId="43" fontId="13" fillId="0" borderId="0" applyFont="0" applyFill="0" applyBorder="0" applyAlignment="0" applyProtection="0"/>
    <xf numFmtId="43" fontId="41" fillId="0" borderId="0" applyFont="0" applyFill="0" applyBorder="0" applyAlignment="0" applyProtection="0"/>
    <xf numFmtId="0" fontId="22" fillId="26" borderId="0" applyNumberFormat="0" applyBorder="0" applyAlignment="0" applyProtection="0"/>
    <xf numFmtId="0" fontId="13" fillId="0" borderId="0"/>
    <xf numFmtId="0" fontId="13" fillId="0" borderId="0"/>
    <xf numFmtId="0" fontId="38" fillId="0" borderId="0"/>
    <xf numFmtId="0" fontId="13" fillId="0" borderId="0"/>
    <xf numFmtId="0" fontId="38" fillId="0" borderId="0"/>
    <xf numFmtId="0" fontId="33" fillId="0" borderId="0" applyFill="0" applyBorder="0"/>
    <xf numFmtId="0" fontId="61" fillId="0" borderId="0"/>
    <xf numFmtId="0" fontId="38" fillId="0" borderId="0"/>
    <xf numFmtId="0" fontId="66" fillId="0" borderId="0"/>
    <xf numFmtId="0" fontId="13" fillId="0" borderId="0"/>
    <xf numFmtId="0" fontId="66" fillId="0" borderId="0"/>
    <xf numFmtId="0" fontId="77" fillId="0" borderId="0"/>
    <xf numFmtId="0" fontId="13" fillId="0" borderId="0"/>
    <xf numFmtId="0" fontId="78" fillId="0" borderId="0"/>
    <xf numFmtId="0" fontId="66" fillId="0" borderId="0"/>
    <xf numFmtId="0" fontId="13" fillId="0" borderId="0"/>
    <xf numFmtId="0" fontId="78" fillId="0" borderId="0"/>
    <xf numFmtId="0" fontId="41" fillId="0" borderId="0"/>
    <xf numFmtId="0" fontId="41" fillId="0" borderId="0"/>
    <xf numFmtId="0" fontId="66" fillId="0" borderId="0"/>
    <xf numFmtId="178" fontId="34" fillId="37" borderId="0" applyNumberFormat="0" applyBorder="0" applyAlignment="0"/>
    <xf numFmtId="4" fontId="44" fillId="0" borderId="2" applyFill="0" applyBorder="0" applyProtection="0">
      <alignment horizontal="right" vertical="center"/>
    </xf>
    <xf numFmtId="0" fontId="45" fillId="0" borderId="0" applyNumberFormat="0" applyFill="0" applyBorder="0" applyProtection="0">
      <alignment horizontal="left" vertical="center"/>
    </xf>
    <xf numFmtId="0" fontId="13" fillId="27" borderId="0" applyNumberFormat="0" applyFont="0" applyBorder="0" applyAlignment="0" applyProtection="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5" fillId="0" borderId="0"/>
    <xf numFmtId="0" fontId="15"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13" fillId="0" borderId="0"/>
    <xf numFmtId="0" fontId="13" fillId="0" borderId="0"/>
    <xf numFmtId="0" fontId="13" fillId="0" borderId="0"/>
    <xf numFmtId="0" fontId="21" fillId="0" borderId="0"/>
    <xf numFmtId="0" fontId="42" fillId="0" borderId="0"/>
    <xf numFmtId="0" fontId="12"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41" fillId="28" borderId="9" applyNumberFormat="0" applyFont="0" applyAlignment="0" applyProtection="0"/>
    <xf numFmtId="0" fontId="13" fillId="28" borderId="9" applyNumberFormat="0" applyFont="0" applyAlignment="0" applyProtection="0"/>
    <xf numFmtId="0" fontId="40" fillId="28" borderId="9" applyNumberFormat="0" applyFont="0" applyAlignment="0" applyProtection="0"/>
    <xf numFmtId="0" fontId="13" fillId="28" borderId="9" applyNumberFormat="0" applyFont="0" applyAlignment="0" applyProtection="0"/>
    <xf numFmtId="0" fontId="41"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167" fontId="12"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41" fillId="0" borderId="0" applyFont="0" applyFill="0" applyBorder="0" applyAlignment="0" applyProtection="0"/>
    <xf numFmtId="167" fontId="13" fillId="0" borderId="0" applyFont="0" applyFill="0" applyBorder="0" applyAlignment="0" applyProtection="0"/>
    <xf numFmtId="167" fontId="40" fillId="0" borderId="0" applyFont="0" applyFill="0" applyBorder="0" applyAlignment="0" applyProtection="0"/>
    <xf numFmtId="167" fontId="13" fillId="0" borderId="0" applyFont="0" applyFill="0" applyBorder="0" applyAlignment="0" applyProtection="0"/>
    <xf numFmtId="167" fontId="41" fillId="0" borderId="0" applyFont="0" applyFill="0" applyBorder="0" applyAlignment="0" applyProtection="0"/>
    <xf numFmtId="0" fontId="23" fillId="23" borderId="10" applyNumberFormat="0" applyAlignment="0" applyProtection="0"/>
    <xf numFmtId="0" fontId="23" fillId="23" borderId="10" applyNumberFormat="0" applyAlignment="0" applyProtection="0"/>
    <xf numFmtId="0" fontId="79" fillId="40" borderId="80" applyNumberFormat="0" applyAlignment="0" applyProtection="0"/>
    <xf numFmtId="0" fontId="80" fillId="44" borderId="0" applyNumberFormat="0" applyAlignment="0" applyProtection="0"/>
    <xf numFmtId="0" fontId="81" fillId="45" borderId="0" applyNumberFormat="0" applyAlignment="0" applyProtection="0"/>
    <xf numFmtId="0" fontId="82" fillId="46" borderId="0" applyNumberFormat="0" applyAlignment="0" applyProtection="0"/>
    <xf numFmtId="178" fontId="63" fillId="2" borderId="0" applyNumberFormat="0" applyFill="0" applyBorder="0" applyAlignment="0">
      <alignment horizontal="center"/>
    </xf>
    <xf numFmtId="0" fontId="38" fillId="0" borderId="0"/>
    <xf numFmtId="9" fontId="12"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0" fillId="0" borderId="0" applyFont="0" applyFill="0" applyBorder="0" applyAlignment="0" applyProtection="0"/>
    <xf numFmtId="9" fontId="13" fillId="0" borderId="0" applyFont="0" applyFill="0" applyBorder="0" applyAlignment="0" applyProtection="0"/>
    <xf numFmtId="9" fontId="41" fillId="0" borderId="0" applyFont="0" applyFill="0" applyBorder="0" applyAlignment="0" applyProtection="0"/>
    <xf numFmtId="9" fontId="13" fillId="0" borderId="0" applyFont="0" applyFill="0" applyBorder="0" applyAlignment="0" applyProtection="0"/>
    <xf numFmtId="9" fontId="49" fillId="0" borderId="0" applyFont="0" applyFill="0" applyBorder="0" applyAlignment="0" applyProtection="0"/>
    <xf numFmtId="9" fontId="15" fillId="0" borderId="0" applyFont="0" applyFill="0" applyBorder="0" applyAlignment="0" applyProtection="0"/>
    <xf numFmtId="9" fontId="66" fillId="0" borderId="0" applyFont="0" applyFill="0" applyBorder="0" applyAlignment="0" applyProtection="0"/>
    <xf numFmtId="0" fontId="13" fillId="0" borderId="0"/>
    <xf numFmtId="0" fontId="24"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84" fillId="40" borderId="77" applyNumberFormat="0" applyFill="0" applyBorder="0" applyAlignment="0" applyProtection="0"/>
    <xf numFmtId="0" fontId="31" fillId="4" borderId="0" applyNumberFormat="0" applyBorder="0" applyAlignment="0" applyProtection="0"/>
    <xf numFmtId="0" fontId="32" fillId="5" borderId="0" applyNumberFormat="0" applyBorder="0" applyAlignment="0" applyProtection="0"/>
    <xf numFmtId="0" fontId="62" fillId="40" borderId="77" applyFill="0" applyBorder="0" applyAlignment="0" applyProtection="0"/>
    <xf numFmtId="4" fontId="44" fillId="0" borderId="0"/>
    <xf numFmtId="0" fontId="11" fillId="0" borderId="0"/>
    <xf numFmtId="165" fontId="11" fillId="0" borderId="0" applyFont="0" applyFill="0" applyBorder="0" applyAlignment="0" applyProtection="0"/>
    <xf numFmtId="0" fontId="12" fillId="0" borderId="0"/>
    <xf numFmtId="0" fontId="67" fillId="38" borderId="0" applyNumberFormat="0" applyBorder="0" applyAlignment="0" applyProtection="0"/>
    <xf numFmtId="0" fontId="69" fillId="40" borderId="77" applyNumberFormat="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8" fillId="0" borderId="0"/>
    <xf numFmtId="0" fontId="78" fillId="0" borderId="0"/>
    <xf numFmtId="0" fontId="78" fillId="0" borderId="0"/>
    <xf numFmtId="177" fontId="12" fillId="0" borderId="0"/>
    <xf numFmtId="3" fontId="12" fillId="37" borderId="77" applyFont="0" applyFill="0" applyBorder="0" applyAlignment="0" applyProtection="0"/>
    <xf numFmtId="0" fontId="12" fillId="0" borderId="0" applyNumberFormat="0" applyFont="0" applyFill="0" applyBorder="0" applyProtection="0">
      <alignment horizontal="left" vertical="center" indent="5"/>
    </xf>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77"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165" fontId="10" fillId="0" borderId="0" applyFont="0" applyFill="0" applyBorder="0" applyAlignment="0" applyProtection="0"/>
    <xf numFmtId="16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0" borderId="0"/>
    <xf numFmtId="0" fontId="10" fillId="0" borderId="0"/>
    <xf numFmtId="0" fontId="12" fillId="27" borderId="0" applyNumberFormat="0" applyFon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0" fontId="12" fillId="28" borderId="9" applyNumberFormat="0" applyFon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 fillId="0" borderId="0" applyFont="0" applyFill="0" applyBorder="0" applyAlignment="0" applyProtection="0"/>
    <xf numFmtId="0" fontId="10" fillId="0" borderId="0"/>
    <xf numFmtId="165" fontId="10" fillId="0" borderId="0" applyFont="0" applyFill="0" applyBorder="0" applyAlignment="0" applyProtection="0"/>
    <xf numFmtId="165" fontId="41"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12" fillId="0" borderId="0" applyFont="0" applyFill="0" applyBorder="0" applyAlignment="0" applyProtection="0"/>
    <xf numFmtId="165" fontId="41" fillId="0" borderId="0" applyFont="0" applyFill="0" applyBorder="0" applyAlignment="0" applyProtection="0"/>
    <xf numFmtId="165" fontId="96"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5" fillId="0" borderId="0" applyFont="0" applyFill="0" applyBorder="0" applyAlignment="0" applyProtection="0"/>
    <xf numFmtId="165" fontId="15"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165" fontId="12" fillId="0" borderId="0" applyFont="0" applyFill="0" applyBorder="0" applyAlignment="0" applyProtection="0"/>
    <xf numFmtId="0" fontId="9" fillId="0" borderId="0"/>
    <xf numFmtId="0" fontId="9" fillId="0" borderId="0"/>
    <xf numFmtId="0" fontId="9" fillId="0" borderId="0"/>
    <xf numFmtId="0" fontId="9" fillId="0" borderId="0"/>
    <xf numFmtId="9" fontId="9" fillId="0" borderId="0" applyFont="0" applyFill="0" applyBorder="0" applyAlignment="0" applyProtection="0"/>
    <xf numFmtId="0" fontId="9" fillId="0" borderId="0"/>
    <xf numFmtId="165"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0" fontId="78" fillId="0" borderId="0"/>
    <xf numFmtId="0" fontId="67" fillId="38" borderId="0" applyNumberFormat="0" applyBorder="0" applyAlignment="0" applyProtection="0"/>
    <xf numFmtId="0" fontId="9" fillId="0" borderId="0"/>
    <xf numFmtId="0" fontId="9" fillId="0" borderId="0"/>
    <xf numFmtId="0" fontId="9" fillId="0" borderId="0"/>
    <xf numFmtId="0" fontId="9" fillId="0" borderId="0"/>
    <xf numFmtId="0" fontId="78" fillId="0" borderId="0"/>
    <xf numFmtId="0" fontId="12" fillId="0" borderId="0"/>
    <xf numFmtId="0" fontId="78" fillId="0" borderId="0"/>
    <xf numFmtId="0" fontId="9" fillId="0" borderId="0"/>
    <xf numFmtId="0" fontId="9" fillId="0" borderId="0"/>
    <xf numFmtId="0" fontId="9" fillId="0" borderId="0"/>
    <xf numFmtId="0" fontId="9" fillId="0" borderId="0"/>
    <xf numFmtId="0" fontId="98" fillId="0" borderId="0" applyNumberFormat="0" applyFill="0" applyBorder="0" applyAlignment="0" applyProtection="0"/>
    <xf numFmtId="0" fontId="99" fillId="38" borderId="0" applyNumberFormat="0" applyBorder="0" applyAlignment="0" applyProtection="0"/>
    <xf numFmtId="0" fontId="100" fillId="56" borderId="0" applyNumberFormat="0" applyBorder="0" applyAlignment="0" applyProtection="0"/>
    <xf numFmtId="0" fontId="101" fillId="0" borderId="84" applyNumberFormat="0" applyFill="0" applyAlignment="0" applyProtection="0"/>
    <xf numFmtId="0" fontId="102" fillId="57" borderId="85" applyNumberFormat="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83" fillId="0" borderId="87" applyNumberFormat="0" applyFill="0" applyAlignment="0" applyProtection="0"/>
    <xf numFmtId="0" fontId="105" fillId="59" borderId="0" applyNumberFormat="0" applyBorder="0" applyAlignment="0" applyProtection="0"/>
    <xf numFmtId="0" fontId="8" fillId="60" borderId="0" applyNumberFormat="0" applyBorder="0" applyAlignment="0" applyProtection="0"/>
    <xf numFmtId="0" fontId="8" fillId="61" borderId="0" applyNumberFormat="0" applyBorder="0" applyAlignment="0" applyProtection="0"/>
    <xf numFmtId="0" fontId="105" fillId="62" borderId="0" applyNumberFormat="0" applyBorder="0" applyAlignment="0" applyProtection="0"/>
    <xf numFmtId="0" fontId="105" fillId="63"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105" fillId="70" borderId="0" applyNumberFormat="0" applyBorder="0" applyAlignment="0" applyProtection="0"/>
    <xf numFmtId="0" fontId="105" fillId="71"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105" fillId="74" borderId="0" applyNumberFormat="0" applyBorder="0" applyAlignment="0" applyProtection="0"/>
    <xf numFmtId="0" fontId="105" fillId="75"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105" fillId="78" borderId="0" applyNumberFormat="0" applyBorder="0" applyAlignment="0" applyProtection="0"/>
    <xf numFmtId="0" fontId="105" fillId="79"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105" fillId="82" borderId="0" applyNumberFormat="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165" fontId="9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78" fontId="34" fillId="37" borderId="0" applyNumberFormat="0" applyBorder="0" applyAlignment="0"/>
    <xf numFmtId="178" fontId="12" fillId="0" borderId="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77" fontId="12" fillId="0" borderId="0"/>
    <xf numFmtId="177" fontId="12" fillId="0" borderId="0"/>
    <xf numFmtId="177" fontId="12" fillId="0" borderId="0"/>
    <xf numFmtId="177" fontId="108" fillId="0" borderId="0"/>
    <xf numFmtId="9" fontId="12" fillId="0" borderId="0" applyFont="0" applyFill="0" applyBorder="0" applyAlignment="0" applyProtection="0"/>
    <xf numFmtId="9" fontId="12" fillId="0" borderId="0" applyFont="0" applyFill="0" applyBorder="0" applyAlignment="0" applyProtection="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12" fillId="0" borderId="0" applyFont="0" applyFill="0" applyBorder="0" applyAlignment="0" applyProtection="0"/>
    <xf numFmtId="0" fontId="12" fillId="0" borderId="0"/>
    <xf numFmtId="0" fontId="15" fillId="3" borderId="0" applyNumberFormat="0" applyBorder="0" applyAlignment="0" applyProtection="0"/>
    <xf numFmtId="0" fontId="15" fillId="4" borderId="0" applyNumberFormat="0" applyBorder="0" applyAlignment="0" applyProtection="0"/>
    <xf numFmtId="0" fontId="15" fillId="5" borderId="0" applyNumberFormat="0" applyBorder="0" applyAlignment="0" applyProtection="0"/>
    <xf numFmtId="0" fontId="15" fillId="6" borderId="0" applyNumberFormat="0" applyBorder="0" applyAlignment="0" applyProtection="0"/>
    <xf numFmtId="0" fontId="15" fillId="7" borderId="0" applyNumberFormat="0" applyBorder="0" applyAlignment="0" applyProtection="0"/>
    <xf numFmtId="0" fontId="15" fillId="8" borderId="0" applyNumberFormat="0" applyBorder="0" applyAlignment="0" applyProtection="0"/>
    <xf numFmtId="0" fontId="15" fillId="9"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6" borderId="0" applyNumberFormat="0" applyBorder="0" applyAlignment="0" applyProtection="0"/>
    <xf numFmtId="0" fontId="15" fillId="9" borderId="0" applyNumberFormat="0" applyBorder="0" applyAlignment="0" applyProtection="0"/>
    <xf numFmtId="0" fontId="15" fillId="12" borderId="0" applyNumberFormat="0" applyBorder="0" applyAlignment="0" applyProtection="0"/>
    <xf numFmtId="0" fontId="16" fillId="13"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16" fillId="20" borderId="0" applyNumberFormat="0" applyBorder="0" applyAlignment="0" applyProtection="0"/>
    <xf numFmtId="0" fontId="31" fillId="4" borderId="0" applyNumberFormat="0" applyBorder="0" applyAlignment="0" applyProtection="0"/>
    <xf numFmtId="0" fontId="109" fillId="0" borderId="0"/>
    <xf numFmtId="0" fontId="110" fillId="0" borderId="0">
      <alignment horizontal="right"/>
    </xf>
    <xf numFmtId="0" fontId="111" fillId="0" borderId="0"/>
    <xf numFmtId="0" fontId="107" fillId="0" borderId="0"/>
    <xf numFmtId="0" fontId="112" fillId="0" borderId="0"/>
    <xf numFmtId="0" fontId="113" fillId="0" borderId="88" applyNumberFormat="0" applyAlignment="0"/>
    <xf numFmtId="0" fontId="114" fillId="0" borderId="0" applyAlignment="0">
      <alignment horizontal="left"/>
    </xf>
    <xf numFmtId="0" fontId="114" fillId="0" borderId="0">
      <alignment horizontal="right"/>
    </xf>
    <xf numFmtId="176" fontId="114" fillId="0" borderId="0">
      <alignment horizontal="right"/>
    </xf>
    <xf numFmtId="170" fontId="115" fillId="0" borderId="0">
      <alignment horizontal="right"/>
    </xf>
    <xf numFmtId="0" fontId="116" fillId="0" borderId="0"/>
    <xf numFmtId="0" fontId="17" fillId="23" borderId="1" applyNumberFormat="0" applyAlignment="0" applyProtection="0"/>
    <xf numFmtId="0" fontId="19" fillId="24" borderId="4" applyNumberFormat="0" applyAlignment="0" applyProtection="0"/>
    <xf numFmtId="165" fontId="12"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43" fontId="15"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96" fillId="0" borderId="0" applyFont="0" applyFill="0" applyBorder="0" applyAlignment="0" applyProtection="0"/>
    <xf numFmtId="165" fontId="8" fillId="0" borderId="0" applyFont="0" applyFill="0" applyBorder="0" applyAlignment="0" applyProtection="0"/>
    <xf numFmtId="0" fontId="25" fillId="0" borderId="0" applyNumberFormat="0" applyFill="0" applyBorder="0" applyAlignment="0" applyProtection="0"/>
    <xf numFmtId="0" fontId="32" fillId="5" borderId="0" applyNumberFormat="0" applyBorder="0" applyAlignment="0" applyProtection="0"/>
    <xf numFmtId="0" fontId="27" fillId="0" borderId="6" applyNumberFormat="0" applyFill="0" applyAlignment="0" applyProtection="0"/>
    <xf numFmtId="0" fontId="28" fillId="0" borderId="7" applyNumberFormat="0" applyFill="0" applyAlignment="0" applyProtection="0"/>
    <xf numFmtId="0" fontId="29" fillId="0" borderId="8" applyNumberFormat="0" applyFill="0" applyAlignment="0" applyProtection="0"/>
    <xf numFmtId="0" fontId="29" fillId="0" borderId="0" applyNumberFormat="0" applyFill="0" applyBorder="0" applyAlignment="0" applyProtection="0"/>
    <xf numFmtId="0" fontId="64" fillId="0" borderId="0" applyNumberFormat="0" applyFill="0" applyBorder="0" applyAlignment="0" applyProtection="0">
      <alignment vertical="top"/>
      <protection locked="0"/>
    </xf>
    <xf numFmtId="0" fontId="117" fillId="0" borderId="0" applyNumberFormat="0" applyFill="0" applyBorder="0" applyAlignment="0" applyProtection="0">
      <alignment vertical="top"/>
      <protection locked="0"/>
    </xf>
    <xf numFmtId="0" fontId="18" fillId="0" borderId="3" applyNumberFormat="0" applyFill="0" applyAlignment="0" applyProtection="0"/>
    <xf numFmtId="0" fontId="22" fillId="26" borderId="0" applyNumberFormat="0" applyBorder="0" applyAlignment="0" applyProtection="0"/>
    <xf numFmtId="0" fontId="8" fillId="0" borderId="0"/>
    <xf numFmtId="0" fontId="33" fillId="0" borderId="0" applyFill="0" applyBorder="0"/>
    <xf numFmtId="0" fontId="12" fillId="0" borderId="0"/>
    <xf numFmtId="0" fontId="12" fillId="28" borderId="9" applyNumberFormat="0" applyFont="0" applyAlignment="0" applyProtection="0"/>
    <xf numFmtId="176" fontId="96" fillId="0" borderId="0" applyFont="0" applyFill="0" applyBorder="0" applyAlignment="0" applyProtection="0"/>
    <xf numFmtId="9" fontId="8" fillId="0" borderId="0" applyFont="0" applyFill="0" applyBorder="0" applyAlignment="0" applyProtection="0"/>
    <xf numFmtId="0" fontId="118" fillId="0" borderId="0" applyNumberFormat="0" applyFill="0" applyBorder="0" applyAlignment="0" applyProtection="0"/>
    <xf numFmtId="0" fontId="26" fillId="0" borderId="0" applyNumberFormat="0" applyFill="0" applyBorder="0" applyAlignment="0" applyProtection="0"/>
    <xf numFmtId="0" fontId="30" fillId="0" borderId="11" applyNumberFormat="0" applyFill="0" applyAlignment="0" applyProtection="0"/>
    <xf numFmtId="0" fontId="24" fillId="0" borderId="0" applyNumberFormat="0" applyFill="0" applyBorder="0" applyAlignment="0" applyProtection="0"/>
    <xf numFmtId="0" fontId="119" fillId="0" borderId="89" applyNumberFormat="0">
      <alignment vertical="center"/>
    </xf>
    <xf numFmtId="185" fontId="120" fillId="0" borderId="89">
      <alignment horizontal="right" vertical="center"/>
    </xf>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38" fillId="0" borderId="0"/>
    <xf numFmtId="165" fontId="8" fillId="0" borderId="0" applyFont="0" applyFill="0" applyBorder="0" applyAlignment="0" applyProtection="0"/>
    <xf numFmtId="178" fontId="34" fillId="37" borderId="0" applyNumberFormat="0" applyBorder="0" applyAlignment="0"/>
    <xf numFmtId="0" fontId="64" fillId="0" borderId="0" applyNumberFormat="0" applyFill="0" applyBorder="0" applyAlignment="0" applyProtection="0">
      <alignment vertical="top"/>
      <protection locked="0"/>
    </xf>
    <xf numFmtId="165" fontId="12" fillId="0" borderId="0" applyFont="0" applyFill="0" applyBorder="0" applyAlignment="0" applyProtection="0"/>
    <xf numFmtId="177" fontId="108" fillId="0" borderId="0"/>
    <xf numFmtId="178" fontId="12" fillId="0" borderId="0"/>
    <xf numFmtId="165" fontId="12" fillId="0" borderId="0" applyFont="0" applyFill="0" applyBorder="0" applyAlignment="0" applyProtection="0"/>
    <xf numFmtId="9" fontId="12" fillId="0" borderId="0" applyFont="0" applyFill="0" applyBorder="0" applyAlignment="0" applyProtection="0"/>
    <xf numFmtId="0" fontId="75" fillId="0" borderId="0" applyNumberFormat="0" applyFill="0" applyBorder="0" applyAlignment="0" applyProtection="0"/>
    <xf numFmtId="0" fontId="12"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0" fontId="33" fillId="0" borderId="0" applyFill="0" applyBorder="0"/>
    <xf numFmtId="0" fontId="12" fillId="0" borderId="0"/>
    <xf numFmtId="0" fontId="17" fillId="23" borderId="1" applyNumberFormat="0" applyAlignment="0" applyProtection="0"/>
    <xf numFmtId="0" fontId="20" fillId="8" borderId="1" applyNumberFormat="0" applyAlignment="0" applyProtection="0"/>
    <xf numFmtId="0" fontId="12" fillId="28" borderId="9" applyNumberFormat="0" applyFont="0" applyAlignment="0" applyProtection="0"/>
    <xf numFmtId="0" fontId="23" fillId="23" borderId="10" applyNumberFormat="0" applyAlignment="0" applyProtection="0"/>
    <xf numFmtId="0" fontId="30" fillId="0" borderId="11" applyNumberFormat="0" applyFill="0" applyAlignment="0" applyProtection="0"/>
    <xf numFmtId="0" fontId="71" fillId="0" borderId="78" applyNumberFormat="0" applyFill="0" applyAlignment="0" applyProtection="0"/>
    <xf numFmtId="0" fontId="72" fillId="0" borderId="79" applyNumberFormat="0" applyFill="0" applyAlignment="0" applyProtection="0"/>
    <xf numFmtId="0" fontId="73" fillId="0" borderId="83" applyNumberFormat="0" applyFill="0" applyAlignment="0" applyProtection="0"/>
    <xf numFmtId="0" fontId="73" fillId="0" borderId="0" applyNumberFormat="0" applyFill="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0" fontId="12" fillId="58" borderId="86" applyNumberFormat="0" applyFont="0" applyAlignment="0" applyProtection="0"/>
    <xf numFmtId="0" fontId="8" fillId="58" borderId="86" applyNumberFormat="0" applyFont="0" applyAlignment="0" applyProtection="0"/>
    <xf numFmtId="165" fontId="12"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12"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75" fillId="0" borderId="0" applyNumberFormat="0" applyFill="0" applyBorder="0" applyAlignment="0" applyProtection="0"/>
    <xf numFmtId="0" fontId="121"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8"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 fillId="0" borderId="0"/>
    <xf numFmtId="0" fontId="1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165" fontId="8" fillId="0" borderId="0" applyFont="0" applyFill="0" applyBorder="0" applyAlignment="0" applyProtection="0"/>
    <xf numFmtId="9" fontId="8" fillId="0" borderId="0" applyFont="0" applyFill="0" applyBorder="0" applyAlignment="0" applyProtection="0"/>
    <xf numFmtId="165"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0" fontId="8" fillId="60" borderId="0" applyNumberFormat="0" applyBorder="0" applyAlignment="0" applyProtection="0"/>
    <xf numFmtId="0" fontId="8" fillId="61" borderId="0" applyNumberFormat="0" applyBorder="0" applyAlignment="0" applyProtection="0"/>
    <xf numFmtId="0" fontId="8" fillId="64" borderId="0" applyNumberFormat="0" applyBorder="0" applyAlignment="0" applyProtection="0"/>
    <xf numFmtId="0" fontId="8" fillId="65" borderId="0" applyNumberFormat="0" applyBorder="0" applyAlignment="0" applyProtection="0"/>
    <xf numFmtId="0" fontId="8" fillId="68" borderId="0" applyNumberFormat="0" applyBorder="0" applyAlignment="0" applyProtection="0"/>
    <xf numFmtId="0" fontId="8" fillId="69" borderId="0" applyNumberFormat="0" applyBorder="0" applyAlignment="0" applyProtection="0"/>
    <xf numFmtId="0" fontId="8" fillId="72" borderId="0" applyNumberFormat="0" applyBorder="0" applyAlignment="0" applyProtection="0"/>
    <xf numFmtId="0" fontId="8" fillId="73" borderId="0" applyNumberFormat="0" applyBorder="0" applyAlignment="0" applyProtection="0"/>
    <xf numFmtId="0" fontId="8" fillId="76" borderId="0" applyNumberFormat="0" applyBorder="0" applyAlignment="0" applyProtection="0"/>
    <xf numFmtId="0" fontId="8" fillId="77" borderId="0" applyNumberFormat="0" applyBorder="0" applyAlignment="0" applyProtection="0"/>
    <xf numFmtId="0" fontId="8" fillId="80" borderId="0" applyNumberFormat="0" applyBorder="0" applyAlignment="0" applyProtection="0"/>
    <xf numFmtId="0" fontId="8" fillId="81"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5"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61"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80"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6"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72"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8"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4"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0"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69"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3"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77"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81" borderId="0" applyNumberFormat="0" applyBorder="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0" fontId="8" fillId="58" borderId="86" applyNumberFormat="0" applyFont="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106" fillId="0" borderId="0"/>
    <xf numFmtId="0" fontId="121" fillId="0" borderId="0" applyNumberFormat="0" applyFill="0" applyBorder="0" applyAlignment="0" applyProtection="0">
      <alignment vertical="top"/>
      <protection locked="0"/>
    </xf>
    <xf numFmtId="9" fontId="106" fillId="0" borderId="0" applyFont="0" applyFill="0" applyBorder="0" applyAlignment="0" applyProtection="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106" fillId="0" borderId="0"/>
    <xf numFmtId="0" fontId="6" fillId="0" borderId="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165" fontId="6" fillId="0" borderId="0" applyFont="0" applyFill="0" applyBorder="0" applyAlignment="0" applyProtection="0"/>
    <xf numFmtId="43" fontId="6" fillId="0" borderId="0" applyFont="0" applyFill="0" applyBorder="0" applyAlignment="0" applyProtection="0"/>
    <xf numFmtId="165" fontId="38"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12" fillId="0" borderId="0"/>
    <xf numFmtId="165" fontId="41" fillId="0" borderId="0" applyFont="0" applyFill="0" applyBorder="0" applyAlignment="0" applyProtection="0"/>
    <xf numFmtId="165" fontId="123"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1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72" fontId="12" fillId="0" borderId="0" applyFont="0" applyFill="0" applyBorder="0" applyAlignment="0" applyProtection="0"/>
    <xf numFmtId="165"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6"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38" fillId="0" borderId="0"/>
    <xf numFmtId="0" fontId="6" fillId="0" borderId="0"/>
    <xf numFmtId="0" fontId="6" fillId="0" borderId="0"/>
    <xf numFmtId="0" fontId="77" fillId="0" borderId="0"/>
    <xf numFmtId="0" fontId="6" fillId="0" borderId="0"/>
    <xf numFmtId="0" fontId="6" fillId="0" borderId="0"/>
    <xf numFmtId="9" fontId="41" fillId="0" borderId="0" applyFont="0" applyFill="0" applyBorder="0" applyAlignment="0" applyProtection="0"/>
    <xf numFmtId="9" fontId="41" fillId="0" borderId="0" applyFont="0" applyFill="0" applyBorder="0" applyAlignment="0" applyProtection="0"/>
    <xf numFmtId="9" fontId="6" fillId="0" borderId="0" applyFont="0" applyFill="0" applyBorder="0" applyAlignment="0" applyProtection="0"/>
    <xf numFmtId="0" fontId="6" fillId="0" borderId="0"/>
    <xf numFmtId="165" fontId="6"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165" fontId="6"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165"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4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1" fontId="2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1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0" fontId="5" fillId="0" borderId="0"/>
    <xf numFmtId="176" fontId="60"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5" fillId="0" borderId="0"/>
    <xf numFmtId="0" fontId="5" fillId="0" borderId="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0" fontId="5" fillId="0" borderId="0"/>
    <xf numFmtId="0" fontId="5" fillId="60" borderId="0" applyNumberFormat="0" applyBorder="0" applyAlignment="0" applyProtection="0"/>
    <xf numFmtId="0" fontId="5" fillId="61" borderId="0" applyNumberFormat="0" applyBorder="0" applyAlignment="0" applyProtection="0"/>
    <xf numFmtId="0" fontId="5" fillId="64" borderId="0" applyNumberFormat="0" applyBorder="0" applyAlignment="0" applyProtection="0"/>
    <xf numFmtId="0" fontId="5" fillId="65" borderId="0" applyNumberFormat="0" applyBorder="0" applyAlignment="0" applyProtection="0"/>
    <xf numFmtId="0" fontId="5" fillId="68" borderId="0" applyNumberFormat="0" applyBorder="0" applyAlignment="0" applyProtection="0"/>
    <xf numFmtId="0" fontId="5" fillId="69" borderId="0" applyNumberFormat="0" applyBorder="0" applyAlignment="0" applyProtection="0"/>
    <xf numFmtId="0" fontId="5" fillId="72" borderId="0" applyNumberFormat="0" applyBorder="0" applyAlignment="0" applyProtection="0"/>
    <xf numFmtId="0" fontId="5" fillId="73" borderId="0" applyNumberFormat="0" applyBorder="0" applyAlignment="0" applyProtection="0"/>
    <xf numFmtId="0" fontId="5" fillId="76" borderId="0" applyNumberFormat="0" applyBorder="0" applyAlignment="0" applyProtection="0"/>
    <xf numFmtId="0" fontId="5" fillId="77" borderId="0" applyNumberFormat="0" applyBorder="0" applyAlignment="0" applyProtection="0"/>
    <xf numFmtId="0" fontId="5" fillId="80" borderId="0" applyNumberFormat="0" applyBorder="0" applyAlignment="0" applyProtection="0"/>
    <xf numFmtId="0" fontId="5" fillId="81"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81" borderId="0" applyNumberFormat="0" applyBorder="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0" fontId="5" fillId="58" borderId="86" applyNumberFormat="0" applyFont="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7" fillId="23" borderId="99"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0" fontId="44" fillId="0" borderId="100">
      <alignment horizontal="left" vertical="center" wrapText="1" indent="2"/>
    </xf>
    <xf numFmtId="0" fontId="12" fillId="28" borderId="121" applyNumberFormat="0" applyFont="0" applyAlignment="0" applyProtection="0"/>
    <xf numFmtId="0" fontId="12" fillId="28" borderId="126" applyNumberFormat="0" applyFont="0" applyAlignment="0" applyProtection="0"/>
    <xf numFmtId="0" fontId="12" fillId="28" borderId="115" applyNumberFormat="0" applyFont="0" applyAlignment="0" applyProtection="0"/>
    <xf numFmtId="0" fontId="12" fillId="28" borderId="126" applyNumberFormat="0" applyFont="0" applyAlignment="0" applyProtection="0"/>
    <xf numFmtId="0" fontId="23" fillId="23" borderId="122" applyNumberFormat="0" applyAlignment="0" applyProtection="0"/>
    <xf numFmtId="0" fontId="20" fillId="8" borderId="99" applyNumberFormat="0" applyAlignment="0" applyProtection="0"/>
    <xf numFmtId="0" fontId="20" fillId="8" borderId="99" applyNumberFormat="0" applyAlignment="0" applyProtection="0"/>
    <xf numFmtId="165" fontId="4" fillId="0" borderId="0" applyFont="0" applyFill="0" applyBorder="0" applyAlignment="0" applyProtection="0"/>
    <xf numFmtId="0" fontId="17" fillId="23" borderId="113" applyNumberFormat="0" applyAlignment="0" applyProtection="0"/>
    <xf numFmtId="0" fontId="20" fillId="8" borderId="113" applyNumberFormat="0" applyAlignment="0" applyProtection="0"/>
    <xf numFmtId="0" fontId="12" fillId="28" borderId="126" applyNumberFormat="0" applyFont="0" applyAlignment="0" applyProtection="0"/>
    <xf numFmtId="0" fontId="12" fillId="28" borderId="109" applyNumberFormat="0" applyFont="0" applyAlignment="0" applyProtection="0"/>
    <xf numFmtId="0" fontId="17" fillId="23" borderId="107" applyNumberFormat="0" applyAlignment="0" applyProtection="0"/>
    <xf numFmtId="0" fontId="30" fillId="0" borderId="128" applyNumberFormat="0" applyFill="0" applyAlignment="0" applyProtection="0"/>
    <xf numFmtId="0" fontId="20" fillId="8" borderId="125" applyNumberFormat="0" applyAlignment="0" applyProtection="0"/>
    <xf numFmtId="0" fontId="4" fillId="0" borderId="0"/>
    <xf numFmtId="0" fontId="4" fillId="0" borderId="0"/>
    <xf numFmtId="0" fontId="4" fillId="0" borderId="0"/>
    <xf numFmtId="0" fontId="4" fillId="0" borderId="0"/>
    <xf numFmtId="4" fontId="44" fillId="0" borderId="98" applyFill="0" applyBorder="0" applyProtection="0">
      <alignment horizontal="right" vertical="center"/>
    </xf>
    <xf numFmtId="0" fontId="30" fillId="0" borderId="123" applyNumberFormat="0" applyFill="0" applyAlignment="0" applyProtection="0"/>
    <xf numFmtId="0" fontId="12" fillId="28" borderId="115" applyNumberFormat="0" applyFont="0" applyAlignment="0" applyProtection="0"/>
    <xf numFmtId="0" fontId="41" fillId="28" borderId="115" applyNumberFormat="0" applyFont="0" applyAlignment="0" applyProtection="0"/>
    <xf numFmtId="0" fontId="12" fillId="28" borderId="126" applyNumberFormat="0" applyFont="0" applyAlignment="0" applyProtection="0"/>
    <xf numFmtId="0" fontId="41" fillId="28" borderId="126"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41" fillId="28" borderId="102" applyNumberFormat="0" applyFont="0" applyAlignment="0" applyProtection="0"/>
    <xf numFmtId="0" fontId="41" fillId="28" borderId="121" applyNumberFormat="0" applyFont="0" applyAlignment="0" applyProtection="0"/>
    <xf numFmtId="0" fontId="30" fillId="0" borderId="128" applyNumberFormat="0" applyFill="0" applyAlignment="0" applyProtection="0"/>
    <xf numFmtId="0" fontId="12" fillId="28" borderId="109"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12" fillId="28" borderId="109" applyNumberFormat="0" applyFont="0" applyAlignment="0" applyProtection="0"/>
    <xf numFmtId="0" fontId="30" fillId="0" borderId="117" applyNumberFormat="0" applyFill="0" applyAlignment="0" applyProtection="0"/>
    <xf numFmtId="4" fontId="44" fillId="0" borderId="106" applyFill="0" applyBorder="0" applyProtection="0">
      <alignment horizontal="right" vertical="center"/>
    </xf>
    <xf numFmtId="0" fontId="23" fillId="23" borderId="103" applyNumberFormat="0" applyAlignment="0" applyProtection="0"/>
    <xf numFmtId="0" fontId="23" fillId="23" borderId="103" applyNumberFormat="0" applyAlignment="0" applyProtection="0"/>
    <xf numFmtId="0" fontId="12" fillId="28" borderId="121" applyNumberFormat="0" applyFont="0" applyAlignment="0" applyProtection="0"/>
    <xf numFmtId="0" fontId="20" fillId="8" borderId="119" applyNumberFormat="0" applyAlignment="0" applyProtection="0"/>
    <xf numFmtId="0" fontId="20" fillId="8" borderId="107" applyNumberFormat="0" applyAlignment="0" applyProtection="0"/>
    <xf numFmtId="0" fontId="20" fillId="8" borderId="107" applyNumberFormat="0" applyAlignment="0" applyProtection="0"/>
    <xf numFmtId="0" fontId="12" fillId="28" borderId="126" applyNumberFormat="0" applyFont="0" applyAlignment="0" applyProtection="0"/>
    <xf numFmtId="0" fontId="12" fillId="28" borderId="121" applyNumberFormat="0" applyFont="0" applyAlignment="0" applyProtection="0"/>
    <xf numFmtId="0" fontId="44" fillId="0" borderId="108">
      <alignment horizontal="left" vertical="center" wrapText="1" indent="2"/>
    </xf>
    <xf numFmtId="9" fontId="4" fillId="0" borderId="0" applyFont="0" applyFill="0" applyBorder="0" applyAlignment="0" applyProtection="0"/>
    <xf numFmtId="0" fontId="29" fillId="0" borderId="101" applyNumberFormat="0" applyFill="0" applyAlignment="0" applyProtection="0"/>
    <xf numFmtId="0" fontId="30" fillId="0" borderId="104" applyNumberFormat="0" applyFill="0" applyAlignment="0" applyProtection="0"/>
    <xf numFmtId="0" fontId="4" fillId="0" borderId="0"/>
    <xf numFmtId="165" fontId="4" fillId="0" borderId="0" applyFont="0" applyFill="0" applyBorder="0" applyAlignment="0" applyProtection="0"/>
    <xf numFmtId="0" fontId="30" fillId="0" borderId="123"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23" borderId="125" applyNumberFormat="0" applyAlignment="0" applyProtection="0"/>
    <xf numFmtId="0" fontId="12" fillId="28" borderId="126" applyNumberFormat="0" applyFont="0" applyAlignment="0" applyProtection="0"/>
    <xf numFmtId="0" fontId="20" fillId="8" borderId="113" applyNumberFormat="0" applyAlignment="0" applyProtection="0"/>
    <xf numFmtId="165" fontId="4" fillId="0" borderId="0" applyFont="0" applyFill="0" applyBorder="0" applyAlignment="0" applyProtection="0"/>
    <xf numFmtId="0" fontId="12" fillId="28" borderId="115" applyNumberFormat="0" applyFont="0" applyAlignment="0" applyProtection="0"/>
    <xf numFmtId="0" fontId="12" fillId="28" borderId="109" applyNumberFormat="0" applyFont="0" applyAlignment="0" applyProtection="0"/>
    <xf numFmtId="0" fontId="12" fillId="28" borderId="121" applyNumberFormat="0" applyFont="0" applyAlignment="0" applyProtection="0"/>
    <xf numFmtId="0" fontId="12" fillId="28" borderId="115" applyNumberFormat="0" applyFont="0" applyAlignment="0" applyProtection="0"/>
    <xf numFmtId="0" fontId="12" fillId="28" borderId="121"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0" fontId="12" fillId="28" borderId="115" applyNumberFormat="0" applyFont="0" applyAlignment="0" applyProtection="0"/>
    <xf numFmtId="0" fontId="41" fillId="28" borderId="115" applyNumberFormat="0" applyFont="0" applyAlignment="0" applyProtection="0"/>
    <xf numFmtId="0" fontId="41" fillId="28" borderId="126" applyNumberFormat="0" applyFont="0" applyAlignment="0" applyProtection="0"/>
    <xf numFmtId="0" fontId="23" fillId="23" borderId="110" applyNumberFormat="0" applyAlignment="0" applyProtection="0"/>
    <xf numFmtId="0" fontId="23" fillId="23" borderId="110" applyNumberForma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02" applyNumberFormat="0" applyFont="0" applyAlignment="0" applyProtection="0"/>
    <xf numFmtId="0" fontId="12" fillId="28" borderId="121" applyNumberFormat="0" applyFont="0" applyAlignment="0" applyProtection="0"/>
    <xf numFmtId="0" fontId="41" fillId="28" borderId="121" applyNumberFormat="0" applyFont="0" applyAlignment="0" applyProtection="0"/>
    <xf numFmtId="0" fontId="12" fillId="28" borderId="109" applyNumberFormat="0" applyFont="0" applyAlignment="0" applyProtection="0"/>
    <xf numFmtId="0" fontId="41" fillId="28" borderId="109" applyNumberFormat="0" applyFont="0" applyAlignment="0" applyProtection="0"/>
    <xf numFmtId="0" fontId="12" fillId="28" borderId="109" applyNumberFormat="0" applyFont="0" applyAlignment="0" applyProtection="0"/>
    <xf numFmtId="0" fontId="20" fillId="8" borderId="119" applyNumberFormat="0" applyAlignment="0" applyProtection="0"/>
    <xf numFmtId="0" fontId="12" fillId="28" borderId="121" applyNumberFormat="0" applyFont="0" applyAlignment="0" applyProtection="0"/>
    <xf numFmtId="0" fontId="17" fillId="23" borderId="107" applyNumberFormat="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0" fontId="17" fillId="23" borderId="99" applyNumberFormat="0" applyAlignment="0" applyProtection="0"/>
    <xf numFmtId="165" fontId="4" fillId="0" borderId="0" applyFont="0" applyFill="0" applyBorder="0" applyAlignment="0" applyProtection="0"/>
    <xf numFmtId="0" fontId="29" fillId="0" borderId="101" applyNumberFormat="0" applyFill="0" applyAlignment="0" applyProtection="0"/>
    <xf numFmtId="0" fontId="4" fillId="0" borderId="0"/>
    <xf numFmtId="0" fontId="12" fillId="28" borderId="102" applyNumberFormat="0" applyFont="0" applyAlignment="0" applyProtection="0"/>
    <xf numFmtId="9" fontId="4" fillId="0" borderId="0" applyFont="0" applyFill="0" applyBorder="0" applyAlignment="0" applyProtection="0"/>
    <xf numFmtId="0" fontId="30" fillId="0" borderId="104" applyNumberFormat="0" applyFill="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17" fillId="23" borderId="99" applyNumberFormat="0" applyAlignment="0" applyProtection="0"/>
    <xf numFmtId="0" fontId="20" fillId="8" borderId="99" applyNumberFormat="0" applyAlignment="0" applyProtection="0"/>
    <xf numFmtId="0" fontId="12" fillId="28" borderId="102" applyNumberFormat="0" applyFont="0" applyAlignment="0" applyProtection="0"/>
    <xf numFmtId="0" fontId="23" fillId="23" borderId="103" applyNumberFormat="0" applyAlignment="0" applyProtection="0"/>
    <xf numFmtId="0" fontId="30" fillId="0" borderId="104" applyNumberFormat="0" applyFill="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 fontId="44" fillId="0" borderId="112" applyFill="0" applyBorder="0" applyProtection="0">
      <alignment horizontal="right" vertical="center"/>
    </xf>
    <xf numFmtId="0" fontId="4" fillId="0" borderId="0"/>
    <xf numFmtId="0" fontId="23" fillId="23" borderId="122" applyNumberFormat="0" applyAlignment="0" applyProtection="0"/>
    <xf numFmtId="0" fontId="17" fillId="23" borderId="113" applyNumberFormat="0" applyAlignment="0" applyProtection="0"/>
    <xf numFmtId="9"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2" fillId="28" borderId="121" applyNumberFormat="0" applyFont="0" applyAlignment="0" applyProtection="0"/>
    <xf numFmtId="165" fontId="4" fillId="0" borderId="0" applyFont="0" applyFill="0" applyBorder="0" applyAlignment="0" applyProtection="0"/>
    <xf numFmtId="0" fontId="30" fillId="0" borderId="111" applyNumberFormat="0" applyFill="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20" fillId="8" borderId="119" applyNumberFormat="0" applyAlignment="0" applyProtection="0"/>
    <xf numFmtId="0" fontId="12" fillId="28" borderId="126"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0" fillId="8" borderId="107" applyNumberFormat="0" applyAlignment="0" applyProtection="0"/>
    <xf numFmtId="0" fontId="30" fillId="0" borderId="111" applyNumberFormat="0" applyFill="0" applyAlignment="0" applyProtection="0"/>
    <xf numFmtId="0" fontId="12" fillId="28" borderId="115" applyNumberFormat="0" applyFont="0" applyAlignment="0" applyProtection="0"/>
    <xf numFmtId="0" fontId="12" fillId="28" borderId="109"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0" fillId="8" borderId="113" applyNumberFormat="0" applyAlignment="0" applyProtection="0"/>
    <xf numFmtId="0" fontId="12" fillId="28" borderId="115" applyNumberFormat="0" applyFont="0" applyAlignment="0" applyProtection="0"/>
    <xf numFmtId="0" fontId="17" fillId="23" borderId="119" applyNumberFormat="0" applyAlignment="0" applyProtection="0"/>
    <xf numFmtId="0" fontId="23" fillId="23" borderId="110" applyNumberFormat="0" applyAlignment="0" applyProtection="0"/>
    <xf numFmtId="0" fontId="20" fillId="8" borderId="125" applyNumberFormat="0" applyAlignment="0" applyProtection="0"/>
    <xf numFmtId="4" fontId="44" fillId="0" borderId="118" applyFill="0" applyBorder="0" applyProtection="0">
      <alignment horizontal="right" vertical="center"/>
    </xf>
    <xf numFmtId="0" fontId="12" fillId="28" borderId="109" applyNumberFormat="0" applyFont="0" applyAlignment="0" applyProtection="0"/>
    <xf numFmtId="0" fontId="12" fillId="28" borderId="126" applyNumberFormat="0" applyFont="0" applyAlignment="0" applyProtection="0"/>
    <xf numFmtId="0" fontId="12" fillId="28" borderId="121" applyNumberFormat="0" applyFont="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30" fillId="0" borderId="117"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23" borderId="107" applyNumberFormat="0" applyAlignment="0" applyProtection="0"/>
    <xf numFmtId="0" fontId="12" fillId="28" borderId="115" applyNumberFormat="0" applyFont="0" applyAlignment="0" applyProtection="0"/>
    <xf numFmtId="0" fontId="23" fillId="23" borderId="116" applyNumberFormat="0" applyAlignment="0" applyProtection="0"/>
    <xf numFmtId="0" fontId="12" fillId="28" borderId="109" applyNumberFormat="0" applyFont="0" applyAlignment="0" applyProtection="0"/>
    <xf numFmtId="0" fontId="12" fillId="28" borderId="126" applyNumberFormat="0" applyFont="0" applyAlignment="0" applyProtection="0"/>
    <xf numFmtId="0" fontId="30" fillId="0" borderId="111" applyNumberFormat="0" applyFill="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12" fillId="28" borderId="12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41" fillId="0" borderId="0"/>
    <xf numFmtId="9" fontId="15" fillId="0" borderId="0" applyFont="0" applyFill="0" applyBorder="0" applyAlignment="0" applyProtection="0"/>
    <xf numFmtId="0" fontId="4" fillId="0" borderId="0"/>
    <xf numFmtId="164" fontId="12" fillId="0" borderId="0" applyFont="0" applyFill="0" applyBorder="0" applyAlignment="0" applyProtection="0"/>
    <xf numFmtId="3" fontId="142" fillId="0" borderId="0"/>
    <xf numFmtId="0" fontId="143" fillId="0" borderId="0" applyNumberFormat="0" applyBorder="0" applyAlignment="0"/>
    <xf numFmtId="0" fontId="12" fillId="28" borderId="121" applyNumberFormat="0" applyFont="0" applyAlignment="0" applyProtection="0"/>
    <xf numFmtId="0" fontId="12" fillId="28" borderId="126" applyNumberFormat="0" applyFont="0" applyAlignment="0" applyProtection="0"/>
    <xf numFmtId="0" fontId="30" fillId="0" borderId="128" applyNumberFormat="0" applyFill="0" applyAlignment="0" applyProtection="0"/>
    <xf numFmtId="0" fontId="23" fillId="23" borderId="127" applyNumberFormat="0" applyAlignment="0" applyProtection="0"/>
    <xf numFmtId="0" fontId="17" fillId="23" borderId="119" applyNumberFormat="0" applyAlignment="0" applyProtection="0"/>
    <xf numFmtId="0" fontId="23" fillId="23" borderId="127" applyNumberFormat="0" applyAlignment="0" applyProtection="0"/>
    <xf numFmtId="0" fontId="17" fillId="23" borderId="119" applyNumberFormat="0" applyAlignment="0" applyProtection="0"/>
    <xf numFmtId="0" fontId="17" fillId="23" borderId="125" applyNumberFormat="0" applyAlignment="0" applyProtection="0"/>
    <xf numFmtId="0" fontId="44" fillId="0" borderId="120">
      <alignment horizontal="left" vertical="center" wrapText="1" indent="2"/>
    </xf>
    <xf numFmtId="0" fontId="12" fillId="28" borderId="121" applyNumberFormat="0" applyFont="0" applyAlignment="0" applyProtection="0"/>
    <xf numFmtId="0" fontId="12" fillId="28" borderId="121" applyNumberFormat="0" applyFont="0" applyAlignment="0" applyProtection="0"/>
    <xf numFmtId="0" fontId="12" fillId="28" borderId="126" applyNumberFormat="0" applyFont="0" applyAlignment="0" applyProtection="0"/>
    <xf numFmtId="0" fontId="23" fillId="23" borderId="127" applyNumberFormat="0" applyAlignment="0" applyProtection="0"/>
    <xf numFmtId="0" fontId="17" fillId="23" borderId="125" applyNumberFormat="0" applyAlignment="0" applyProtection="0"/>
    <xf numFmtId="0" fontId="12" fillId="28" borderId="115" applyNumberFormat="0" applyFont="0" applyAlignment="0" applyProtection="0"/>
    <xf numFmtId="0" fontId="12" fillId="28" borderId="115" applyNumberFormat="0" applyFont="0" applyAlignment="0" applyProtection="0"/>
    <xf numFmtId="0" fontId="12" fillId="28" borderId="115" applyNumberFormat="0" applyFont="0" applyAlignment="0" applyProtection="0"/>
    <xf numFmtId="0" fontId="20" fillId="8" borderId="125" applyNumberFormat="0" applyAlignment="0" applyProtection="0"/>
    <xf numFmtId="0" fontId="44" fillId="0" borderId="114">
      <alignment horizontal="left" vertical="center" wrapText="1" indent="2"/>
    </xf>
    <xf numFmtId="0" fontId="30" fillId="0" borderId="123" applyNumberFormat="0" applyFill="0" applyAlignment="0" applyProtection="0"/>
    <xf numFmtId="0" fontId="17" fillId="23" borderId="113" applyNumberFormat="0" applyAlignment="0" applyProtection="0"/>
    <xf numFmtId="0" fontId="23" fillId="23" borderId="116" applyNumberFormat="0" applyAlignment="0" applyProtection="0"/>
    <xf numFmtId="0" fontId="30" fillId="0" borderId="117" applyNumberFormat="0" applyFill="0" applyAlignment="0" applyProtection="0"/>
    <xf numFmtId="0" fontId="12" fillId="28" borderId="121" applyNumberFormat="0" applyFont="0" applyAlignment="0" applyProtection="0"/>
    <xf numFmtId="0" fontId="23" fillId="23" borderId="122" applyNumberFormat="0" applyAlignment="0" applyProtection="0"/>
    <xf numFmtId="4" fontId="44" fillId="0" borderId="124" applyFill="0" applyBorder="0" applyProtection="0">
      <alignment horizontal="right" vertical="center"/>
    </xf>
    <xf numFmtId="0" fontId="12" fillId="28" borderId="115" applyNumberFormat="0" applyFont="0" applyAlignment="0" applyProtection="0"/>
    <xf numFmtId="0" fontId="12" fillId="28" borderId="126" applyNumberFormat="0" applyFont="0" applyAlignment="0" applyProtection="0"/>
    <xf numFmtId="0" fontId="3" fillId="76" borderId="0" applyNumberFormat="0" applyBorder="0" applyAlignment="0" applyProtection="0"/>
    <xf numFmtId="0" fontId="3" fillId="0" borderId="0"/>
    <xf numFmtId="0" fontId="3" fillId="0" borderId="0"/>
    <xf numFmtId="0" fontId="141" fillId="0" borderId="0"/>
    <xf numFmtId="0" fontId="12" fillId="0" borderId="0"/>
    <xf numFmtId="0" fontId="41" fillId="0" borderId="0"/>
    <xf numFmtId="0" fontId="185" fillId="0" borderId="0"/>
    <xf numFmtId="197" fontId="185" fillId="0" borderId="0" applyBorder="0" applyProtection="0"/>
    <xf numFmtId="0" fontId="1" fillId="0" borderId="0"/>
  </cellStyleXfs>
  <cellXfs count="1352">
    <xf numFmtId="0" fontId="0" fillId="0" borderId="0" xfId="0"/>
    <xf numFmtId="0" fontId="0" fillId="0" borderId="0" xfId="0" applyBorder="1"/>
    <xf numFmtId="0" fontId="14" fillId="0" borderId="0" xfId="0" applyFont="1"/>
    <xf numFmtId="0" fontId="0" fillId="0" borderId="0" xfId="0" applyFill="1" applyBorder="1"/>
    <xf numFmtId="0" fontId="0" fillId="0" borderId="0" xfId="0" applyBorder="1" applyAlignment="1">
      <alignment horizontal="center"/>
    </xf>
    <xf numFmtId="0" fontId="14" fillId="0" borderId="0" xfId="0" applyFont="1" applyAlignment="1">
      <alignment horizontal="left"/>
    </xf>
    <xf numFmtId="0" fontId="0" fillId="0" borderId="0" xfId="0" applyBorder="1" applyAlignment="1">
      <alignment horizontal="left"/>
    </xf>
    <xf numFmtId="0" fontId="0" fillId="0" borderId="0" xfId="0" applyFill="1"/>
    <xf numFmtId="0" fontId="13" fillId="0" borderId="0" xfId="0" applyFont="1" applyFill="1" applyBorder="1" applyAlignment="1">
      <alignment horizontal="left"/>
    </xf>
    <xf numFmtId="0" fontId="0" fillId="0" borderId="0" xfId="0" applyFont="1"/>
    <xf numFmtId="0" fontId="0" fillId="30" borderId="0" xfId="0" applyFill="1"/>
    <xf numFmtId="0" fontId="34" fillId="31" borderId="12" xfId="0" applyFont="1" applyFill="1" applyBorder="1" applyAlignment="1">
      <alignment horizontal="left" vertical="center" wrapText="1"/>
    </xf>
    <xf numFmtId="0" fontId="35" fillId="29" borderId="13" xfId="0" applyFont="1" applyFill="1" applyBorder="1" applyAlignment="1">
      <alignment horizontal="left" vertical="center" wrapText="1"/>
    </xf>
    <xf numFmtId="171" fontId="0" fillId="30" borderId="0" xfId="0" applyNumberFormat="1" applyFill="1"/>
    <xf numFmtId="171" fontId="14" fillId="0" borderId="0" xfId="0" applyNumberFormat="1" applyFont="1"/>
    <xf numFmtId="171" fontId="0" fillId="0" borderId="0" xfId="0" applyNumberFormat="1"/>
    <xf numFmtId="171" fontId="34" fillId="31" borderId="12" xfId="0" applyNumberFormat="1" applyFont="1" applyFill="1" applyBorder="1" applyAlignment="1">
      <alignment horizontal="left" vertical="center" wrapText="1"/>
    </xf>
    <xf numFmtId="171" fontId="35" fillId="29" borderId="13" xfId="0" quotePrefix="1" applyNumberFormat="1" applyFont="1" applyFill="1" applyBorder="1" applyAlignment="1">
      <alignment horizontal="left" vertical="center" wrapText="1"/>
    </xf>
    <xf numFmtId="171" fontId="13"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3" fillId="0" borderId="0" xfId="0" applyFont="1"/>
    <xf numFmtId="0" fontId="51" fillId="32" borderId="15" xfId="0" applyFont="1" applyFill="1" applyBorder="1"/>
    <xf numFmtId="0" fontId="52" fillId="32" borderId="16" xfId="0" applyFont="1" applyFill="1" applyBorder="1" applyAlignment="1" applyProtection="1">
      <alignment horizontal="center" vertical="center"/>
    </xf>
    <xf numFmtId="0" fontId="52" fillId="32" borderId="14" xfId="0" applyFont="1" applyFill="1" applyBorder="1" applyAlignment="1" applyProtection="1">
      <alignment horizontal="center" vertical="center"/>
    </xf>
    <xf numFmtId="0" fontId="53" fillId="32" borderId="0" xfId="0" applyFont="1" applyFill="1" applyAlignment="1" applyProtection="1">
      <alignment horizontal="right"/>
    </xf>
    <xf numFmtId="0" fontId="52" fillId="32" borderId="17" xfId="0" applyFont="1" applyFill="1" applyBorder="1" applyAlignment="1" applyProtection="1">
      <alignment horizontal="center" vertical="center"/>
    </xf>
    <xf numFmtId="0" fontId="52" fillId="32" borderId="18" xfId="0" applyFont="1" applyFill="1" applyBorder="1" applyAlignment="1" applyProtection="1">
      <alignment horizontal="center" vertical="center"/>
    </xf>
    <xf numFmtId="0" fontId="52" fillId="32" borderId="0" xfId="0" applyFont="1" applyFill="1" applyBorder="1" applyAlignment="1" applyProtection="1">
      <alignment horizontal="center" vertical="center"/>
    </xf>
    <xf numFmtId="0" fontId="52" fillId="32" borderId="19" xfId="0" applyFont="1" applyFill="1" applyBorder="1" applyAlignment="1" applyProtection="1">
      <alignment horizontal="center" vertical="center"/>
    </xf>
    <xf numFmtId="0" fontId="52" fillId="32" borderId="20" xfId="0" applyFont="1" applyFill="1" applyBorder="1" applyAlignment="1" applyProtection="1">
      <alignment horizontal="center" vertical="center"/>
    </xf>
    <xf numFmtId="0" fontId="52" fillId="32" borderId="21" xfId="0" applyFont="1" applyFill="1" applyBorder="1" applyAlignment="1" applyProtection="1">
      <alignment horizontal="center" vertical="center"/>
    </xf>
    <xf numFmtId="0" fontId="54" fillId="32" borderId="0" xfId="0" applyFont="1" applyFill="1" applyAlignment="1" applyProtection="1">
      <alignment horizontal="right" vertical="center"/>
    </xf>
    <xf numFmtId="0" fontId="52" fillId="32" borderId="22" xfId="0" applyFont="1" applyFill="1" applyBorder="1" applyAlignment="1" applyProtection="1">
      <alignment horizontal="center" vertical="center"/>
    </xf>
    <xf numFmtId="0" fontId="52" fillId="32" borderId="23" xfId="0" applyFont="1" applyFill="1" applyBorder="1" applyAlignment="1" applyProtection="1">
      <alignment vertical="center" wrapText="1"/>
    </xf>
    <xf numFmtId="0" fontId="52" fillId="32" borderId="13" xfId="0" applyFont="1" applyFill="1" applyBorder="1" applyAlignment="1" applyProtection="1">
      <alignment horizontal="center" vertical="center"/>
    </xf>
    <xf numFmtId="0" fontId="52" fillId="32" borderId="24" xfId="0" applyFont="1" applyFill="1" applyBorder="1" applyAlignment="1" applyProtection="1">
      <alignment horizontal="center" vertical="center"/>
    </xf>
    <xf numFmtId="0" fontId="52" fillId="32" borderId="25" xfId="0" applyFont="1" applyFill="1" applyBorder="1" applyAlignment="1" applyProtection="1">
      <alignment horizontal="center" vertical="center"/>
    </xf>
    <xf numFmtId="0" fontId="52" fillId="32" borderId="26" xfId="0" applyFont="1" applyFill="1" applyBorder="1" applyAlignment="1" applyProtection="1">
      <alignment horizontal="center" vertical="center"/>
    </xf>
    <xf numFmtId="0" fontId="55" fillId="32" borderId="27" xfId="0" applyFont="1" applyFill="1" applyBorder="1" applyAlignment="1">
      <alignment vertical="center" wrapText="1"/>
    </xf>
    <xf numFmtId="0" fontId="55" fillId="32" borderId="28" xfId="0" applyFont="1" applyFill="1" applyBorder="1" applyAlignment="1">
      <alignment vertical="center" wrapText="1"/>
    </xf>
    <xf numFmtId="0" fontId="55" fillId="32" borderId="29" xfId="0" applyFont="1" applyFill="1" applyBorder="1" applyAlignment="1">
      <alignment horizontal="center" vertical="center"/>
    </xf>
    <xf numFmtId="0" fontId="55" fillId="32" borderId="30" xfId="0" applyFont="1" applyFill="1" applyBorder="1" applyAlignment="1">
      <alignment horizontal="center" vertical="center"/>
    </xf>
    <xf numFmtId="0" fontId="55" fillId="32" borderId="31" xfId="0" applyFont="1" applyFill="1" applyBorder="1" applyAlignment="1">
      <alignment horizontal="center" vertical="center"/>
    </xf>
    <xf numFmtId="0" fontId="51" fillId="32" borderId="32" xfId="0" applyFont="1" applyFill="1" applyBorder="1"/>
    <xf numFmtId="3" fontId="51" fillId="32" borderId="20" xfId="0" applyNumberFormat="1" applyFont="1" applyFill="1" applyBorder="1"/>
    <xf numFmtId="3" fontId="51" fillId="32" borderId="18" xfId="0" applyNumberFormat="1" applyFont="1" applyFill="1" applyBorder="1"/>
    <xf numFmtId="3" fontId="51" fillId="32" borderId="33" xfId="0" applyNumberFormat="1" applyFont="1" applyFill="1" applyBorder="1"/>
    <xf numFmtId="3" fontId="0" fillId="0" borderId="0" xfId="0" applyNumberFormat="1"/>
    <xf numFmtId="0" fontId="70" fillId="41" borderId="0" xfId="417"/>
    <xf numFmtId="171" fontId="13" fillId="0" borderId="0" xfId="0" applyNumberFormat="1" applyFont="1"/>
    <xf numFmtId="0" fontId="15" fillId="6" borderId="30" xfId="6" applyBorder="1" applyAlignment="1">
      <alignment horizontal="center" vertical="center"/>
    </xf>
    <xf numFmtId="0" fontId="34" fillId="31" borderId="12" xfId="0" applyFont="1" applyFill="1" applyBorder="1" applyAlignment="1">
      <alignment horizontal="center" vertical="center" wrapText="1"/>
    </xf>
    <xf numFmtId="0" fontId="56" fillId="33" borderId="0" xfId="0" applyFont="1" applyFill="1"/>
    <xf numFmtId="0" fontId="52" fillId="32" borderId="34" xfId="0" applyFont="1" applyFill="1" applyBorder="1" applyAlignment="1" applyProtection="1">
      <alignment horizontal="center" vertical="center"/>
    </xf>
    <xf numFmtId="0" fontId="52" fillId="32" borderId="0" xfId="0" applyFont="1" applyFill="1" applyAlignment="1" applyProtection="1">
      <alignment horizontal="right" vertical="center"/>
    </xf>
    <xf numFmtId="0" fontId="51" fillId="32" borderId="35" xfId="0" applyFont="1" applyFill="1" applyBorder="1"/>
    <xf numFmtId="0" fontId="51" fillId="32" borderId="36" xfId="0" applyFont="1" applyFill="1" applyBorder="1"/>
    <xf numFmtId="3" fontId="51" fillId="32" borderId="37" xfId="0" applyNumberFormat="1" applyFont="1" applyFill="1" applyBorder="1"/>
    <xf numFmtId="3" fontId="51" fillId="32" borderId="38" xfId="0" applyNumberFormat="1" applyFont="1" applyFill="1" applyBorder="1"/>
    <xf numFmtId="3" fontId="51" fillId="32" borderId="39" xfId="0" applyNumberFormat="1" applyFont="1" applyFill="1" applyBorder="1"/>
    <xf numFmtId="0" fontId="51" fillId="32" borderId="40" xfId="0" applyFont="1" applyFill="1" applyBorder="1"/>
    <xf numFmtId="0" fontId="51" fillId="32" borderId="41" xfId="0" applyFont="1" applyFill="1" applyBorder="1"/>
    <xf numFmtId="3" fontId="51" fillId="32" borderId="16" xfId="0" applyNumberFormat="1" applyFont="1" applyFill="1" applyBorder="1"/>
    <xf numFmtId="3" fontId="51" fillId="32" borderId="42" xfId="0" applyNumberFormat="1" applyFont="1" applyFill="1" applyBorder="1"/>
    <xf numFmtId="3" fontId="51" fillId="32" borderId="43" xfId="0" applyNumberFormat="1" applyFont="1" applyFill="1" applyBorder="1"/>
    <xf numFmtId="0" fontId="57" fillId="0" borderId="2" xfId="0" applyFont="1" applyBorder="1" applyAlignment="1">
      <alignment vertical="center"/>
    </xf>
    <xf numFmtId="0" fontId="51" fillId="0" borderId="2" xfId="0" applyFont="1" applyBorder="1" applyAlignment="1" applyProtection="1">
      <alignment vertical="center"/>
    </xf>
    <xf numFmtId="0" fontId="51" fillId="0" borderId="2" xfId="0" applyFont="1" applyBorder="1" applyProtection="1"/>
    <xf numFmtId="0" fontId="51" fillId="0" borderId="2" xfId="0" applyFont="1" applyFill="1" applyBorder="1" applyProtection="1"/>
    <xf numFmtId="0" fontId="58" fillId="22" borderId="2" xfId="0" applyFont="1" applyFill="1" applyBorder="1" applyProtection="1"/>
    <xf numFmtId="0" fontId="51" fillId="32" borderId="2" xfId="0" applyFont="1" applyFill="1" applyBorder="1" applyProtection="1"/>
    <xf numFmtId="0" fontId="51" fillId="32" borderId="44" xfId="0" applyFont="1" applyFill="1" applyBorder="1"/>
    <xf numFmtId="0" fontId="51" fillId="32" borderId="45" xfId="0" applyFont="1" applyFill="1" applyBorder="1"/>
    <xf numFmtId="3" fontId="51" fillId="32" borderId="46" xfId="0" applyNumberFormat="1" applyFont="1" applyFill="1" applyBorder="1"/>
    <xf numFmtId="3" fontId="51" fillId="32" borderId="47" xfId="0" applyNumberFormat="1" applyFont="1" applyFill="1" applyBorder="1"/>
    <xf numFmtId="3" fontId="51" fillId="32" borderId="48" xfId="0" applyNumberFormat="1" applyFont="1" applyFill="1" applyBorder="1"/>
    <xf numFmtId="0" fontId="34" fillId="34" borderId="12" xfId="0" applyFont="1" applyFill="1" applyBorder="1" applyAlignment="1">
      <alignment horizontal="left" vertical="center" wrapText="1"/>
    </xf>
    <xf numFmtId="0" fontId="51" fillId="29" borderId="15" xfId="0" applyFont="1" applyFill="1" applyBorder="1"/>
    <xf numFmtId="0" fontId="51" fillId="34" borderId="15" xfId="0" applyFont="1" applyFill="1" applyBorder="1"/>
    <xf numFmtId="0" fontId="51" fillId="25" borderId="15" xfId="0" applyFont="1" applyFill="1" applyBorder="1"/>
    <xf numFmtId="3" fontId="51" fillId="25" borderId="20" xfId="0" applyNumberFormat="1" applyFont="1" applyFill="1" applyBorder="1"/>
    <xf numFmtId="3" fontId="51" fillId="25" borderId="18" xfId="0" applyNumberFormat="1" applyFont="1" applyFill="1" applyBorder="1"/>
    <xf numFmtId="3" fontId="51" fillId="25" borderId="33" xfId="0" applyNumberFormat="1" applyFont="1" applyFill="1" applyBorder="1"/>
    <xf numFmtId="3" fontId="51" fillId="34" borderId="20" xfId="0" applyNumberFormat="1" applyFont="1" applyFill="1" applyBorder="1"/>
    <xf numFmtId="3" fontId="51" fillId="34" borderId="18" xfId="0" applyNumberFormat="1" applyFont="1" applyFill="1" applyBorder="1"/>
    <xf numFmtId="3" fontId="51" fillId="34" borderId="33" xfId="0" applyNumberFormat="1" applyFont="1" applyFill="1" applyBorder="1"/>
    <xf numFmtId="0" fontId="46" fillId="0" borderId="0" xfId="993" applyFont="1"/>
    <xf numFmtId="171" fontId="46" fillId="0" borderId="0" xfId="993" applyNumberFormat="1" applyFont="1" applyFill="1" applyBorder="1"/>
    <xf numFmtId="0" fontId="41" fillId="0" borderId="0" xfId="993"/>
    <xf numFmtId="14" fontId="41" fillId="0" borderId="0" xfId="993" applyNumberFormat="1" applyFont="1" applyAlignment="1">
      <alignment horizontal="left"/>
    </xf>
    <xf numFmtId="171" fontId="41" fillId="0" borderId="0" xfId="993" applyNumberFormat="1" applyFont="1" applyFill="1" applyBorder="1" applyAlignment="1">
      <alignment horizontal="left"/>
    </xf>
    <xf numFmtId="0" fontId="41" fillId="0" borderId="0" xfId="993" applyFont="1" applyAlignment="1">
      <alignment horizontal="left"/>
    </xf>
    <xf numFmtId="171" fontId="41" fillId="0" borderId="0" xfId="993" applyNumberFormat="1" applyFill="1" applyBorder="1" applyAlignment="1">
      <alignment horizontal="left"/>
    </xf>
    <xf numFmtId="0" fontId="13" fillId="0" borderId="0" xfId="993" applyFont="1" applyFill="1" applyBorder="1" applyAlignment="1">
      <alignment horizontal="left"/>
    </xf>
    <xf numFmtId="14" fontId="41" fillId="0" borderId="0" xfId="993" applyNumberFormat="1" applyFill="1" applyAlignment="1">
      <alignment horizontal="left"/>
    </xf>
    <xf numFmtId="0" fontId="13" fillId="0" borderId="0" xfId="993" applyFont="1"/>
    <xf numFmtId="0" fontId="56" fillId="0" borderId="0" xfId="0" applyFont="1" applyFill="1"/>
    <xf numFmtId="0" fontId="13" fillId="0" borderId="0" xfId="0" applyFont="1" applyFill="1" applyBorder="1" applyAlignment="1"/>
    <xf numFmtId="0" fontId="13" fillId="30" borderId="0" xfId="0" applyFont="1" applyFill="1"/>
    <xf numFmtId="0" fontId="34" fillId="0" borderId="0" xfId="0" applyFont="1" applyFill="1"/>
    <xf numFmtId="0" fontId="34" fillId="31" borderId="49" xfId="0" applyFont="1" applyFill="1" applyBorder="1" applyAlignment="1">
      <alignment horizontal="left" vertical="center" wrapText="1"/>
    </xf>
    <xf numFmtId="0" fontId="47" fillId="29" borderId="13" xfId="0" applyFont="1" applyFill="1" applyBorder="1" applyAlignment="1">
      <alignment horizontal="left" vertical="center" wrapText="1"/>
    </xf>
    <xf numFmtId="0" fontId="47" fillId="29" borderId="13" xfId="0" applyFont="1" applyFill="1" applyBorder="1" applyAlignment="1">
      <alignment horizontal="right" vertical="center" wrapText="1"/>
    </xf>
    <xf numFmtId="0" fontId="47" fillId="29" borderId="25" xfId="0" applyFont="1" applyFill="1" applyBorder="1" applyAlignment="1">
      <alignment horizontal="right" vertical="center" wrapText="1"/>
    </xf>
    <xf numFmtId="0" fontId="47" fillId="29" borderId="13" xfId="0" applyFont="1" applyFill="1" applyBorder="1" applyAlignment="1">
      <alignment horizontal="center" vertical="center" wrapText="1"/>
    </xf>
    <xf numFmtId="0" fontId="47" fillId="32" borderId="13" xfId="0" applyFont="1" applyFill="1" applyBorder="1" applyAlignment="1">
      <alignment horizontal="left"/>
    </xf>
    <xf numFmtId="0" fontId="47" fillId="32" borderId="13" xfId="0" applyFont="1" applyFill="1" applyBorder="1" applyAlignment="1">
      <alignment horizontal="right"/>
    </xf>
    <xf numFmtId="0" fontId="47" fillId="32" borderId="50" xfId="0" applyFont="1" applyFill="1" applyBorder="1" applyAlignment="1">
      <alignment horizontal="right"/>
    </xf>
    <xf numFmtId="0" fontId="0" fillId="0" borderId="51" xfId="0" applyBorder="1"/>
    <xf numFmtId="0" fontId="0" fillId="0" borderId="19" xfId="0" applyBorder="1"/>
    <xf numFmtId="0" fontId="13" fillId="0" borderId="0" xfId="975" applyFill="1" applyBorder="1"/>
    <xf numFmtId="0" fontId="57" fillId="0" borderId="0" xfId="975" applyFont="1" applyFill="1" applyBorder="1" applyAlignment="1">
      <alignment vertical="center"/>
    </xf>
    <xf numFmtId="0" fontId="51" fillId="0" borderId="0" xfId="975" applyFont="1" applyFill="1" applyBorder="1" applyAlignment="1" applyProtection="1">
      <alignment vertical="center"/>
    </xf>
    <xf numFmtId="0" fontId="13" fillId="0" borderId="0" xfId="975"/>
    <xf numFmtId="0" fontId="52" fillId="0" borderId="0" xfId="975" applyFont="1" applyFill="1" applyBorder="1" applyAlignment="1" applyProtection="1">
      <alignment horizontal="center" vertical="center"/>
    </xf>
    <xf numFmtId="0" fontId="51" fillId="0" borderId="0" xfId="975" applyFont="1" applyFill="1" applyBorder="1" applyProtection="1"/>
    <xf numFmtId="0" fontId="13" fillId="0" borderId="0" xfId="975" applyFont="1"/>
    <xf numFmtId="0" fontId="50" fillId="0" borderId="0" xfId="975" applyFont="1"/>
    <xf numFmtId="0" fontId="58" fillId="22" borderId="52" xfId="975" applyFont="1" applyFill="1" applyBorder="1" applyProtection="1"/>
    <xf numFmtId="0" fontId="58" fillId="22" borderId="30" xfId="975" applyFont="1" applyFill="1" applyBorder="1" applyProtection="1"/>
    <xf numFmtId="0" fontId="58" fillId="22" borderId="31" xfId="975" applyFont="1" applyFill="1" applyBorder="1" applyProtection="1"/>
    <xf numFmtId="0" fontId="51" fillId="32" borderId="53" xfId="975" applyFont="1" applyFill="1" applyBorder="1" applyProtection="1"/>
    <xf numFmtId="0" fontId="51" fillId="32" borderId="18" xfId="975" applyFont="1" applyFill="1" applyBorder="1" applyProtection="1"/>
    <xf numFmtId="0" fontId="51" fillId="32" borderId="33" xfId="975" applyFont="1" applyFill="1" applyBorder="1" applyProtection="1"/>
    <xf numFmtId="0" fontId="51" fillId="32" borderId="54" xfId="975" applyFont="1" applyFill="1" applyBorder="1" applyProtection="1"/>
    <xf numFmtId="0" fontId="51" fillId="32" borderId="47" xfId="975" applyFont="1" applyFill="1" applyBorder="1" applyProtection="1"/>
    <xf numFmtId="0" fontId="51" fillId="32" borderId="48" xfId="975" applyFont="1" applyFill="1" applyBorder="1" applyProtection="1"/>
    <xf numFmtId="9" fontId="0" fillId="0" borderId="0" xfId="1474" applyFont="1"/>
    <xf numFmtId="0" fontId="13" fillId="33" borderId="0" xfId="975" applyFill="1"/>
    <xf numFmtId="9" fontId="13" fillId="33" borderId="0" xfId="1474" applyFont="1" applyFill="1"/>
    <xf numFmtId="0" fontId="55" fillId="32" borderId="27" xfId="975" applyFont="1" applyFill="1" applyBorder="1" applyAlignment="1">
      <alignment vertical="center" wrapText="1"/>
    </xf>
    <xf numFmtId="0" fontId="55" fillId="32" borderId="28" xfId="975" applyFont="1" applyFill="1" applyBorder="1" applyAlignment="1">
      <alignment vertical="center" wrapText="1"/>
    </xf>
    <xf numFmtId="0" fontId="55" fillId="32" borderId="29" xfId="975" applyFont="1" applyFill="1" applyBorder="1" applyAlignment="1">
      <alignment horizontal="center" vertical="center"/>
    </xf>
    <xf numFmtId="0" fontId="55" fillId="32" borderId="30" xfId="975" applyFont="1" applyFill="1" applyBorder="1" applyAlignment="1">
      <alignment horizontal="center" vertical="center"/>
    </xf>
    <xf numFmtId="0" fontId="55" fillId="32" borderId="31" xfId="975" applyFont="1" applyFill="1" applyBorder="1" applyAlignment="1">
      <alignment horizontal="center" vertical="center"/>
    </xf>
    <xf numFmtId="0" fontId="51" fillId="32" borderId="32" xfId="975" applyFont="1" applyFill="1" applyBorder="1"/>
    <xf numFmtId="0" fontId="51" fillId="32" borderId="15" xfId="975" applyFont="1" applyFill="1" applyBorder="1"/>
    <xf numFmtId="3" fontId="51" fillId="32" borderId="20" xfId="975" applyNumberFormat="1" applyFont="1" applyFill="1" applyBorder="1"/>
    <xf numFmtId="3" fontId="51" fillId="32" borderId="18" xfId="975" applyNumberFormat="1" applyFont="1" applyFill="1" applyBorder="1"/>
    <xf numFmtId="3" fontId="51" fillId="32" borderId="33" xfId="975" applyNumberFormat="1" applyFont="1" applyFill="1" applyBorder="1"/>
    <xf numFmtId="0" fontId="13" fillId="0" borderId="0" xfId="975" applyAlignment="1">
      <alignment vertical="center"/>
    </xf>
    <xf numFmtId="0" fontId="13" fillId="0" borderId="14" xfId="975" applyBorder="1" applyAlignment="1">
      <alignment vertical="center"/>
    </xf>
    <xf numFmtId="0" fontId="51" fillId="35" borderId="21" xfId="975" applyFont="1" applyFill="1" applyBorder="1"/>
    <xf numFmtId="0" fontId="51" fillId="35" borderId="15" xfId="975" applyFont="1" applyFill="1" applyBorder="1"/>
    <xf numFmtId="10" fontId="59" fillId="0" borderId="0" xfId="1474" applyNumberFormat="1" applyFont="1"/>
    <xf numFmtId="10" fontId="13" fillId="0" borderId="0" xfId="975" applyNumberFormat="1"/>
    <xf numFmtId="0" fontId="51" fillId="33" borderId="15" xfId="975" applyFont="1" applyFill="1" applyBorder="1"/>
    <xf numFmtId="3" fontId="59" fillId="33" borderId="0" xfId="1474" applyNumberFormat="1" applyFont="1" applyFill="1"/>
    <xf numFmtId="3" fontId="13" fillId="29" borderId="0" xfId="975" applyNumberFormat="1" applyFill="1"/>
    <xf numFmtId="0" fontId="13" fillId="29" borderId="0" xfId="975" applyFill="1"/>
    <xf numFmtId="0" fontId="51" fillId="33" borderId="41" xfId="975" applyFont="1" applyFill="1" applyBorder="1"/>
    <xf numFmtId="3" fontId="59" fillId="33" borderId="0" xfId="975" applyNumberFormat="1" applyFont="1" applyFill="1"/>
    <xf numFmtId="175" fontId="13" fillId="33" borderId="0" xfId="47" applyNumberFormat="1" applyFont="1" applyFill="1"/>
    <xf numFmtId="1" fontId="13" fillId="0" borderId="0" xfId="975" applyNumberFormat="1"/>
    <xf numFmtId="3" fontId="13" fillId="0" borderId="0" xfId="975" applyNumberFormat="1"/>
    <xf numFmtId="0" fontId="51" fillId="32" borderId="44" xfId="975" applyFont="1" applyFill="1" applyBorder="1"/>
    <xf numFmtId="0" fontId="51" fillId="32" borderId="45" xfId="975" applyFont="1" applyFill="1" applyBorder="1"/>
    <xf numFmtId="3" fontId="51" fillId="32" borderId="46" xfId="975" applyNumberFormat="1" applyFont="1" applyFill="1" applyBorder="1"/>
    <xf numFmtId="3" fontId="51" fillId="32" borderId="47" xfId="975" applyNumberFormat="1" applyFont="1" applyFill="1" applyBorder="1"/>
    <xf numFmtId="3" fontId="51" fillId="32" borderId="48" xfId="975" applyNumberFormat="1" applyFont="1" applyFill="1" applyBorder="1"/>
    <xf numFmtId="0" fontId="51" fillId="32" borderId="0" xfId="975" applyFont="1" applyFill="1" applyBorder="1"/>
    <xf numFmtId="1" fontId="59" fillId="0" borderId="0" xfId="1474" applyNumberFormat="1" applyFont="1"/>
    <xf numFmtId="9" fontId="13" fillId="0" borderId="0" xfId="975" applyNumberFormat="1"/>
    <xf numFmtId="0" fontId="59" fillId="0" borderId="0" xfId="975" applyFont="1"/>
    <xf numFmtId="9" fontId="59" fillId="0" borderId="0" xfId="1474" applyFont="1"/>
    <xf numFmtId="0" fontId="51" fillId="33" borderId="32" xfId="975" applyFont="1" applyFill="1" applyBorder="1"/>
    <xf numFmtId="3" fontId="51" fillId="33" borderId="20" xfId="975" applyNumberFormat="1" applyFont="1" applyFill="1" applyBorder="1"/>
    <xf numFmtId="3" fontId="51" fillId="33" borderId="18" xfId="975" applyNumberFormat="1" applyFont="1" applyFill="1" applyBorder="1"/>
    <xf numFmtId="3" fontId="51" fillId="33" borderId="33" xfId="975" applyNumberFormat="1" applyFont="1" applyFill="1" applyBorder="1"/>
    <xf numFmtId="0" fontId="59" fillId="0" borderId="0" xfId="975" applyFont="1" applyFill="1"/>
    <xf numFmtId="3" fontId="59" fillId="0" borderId="0" xfId="975" applyNumberFormat="1" applyFont="1"/>
    <xf numFmtId="10" fontId="0" fillId="0" borderId="0" xfId="1474" applyNumberFormat="1" applyFont="1"/>
    <xf numFmtId="0" fontId="13" fillId="0" borderId="0" xfId="975" applyFill="1"/>
    <xf numFmtId="0" fontId="13" fillId="0" borderId="0" xfId="975" applyAlignment="1">
      <alignment horizontal="center"/>
    </xf>
    <xf numFmtId="0" fontId="56" fillId="0" borderId="0" xfId="975" applyFont="1"/>
    <xf numFmtId="0" fontId="51" fillId="35" borderId="32" xfId="975" applyFont="1" applyFill="1" applyBorder="1"/>
    <xf numFmtId="3" fontId="51" fillId="35" borderId="20" xfId="975" applyNumberFormat="1" applyFont="1" applyFill="1" applyBorder="1"/>
    <xf numFmtId="3" fontId="51" fillId="32" borderId="55" xfId="975" applyNumberFormat="1" applyFont="1" applyFill="1" applyBorder="1"/>
    <xf numFmtId="3" fontId="51" fillId="32" borderId="56" xfId="975" applyNumberFormat="1" applyFont="1" applyFill="1" applyBorder="1"/>
    <xf numFmtId="3" fontId="51" fillId="32" borderId="57" xfId="975" applyNumberFormat="1" applyFont="1" applyFill="1" applyBorder="1"/>
    <xf numFmtId="0" fontId="51" fillId="36" borderId="32" xfId="975" applyFont="1" applyFill="1" applyBorder="1"/>
    <xf numFmtId="0" fontId="51" fillId="36" borderId="15" xfId="975" applyFont="1" applyFill="1" applyBorder="1"/>
    <xf numFmtId="3" fontId="51" fillId="36" borderId="20" xfId="975" applyNumberFormat="1" applyFont="1" applyFill="1" applyBorder="1"/>
    <xf numFmtId="3" fontId="51" fillId="36" borderId="18" xfId="975" applyNumberFormat="1" applyFont="1" applyFill="1" applyBorder="1"/>
    <xf numFmtId="3" fontId="51" fillId="36" borderId="33" xfId="975" applyNumberFormat="1" applyFont="1" applyFill="1" applyBorder="1"/>
    <xf numFmtId="0" fontId="13" fillId="0" borderId="0" xfId="975" applyFont="1" applyFill="1" applyBorder="1"/>
    <xf numFmtId="171" fontId="13" fillId="0" borderId="12" xfId="975" applyNumberFormat="1" applyFill="1" applyBorder="1"/>
    <xf numFmtId="171" fontId="13" fillId="33" borderId="0" xfId="975" applyNumberFormat="1" applyFont="1" applyFill="1" applyBorder="1"/>
    <xf numFmtId="171" fontId="13" fillId="30" borderId="14" xfId="975" applyNumberFormat="1" applyFont="1" applyFill="1" applyBorder="1"/>
    <xf numFmtId="171" fontId="13" fillId="33" borderId="14" xfId="975" applyNumberFormat="1" applyFont="1" applyFill="1" applyBorder="1"/>
    <xf numFmtId="0" fontId="51" fillId="33" borderId="44" xfId="975" applyFont="1" applyFill="1" applyBorder="1"/>
    <xf numFmtId="0" fontId="51" fillId="33" borderId="45" xfId="975" applyFont="1" applyFill="1" applyBorder="1"/>
    <xf numFmtId="3" fontId="51" fillId="33" borderId="46" xfId="975" applyNumberFormat="1" applyFont="1" applyFill="1" applyBorder="1"/>
    <xf numFmtId="0" fontId="13" fillId="0" borderId="14" xfId="975" applyFont="1" applyFill="1" applyBorder="1"/>
    <xf numFmtId="0" fontId="72" fillId="0" borderId="79" xfId="419"/>
    <xf numFmtId="0" fontId="73" fillId="0" borderId="0" xfId="420"/>
    <xf numFmtId="0" fontId="73" fillId="0" borderId="0" xfId="420" applyAlignment="1">
      <alignment horizontal="center"/>
    </xf>
    <xf numFmtId="0" fontId="71" fillId="0" borderId="78" xfId="418"/>
    <xf numFmtId="0" fontId="69" fillId="40" borderId="77" xfId="27" applyAlignment="1">
      <alignment horizontal="center"/>
    </xf>
    <xf numFmtId="170" fontId="79" fillId="40" borderId="80" xfId="1467" applyNumberFormat="1" applyAlignment="1">
      <alignment horizontal="center"/>
    </xf>
    <xf numFmtId="14" fontId="13" fillId="0" borderId="0" xfId="993" applyNumberFormat="1" applyFont="1" applyAlignment="1">
      <alignment horizontal="left"/>
    </xf>
    <xf numFmtId="171" fontId="13" fillId="0" borderId="0" xfId="993" applyNumberFormat="1" applyFont="1" applyFill="1" applyBorder="1" applyAlignment="1">
      <alignment horizontal="left"/>
    </xf>
    <xf numFmtId="0" fontId="13" fillId="0" borderId="0" xfId="993" applyFont="1" applyAlignment="1">
      <alignment horizontal="left"/>
    </xf>
    <xf numFmtId="0" fontId="66" fillId="37" borderId="14" xfId="983" applyFill="1" applyBorder="1"/>
    <xf numFmtId="0" fontId="83" fillId="37" borderId="14" xfId="983" applyFont="1" applyFill="1" applyBorder="1"/>
    <xf numFmtId="0" fontId="83" fillId="37" borderId="58" xfId="983" applyFont="1" applyFill="1" applyBorder="1"/>
    <xf numFmtId="0" fontId="66" fillId="37" borderId="58" xfId="983" applyFill="1" applyBorder="1"/>
    <xf numFmtId="0" fontId="0" fillId="0" borderId="21" xfId="0" applyBorder="1"/>
    <xf numFmtId="171" fontId="0" fillId="0" borderId="12" xfId="0" applyNumberFormat="1" applyBorder="1"/>
    <xf numFmtId="171" fontId="13" fillId="0" borderId="12" xfId="0" applyNumberFormat="1" applyFont="1" applyFill="1" applyBorder="1"/>
    <xf numFmtId="171" fontId="0" fillId="0" borderId="12" xfId="0" applyNumberFormat="1" applyFill="1" applyBorder="1"/>
    <xf numFmtId="0" fontId="35" fillId="29" borderId="12" xfId="0" applyFont="1" applyFill="1" applyBorder="1" applyAlignment="1">
      <alignment horizontal="left" vertical="center" wrapText="1"/>
    </xf>
    <xf numFmtId="0" fontId="48" fillId="29" borderId="12" xfId="0" applyFont="1" applyFill="1" applyBorder="1" applyAlignment="1">
      <alignment horizontal="left" vertical="center" wrapText="1"/>
    </xf>
    <xf numFmtId="0" fontId="13" fillId="0" borderId="0" xfId="0" applyFont="1" applyFill="1" applyBorder="1" applyAlignment="1">
      <alignment horizontal="center" vertical="center"/>
    </xf>
    <xf numFmtId="171" fontId="13" fillId="0" borderId="12" xfId="0" applyNumberFormat="1" applyFont="1" applyFill="1" applyBorder="1" applyAlignment="1">
      <alignment horizontal="left"/>
    </xf>
    <xf numFmtId="171" fontId="14" fillId="0" borderId="12" xfId="0" applyNumberFormat="1" applyFont="1" applyFill="1" applyBorder="1" applyAlignment="1">
      <alignment horizontal="left" wrapText="1"/>
    </xf>
    <xf numFmtId="0" fontId="0" fillId="0" borderId="17" xfId="0" applyBorder="1"/>
    <xf numFmtId="0" fontId="14" fillId="0" borderId="63" xfId="0" applyFont="1" applyBorder="1" applyAlignment="1">
      <alignment horizontal="left"/>
    </xf>
    <xf numFmtId="0" fontId="14" fillId="0" borderId="64" xfId="0" applyFont="1" applyBorder="1" applyAlignment="1">
      <alignment horizontal="left"/>
    </xf>
    <xf numFmtId="0" fontId="14" fillId="0" borderId="65" xfId="0" applyFont="1" applyBorder="1" applyAlignment="1">
      <alignment horizontal="left"/>
    </xf>
    <xf numFmtId="9" fontId="0" fillId="0" borderId="0" xfId="1473" applyFont="1" applyBorder="1"/>
    <xf numFmtId="0" fontId="13"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5"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5"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5"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2" fillId="52" borderId="0" xfId="0" applyFont="1" applyFill="1"/>
    <xf numFmtId="0" fontId="86" fillId="52" borderId="0" xfId="0" applyFont="1" applyFill="1"/>
    <xf numFmtId="178" fontId="34" fillId="37" borderId="0" xfId="995" applyFill="1"/>
    <xf numFmtId="178" fontId="82" fillId="46" borderId="0" xfId="1470" applyNumberFormat="1"/>
    <xf numFmtId="178" fontId="85" fillId="37" borderId="0" xfId="995" applyFont="1" applyFill="1"/>
    <xf numFmtId="178" fontId="87" fillId="37" borderId="0" xfId="995" applyFont="1" applyFill="1"/>
    <xf numFmtId="178" fontId="85" fillId="37" borderId="0" xfId="995" applyFont="1" applyFill="1" applyBorder="1"/>
    <xf numFmtId="178" fontId="85" fillId="2" borderId="0" xfId="995" applyFont="1" applyFill="1"/>
    <xf numFmtId="178" fontId="85" fillId="2" borderId="14" xfId="995" applyFont="1" applyFill="1" applyBorder="1" applyAlignment="1">
      <alignment horizontal="center"/>
    </xf>
    <xf numFmtId="178" fontId="87" fillId="37" borderId="2"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78" fontId="88" fillId="2" borderId="0" xfId="995" applyFont="1" applyFill="1" applyAlignment="1">
      <alignment horizontal="center"/>
    </xf>
    <xf numFmtId="178" fontId="85" fillId="2" borderId="12" xfId="995" applyFont="1" applyFill="1" applyBorder="1"/>
    <xf numFmtId="178" fontId="85" fillId="2" borderId="14" xfId="995" applyFont="1" applyFill="1" applyBorder="1"/>
    <xf numFmtId="180" fontId="76" fillId="37" borderId="0" xfId="433" applyNumberFormat="1" applyFill="1" applyBorder="1" applyAlignment="1"/>
    <xf numFmtId="180" fontId="76" fillId="37" borderId="60" xfId="433" applyNumberFormat="1" applyFill="1" applyBorder="1" applyAlignment="1"/>
    <xf numFmtId="180" fontId="76" fillId="37" borderId="64" xfId="433" applyNumberFormat="1" applyFill="1" applyBorder="1" applyAlignment="1"/>
    <xf numFmtId="179" fontId="76" fillId="43" borderId="0" xfId="433" applyNumberFormat="1" applyBorder="1" applyAlignment="1"/>
    <xf numFmtId="178" fontId="88" fillId="2" borderId="0" xfId="995" applyFont="1" applyFill="1" applyBorder="1"/>
    <xf numFmtId="178" fontId="85" fillId="2" borderId="69" xfId="995" applyFont="1" applyFill="1" applyBorder="1"/>
    <xf numFmtId="178" fontId="85" fillId="2" borderId="34" xfId="995" applyFont="1" applyFill="1" applyBorder="1"/>
    <xf numFmtId="178" fontId="85" fillId="2" borderId="19" xfId="995" applyFont="1" applyFill="1" applyBorder="1"/>
    <xf numFmtId="178" fontId="89" fillId="2" borderId="0" xfId="1471" applyFont="1" applyFill="1" applyAlignment="1"/>
    <xf numFmtId="173" fontId="68" fillId="39" borderId="0" xfId="25" applyNumberFormat="1" applyBorder="1"/>
    <xf numFmtId="173" fontId="68" fillId="39" borderId="0" xfId="25" applyNumberFormat="1" applyBorder="1" applyAlignment="1"/>
    <xf numFmtId="173" fontId="68" fillId="39" borderId="60" xfId="25" applyNumberFormat="1" applyBorder="1"/>
    <xf numFmtId="179" fontId="76" fillId="43" borderId="60" xfId="433" applyNumberFormat="1" applyBorder="1" applyAlignment="1"/>
    <xf numFmtId="9" fontId="68" fillId="39" borderId="0" xfId="25" applyNumberFormat="1" applyBorder="1" applyAlignment="1"/>
    <xf numFmtId="173" fontId="34" fillId="37" borderId="0" xfId="28" applyNumberFormat="1" applyBorder="1"/>
    <xf numFmtId="178" fontId="87" fillId="53" borderId="2" xfId="995" applyFont="1" applyFill="1" applyBorder="1"/>
    <xf numFmtId="178" fontId="85" fillId="37" borderId="42"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78" fontId="91" fillId="37" borderId="2" xfId="995" applyFont="1" applyFill="1" applyBorder="1" applyAlignment="1">
      <alignment horizontal="left"/>
    </xf>
    <xf numFmtId="181" fontId="85" fillId="37" borderId="2" xfId="995" applyNumberFormat="1" applyFont="1" applyFill="1" applyBorder="1"/>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78" fontId="87" fillId="53" borderId="2" xfId="995" applyFont="1" applyFill="1" applyBorder="1" applyAlignment="1">
      <alignment horizontal="right"/>
    </xf>
    <xf numFmtId="178" fontId="85" fillId="37" borderId="70" xfId="995" applyFont="1" applyFill="1" applyBorder="1"/>
    <xf numFmtId="178" fontId="85" fillId="37" borderId="18" xfId="995" applyFont="1" applyFill="1" applyBorder="1"/>
    <xf numFmtId="178" fontId="93" fillId="38" borderId="2" xfId="995" applyNumberFormat="1" applyFont="1" applyFill="1" applyBorder="1"/>
    <xf numFmtId="183" fontId="85" fillId="37" borderId="0" xfId="995" applyNumberFormat="1" applyFont="1" applyFill="1"/>
    <xf numFmtId="178" fontId="85" fillId="52" borderId="2" xfId="995" applyFont="1" applyFill="1" applyBorder="1"/>
    <xf numFmtId="178" fontId="85" fillId="2" borderId="69" xfId="995" applyFont="1" applyFill="1" applyBorder="1" applyAlignment="1">
      <alignment horizontal="center" wrapText="1"/>
    </xf>
    <xf numFmtId="178" fontId="85" fillId="2" borderId="12" xfId="995" applyFont="1" applyFill="1" applyBorder="1" applyAlignment="1">
      <alignment horizontal="centerContinuous" wrapText="1"/>
    </xf>
    <xf numFmtId="178" fontId="85" fillId="2" borderId="12" xfId="995" applyFont="1" applyFill="1" applyBorder="1" applyAlignment="1">
      <alignment horizontal="center" wrapText="1"/>
    </xf>
    <xf numFmtId="178" fontId="85" fillId="2" borderId="12" xfId="995" applyFont="1" applyFill="1" applyBorder="1" applyAlignment="1">
      <alignment wrapText="1"/>
    </xf>
    <xf numFmtId="178" fontId="85" fillId="2" borderId="49" xfId="995" applyFont="1" applyFill="1" applyBorder="1" applyAlignment="1">
      <alignment horizontal="center" wrapText="1"/>
    </xf>
    <xf numFmtId="178" fontId="85" fillId="2" borderId="34" xfId="995" applyFont="1" applyFill="1" applyBorder="1" applyAlignment="1">
      <alignment horizontal="center"/>
    </xf>
    <xf numFmtId="178" fontId="85" fillId="2" borderId="14" xfId="995" applyFont="1" applyFill="1" applyBorder="1" applyAlignment="1">
      <alignment horizontal="right"/>
    </xf>
    <xf numFmtId="178" fontId="85" fillId="2" borderId="16" xfId="995" applyFont="1" applyFill="1" applyBorder="1" applyAlignment="1">
      <alignment horizontal="center"/>
    </xf>
    <xf numFmtId="178" fontId="85" fillId="2" borderId="49" xfId="995" applyFont="1" applyFill="1" applyBorder="1" applyAlignment="1">
      <alignment horizontal="left"/>
    </xf>
    <xf numFmtId="179" fontId="92" fillId="43" borderId="69" xfId="433" applyNumberFormat="1" applyFont="1" applyBorder="1" applyAlignment="1"/>
    <xf numFmtId="179" fontId="92" fillId="43" borderId="12" xfId="433" applyNumberFormat="1" applyFont="1" applyBorder="1" applyAlignment="1"/>
    <xf numFmtId="181" fontId="92" fillId="43" borderId="12" xfId="433" applyNumberFormat="1" applyFont="1" applyBorder="1" applyAlignment="1"/>
    <xf numFmtId="179" fontId="92" fillId="52" borderId="12" xfId="995" applyNumberFormat="1" applyFont="1" applyFill="1" applyBorder="1"/>
    <xf numFmtId="181" fontId="92" fillId="43" borderId="49" xfId="433" applyNumberFormat="1" applyFont="1" applyBorder="1" applyAlignment="1"/>
    <xf numFmtId="178" fontId="85" fillId="52" borderId="70" xfId="28" applyNumberFormat="1" applyFont="1" applyFill="1" applyBorder="1" applyAlignment="1">
      <alignment horizontal="center"/>
    </xf>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79" fontId="92" fillId="52" borderId="0" xfId="995" applyNumberFormat="1" applyFont="1" applyFill="1" applyBorder="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78" fontId="85" fillId="37" borderId="19" xfId="28" applyNumberFormat="1" applyFont="1" applyBorder="1"/>
    <xf numFmtId="178" fontId="85" fillId="2" borderId="16" xfId="995" applyFont="1" applyFill="1" applyBorder="1" applyAlignment="1">
      <alignment horizontal="left"/>
    </xf>
    <xf numFmtId="179" fontId="92" fillId="43" borderId="14" xfId="433" applyNumberFormat="1" applyFont="1" applyBorder="1" applyAlignment="1"/>
    <xf numFmtId="181" fontId="92" fillId="43" borderId="14" xfId="433" applyNumberFormat="1" applyFont="1" applyBorder="1" applyAlignment="1"/>
    <xf numFmtId="178" fontId="92" fillId="52" borderId="14" xfId="995" applyNumberFormat="1" applyFont="1" applyFill="1" applyBorder="1"/>
    <xf numFmtId="181" fontId="92" fillId="43" borderId="16" xfId="433" applyNumberFormat="1" applyFont="1" applyBorder="1" applyAlignment="1"/>
    <xf numFmtId="178" fontId="85" fillId="52" borderId="42" xfId="28" applyNumberFormat="1" applyFont="1" applyFill="1" applyBorder="1" applyAlignment="1">
      <alignment horizontal="center"/>
    </xf>
    <xf numFmtId="178" fontId="89" fillId="37" borderId="0" xfId="1471" applyFont="1" applyFill="1" applyAlignment="1"/>
    <xf numFmtId="178" fontId="88" fillId="2" borderId="71" xfId="995" applyFont="1" applyFill="1" applyBorder="1" applyAlignment="1">
      <alignment horizontal="right"/>
    </xf>
    <xf numFmtId="178" fontId="88" fillId="2" borderId="72" xfId="995" applyFont="1" applyFill="1" applyBorder="1" applyAlignment="1">
      <alignment horizontal="right"/>
    </xf>
    <xf numFmtId="183" fontId="85" fillId="37" borderId="2" xfId="28" applyNumberFormat="1" applyFont="1" applyBorder="1"/>
    <xf numFmtId="181" fontId="92" fillId="43" borderId="69" xfId="433" applyNumberFormat="1" applyFont="1" applyBorder="1" applyAlignment="1"/>
    <xf numFmtId="181" fontId="92" fillId="43" borderId="19" xfId="433" applyNumberFormat="1" applyFont="1" applyBorder="1" applyAlignment="1"/>
    <xf numFmtId="181" fontId="92" fillId="43" borderId="34" xfId="433" applyNumberFormat="1" applyFont="1" applyBorder="1" applyAlignment="1"/>
    <xf numFmtId="181" fontId="85" fillId="38" borderId="2" xfId="995" applyNumberFormat="1" applyFont="1" applyFill="1" applyBorder="1"/>
    <xf numFmtId="0" fontId="85" fillId="38" borderId="2" xfId="995" applyNumberFormat="1" applyFont="1" applyFill="1" applyBorder="1"/>
    <xf numFmtId="0" fontId="85" fillId="38" borderId="2" xfId="995" applyNumberFormat="1" applyFont="1" applyFill="1" applyBorder="1" applyAlignment="1">
      <alignment horizontal="left"/>
    </xf>
    <xf numFmtId="181" fontId="94" fillId="37" borderId="2" xfId="2000" applyNumberFormat="1" applyFont="1" applyFill="1" applyBorder="1" applyProtection="1">
      <protection locked="0"/>
    </xf>
    <xf numFmtId="178" fontId="94" fillId="37" borderId="2" xfId="2000" applyNumberFormat="1" applyFont="1" applyFill="1" applyBorder="1"/>
    <xf numFmtId="0" fontId="85" fillId="37" borderId="2" xfId="28" applyFont="1" applyBorder="1"/>
    <xf numFmtId="181" fontId="85" fillId="37" borderId="2" xfId="28" applyNumberFormat="1" applyFont="1" applyBorder="1" applyProtection="1">
      <protection locked="0"/>
    </xf>
    <xf numFmtId="0" fontId="92" fillId="43" borderId="2" xfId="433" applyNumberFormat="1" applyFont="1" applyBorder="1" applyAlignment="1">
      <alignment horizontal="left"/>
    </xf>
    <xf numFmtId="178" fontId="91" fillId="52" borderId="2" xfId="995" applyFont="1" applyFill="1" applyBorder="1" applyAlignment="1">
      <alignment horizontal="left"/>
    </xf>
    <xf numFmtId="178" fontId="94" fillId="37" borderId="0" xfId="2000" applyNumberFormat="1" applyFont="1" applyFill="1" applyBorder="1"/>
    <xf numFmtId="178" fontId="85" fillId="2" borderId="2" xfId="995" applyFont="1" applyFill="1" applyBorder="1"/>
    <xf numFmtId="179" fontId="85" fillId="2" borderId="2" xfId="995" applyNumberFormat="1" applyFont="1" applyFill="1" applyBorder="1"/>
    <xf numFmtId="179" fontId="85" fillId="50" borderId="2" xfId="995" applyNumberFormat="1" applyFont="1" applyFill="1" applyBorder="1"/>
    <xf numFmtId="181" fontId="85" fillId="54" borderId="2" xfId="995" applyNumberFormat="1" applyFont="1" applyFill="1" applyBorder="1"/>
    <xf numFmtId="178" fontId="85" fillId="2" borderId="2" xfId="995" applyFont="1" applyFill="1" applyBorder="1" applyAlignment="1">
      <alignment horizontal="centerContinuous"/>
    </xf>
    <xf numFmtId="180" fontId="90" fillId="39" borderId="2" xfId="25" applyNumberFormat="1" applyFont="1" applyBorder="1"/>
    <xf numFmtId="178" fontId="85" fillId="50" borderId="2" xfId="995" applyNumberFormat="1" applyFont="1" applyFill="1" applyBorder="1"/>
    <xf numFmtId="180" fontId="85" fillId="50" borderId="2" xfId="995" applyNumberFormat="1" applyFont="1" applyFill="1" applyBorder="1"/>
    <xf numFmtId="9" fontId="92" fillId="43" borderId="49" xfId="1987" applyFont="1" applyFill="1" applyBorder="1" applyAlignment="1"/>
    <xf numFmtId="9" fontId="92" fillId="43" borderId="20" xfId="1987" applyFont="1" applyFill="1" applyBorder="1" applyAlignment="1"/>
    <xf numFmtId="9" fontId="92" fillId="43" borderId="16" xfId="1987" applyFont="1" applyFill="1" applyBorder="1" applyAlignment="1"/>
    <xf numFmtId="178" fontId="84" fillId="37" borderId="2" xfId="2000" applyNumberFormat="1" applyFill="1" applyBorder="1"/>
    <xf numFmtId="179" fontId="94" fillId="37" borderId="2" xfId="2000" applyNumberFormat="1" applyFont="1" applyFill="1" applyBorder="1"/>
    <xf numFmtId="176" fontId="88" fillId="2" borderId="0" xfId="1987" applyNumberFormat="1" applyFont="1" applyFill="1"/>
    <xf numFmtId="178" fontId="68" fillId="39" borderId="0" xfId="25" applyNumberFormat="1" applyBorder="1"/>
    <xf numFmtId="181" fontId="68" fillId="39" borderId="2" xfId="25" applyNumberFormat="1" applyBorder="1"/>
    <xf numFmtId="180" fontId="68" fillId="39" borderId="2" xfId="25" applyNumberFormat="1" applyBorder="1"/>
    <xf numFmtId="178" fontId="81" fillId="45" borderId="0" xfId="1469" applyNumberFormat="1"/>
    <xf numFmtId="178" fontId="89" fillId="37" borderId="0" xfId="1471" applyFont="1" applyFill="1" applyBorder="1" applyAlignment="1"/>
    <xf numFmtId="179" fontId="92" fillId="50" borderId="12" xfId="433" applyNumberFormat="1" applyFont="1" applyFill="1" applyBorder="1" applyAlignment="1"/>
    <xf numFmtId="179" fontId="92" fillId="50" borderId="0" xfId="433" applyNumberFormat="1" applyFont="1" applyFill="1" applyBorder="1" applyAlignment="1"/>
    <xf numFmtId="179" fontId="92" fillId="50" borderId="14" xfId="433" applyNumberFormat="1" applyFont="1" applyFill="1" applyBorder="1" applyAlignment="1"/>
    <xf numFmtId="176" fontId="85" fillId="50" borderId="12" xfId="28" applyNumberFormat="1" applyFont="1" applyFill="1" applyBorder="1" applyAlignment="1">
      <alignment horizontal="right"/>
    </xf>
    <xf numFmtId="176" fontId="85" fillId="50" borderId="0" xfId="28" applyNumberFormat="1" applyFont="1" applyFill="1" applyBorder="1" applyAlignment="1">
      <alignment horizontal="right"/>
    </xf>
    <xf numFmtId="176" fontId="85" fillId="50" borderId="14" xfId="28" applyNumberFormat="1" applyFont="1" applyFill="1" applyBorder="1" applyAlignment="1">
      <alignment horizontal="right"/>
    </xf>
    <xf numFmtId="9" fontId="92" fillId="50" borderId="49" xfId="1987" applyFont="1" applyFill="1" applyBorder="1"/>
    <xf numFmtId="9" fontId="92" fillId="50" borderId="20" xfId="1987" applyFont="1" applyFill="1" applyBorder="1"/>
    <xf numFmtId="9" fontId="92" fillId="50" borderId="20" xfId="433" applyNumberFormat="1" applyFont="1" applyFill="1" applyBorder="1" applyAlignment="1"/>
    <xf numFmtId="9" fontId="92" fillId="50" borderId="16" xfId="433" applyNumberFormat="1" applyFont="1" applyFill="1" applyBorder="1" applyAlignment="1"/>
    <xf numFmtId="181" fontId="85" fillId="50" borderId="49" xfId="28" applyNumberFormat="1" applyFont="1" applyFill="1" applyBorder="1"/>
    <xf numFmtId="181" fontId="85" fillId="50" borderId="20" xfId="28" applyNumberFormat="1" applyFont="1" applyFill="1" applyBorder="1"/>
    <xf numFmtId="181" fontId="85" fillId="50" borderId="18" xfId="28" applyNumberFormat="1" applyFont="1" applyFill="1" applyBorder="1"/>
    <xf numFmtId="181" fontId="85" fillId="50" borderId="16" xfId="28" applyNumberFormat="1" applyFont="1" applyFill="1" applyBorder="1"/>
    <xf numFmtId="184" fontId="92" fillId="50" borderId="49" xfId="433" applyNumberFormat="1" applyFont="1" applyFill="1" applyBorder="1" applyAlignment="1"/>
    <xf numFmtId="184" fontId="92" fillId="50" borderId="20" xfId="433" applyNumberFormat="1" applyFont="1" applyFill="1" applyBorder="1" applyAlignment="1"/>
    <xf numFmtId="184" fontId="92" fillId="50" borderId="16" xfId="433" applyNumberFormat="1" applyFont="1" applyFill="1" applyBorder="1" applyAlignment="1"/>
    <xf numFmtId="182" fontId="92" fillId="50" borderId="49" xfId="433" applyNumberFormat="1" applyFont="1" applyFill="1" applyBorder="1" applyAlignment="1"/>
    <xf numFmtId="182" fontId="92" fillId="50" borderId="20" xfId="433" applyNumberFormat="1" applyFont="1" applyFill="1" applyBorder="1" applyAlignment="1"/>
    <xf numFmtId="182" fontId="92" fillId="50" borderId="16" xfId="433" applyNumberFormat="1" applyFont="1" applyFill="1" applyBorder="1" applyAlignment="1"/>
    <xf numFmtId="173" fontId="34" fillId="37" borderId="0" xfId="433" applyNumberFormat="1" applyFont="1" applyFill="1" applyBorder="1" applyAlignment="1"/>
    <xf numFmtId="179" fontId="85" fillId="37" borderId="0" xfId="28" applyNumberFormat="1" applyFont="1" applyBorder="1"/>
    <xf numFmtId="179" fontId="90" fillId="39" borderId="0" xfId="25" applyNumberFormat="1" applyFont="1" applyBorder="1"/>
    <xf numFmtId="179" fontId="85" fillId="37" borderId="0" xfId="28" applyNumberFormat="1" applyFont="1" applyBorder="1" applyProtection="1">
      <protection locked="0"/>
    </xf>
    <xf numFmtId="179" fontId="76" fillId="43" borderId="0" xfId="433" applyNumberFormat="1" applyBorder="1" applyAlignment="1" applyProtection="1">
      <protection locked="0"/>
    </xf>
    <xf numFmtId="181" fontId="85" fillId="37" borderId="0" xfId="28" applyNumberFormat="1" applyFont="1" applyBorder="1" applyProtection="1">
      <protection locked="0"/>
    </xf>
    <xf numFmtId="178" fontId="92" fillId="43" borderId="21" xfId="433" applyFont="1" applyBorder="1" applyAlignment="1">
      <alignment horizontal="left"/>
    </xf>
    <xf numFmtId="178" fontId="92" fillId="43" borderId="21" xfId="433" applyNumberFormat="1" applyFont="1" applyBorder="1" applyAlignment="1"/>
    <xf numFmtId="178" fontId="92" fillId="43" borderId="21" xfId="433" applyFont="1" applyBorder="1" applyAlignment="1"/>
    <xf numFmtId="181" fontId="90" fillId="45" borderId="2" xfId="25" applyNumberFormat="1" applyFont="1" applyFill="1" applyBorder="1" applyProtection="1">
      <protection locked="0"/>
    </xf>
    <xf numFmtId="171" fontId="95" fillId="0" borderId="0" xfId="0" applyNumberFormat="1" applyFont="1" applyFill="1" applyBorder="1"/>
    <xf numFmtId="0" fontId="11" fillId="0" borderId="0" xfId="2005"/>
    <xf numFmtId="0" fontId="12" fillId="0" borderId="0" xfId="2007"/>
    <xf numFmtId="171" fontId="12" fillId="0" borderId="0" xfId="993" applyNumberFormat="1" applyFont="1" applyFill="1" applyBorder="1" applyAlignment="1">
      <alignment horizontal="left"/>
    </xf>
    <xf numFmtId="14" fontId="12" fillId="0" borderId="0" xfId="993" applyNumberFormat="1" applyFont="1" applyAlignment="1">
      <alignment horizontal="left"/>
    </xf>
    <xf numFmtId="0" fontId="12" fillId="0" borderId="0" xfId="0" applyFont="1" applyFill="1" applyBorder="1" applyAlignment="1">
      <alignment horizontal="left"/>
    </xf>
    <xf numFmtId="171" fontId="12" fillId="0" borderId="0" xfId="0" applyNumberFormat="1" applyFont="1" applyFill="1" applyBorder="1"/>
    <xf numFmtId="0" fontId="12" fillId="0" borderId="0" xfId="975" applyFont="1"/>
    <xf numFmtId="0" fontId="51" fillId="35" borderId="81" xfId="975" applyFont="1" applyFill="1" applyBorder="1"/>
    <xf numFmtId="0" fontId="51" fillId="33" borderId="82" xfId="975" applyFont="1" applyFill="1" applyBorder="1"/>
    <xf numFmtId="0" fontId="12" fillId="0" borderId="0" xfId="0" applyFont="1" applyBorder="1"/>
    <xf numFmtId="0" fontId="12" fillId="0" borderId="0" xfId="993" applyFont="1" applyAlignment="1">
      <alignment horizontal="left"/>
    </xf>
    <xf numFmtId="0" fontId="0" fillId="0" borderId="0" xfId="0"/>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9" fillId="0" borderId="21" xfId="3291" applyBorder="1"/>
    <xf numFmtId="0" fontId="9" fillId="0" borderId="67" xfId="3291" applyBorder="1"/>
    <xf numFmtId="0" fontId="34" fillId="34" borderId="12" xfId="2007" applyFont="1" applyFill="1" applyBorder="1" applyAlignment="1">
      <alignment horizontal="left" vertical="center" wrapText="1"/>
    </xf>
    <xf numFmtId="0" fontId="34" fillId="31" borderId="12" xfId="2007" applyFont="1" applyFill="1" applyBorder="1" applyAlignment="1">
      <alignment horizontal="left" vertical="center" wrapText="1"/>
    </xf>
    <xf numFmtId="0" fontId="12" fillId="0" borderId="0" xfId="2007"/>
    <xf numFmtId="0" fontId="12" fillId="0" borderId="0" xfId="2007" applyAlignment="1">
      <alignment horizontal="center"/>
    </xf>
    <xf numFmtId="0" fontId="12" fillId="30" borderId="0" xfId="2007" applyFont="1" applyFill="1"/>
    <xf numFmtId="0" fontId="12" fillId="0" borderId="0" xfId="2007" applyAlignment="1">
      <alignment horizontal="left"/>
    </xf>
    <xf numFmtId="0" fontId="9" fillId="0" borderId="0" xfId="3310"/>
    <xf numFmtId="2" fontId="9" fillId="0" borderId="0" xfId="3310" applyNumberFormat="1"/>
    <xf numFmtId="0" fontId="12" fillId="0" borderId="0" xfId="3310" applyFont="1" applyFill="1" applyBorder="1" applyAlignment="1"/>
    <xf numFmtId="0" fontId="48" fillId="29" borderId="12" xfId="2007" applyFont="1" applyFill="1" applyBorder="1" applyAlignment="1">
      <alignment horizontal="left" vertical="center" wrapText="1"/>
    </xf>
    <xf numFmtId="0" fontId="35" fillId="29" borderId="12" xfId="2007" applyFont="1" applyFill="1" applyBorder="1" applyAlignment="1">
      <alignment horizontal="left" vertical="center" wrapText="1"/>
    </xf>
    <xf numFmtId="0" fontId="35" fillId="29" borderId="13" xfId="2007" applyFont="1" applyFill="1" applyBorder="1" applyAlignment="1">
      <alignment horizontal="left" vertical="center" wrapText="1"/>
    </xf>
    <xf numFmtId="0" fontId="9" fillId="0" borderId="0" xfId="3291" applyBorder="1"/>
    <xf numFmtId="0" fontId="83" fillId="0" borderId="66" xfId="3312" applyFont="1" applyBorder="1" applyAlignment="1"/>
    <xf numFmtId="1" fontId="83" fillId="0" borderId="21" xfId="3312" applyNumberFormat="1" applyFont="1" applyFill="1" applyBorder="1" applyAlignment="1">
      <alignment horizontal="center"/>
    </xf>
    <xf numFmtId="1" fontId="83" fillId="0" borderId="0" xfId="3312" applyNumberFormat="1" applyFont="1" applyFill="1" applyBorder="1" applyAlignment="1">
      <alignment horizontal="center"/>
    </xf>
    <xf numFmtId="170" fontId="97" fillId="0" borderId="0" xfId="3312" applyNumberFormat="1" applyFont="1" applyFill="1" applyBorder="1" applyAlignment="1">
      <alignment horizontal="center"/>
    </xf>
    <xf numFmtId="170" fontId="83" fillId="0" borderId="17" xfId="3312" applyNumberFormat="1" applyFont="1" applyFill="1" applyBorder="1" applyAlignment="1">
      <alignment horizontal="left"/>
    </xf>
    <xf numFmtId="170" fontId="9" fillId="0" borderId="60" xfId="3312" applyNumberFormat="1" applyFont="1" applyFill="1" applyBorder="1" applyAlignment="1">
      <alignment horizontal="center"/>
    </xf>
    <xf numFmtId="0" fontId="9" fillId="0" borderId="21" xfId="3312" applyFont="1" applyBorder="1"/>
    <xf numFmtId="14" fontId="83" fillId="0" borderId="0" xfId="3312" applyNumberFormat="1" applyFont="1" applyBorder="1" applyAlignment="1">
      <alignment horizontal="left"/>
    </xf>
    <xf numFmtId="0" fontId="9" fillId="0" borderId="0" xfId="3312" applyFont="1" applyBorder="1"/>
    <xf numFmtId="0" fontId="83" fillId="0" borderId="17" xfId="3312" applyFont="1" applyBorder="1"/>
    <xf numFmtId="0" fontId="9" fillId="0" borderId="66" xfId="3291" applyBorder="1"/>
    <xf numFmtId="0" fontId="9" fillId="0" borderId="66" xfId="3312" applyFont="1" applyBorder="1"/>
    <xf numFmtId="0" fontId="83" fillId="0" borderId="68" xfId="3312" applyFont="1" applyBorder="1"/>
    <xf numFmtId="0" fontId="83" fillId="0" borderId="60" xfId="3312" applyFont="1" applyFill="1" applyBorder="1" applyAlignment="1">
      <alignment horizontal="left"/>
    </xf>
    <xf numFmtId="0" fontId="83" fillId="0" borderId="59" xfId="3312" applyFont="1" applyFill="1" applyBorder="1" applyAlignment="1">
      <alignment horizontal="left"/>
    </xf>
    <xf numFmtId="0" fontId="83" fillId="0" borderId="0" xfId="3312" applyFont="1" applyBorder="1" applyAlignment="1">
      <alignment horizontal="left"/>
    </xf>
    <xf numFmtId="0" fontId="12" fillId="0" borderId="17" xfId="0" applyFont="1" applyBorder="1"/>
    <xf numFmtId="171" fontId="12" fillId="0" borderId="0" xfId="993" applyNumberFormat="1" applyFont="1" applyFill="1" applyBorder="1"/>
    <xf numFmtId="178" fontId="85" fillId="37" borderId="0" xfId="995" applyFont="1" applyFill="1"/>
    <xf numFmtId="178" fontId="85" fillId="37" borderId="0" xfId="995" applyFont="1" applyFill="1" applyBorder="1"/>
    <xf numFmtId="178" fontId="85" fillId="37" borderId="2" xfId="995" applyFont="1" applyFill="1" applyBorder="1"/>
    <xf numFmtId="180" fontId="85" fillId="37" borderId="0" xfId="995" applyNumberFormat="1" applyFont="1" applyFill="1"/>
    <xf numFmtId="178" fontId="88" fillId="2" borderId="0" xfId="995" applyFont="1" applyFill="1"/>
    <xf numFmtId="180" fontId="76" fillId="37" borderId="0" xfId="433" applyNumberFormat="1" applyFill="1" applyBorder="1" applyAlignment="1"/>
    <xf numFmtId="178" fontId="88" fillId="2" borderId="0" xfId="995" applyFont="1" applyFill="1" applyBorder="1"/>
    <xf numFmtId="178" fontId="85" fillId="2" borderId="19" xfId="995" applyFont="1" applyFill="1" applyBorder="1"/>
    <xf numFmtId="178" fontId="90" fillId="39" borderId="2" xfId="25" applyNumberFormat="1" applyFont="1" applyBorder="1"/>
    <xf numFmtId="181" fontId="90" fillId="39" borderId="2" xfId="25" applyNumberFormat="1" applyFont="1" applyBorder="1"/>
    <xf numFmtId="181" fontId="90" fillId="39" borderId="2" xfId="25" applyNumberFormat="1" applyFont="1" applyBorder="1" applyProtection="1">
      <protection locked="0"/>
    </xf>
    <xf numFmtId="181" fontId="85" fillId="37" borderId="2" xfId="28" applyNumberFormat="1" applyFont="1" applyBorder="1"/>
    <xf numFmtId="178" fontId="92" fillId="43" borderId="2" xfId="433" applyFont="1" applyBorder="1" applyAlignment="1">
      <alignment horizontal="left"/>
    </xf>
    <xf numFmtId="178" fontId="92" fillId="43" borderId="2" xfId="433" applyFont="1" applyBorder="1" applyAlignment="1"/>
    <xf numFmtId="183" fontId="85" fillId="37" borderId="0" xfId="995" applyNumberFormat="1" applyFont="1" applyFill="1"/>
    <xf numFmtId="178" fontId="85" fillId="2" borderId="20" xfId="995" applyFont="1" applyFill="1" applyBorder="1" applyAlignment="1">
      <alignment horizontal="left"/>
    </xf>
    <xf numFmtId="179" fontId="92" fillId="43" borderId="0" xfId="433" applyNumberFormat="1" applyFont="1" applyBorder="1" applyAlignment="1"/>
    <xf numFmtId="181" fontId="92" fillId="43" borderId="0" xfId="433" applyNumberFormat="1" applyFont="1" applyBorder="1" applyAlignment="1"/>
    <xf numFmtId="181" fontId="92" fillId="43" borderId="20" xfId="433" applyNumberFormat="1" applyFont="1" applyBorder="1" applyAlignment="1"/>
    <xf numFmtId="178" fontId="85" fillId="52" borderId="18" xfId="28" applyNumberFormat="1" applyFont="1" applyFill="1" applyBorder="1" applyAlignment="1">
      <alignment horizontal="center"/>
    </xf>
    <xf numFmtId="178" fontId="92" fillId="52" borderId="0" xfId="995" applyNumberFormat="1" applyFont="1" applyFill="1" applyBorder="1"/>
    <xf numFmtId="183" fontId="85" fillId="37" borderId="2" xfId="28" applyNumberFormat="1" applyFont="1" applyBorder="1"/>
    <xf numFmtId="178" fontId="68" fillId="39" borderId="0" xfId="25" applyNumberFormat="1" applyBorder="1"/>
    <xf numFmtId="179" fontId="92" fillId="50" borderId="0" xfId="433" applyNumberFormat="1" applyFont="1" applyFill="1" applyBorder="1" applyAlignment="1"/>
    <xf numFmtId="176" fontId="85" fillId="50" borderId="0" xfId="28" applyNumberFormat="1" applyFont="1" applyFill="1" applyBorder="1" applyAlignment="1">
      <alignment horizontal="right"/>
    </xf>
    <xf numFmtId="181" fontId="85" fillId="50" borderId="20" xfId="28" applyNumberFormat="1" applyFont="1" applyFill="1" applyBorder="1"/>
    <xf numFmtId="184" fontId="92" fillId="50" borderId="20" xfId="433" applyNumberFormat="1" applyFont="1" applyFill="1" applyBorder="1" applyAlignment="1"/>
    <xf numFmtId="182" fontId="92" fillId="50" borderId="20" xfId="433" applyNumberFormat="1" applyFont="1" applyFill="1" applyBorder="1" applyAlignment="1"/>
    <xf numFmtId="179" fontId="85" fillId="37" borderId="0" xfId="28" applyNumberFormat="1" applyFont="1" applyBorder="1" applyProtection="1">
      <protection locked="0"/>
    </xf>
    <xf numFmtId="178" fontId="92" fillId="43" borderId="21" xfId="433" applyFont="1" applyBorder="1" applyAlignment="1">
      <alignment horizontal="left"/>
    </xf>
    <xf numFmtId="178" fontId="34" fillId="37" borderId="0" xfId="3371" applyFill="1"/>
    <xf numFmtId="178" fontId="34" fillId="37" borderId="0" xfId="3371" applyFill="1" applyBorder="1" applyAlignment="1">
      <alignment horizontal="left"/>
    </xf>
    <xf numFmtId="0" fontId="122" fillId="0" borderId="0" xfId="3261" applyFont="1"/>
    <xf numFmtId="0" fontId="10" fillId="0" borderId="0" xfId="3261"/>
    <xf numFmtId="0" fontId="83" fillId="0" borderId="0" xfId="3261" applyFont="1"/>
    <xf numFmtId="0" fontId="83" fillId="0" borderId="14" xfId="3261" applyFont="1" applyBorder="1"/>
    <xf numFmtId="0" fontId="83" fillId="51" borderId="0" xfId="3261" applyFont="1" applyFill="1"/>
    <xf numFmtId="0" fontId="83" fillId="83" borderId="0" xfId="3261" applyFont="1" applyFill="1"/>
    <xf numFmtId="0" fontId="7"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9"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2" fillId="0" borderId="0" xfId="0" applyFont="1" applyFill="1" applyBorder="1" applyAlignment="1">
      <alignment horizontal="center" vertical="center"/>
    </xf>
    <xf numFmtId="0" fontId="83" fillId="0" borderId="0" xfId="6229" applyFont="1"/>
    <xf numFmtId="0" fontId="5" fillId="0" borderId="0" xfId="6229"/>
    <xf numFmtId="0" fontId="5" fillId="0" borderId="0" xfId="6229" applyFont="1"/>
    <xf numFmtId="170" fontId="5" fillId="0" borderId="90" xfId="7504" applyNumberFormat="1" applyFont="1" applyFill="1" applyBorder="1" applyAlignment="1">
      <alignment horizontal="center"/>
    </xf>
    <xf numFmtId="170" fontId="5" fillId="50" borderId="90" xfId="7504" applyNumberFormat="1" applyFont="1" applyFill="1" applyBorder="1" applyAlignment="1">
      <alignment horizontal="center"/>
    </xf>
    <xf numFmtId="0" fontId="83" fillId="0" borderId="68" xfId="7490" applyFont="1" applyFill="1" applyBorder="1"/>
    <xf numFmtId="165" fontId="5" fillId="0" borderId="66" xfId="6610" applyFont="1" applyFill="1" applyBorder="1"/>
    <xf numFmtId="0" fontId="5" fillId="0" borderId="66" xfId="7490" applyFill="1" applyBorder="1"/>
    <xf numFmtId="0" fontId="83" fillId="0" borderId="66" xfId="7490" applyFont="1" applyFill="1" applyBorder="1"/>
    <xf numFmtId="0" fontId="83" fillId="0" borderId="67" xfId="7490" applyFont="1" applyFill="1" applyBorder="1"/>
    <xf numFmtId="0" fontId="83" fillId="0" borderId="17" xfId="7490" applyFont="1" applyFill="1" applyBorder="1"/>
    <xf numFmtId="2" fontId="5" fillId="0" borderId="0" xfId="7490" applyNumberFormat="1" applyFill="1" applyBorder="1"/>
    <xf numFmtId="2" fontId="5" fillId="50" borderId="0" xfId="7490" applyNumberFormat="1" applyFill="1" applyBorder="1"/>
    <xf numFmtId="0" fontId="5" fillId="50" borderId="17" xfId="7490" applyFont="1" applyFill="1" applyBorder="1"/>
    <xf numFmtId="0" fontId="5" fillId="0" borderId="0" xfId="7490" applyBorder="1"/>
    <xf numFmtId="0" fontId="5" fillId="0" borderId="17" xfId="7490" applyFont="1" applyBorder="1"/>
    <xf numFmtId="0" fontId="5" fillId="0" borderId="0" xfId="7490" applyFont="1" applyBorder="1"/>
    <xf numFmtId="0" fontId="5" fillId="0" borderId="21" xfId="7490" applyBorder="1"/>
    <xf numFmtId="0" fontId="5" fillId="0" borderId="91" xfId="7490" applyBorder="1"/>
    <xf numFmtId="0" fontId="5" fillId="0" borderId="90" xfId="7490" applyBorder="1"/>
    <xf numFmtId="0" fontId="5" fillId="0" borderId="92" xfId="7490" applyBorder="1"/>
    <xf numFmtId="0" fontId="85" fillId="0" borderId="0" xfId="0" applyFont="1"/>
    <xf numFmtId="0" fontId="124" fillId="0" borderId="0" xfId="991" applyFont="1"/>
    <xf numFmtId="0" fontId="125" fillId="84" borderId="0" xfId="991" applyFont="1" applyFill="1"/>
    <xf numFmtId="0" fontId="124" fillId="0" borderId="0" xfId="991" applyFont="1" applyAlignment="1">
      <alignment horizontal="right"/>
    </xf>
    <xf numFmtId="0" fontId="85" fillId="85" borderId="90" xfId="991" applyFont="1" applyFill="1" applyBorder="1" applyAlignment="1">
      <alignment horizontal="left" wrapText="1"/>
    </xf>
    <xf numFmtId="0" fontId="85" fillId="85" borderId="90" xfId="991" applyFont="1" applyFill="1" applyBorder="1" applyAlignment="1">
      <alignment horizontal="right" wrapText="1"/>
    </xf>
    <xf numFmtId="0" fontId="124" fillId="30" borderId="0" xfId="991" applyFont="1" applyFill="1"/>
    <xf numFmtId="0" fontId="94" fillId="0" borderId="0" xfId="991" applyFont="1" applyAlignment="1">
      <alignment horizontal="right"/>
    </xf>
    <xf numFmtId="0" fontId="94" fillId="85" borderId="90" xfId="991" applyFont="1" applyFill="1" applyBorder="1" applyAlignment="1">
      <alignment horizontal="right" wrapText="1"/>
    </xf>
    <xf numFmtId="0" fontId="94" fillId="0" borderId="0" xfId="0" applyFont="1"/>
    <xf numFmtId="0" fontId="0" fillId="0" borderId="0" xfId="0" applyNumberFormat="1" applyFont="1" applyFill="1" applyBorder="1" applyAlignment="1" applyProtection="1"/>
    <xf numFmtId="0" fontId="12" fillId="0" borderId="0" xfId="0" applyFont="1" applyFill="1"/>
    <xf numFmtId="171" fontId="0" fillId="0" borderId="96" xfId="0" applyNumberFormat="1" applyBorder="1"/>
    <xf numFmtId="171" fontId="12" fillId="0" borderId="96" xfId="0" applyNumberFormat="1" applyFont="1" applyFill="1" applyBorder="1"/>
    <xf numFmtId="171" fontId="0" fillId="0" borderId="96" xfId="0" applyNumberFormat="1" applyFill="1" applyBorder="1"/>
    <xf numFmtId="1" fontId="12" fillId="0" borderId="0" xfId="0" applyNumberFormat="1" applyFont="1" applyBorder="1"/>
    <xf numFmtId="171" fontId="12" fillId="0" borderId="0" xfId="0" applyNumberFormat="1" applyFont="1"/>
    <xf numFmtId="0" fontId="0" fillId="0" borderId="96" xfId="0" applyBorder="1"/>
    <xf numFmtId="0" fontId="0" fillId="0" borderId="96" xfId="0" applyFill="1" applyBorder="1"/>
    <xf numFmtId="0" fontId="85" fillId="31" borderId="93" xfId="991" applyFont="1" applyFill="1" applyBorder="1" applyAlignment="1">
      <alignment horizontal="left" vertical="center" wrapText="1"/>
    </xf>
    <xf numFmtId="0" fontId="85" fillId="31" borderId="93" xfId="991" applyFont="1" applyFill="1" applyBorder="1" applyAlignment="1">
      <alignment horizontal="left" vertical="top" wrapText="1"/>
    </xf>
    <xf numFmtId="0" fontId="85" fillId="31" borderId="93" xfId="991" applyFont="1" applyFill="1" applyBorder="1" applyAlignment="1">
      <alignment horizontal="right" vertical="center" wrapText="1"/>
    </xf>
    <xf numFmtId="0" fontId="94" fillId="31" borderId="93" xfId="991" applyFont="1" applyFill="1" applyBorder="1" applyAlignment="1">
      <alignment horizontal="right" vertical="center" wrapText="1"/>
    </xf>
    <xf numFmtId="0" fontId="85" fillId="31" borderId="0" xfId="991" applyFont="1" applyFill="1" applyAlignment="1">
      <alignment horizontal="right" vertical="center" wrapText="1"/>
    </xf>
    <xf numFmtId="186" fontId="34" fillId="88" borderId="0" xfId="0" applyNumberFormat="1" applyFont="1" applyFill="1"/>
    <xf numFmtId="0" fontId="34" fillId="88" borderId="0" xfId="991" applyFont="1" applyFill="1"/>
    <xf numFmtId="0" fontId="126" fillId="89" borderId="97" xfId="0" applyNumberFormat="1" applyFont="1" applyFill="1" applyBorder="1" applyAlignment="1" applyProtection="1">
      <alignment horizontal="right" wrapText="1"/>
    </xf>
    <xf numFmtId="0" fontId="34" fillId="90" borderId="0" xfId="0" applyNumberFormat="1" applyFont="1" applyFill="1" applyBorder="1" applyAlignment="1" applyProtection="1">
      <alignment horizontal="right" vertical="center" wrapText="1"/>
    </xf>
    <xf numFmtId="0" fontId="15" fillId="0" borderId="0" xfId="0" applyNumberFormat="1" applyFont="1" applyFill="1" applyBorder="1" applyAlignment="1" applyProtection="1"/>
    <xf numFmtId="0" fontId="34" fillId="0" borderId="0" xfId="0" applyNumberFormat="1" applyFont="1" applyFill="1" applyBorder="1" applyAlignment="1" applyProtection="1"/>
    <xf numFmtId="0" fontId="124" fillId="0" borderId="0" xfId="991" applyFont="1" applyFill="1" applyAlignment="1">
      <alignment horizontal="right"/>
    </xf>
    <xf numFmtId="0" fontId="34" fillId="50" borderId="12" xfId="0" applyFont="1" applyFill="1" applyBorder="1" applyAlignment="1">
      <alignment horizontal="left" vertical="center" wrapText="1"/>
    </xf>
    <xf numFmtId="0" fontId="12" fillId="50" borderId="0" xfId="0" applyFont="1" applyFill="1" applyBorder="1" applyAlignment="1"/>
    <xf numFmtId="0" fontId="48" fillId="29" borderId="95" xfId="0" applyFont="1" applyFill="1" applyBorder="1" applyAlignment="1">
      <alignment horizontal="left" vertical="center" wrapText="1"/>
    </xf>
    <xf numFmtId="171" fontId="0" fillId="0" borderId="0" xfId="0" applyNumberFormat="1" applyFill="1"/>
    <xf numFmtId="171" fontId="12" fillId="0" borderId="0" xfId="0" applyNumberFormat="1" applyFont="1" applyFill="1"/>
    <xf numFmtId="171" fontId="13" fillId="0" borderId="96" xfId="0" applyNumberFormat="1" applyFont="1" applyFill="1" applyBorder="1"/>
    <xf numFmtId="171" fontId="0" fillId="0" borderId="93" xfId="0" applyNumberFormat="1" applyBorder="1"/>
    <xf numFmtId="171" fontId="0" fillId="0" borderId="93" xfId="0" applyNumberFormat="1" applyFill="1" applyBorder="1"/>
    <xf numFmtId="171" fontId="13" fillId="0" borderId="93" xfId="0" applyNumberFormat="1" applyFont="1" applyFill="1" applyBorder="1"/>
    <xf numFmtId="171" fontId="6" fillId="0" borderId="96" xfId="5676" applyNumberFormat="1" applyFont="1" applyBorder="1"/>
    <xf numFmtId="0" fontId="56" fillId="0" borderId="0" xfId="0" applyFont="1"/>
    <xf numFmtId="171" fontId="12"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3" fillId="0" borderId="0" xfId="0" applyNumberFormat="1" applyFont="1" applyFill="1" applyBorder="1" applyAlignment="1">
      <alignment horizontal="left"/>
    </xf>
    <xf numFmtId="171" fontId="12" fillId="0" borderId="0" xfId="0" applyNumberFormat="1" applyFont="1" applyAlignment="1">
      <alignment horizontal="left"/>
    </xf>
    <xf numFmtId="171" fontId="14" fillId="0" borderId="0" xfId="0" applyNumberFormat="1" applyFont="1" applyAlignment="1">
      <alignment horizontal="left" wrapText="1"/>
    </xf>
    <xf numFmtId="0" fontId="127" fillId="0" borderId="0" xfId="0" applyFont="1"/>
    <xf numFmtId="171" fontId="35" fillId="29" borderId="96" xfId="0" applyNumberFormat="1" applyFont="1" applyFill="1" applyBorder="1" applyAlignment="1">
      <alignment horizontal="left" vertical="center" wrapText="1"/>
    </xf>
    <xf numFmtId="171" fontId="35" fillId="29" borderId="96" xfId="0" quotePrefix="1" applyNumberFormat="1" applyFont="1" applyFill="1" applyBorder="1" applyAlignment="1">
      <alignment horizontal="left" vertical="center" wrapText="1"/>
    </xf>
    <xf numFmtId="0" fontId="13" fillId="0" borderId="96" xfId="0" applyFont="1" applyFill="1" applyBorder="1" applyAlignment="1">
      <alignment horizontal="left"/>
    </xf>
    <xf numFmtId="0" fontId="13" fillId="0" borderId="96" xfId="0" applyFont="1" applyFill="1" applyBorder="1" applyAlignment="1">
      <alignment horizontal="center" vertical="center"/>
    </xf>
    <xf numFmtId="1" fontId="39" fillId="0" borderId="96" xfId="2002" applyNumberFormat="1" applyFont="1" applyFill="1" applyBorder="1" applyAlignment="1">
      <alignment horizontal="center"/>
    </xf>
    <xf numFmtId="0" fontId="129"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30" fillId="91" borderId="0" xfId="0" applyFont="1" applyFill="1" applyAlignment="1">
      <alignment horizontal="left"/>
    </xf>
    <xf numFmtId="0" fontId="130" fillId="91" borderId="0" xfId="0" applyFont="1" applyFill="1" applyAlignment="1">
      <alignment horizontal="center"/>
    </xf>
    <xf numFmtId="0" fontId="132" fillId="0" borderId="98" xfId="0" applyFont="1" applyBorder="1" applyAlignment="1">
      <alignment horizontal="left"/>
    </xf>
    <xf numFmtId="0" fontId="124" fillId="0" borderId="0" xfId="0" applyFont="1" applyAlignment="1">
      <alignment horizontal="left"/>
    </xf>
    <xf numFmtId="174" fontId="133" fillId="37" borderId="0" xfId="430" applyNumberFormat="1" applyFont="1" applyFill="1" applyBorder="1"/>
    <xf numFmtId="174" fontId="133" fillId="37" borderId="14" xfId="430" applyNumberFormat="1" applyFont="1" applyFill="1" applyBorder="1"/>
    <xf numFmtId="174" fontId="133" fillId="37" borderId="58" xfId="430" applyNumberFormat="1" applyFont="1" applyFill="1" applyBorder="1"/>
    <xf numFmtId="0" fontId="134" fillId="0" borderId="0" xfId="0" applyFont="1"/>
    <xf numFmtId="170" fontId="135" fillId="40" borderId="80" xfId="1467" applyNumberFormat="1" applyFont="1" applyAlignment="1">
      <alignment horizontal="center"/>
    </xf>
    <xf numFmtId="174" fontId="136" fillId="37" borderId="58" xfId="430" applyNumberFormat="1" applyFont="1" applyFill="1" applyBorder="1"/>
    <xf numFmtId="174" fontId="136" fillId="37" borderId="0" xfId="430" applyNumberFormat="1" applyFont="1" applyFill="1" applyBorder="1"/>
    <xf numFmtId="174" fontId="136" fillId="37" borderId="14" xfId="430" applyNumberFormat="1" applyFont="1" applyFill="1" applyBorder="1"/>
    <xf numFmtId="9" fontId="12" fillId="55" borderId="0" xfId="1473" applyFont="1" applyFill="1" applyBorder="1"/>
    <xf numFmtId="0" fontId="131" fillId="88" borderId="98" xfId="0" applyFont="1" applyFill="1" applyBorder="1" applyAlignment="1">
      <alignment horizontal="left" wrapText="1"/>
    </xf>
    <xf numFmtId="0" fontId="131" fillId="88" borderId="98" xfId="0" applyFont="1" applyFill="1" applyBorder="1" applyAlignment="1">
      <alignment horizontal="center"/>
    </xf>
    <xf numFmtId="1" fontId="132" fillId="0" borderId="98" xfId="0" applyNumberFormat="1" applyFont="1" applyBorder="1" applyAlignment="1">
      <alignment horizontal="center"/>
    </xf>
    <xf numFmtId="0" fontId="124" fillId="0" borderId="0" xfId="0" applyFont="1" applyAlignment="1">
      <alignment vertical="center"/>
    </xf>
    <xf numFmtId="2" fontId="136" fillId="50" borderId="0" xfId="7490" applyNumberFormat="1" applyFont="1" applyFill="1" applyBorder="1"/>
    <xf numFmtId="2" fontId="133" fillId="50" borderId="0" xfId="7490" applyNumberFormat="1" applyFont="1" applyFill="1" applyBorder="1"/>
    <xf numFmtId="170" fontId="133" fillId="50" borderId="90" xfId="7504" applyNumberFormat="1" applyFont="1" applyFill="1" applyBorder="1" applyAlignment="1">
      <alignment horizontal="center"/>
    </xf>
    <xf numFmtId="170" fontId="136" fillId="50" borderId="90" xfId="7504" applyNumberFormat="1" applyFont="1" applyFill="1" applyBorder="1" applyAlignment="1">
      <alignment horizontal="center"/>
    </xf>
    <xf numFmtId="0" fontId="13" fillId="0" borderId="96" xfId="0" applyFont="1" applyBorder="1"/>
    <xf numFmtId="0" fontId="12" fillId="0" borderId="0" xfId="0" applyFont="1"/>
    <xf numFmtId="0" fontId="140" fillId="0" borderId="0" xfId="0" applyFont="1"/>
    <xf numFmtId="0" fontId="0" fillId="0" borderId="34" xfId="0" applyBorder="1"/>
    <xf numFmtId="9" fontId="12" fillId="0" borderId="0" xfId="1473"/>
    <xf numFmtId="2" fontId="12" fillId="0" borderId="0" xfId="0" applyNumberFormat="1" applyFont="1"/>
    <xf numFmtId="0" fontId="34" fillId="50" borderId="95" xfId="0" applyFont="1" applyFill="1" applyBorder="1" applyAlignment="1">
      <alignment horizontal="left" vertical="center" wrapText="1"/>
    </xf>
    <xf numFmtId="0" fontId="34" fillId="86" borderId="93" xfId="0" applyNumberFormat="1" applyFont="1" applyFill="1" applyBorder="1" applyAlignment="1" applyProtection="1">
      <alignment horizontal="left" vertical="center" wrapText="1"/>
    </xf>
    <xf numFmtId="0" fontId="48" fillId="87" borderId="105" xfId="0" applyNumberFormat="1" applyFont="1" applyFill="1" applyBorder="1" applyAlignment="1" applyProtection="1">
      <alignment horizontal="left" vertical="center" wrapText="1"/>
    </xf>
    <xf numFmtId="1" fontId="12" fillId="0" borderId="0" xfId="0" applyNumberFormat="1" applyFont="1" applyFill="1" applyBorder="1" applyAlignment="1" applyProtection="1">
      <alignment horizontal="center"/>
    </xf>
    <xf numFmtId="0" fontId="0" fillId="0" borderId="0" xfId="0"/>
    <xf numFmtId="1" fontId="12"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2" fillId="0" borderId="0" xfId="0" applyNumberFormat="1" applyFont="1" applyFill="1" applyBorder="1" applyAlignment="1" applyProtection="1">
      <alignment horizontal="center"/>
    </xf>
    <xf numFmtId="1" fontId="127" fillId="0" borderId="0" xfId="0" applyNumberFormat="1" applyFont="1" applyFill="1" applyBorder="1" applyAlignment="1" applyProtection="1">
      <alignment horizontal="center"/>
    </xf>
    <xf numFmtId="0" fontId="12" fillId="0" borderId="0" xfId="2611"/>
    <xf numFmtId="0" fontId="144" fillId="50" borderId="0" xfId="2611" applyFont="1" applyFill="1"/>
    <xf numFmtId="2" fontId="12" fillId="0" borderId="0" xfId="2611" applyNumberFormat="1"/>
    <xf numFmtId="0" fontId="12" fillId="30" borderId="0" xfId="2611" applyFill="1"/>
    <xf numFmtId="0" fontId="34" fillId="31" borderId="129" xfId="2611" applyFont="1" applyFill="1" applyBorder="1" applyAlignment="1">
      <alignment horizontal="left" vertical="center" wrapText="1"/>
    </xf>
    <xf numFmtId="0" fontId="34" fillId="48" borderId="129" xfId="2611" applyFont="1" applyFill="1" applyBorder="1" applyAlignment="1">
      <alignment horizontal="left" vertical="center" wrapText="1"/>
    </xf>
    <xf numFmtId="0" fontId="34" fillId="32" borderId="129" xfId="2611" applyFont="1" applyFill="1" applyBorder="1" applyAlignment="1">
      <alignment horizontal="left" vertical="center" wrapText="1"/>
    </xf>
    <xf numFmtId="0" fontId="34" fillId="49" borderId="129" xfId="2611" applyFont="1" applyFill="1" applyBorder="1" applyAlignment="1">
      <alignment horizontal="left" vertical="center" wrapText="1"/>
    </xf>
    <xf numFmtId="0" fontId="83" fillId="76" borderId="130" xfId="10686" applyFont="1" applyBorder="1" applyAlignment="1">
      <alignment horizontal="center" vertical="center" wrapText="1"/>
    </xf>
    <xf numFmtId="0" fontId="35" fillId="29" borderId="94" xfId="2611" applyFont="1" applyFill="1" applyBorder="1" applyAlignment="1">
      <alignment horizontal="left" vertical="center" wrapText="1"/>
    </xf>
    <xf numFmtId="0" fontId="35" fillId="29" borderId="96" xfId="2611" applyFont="1" applyFill="1" applyBorder="1" applyAlignment="1">
      <alignment horizontal="center" vertical="center" wrapText="1"/>
    </xf>
    <xf numFmtId="0" fontId="12" fillId="37" borderId="0" xfId="0" applyFont="1" applyFill="1"/>
    <xf numFmtId="0" fontId="12" fillId="0" borderId="0" xfId="2611" applyAlignment="1" applyProtection="1">
      <alignment horizontal="left"/>
      <protection locked="0"/>
    </xf>
    <xf numFmtId="2" fontId="12" fillId="0" borderId="0" xfId="2611" applyNumberFormat="1" applyAlignment="1">
      <alignment horizontal="center"/>
    </xf>
    <xf numFmtId="169" fontId="12" fillId="0" borderId="0" xfId="2611" applyNumberFormat="1" applyAlignment="1">
      <alignment horizontal="center"/>
    </xf>
    <xf numFmtId="170" fontId="12" fillId="0" borderId="0" xfId="2611" applyNumberFormat="1" applyAlignment="1">
      <alignment horizontal="center"/>
    </xf>
    <xf numFmtId="169" fontId="12" fillId="47" borderId="0" xfId="2611" applyNumberFormat="1" applyFill="1" applyAlignment="1">
      <alignment horizontal="center"/>
    </xf>
    <xf numFmtId="2" fontId="12" fillId="31" borderId="0" xfId="2611" applyNumberFormat="1" applyFill="1" applyAlignment="1">
      <alignment horizontal="center"/>
    </xf>
    <xf numFmtId="9" fontId="12" fillId="50" borderId="0" xfId="2611" applyNumberFormat="1" applyFill="1" applyAlignment="1">
      <alignment horizontal="center"/>
    </xf>
    <xf numFmtId="171" fontId="127" fillId="0" borderId="0" xfId="0" applyNumberFormat="1" applyFont="1"/>
    <xf numFmtId="0" fontId="12" fillId="0" borderId="0" xfId="2611" applyAlignment="1">
      <alignment horizontal="center"/>
    </xf>
    <xf numFmtId="170" fontId="12" fillId="50" borderId="0" xfId="2611" applyNumberFormat="1" applyFill="1" applyAlignment="1">
      <alignment horizontal="center"/>
    </xf>
    <xf numFmtId="169" fontId="12" fillId="0" borderId="0" xfId="2611" applyNumberFormat="1"/>
    <xf numFmtId="1" fontId="12" fillId="0" borderId="0" xfId="2611" applyNumberFormat="1" applyAlignment="1">
      <alignment horizontal="center"/>
    </xf>
    <xf numFmtId="169" fontId="12" fillId="55" borderId="0" xfId="2611" applyNumberFormat="1" applyFill="1" applyAlignment="1">
      <alignment horizontal="center"/>
    </xf>
    <xf numFmtId="0" fontId="12" fillId="0" borderId="96" xfId="2611" applyBorder="1" applyAlignment="1" applyProtection="1">
      <alignment horizontal="left"/>
      <protection locked="0"/>
    </xf>
    <xf numFmtId="0" fontId="12" fillId="0" borderId="96" xfId="2611" applyBorder="1"/>
    <xf numFmtId="2" fontId="12" fillId="0" borderId="96" xfId="2611" applyNumberFormat="1" applyBorder="1" applyAlignment="1">
      <alignment horizontal="center"/>
    </xf>
    <xf numFmtId="169" fontId="12" fillId="55" borderId="96" xfId="2611" applyNumberFormat="1" applyFill="1" applyBorder="1" applyAlignment="1">
      <alignment horizontal="center"/>
    </xf>
    <xf numFmtId="169" fontId="12" fillId="0" borderId="96" xfId="2611" applyNumberFormat="1" applyBorder="1"/>
    <xf numFmtId="169" fontId="70" fillId="41" borderId="0" xfId="417" applyNumberFormat="1"/>
    <xf numFmtId="0" fontId="12" fillId="0" borderId="68" xfId="2611" applyBorder="1"/>
    <xf numFmtId="0" fontId="46" fillId="0" borderId="66" xfId="2611" applyFont="1" applyBorder="1" applyAlignment="1">
      <alignment horizontal="center"/>
    </xf>
    <xf numFmtId="0" fontId="46" fillId="0" borderId="67" xfId="2611" applyFont="1" applyBorder="1" applyAlignment="1">
      <alignment horizontal="center"/>
    </xf>
    <xf numFmtId="0" fontId="12" fillId="0" borderId="17" xfId="2611" applyBorder="1"/>
    <xf numFmtId="0" fontId="12" fillId="0" borderId="21" xfId="2611" applyBorder="1"/>
    <xf numFmtId="0" fontId="46" fillId="0" borderId="17" xfId="2611" applyFont="1" applyBorder="1"/>
    <xf numFmtId="170" fontId="12" fillId="50" borderId="21" xfId="2611" applyNumberFormat="1" applyFill="1" applyBorder="1" applyAlignment="1">
      <alignment horizontal="center"/>
    </xf>
    <xf numFmtId="0" fontId="46" fillId="0" borderId="131" xfId="2611" applyFont="1" applyBorder="1"/>
    <xf numFmtId="170" fontId="12" fillId="0" borderId="132" xfId="2611" applyNumberFormat="1" applyBorder="1" applyAlignment="1">
      <alignment horizontal="center"/>
    </xf>
    <xf numFmtId="170" fontId="12" fillId="50" borderId="133" xfId="2611" applyNumberFormat="1" applyFill="1" applyBorder="1" applyAlignment="1">
      <alignment horizontal="center"/>
    </xf>
    <xf numFmtId="1" fontId="12" fillId="0" borderId="0" xfId="2611" applyNumberFormat="1"/>
    <xf numFmtId="0" fontId="143" fillId="0" borderId="0" xfId="10657"/>
    <xf numFmtId="0" fontId="145" fillId="0" borderId="0" xfId="10657" applyFont="1"/>
    <xf numFmtId="1" fontId="143" fillId="0" borderId="0" xfId="10657" applyNumberFormat="1"/>
    <xf numFmtId="0" fontId="143" fillId="0" borderId="0" xfId="10657" applyAlignment="1">
      <alignment wrapText="1"/>
    </xf>
    <xf numFmtId="0" fontId="143" fillId="92" borderId="0" xfId="10657" applyFill="1" applyAlignment="1">
      <alignment horizontal="right"/>
    </xf>
    <xf numFmtId="0" fontId="146" fillId="0" borderId="0" xfId="10657" applyFont="1"/>
    <xf numFmtId="0" fontId="107" fillId="2" borderId="0" xfId="3738" applyFont="1" applyFill="1"/>
    <xf numFmtId="0" fontId="147" fillId="2" borderId="0" xfId="3738" applyFont="1" applyFill="1" applyAlignment="1">
      <alignment horizontal="center"/>
    </xf>
    <xf numFmtId="0" fontId="107" fillId="2" borderId="96" xfId="3738" applyFont="1" applyFill="1" applyBorder="1"/>
    <xf numFmtId="3" fontId="107" fillId="2" borderId="96" xfId="3738" applyNumberFormat="1" applyFont="1" applyFill="1" applyBorder="1" applyAlignment="1">
      <alignment horizontal="right"/>
    </xf>
    <xf numFmtId="0" fontId="147" fillId="2" borderId="96" xfId="3738" applyFont="1" applyFill="1" applyBorder="1" applyAlignment="1">
      <alignment horizontal="center"/>
    </xf>
    <xf numFmtId="3" fontId="107" fillId="2" borderId="0" xfId="3738" applyNumberFormat="1" applyFont="1" applyFill="1" applyAlignment="1">
      <alignment horizontal="right"/>
    </xf>
    <xf numFmtId="187" fontId="148" fillId="93" borderId="134" xfId="3738" applyNumberFormat="1" applyFont="1" applyFill="1" applyBorder="1" applyAlignment="1">
      <alignment horizontal="right"/>
    </xf>
    <xf numFmtId="187" fontId="148" fillId="93" borderId="135" xfId="3738" applyNumberFormat="1" applyFont="1" applyFill="1" applyBorder="1" applyAlignment="1">
      <alignment horizontal="right"/>
    </xf>
    <xf numFmtId="187" fontId="148" fillId="2" borderId="136" xfId="3738" applyNumberFormat="1" applyFont="1" applyFill="1" applyBorder="1" applyAlignment="1">
      <alignment horizontal="right"/>
    </xf>
    <xf numFmtId="187" fontId="148" fillId="93" borderId="136" xfId="3738" applyNumberFormat="1" applyFont="1" applyFill="1" applyBorder="1" applyAlignment="1">
      <alignment horizontal="right"/>
    </xf>
    <xf numFmtId="0" fontId="147" fillId="2" borderId="136" xfId="3738" applyFont="1" applyFill="1" applyBorder="1" applyAlignment="1">
      <alignment horizontal="center"/>
    </xf>
    <xf numFmtId="0" fontId="148" fillId="2" borderId="136" xfId="3738" applyFont="1" applyFill="1" applyBorder="1" applyAlignment="1">
      <alignment horizontal="left"/>
    </xf>
    <xf numFmtId="187" fontId="107" fillId="93" borderId="137" xfId="3738" applyNumberFormat="1" applyFont="1" applyFill="1" applyBorder="1" applyAlignment="1">
      <alignment horizontal="right"/>
    </xf>
    <xf numFmtId="187" fontId="107" fillId="93" borderId="138" xfId="3738" applyNumberFormat="1" applyFont="1" applyFill="1" applyBorder="1" applyAlignment="1">
      <alignment horizontal="right"/>
    </xf>
    <xf numFmtId="187" fontId="107" fillId="2" borderId="139" xfId="3738" applyNumberFormat="1" applyFont="1" applyFill="1" applyBorder="1" applyAlignment="1">
      <alignment horizontal="right"/>
    </xf>
    <xf numFmtId="187" fontId="107" fillId="93" borderId="139" xfId="3738" applyNumberFormat="1" applyFont="1" applyFill="1" applyBorder="1" applyAlignment="1">
      <alignment horizontal="right"/>
    </xf>
    <xf numFmtId="0" fontId="147" fillId="2" borderId="139" xfId="3738" applyFont="1" applyFill="1" applyBorder="1" applyAlignment="1">
      <alignment horizontal="center"/>
    </xf>
    <xf numFmtId="0" fontId="107" fillId="2" borderId="139" xfId="3738" applyFont="1" applyFill="1" applyBorder="1" applyAlignment="1">
      <alignment horizontal="left"/>
    </xf>
    <xf numFmtId="0" fontId="148" fillId="2" borderId="139" xfId="3738" applyFont="1" applyFill="1" applyBorder="1" applyAlignment="1">
      <alignment horizontal="center"/>
    </xf>
    <xf numFmtId="0" fontId="107" fillId="2" borderId="139" xfId="3738" applyFont="1" applyFill="1" applyBorder="1"/>
    <xf numFmtId="187" fontId="107" fillId="93" borderId="140" xfId="3738" applyNumberFormat="1" applyFont="1" applyFill="1" applyBorder="1" applyAlignment="1">
      <alignment horizontal="right"/>
    </xf>
    <xf numFmtId="187" fontId="107" fillId="93" borderId="141" xfId="3738" applyNumberFormat="1" applyFont="1" applyFill="1" applyBorder="1" applyAlignment="1">
      <alignment horizontal="right"/>
    </xf>
    <xf numFmtId="187" fontId="107" fillId="2" borderId="142" xfId="3738" applyNumberFormat="1" applyFont="1" applyFill="1" applyBorder="1" applyAlignment="1">
      <alignment horizontal="right"/>
    </xf>
    <xf numFmtId="187" fontId="107" fillId="93" borderId="142" xfId="3738" applyNumberFormat="1" applyFont="1" applyFill="1" applyBorder="1" applyAlignment="1">
      <alignment horizontal="right"/>
    </xf>
    <xf numFmtId="0" fontId="147" fillId="2" borderId="142" xfId="3738" applyFont="1" applyFill="1" applyBorder="1" applyAlignment="1">
      <alignment horizontal="center"/>
    </xf>
    <xf numFmtId="0" fontId="107" fillId="2" borderId="142" xfId="3738" applyFont="1" applyFill="1" applyBorder="1" applyAlignment="1">
      <alignment horizontal="left"/>
    </xf>
    <xf numFmtId="0" fontId="148" fillId="2" borderId="142" xfId="3738" applyFont="1" applyFill="1" applyBorder="1" applyAlignment="1">
      <alignment horizontal="center"/>
    </xf>
    <xf numFmtId="0" fontId="107" fillId="2" borderId="142" xfId="3738" applyFont="1" applyFill="1" applyBorder="1"/>
    <xf numFmtId="187" fontId="107" fillId="93" borderId="143" xfId="3738" applyNumberFormat="1" applyFont="1" applyFill="1" applyBorder="1" applyAlignment="1">
      <alignment horizontal="right"/>
    </xf>
    <xf numFmtId="187" fontId="107" fillId="93" borderId="144" xfId="3738" applyNumberFormat="1" applyFont="1" applyFill="1" applyBorder="1" applyAlignment="1">
      <alignment horizontal="right"/>
    </xf>
    <xf numFmtId="187" fontId="107" fillId="2" borderId="145" xfId="3738" applyNumberFormat="1" applyFont="1" applyFill="1" applyBorder="1" applyAlignment="1">
      <alignment horizontal="right"/>
    </xf>
    <xf numFmtId="187" fontId="107" fillId="93" borderId="145" xfId="3738" applyNumberFormat="1" applyFont="1" applyFill="1" applyBorder="1" applyAlignment="1">
      <alignment horizontal="right"/>
    </xf>
    <xf numFmtId="0" fontId="147" fillId="2" borderId="145" xfId="3738" applyFont="1" applyFill="1" applyBorder="1" applyAlignment="1">
      <alignment horizontal="center"/>
    </xf>
    <xf numFmtId="0" fontId="107" fillId="2" borderId="145" xfId="3738" applyFont="1" applyFill="1" applyBorder="1" applyAlignment="1">
      <alignment horizontal="left"/>
    </xf>
    <xf numFmtId="0" fontId="148" fillId="2" borderId="145" xfId="3738" applyFont="1" applyFill="1" applyBorder="1" applyAlignment="1">
      <alignment horizontal="center"/>
    </xf>
    <xf numFmtId="187" fontId="107" fillId="93" borderId="146" xfId="3738" applyNumberFormat="1" applyFont="1" applyFill="1" applyBorder="1" applyAlignment="1">
      <alignment horizontal="right"/>
    </xf>
    <xf numFmtId="187" fontId="107" fillId="93" borderId="147" xfId="3738" applyNumberFormat="1" applyFont="1" applyFill="1" applyBorder="1" applyAlignment="1">
      <alignment horizontal="right"/>
    </xf>
    <xf numFmtId="187" fontId="107" fillId="2" borderId="148" xfId="3738" applyNumberFormat="1" applyFont="1" applyFill="1" applyBorder="1" applyAlignment="1">
      <alignment horizontal="right"/>
    </xf>
    <xf numFmtId="187" fontId="107" fillId="93" borderId="148" xfId="3738" applyNumberFormat="1" applyFont="1" applyFill="1" applyBorder="1" applyAlignment="1">
      <alignment horizontal="right"/>
    </xf>
    <xf numFmtId="0" fontId="147" fillId="2" borderId="148" xfId="3738" applyFont="1" applyFill="1" applyBorder="1" applyAlignment="1">
      <alignment horizontal="center"/>
    </xf>
    <xf numFmtId="0" fontId="107" fillId="2" borderId="148" xfId="3738" applyFont="1" applyFill="1" applyBorder="1" applyAlignment="1">
      <alignment horizontal="left"/>
    </xf>
    <xf numFmtId="0" fontId="148" fillId="2" borderId="148" xfId="3738" applyFont="1" applyFill="1" applyBorder="1" applyAlignment="1">
      <alignment horizontal="center"/>
    </xf>
    <xf numFmtId="0" fontId="149" fillId="2" borderId="0" xfId="3738" applyFont="1" applyFill="1"/>
    <xf numFmtId="187" fontId="149" fillId="93" borderId="140" xfId="3738" applyNumberFormat="1" applyFont="1" applyFill="1" applyBorder="1" applyAlignment="1">
      <alignment horizontal="right"/>
    </xf>
    <xf numFmtId="187" fontId="149" fillId="93" borderId="141" xfId="3738" applyNumberFormat="1" applyFont="1" applyFill="1" applyBorder="1" applyAlignment="1">
      <alignment horizontal="right"/>
    </xf>
    <xf numFmtId="187" fontId="149" fillId="2" borderId="142" xfId="3738" applyNumberFormat="1" applyFont="1" applyFill="1" applyBorder="1" applyAlignment="1">
      <alignment horizontal="right"/>
    </xf>
    <xf numFmtId="187" fontId="149" fillId="93" borderId="142" xfId="3738" applyNumberFormat="1" applyFont="1" applyFill="1" applyBorder="1" applyAlignment="1">
      <alignment horizontal="right"/>
    </xf>
    <xf numFmtId="0" fontId="150" fillId="2" borderId="142" xfId="3738" applyFont="1" applyFill="1" applyBorder="1" applyAlignment="1">
      <alignment horizontal="center"/>
    </xf>
    <xf numFmtId="0" fontId="149" fillId="2" borderId="142" xfId="3738" applyFont="1" applyFill="1" applyBorder="1" applyAlignment="1">
      <alignment horizontal="left"/>
    </xf>
    <xf numFmtId="0" fontId="151" fillId="2" borderId="142" xfId="3738" applyFont="1" applyFill="1" applyBorder="1" applyAlignment="1">
      <alignment horizontal="center"/>
    </xf>
    <xf numFmtId="187" fontId="148" fillId="93" borderId="34" xfId="3738" applyNumberFormat="1" applyFont="1" applyFill="1" applyBorder="1" applyAlignment="1">
      <alignment horizontal="right"/>
    </xf>
    <xf numFmtId="187" fontId="148" fillId="93" borderId="42" xfId="3738" applyNumberFormat="1" applyFont="1" applyFill="1" applyBorder="1" applyAlignment="1">
      <alignment horizontal="right"/>
    </xf>
    <xf numFmtId="187" fontId="148" fillId="2" borderId="14" xfId="3738" applyNumberFormat="1" applyFont="1" applyFill="1" applyBorder="1" applyAlignment="1">
      <alignment horizontal="right"/>
    </xf>
    <xf numFmtId="187" fontId="148" fillId="93" borderId="14" xfId="3738" applyNumberFormat="1" applyFont="1" applyFill="1" applyBorder="1" applyAlignment="1">
      <alignment horizontal="right"/>
    </xf>
    <xf numFmtId="0" fontId="147" fillId="2" borderId="14" xfId="3738" applyFont="1" applyFill="1" applyBorder="1" applyAlignment="1">
      <alignment horizontal="center"/>
    </xf>
    <xf numFmtId="0" fontId="148" fillId="2" borderId="14" xfId="3738" applyFont="1" applyFill="1" applyBorder="1" applyAlignment="1">
      <alignment horizontal="left"/>
    </xf>
    <xf numFmtId="0" fontId="107" fillId="50" borderId="0" xfId="3738" applyFont="1" applyFill="1"/>
    <xf numFmtId="187" fontId="107" fillId="50" borderId="140" xfId="3738" applyNumberFormat="1" applyFont="1" applyFill="1" applyBorder="1" applyAlignment="1">
      <alignment horizontal="right"/>
    </xf>
    <xf numFmtId="187" fontId="107" fillId="50" borderId="141" xfId="3738" applyNumberFormat="1" applyFont="1" applyFill="1" applyBorder="1" applyAlignment="1">
      <alignment horizontal="right"/>
    </xf>
    <xf numFmtId="187" fontId="107" fillId="50" borderId="142" xfId="3738" applyNumberFormat="1" applyFont="1" applyFill="1" applyBorder="1" applyAlignment="1">
      <alignment horizontal="right"/>
    </xf>
    <xf numFmtId="0" fontId="147" fillId="50" borderId="142" xfId="3738" applyFont="1" applyFill="1" applyBorder="1" applyAlignment="1">
      <alignment horizontal="center"/>
    </xf>
    <xf numFmtId="0" fontId="107" fillId="50" borderId="142" xfId="3738" applyFont="1" applyFill="1" applyBorder="1" applyAlignment="1">
      <alignment horizontal="left"/>
    </xf>
    <xf numFmtId="0" fontId="148" fillId="50" borderId="142" xfId="3738" applyFont="1" applyFill="1" applyBorder="1" applyAlignment="1">
      <alignment horizontal="center"/>
    </xf>
    <xf numFmtId="187" fontId="148" fillId="93" borderId="149" xfId="3738" applyNumberFormat="1" applyFont="1" applyFill="1" applyBorder="1" applyAlignment="1">
      <alignment horizontal="right"/>
    </xf>
    <xf numFmtId="187" fontId="148" fillId="93" borderId="124" xfId="3738" applyNumberFormat="1" applyFont="1" applyFill="1" applyBorder="1" applyAlignment="1">
      <alignment horizontal="right"/>
    </xf>
    <xf numFmtId="187" fontId="148" fillId="2" borderId="130" xfId="3738" applyNumberFormat="1" applyFont="1" applyFill="1" applyBorder="1" applyAlignment="1">
      <alignment horizontal="right"/>
    </xf>
    <xf numFmtId="187" fontId="148" fillId="93" borderId="130" xfId="3738" applyNumberFormat="1" applyFont="1" applyFill="1" applyBorder="1" applyAlignment="1">
      <alignment horizontal="right"/>
    </xf>
    <xf numFmtId="0" fontId="147" fillId="2" borderId="130" xfId="3738" applyFont="1" applyFill="1" applyBorder="1" applyAlignment="1">
      <alignment horizontal="center"/>
    </xf>
    <xf numFmtId="0" fontId="148" fillId="2" borderId="130" xfId="3738" applyFont="1" applyFill="1" applyBorder="1" applyAlignment="1">
      <alignment horizontal="left"/>
    </xf>
    <xf numFmtId="187" fontId="107" fillId="93" borderId="150" xfId="3738" applyNumberFormat="1" applyFont="1" applyFill="1" applyBorder="1" applyAlignment="1">
      <alignment horizontal="right"/>
    </xf>
    <xf numFmtId="187" fontId="107" fillId="93" borderId="151" xfId="3738" applyNumberFormat="1" applyFont="1" applyFill="1" applyBorder="1" applyAlignment="1">
      <alignment horizontal="right"/>
    </xf>
    <xf numFmtId="187" fontId="107" fillId="2" borderId="152" xfId="3738" applyNumberFormat="1" applyFont="1" applyFill="1" applyBorder="1" applyAlignment="1">
      <alignment horizontal="right"/>
    </xf>
    <xf numFmtId="187" fontId="107" fillId="93" borderId="152" xfId="3738" applyNumberFormat="1" applyFont="1" applyFill="1" applyBorder="1" applyAlignment="1">
      <alignment horizontal="right"/>
    </xf>
    <xf numFmtId="0" fontId="147" fillId="2" borderId="152" xfId="3738" applyFont="1" applyFill="1" applyBorder="1" applyAlignment="1">
      <alignment horizontal="center"/>
    </xf>
    <xf numFmtId="0" fontId="107" fillId="2" borderId="152" xfId="3738" applyFont="1" applyFill="1" applyBorder="1" applyAlignment="1">
      <alignment horizontal="left"/>
    </xf>
    <xf numFmtId="0" fontId="148" fillId="2" borderId="152" xfId="3738" applyFont="1" applyFill="1" applyBorder="1" applyAlignment="1">
      <alignment horizontal="center"/>
    </xf>
    <xf numFmtId="0" fontId="107" fillId="93" borderId="153" xfId="3738" applyFont="1" applyFill="1" applyBorder="1" applyAlignment="1">
      <alignment horizontal="center"/>
    </xf>
    <xf numFmtId="0" fontId="107" fillId="93" borderId="154" xfId="3738" applyFont="1" applyFill="1" applyBorder="1" applyAlignment="1">
      <alignment horizontal="center"/>
    </xf>
    <xf numFmtId="0" fontId="107" fillId="2" borderId="129" xfId="3738" applyFont="1" applyFill="1" applyBorder="1" applyAlignment="1">
      <alignment horizontal="center"/>
    </xf>
    <xf numFmtId="3" fontId="107" fillId="2" borderId="129" xfId="3738" applyNumberFormat="1" applyFont="1" applyFill="1" applyBorder="1" applyAlignment="1">
      <alignment horizontal="center"/>
    </xf>
    <xf numFmtId="3" fontId="107" fillId="93" borderId="153" xfId="3738" applyNumberFormat="1" applyFont="1" applyFill="1" applyBorder="1" applyAlignment="1">
      <alignment horizontal="center"/>
    </xf>
    <xf numFmtId="0" fontId="107" fillId="93" borderId="129" xfId="3738" applyFont="1" applyFill="1" applyBorder="1" applyAlignment="1">
      <alignment horizontal="center"/>
    </xf>
    <xf numFmtId="0" fontId="147" fillId="2" borderId="129" xfId="3738" applyFont="1" applyFill="1" applyBorder="1" applyAlignment="1">
      <alignment horizontal="center"/>
    </xf>
    <xf numFmtId="0" fontId="107" fillId="2" borderId="129" xfId="3738" applyFont="1" applyFill="1" applyBorder="1"/>
    <xf numFmtId="0" fontId="148" fillId="93" borderId="149" xfId="3738" applyFont="1" applyFill="1" applyBorder="1" applyAlignment="1">
      <alignment horizontal="center" vertical="center" wrapText="1"/>
    </xf>
    <xf numFmtId="0" fontId="148" fillId="93" borderId="124" xfId="3738" applyFont="1" applyFill="1" applyBorder="1" applyAlignment="1">
      <alignment horizontal="center" vertical="center" wrapText="1"/>
    </xf>
    <xf numFmtId="0" fontId="148" fillId="2" borderId="130" xfId="3738" applyFont="1" applyFill="1" applyBorder="1" applyAlignment="1">
      <alignment horizontal="center" vertical="center" wrapText="1"/>
    </xf>
    <xf numFmtId="0" fontId="148" fillId="2" borderId="130" xfId="3738" applyFont="1" applyFill="1" applyBorder="1" applyAlignment="1">
      <alignment horizontal="center" vertical="center"/>
    </xf>
    <xf numFmtId="0" fontId="148" fillId="93" borderId="149" xfId="3738" applyFont="1" applyFill="1" applyBorder="1" applyAlignment="1">
      <alignment horizontal="center" vertical="center"/>
    </xf>
    <xf numFmtId="0" fontId="148" fillId="93" borderId="130" xfId="3738" applyFont="1" applyFill="1" applyBorder="1" applyAlignment="1">
      <alignment horizontal="center" vertical="center" wrapText="1"/>
    </xf>
    <xf numFmtId="0" fontId="152" fillId="2" borderId="130" xfId="3738" quotePrefix="1" applyFont="1" applyFill="1" applyBorder="1" applyAlignment="1">
      <alignment horizontal="center" vertical="center"/>
    </xf>
    <xf numFmtId="0" fontId="152" fillId="2" borderId="130" xfId="3738" applyFont="1" applyFill="1" applyBorder="1" applyAlignment="1">
      <alignment horizontal="center" vertical="center"/>
    </xf>
    <xf numFmtId="0" fontId="152" fillId="2" borderId="130" xfId="3738" applyFont="1" applyFill="1" applyBorder="1" applyAlignment="1">
      <alignment horizontal="centerContinuous" vertical="center"/>
    </xf>
    <xf numFmtId="0" fontId="107" fillId="2" borderId="0" xfId="3738" applyFont="1" applyFill="1" applyAlignment="1">
      <alignment horizontal="center"/>
    </xf>
    <xf numFmtId="0" fontId="107" fillId="2" borderId="14" xfId="3738" applyFont="1" applyFill="1" applyBorder="1" applyAlignment="1">
      <alignment horizontal="center"/>
    </xf>
    <xf numFmtId="0" fontId="107" fillId="2" borderId="34" xfId="3738" applyFont="1" applyFill="1" applyBorder="1" applyAlignment="1">
      <alignment horizontal="center"/>
    </xf>
    <xf numFmtId="0" fontId="148" fillId="2" borderId="14" xfId="3738" applyFont="1" applyFill="1" applyBorder="1" applyAlignment="1">
      <alignment horizontal="center"/>
    </xf>
    <xf numFmtId="0" fontId="107" fillId="2" borderId="14" xfId="3738" applyFont="1" applyFill="1" applyBorder="1"/>
    <xf numFmtId="3" fontId="107" fillId="2" borderId="14" xfId="3738" applyNumberFormat="1" applyFont="1" applyFill="1" applyBorder="1" applyAlignment="1">
      <alignment horizontal="right"/>
    </xf>
    <xf numFmtId="187" fontId="148" fillId="2" borderId="96" xfId="3738" applyNumberFormat="1" applyFont="1" applyFill="1" applyBorder="1" applyAlignment="1">
      <alignment horizontal="right"/>
    </xf>
    <xf numFmtId="187" fontId="148" fillId="93" borderId="96" xfId="3738" applyNumberFormat="1" applyFont="1" applyFill="1" applyBorder="1" applyAlignment="1">
      <alignment horizontal="right"/>
    </xf>
    <xf numFmtId="0" fontId="148" fillId="2" borderId="96" xfId="3738" applyFont="1" applyFill="1" applyBorder="1" applyAlignment="1">
      <alignment horizontal="left"/>
    </xf>
    <xf numFmtId="0" fontId="107" fillId="2" borderId="96" xfId="3738" applyFont="1" applyFill="1" applyBorder="1" applyAlignment="1">
      <alignment horizontal="center"/>
    </xf>
    <xf numFmtId="0" fontId="148" fillId="2" borderId="96" xfId="3738" applyFont="1" applyFill="1" applyBorder="1" applyAlignment="1">
      <alignment horizontal="center"/>
    </xf>
    <xf numFmtId="188" fontId="12" fillId="0" borderId="0" xfId="2611" applyNumberFormat="1"/>
    <xf numFmtId="2" fontId="143" fillId="0" borderId="0" xfId="2611" applyNumberFormat="1" applyFont="1"/>
    <xf numFmtId="0" fontId="145" fillId="0" borderId="0" xfId="2611" applyFont="1" applyAlignment="1">
      <alignment horizontal="left"/>
    </xf>
    <xf numFmtId="0" fontId="46" fillId="94" borderId="0" xfId="0" applyFont="1" applyFill="1"/>
    <xf numFmtId="0" fontId="143" fillId="0" borderId="0" xfId="2611" applyFont="1"/>
    <xf numFmtId="0" fontId="153" fillId="0" borderId="0" xfId="2611" applyFont="1"/>
    <xf numFmtId="0" fontId="145" fillId="0" borderId="0" xfId="2611" applyFont="1"/>
    <xf numFmtId="0" fontId="46" fillId="0" borderId="0" xfId="2611" applyFont="1"/>
    <xf numFmtId="0" fontId="143" fillId="0" borderId="92" xfId="2611" applyFont="1" applyBorder="1"/>
    <xf numFmtId="0" fontId="143" fillId="0" borderId="97" xfId="2611" applyFont="1" applyBorder="1"/>
    <xf numFmtId="169" fontId="12" fillId="0" borderId="97" xfId="2611" applyNumberFormat="1" applyBorder="1"/>
    <xf numFmtId="0" fontId="12" fillId="0" borderId="97" xfId="2611" applyBorder="1"/>
    <xf numFmtId="0" fontId="12" fillId="0" borderId="91" xfId="2611" applyBorder="1"/>
    <xf numFmtId="0" fontId="143" fillId="0" borderId="21" xfId="2611" applyFont="1" applyBorder="1"/>
    <xf numFmtId="0" fontId="3" fillId="0" borderId="0" xfId="10687" applyAlignment="1">
      <alignment horizontal="left"/>
    </xf>
    <xf numFmtId="0" fontId="3" fillId="0" borderId="17" xfId="10687" applyBorder="1" applyAlignment="1">
      <alignment horizontal="left"/>
    </xf>
    <xf numFmtId="0" fontId="12" fillId="0" borderId="67" xfId="2611" applyBorder="1"/>
    <xf numFmtId="0" fontId="12" fillId="0" borderId="66" xfId="2611" applyBorder="1"/>
    <xf numFmtId="0" fontId="3" fillId="0" borderId="0" xfId="10687"/>
    <xf numFmtId="10" fontId="3" fillId="0" borderId="0" xfId="10653" applyNumberFormat="1" applyFont="1"/>
    <xf numFmtId="2" fontId="3" fillId="0" borderId="0" xfId="10687" applyNumberFormat="1"/>
    <xf numFmtId="0" fontId="83" fillId="0" borderId="0" xfId="10687" applyFont="1"/>
    <xf numFmtId="2" fontId="3" fillId="0" borderId="0" xfId="10687" quotePrefix="1" applyNumberFormat="1"/>
    <xf numFmtId="189" fontId="154" fillId="0" borderId="0" xfId="10656" applyNumberFormat="1" applyFont="1"/>
    <xf numFmtId="0" fontId="3" fillId="0" borderId="0" xfId="10687" applyAlignment="1">
      <alignment horizontal="center"/>
    </xf>
    <xf numFmtId="170" fontId="132" fillId="0" borderId="0" xfId="10687" applyNumberFormat="1" applyFont="1" applyAlignment="1">
      <alignment horizontal="center"/>
    </xf>
    <xf numFmtId="1" fontId="3" fillId="0" borderId="0" xfId="10687" applyNumberFormat="1" applyAlignment="1">
      <alignment horizontal="center"/>
    </xf>
    <xf numFmtId="0" fontId="3" fillId="0" borderId="129" xfId="10687" applyBorder="1"/>
    <xf numFmtId="170" fontId="124" fillId="0" borderId="0" xfId="10687" applyNumberFormat="1" applyFont="1" applyAlignment="1">
      <alignment horizontal="right"/>
    </xf>
    <xf numFmtId="0" fontId="155" fillId="0" borderId="0" xfId="10687" applyFont="1"/>
    <xf numFmtId="1" fontId="132" fillId="0" borderId="0" xfId="10687" applyNumberFormat="1" applyFont="1" applyAlignment="1">
      <alignment horizontal="center"/>
    </xf>
    <xf numFmtId="0" fontId="155" fillId="0" borderId="0" xfId="10687" applyFont="1" applyAlignment="1">
      <alignment horizontal="left"/>
    </xf>
    <xf numFmtId="0" fontId="132" fillId="0" borderId="0" xfId="10687" applyFont="1" applyAlignment="1">
      <alignment horizontal="left"/>
    </xf>
    <xf numFmtId="2" fontId="155" fillId="0" borderId="155" xfId="49" applyNumberFormat="1" applyFont="1" applyBorder="1" applyAlignment="1">
      <alignment horizontal="center"/>
    </xf>
    <xf numFmtId="0" fontId="3" fillId="0" borderId="130" xfId="10687" applyBorder="1"/>
    <xf numFmtId="2" fontId="155" fillId="0" borderId="149" xfId="49" applyNumberFormat="1" applyFont="1" applyBorder="1" applyAlignment="1">
      <alignment horizontal="center"/>
    </xf>
    <xf numFmtId="0" fontId="3" fillId="31" borderId="0" xfId="10687" applyFill="1" applyAlignment="1">
      <alignment horizontal="left" wrapText="1"/>
    </xf>
    <xf numFmtId="0" fontId="30" fillId="31" borderId="0" xfId="10687" applyFont="1" applyFill="1" applyAlignment="1">
      <alignment horizontal="left" wrapText="1"/>
    </xf>
    <xf numFmtId="174" fontId="156" fillId="0" borderId="0" xfId="49" applyNumberFormat="1" applyFont="1"/>
    <xf numFmtId="0" fontId="24" fillId="0" borderId="0" xfId="10687" applyFont="1" applyAlignment="1">
      <alignment horizontal="left"/>
    </xf>
    <xf numFmtId="0" fontId="3" fillId="0" borderId="0" xfId="10687" applyAlignment="1">
      <alignment horizontal="right"/>
    </xf>
    <xf numFmtId="165" fontId="3" fillId="0" borderId="0" xfId="10687" applyNumberFormat="1" applyAlignment="1">
      <alignment horizontal="left"/>
    </xf>
    <xf numFmtId="169" fontId="3" fillId="0" borderId="0" xfId="10687" applyNumberFormat="1" applyAlignment="1">
      <alignment horizontal="left"/>
    </xf>
    <xf numFmtId="0" fontId="3" fillId="95" borderId="0" xfId="10687" applyFill="1" applyAlignment="1">
      <alignment horizontal="left"/>
    </xf>
    <xf numFmtId="2" fontId="3" fillId="0" borderId="0" xfId="10687" applyNumberFormat="1" applyAlignment="1">
      <alignment horizontal="left"/>
    </xf>
    <xf numFmtId="0" fontId="30" fillId="95" borderId="0" xfId="10687" applyFont="1" applyFill="1" applyAlignment="1">
      <alignment horizontal="left"/>
    </xf>
    <xf numFmtId="0" fontId="3" fillId="31" borderId="0" xfId="10687" applyFill="1" applyAlignment="1">
      <alignment horizontal="left"/>
    </xf>
    <xf numFmtId="0" fontId="30" fillId="31" borderId="0" xfId="10687" applyFont="1" applyFill="1" applyAlignment="1">
      <alignment horizontal="left"/>
    </xf>
    <xf numFmtId="190" fontId="12" fillId="0" borderId="0" xfId="10655" applyNumberFormat="1"/>
    <xf numFmtId="1" fontId="3" fillId="0" borderId="0" xfId="10687" applyNumberFormat="1" applyAlignment="1">
      <alignment horizontal="left"/>
    </xf>
    <xf numFmtId="170" fontId="12" fillId="0" borderId="0" xfId="2611" applyNumberFormat="1"/>
    <xf numFmtId="170" fontId="3" fillId="0" borderId="0" xfId="10687" applyNumberFormat="1" applyAlignment="1">
      <alignment horizontal="right"/>
    </xf>
    <xf numFmtId="191" fontId="3" fillId="0" borderId="0" xfId="10687" applyNumberFormat="1"/>
    <xf numFmtId="165" fontId="3" fillId="0" borderId="0" xfId="10687" applyNumberFormat="1"/>
    <xf numFmtId="191" fontId="157" fillId="0" borderId="0" xfId="10687" applyNumberFormat="1" applyFont="1" applyAlignment="1">
      <alignment horizontal="left"/>
    </xf>
    <xf numFmtId="191" fontId="15" fillId="0" borderId="0" xfId="10653" applyNumberFormat="1"/>
    <xf numFmtId="191" fontId="157" fillId="0" borderId="0" xfId="10653" applyNumberFormat="1" applyFont="1" applyAlignment="1">
      <alignment horizontal="left"/>
    </xf>
    <xf numFmtId="191" fontId="158" fillId="0" borderId="0" xfId="10653" applyNumberFormat="1" applyFont="1" applyAlignment="1">
      <alignment horizontal="left"/>
    </xf>
    <xf numFmtId="9" fontId="157" fillId="0" borderId="0" xfId="10653" applyFont="1" applyAlignment="1">
      <alignment horizontal="left"/>
    </xf>
    <xf numFmtId="0" fontId="157" fillId="0" borderId="0" xfId="10687" applyFont="1" applyAlignment="1">
      <alignment horizontal="left"/>
    </xf>
    <xf numFmtId="170" fontId="3" fillId="0" borderId="0" xfId="10687" applyNumberFormat="1" applyAlignment="1">
      <alignment horizontal="left"/>
    </xf>
    <xf numFmtId="0" fontId="158" fillId="0" borderId="0" xfId="10688" quotePrefix="1" applyFont="1"/>
    <xf numFmtId="0" fontId="159" fillId="0" borderId="0" xfId="10687" quotePrefix="1" applyFont="1" applyAlignment="1">
      <alignment horizontal="left"/>
    </xf>
    <xf numFmtId="0" fontId="159" fillId="0" borderId="0" xfId="10688" quotePrefix="1" applyFont="1"/>
    <xf numFmtId="0" fontId="32" fillId="0" borderId="0" xfId="10687" quotePrefix="1" applyFont="1"/>
    <xf numFmtId="191" fontId="160" fillId="0" borderId="0" xfId="10687" applyNumberFormat="1" applyFont="1" applyAlignment="1">
      <alignment horizontal="left"/>
    </xf>
    <xf numFmtId="191" fontId="32" fillId="0" borderId="0" xfId="10653" applyNumberFormat="1" applyFont="1" applyAlignment="1">
      <alignment horizontal="left"/>
    </xf>
    <xf numFmtId="191" fontId="161" fillId="0" borderId="0" xfId="10653" applyNumberFormat="1" applyFont="1" applyAlignment="1">
      <alignment horizontal="left"/>
    </xf>
    <xf numFmtId="191" fontId="15" fillId="0" borderId="0" xfId="10653" applyNumberFormat="1" applyAlignment="1">
      <alignment horizontal="left"/>
    </xf>
    <xf numFmtId="191" fontId="162" fillId="0" borderId="0" xfId="10653" applyNumberFormat="1" applyFont="1" applyAlignment="1">
      <alignment horizontal="left"/>
    </xf>
    <xf numFmtId="9" fontId="159" fillId="0" borderId="0" xfId="10653" applyFont="1" applyAlignment="1">
      <alignment horizontal="left"/>
    </xf>
    <xf numFmtId="0" fontId="39" fillId="0" borderId="0" xfId="10687" applyFont="1" applyAlignment="1">
      <alignment horizontal="left"/>
    </xf>
    <xf numFmtId="0" fontId="159" fillId="0" borderId="0" xfId="10687" applyFont="1" applyAlignment="1">
      <alignment horizontal="left"/>
    </xf>
    <xf numFmtId="0" fontId="163" fillId="0" borderId="0" xfId="10688" quotePrefix="1" applyFont="1"/>
    <xf numFmtId="0" fontId="77" fillId="0" borderId="0" xfId="10687" applyFont="1" applyAlignment="1">
      <alignment horizontal="left"/>
    </xf>
    <xf numFmtId="9" fontId="15" fillId="0" borderId="0" xfId="10653"/>
    <xf numFmtId="191" fontId="164" fillId="0" borderId="0" xfId="10653" applyNumberFormat="1" applyFont="1" applyAlignment="1">
      <alignment horizontal="left"/>
    </xf>
    <xf numFmtId="165" fontId="15" fillId="0" borderId="0" xfId="49" applyAlignment="1">
      <alignment horizontal="left"/>
    </xf>
    <xf numFmtId="165" fontId="165" fillId="0" borderId="0" xfId="49" applyFont="1"/>
    <xf numFmtId="0" fontId="166" fillId="0" borderId="0" xfId="10687" applyFont="1" applyAlignment="1">
      <alignment horizontal="right"/>
    </xf>
    <xf numFmtId="165" fontId="15" fillId="0" borderId="0" xfId="49"/>
    <xf numFmtId="165" fontId="160" fillId="0" borderId="0" xfId="49" applyFont="1"/>
    <xf numFmtId="165" fontId="161" fillId="0" borderId="0" xfId="49" applyFont="1"/>
    <xf numFmtId="165" fontId="22" fillId="0" borderId="0" xfId="49" applyFont="1"/>
    <xf numFmtId="165" fontId="24" fillId="0" borderId="0" xfId="49" applyFont="1"/>
    <xf numFmtId="165" fontId="162" fillId="0" borderId="0" xfId="49" applyFont="1"/>
    <xf numFmtId="165" fontId="24" fillId="0" borderId="0" xfId="49" applyFont="1" applyAlignment="1">
      <alignment horizontal="left"/>
    </xf>
    <xf numFmtId="165" fontId="161" fillId="0" borderId="0" xfId="49" applyFont="1" applyAlignment="1">
      <alignment horizontal="left"/>
    </xf>
    <xf numFmtId="174" fontId="167" fillId="0" borderId="0" xfId="49" applyNumberFormat="1" applyFont="1"/>
    <xf numFmtId="165" fontId="168" fillId="0" borderId="0" xfId="2618" applyNumberFormat="1" applyFont="1" applyAlignment="1">
      <alignment horizontal="right"/>
    </xf>
    <xf numFmtId="165" fontId="169" fillId="0" borderId="0" xfId="49" applyFont="1" applyAlignment="1">
      <alignment horizontal="left"/>
    </xf>
    <xf numFmtId="0" fontId="141" fillId="0" borderId="0" xfId="10652"/>
    <xf numFmtId="165" fontId="170" fillId="0" borderId="16" xfId="2618" applyNumberFormat="1" applyFont="1" applyBorder="1" applyAlignment="1">
      <alignment horizontal="left"/>
    </xf>
    <xf numFmtId="165" fontId="15" fillId="0" borderId="16" xfId="49" applyBorder="1" applyAlignment="1">
      <alignment horizontal="left"/>
    </xf>
    <xf numFmtId="165" fontId="160" fillId="0" borderId="96" xfId="49" applyFont="1" applyBorder="1"/>
    <xf numFmtId="165" fontId="161" fillId="0" borderId="96" xfId="49" applyFont="1" applyBorder="1"/>
    <xf numFmtId="165" fontId="22" fillId="0" borderId="96" xfId="49" applyFont="1" applyBorder="1"/>
    <xf numFmtId="165" fontId="15" fillId="0" borderId="96" xfId="49" applyBorder="1" applyAlignment="1">
      <alignment horizontal="left"/>
    </xf>
    <xf numFmtId="165" fontId="15" fillId="0" borderId="96" xfId="49" applyBorder="1"/>
    <xf numFmtId="165" fontId="24" fillId="0" borderId="96" xfId="49" applyFont="1" applyBorder="1"/>
    <xf numFmtId="165" fontId="162" fillId="0" borderId="96" xfId="49" applyFont="1" applyBorder="1"/>
    <xf numFmtId="165" fontId="24" fillId="0" borderId="96" xfId="49" applyFont="1" applyBorder="1" applyAlignment="1">
      <alignment horizontal="left"/>
    </xf>
    <xf numFmtId="165" fontId="161" fillId="0" borderId="96" xfId="49" applyFont="1" applyBorder="1" applyAlignment="1">
      <alignment horizontal="left"/>
    </xf>
    <xf numFmtId="165" fontId="170" fillId="0" borderId="34" xfId="2618" applyNumberFormat="1" applyFont="1" applyBorder="1" applyAlignment="1">
      <alignment horizontal="left"/>
    </xf>
    <xf numFmtId="0" fontId="3" fillId="0" borderId="42" xfId="10687" applyBorder="1" applyAlignment="1">
      <alignment horizontal="left"/>
    </xf>
    <xf numFmtId="165" fontId="170" fillId="0" borderId="20" xfId="2618" applyNumberFormat="1" applyFont="1" applyBorder="1" applyAlignment="1">
      <alignment horizontal="left"/>
    </xf>
    <xf numFmtId="165" fontId="15" fillId="0" borderId="20" xfId="49" applyBorder="1" applyAlignment="1">
      <alignment horizontal="left"/>
    </xf>
    <xf numFmtId="165" fontId="170" fillId="0" borderId="19" xfId="2618" applyNumberFormat="1" applyFont="1" applyBorder="1" applyAlignment="1">
      <alignment horizontal="left"/>
    </xf>
    <xf numFmtId="0" fontId="3" fillId="0" borderId="18" xfId="10687" applyBorder="1" applyAlignment="1">
      <alignment horizontal="left"/>
    </xf>
    <xf numFmtId="165" fontId="170" fillId="0" borderId="156" xfId="2618" applyNumberFormat="1" applyFont="1" applyBorder="1" applyAlignment="1">
      <alignment horizontal="left"/>
    </xf>
    <xf numFmtId="165" fontId="15" fillId="0" borderId="156" xfId="49" applyBorder="1" applyAlignment="1">
      <alignment horizontal="left"/>
    </xf>
    <xf numFmtId="165" fontId="160" fillId="0" borderId="129" xfId="49" applyFont="1" applyBorder="1"/>
    <xf numFmtId="165" fontId="161" fillId="0" borderId="129" xfId="49" applyFont="1" applyBorder="1"/>
    <xf numFmtId="165" fontId="22" fillId="0" borderId="129" xfId="49" applyFont="1" applyBorder="1"/>
    <xf numFmtId="165" fontId="15" fillId="0" borderId="129" xfId="49" applyBorder="1" applyAlignment="1">
      <alignment horizontal="left"/>
    </xf>
    <xf numFmtId="165" fontId="15" fillId="0" borderId="129" xfId="49" applyBorder="1"/>
    <xf numFmtId="165" fontId="24" fillId="0" borderId="129" xfId="49" applyFont="1" applyBorder="1"/>
    <xf numFmtId="165" fontId="162" fillId="0" borderId="129" xfId="49" applyFont="1" applyBorder="1"/>
    <xf numFmtId="165" fontId="24" fillId="0" borderId="129" xfId="49" applyFont="1" applyBorder="1" applyAlignment="1">
      <alignment horizontal="left"/>
    </xf>
    <xf numFmtId="165" fontId="161" fillId="0" borderId="129" xfId="49" applyFont="1" applyBorder="1" applyAlignment="1">
      <alignment horizontal="left"/>
    </xf>
    <xf numFmtId="165" fontId="170" fillId="0" borderId="153" xfId="2618" applyNumberFormat="1" applyFont="1" applyBorder="1" applyAlignment="1">
      <alignment horizontal="left"/>
    </xf>
    <xf numFmtId="0" fontId="3" fillId="0" borderId="154" xfId="10687" applyBorder="1" applyAlignment="1">
      <alignment horizontal="left"/>
    </xf>
    <xf numFmtId="165" fontId="3" fillId="25" borderId="155" xfId="49" applyFont="1" applyFill="1" applyBorder="1" applyAlignment="1">
      <alignment horizontal="right"/>
    </xf>
    <xf numFmtId="165" fontId="160" fillId="25" borderId="130" xfId="49" applyFont="1" applyFill="1" applyBorder="1" applyAlignment="1">
      <alignment horizontal="right"/>
    </xf>
    <xf numFmtId="165" fontId="161" fillId="25" borderId="130" xfId="49" applyFont="1" applyFill="1" applyBorder="1" applyAlignment="1">
      <alignment horizontal="right"/>
    </xf>
    <xf numFmtId="165" fontId="22" fillId="25" borderId="130" xfId="49" applyFont="1" applyFill="1" applyBorder="1" applyAlignment="1">
      <alignment horizontal="right"/>
    </xf>
    <xf numFmtId="165" fontId="32" fillId="25" borderId="130" xfId="49" applyFont="1" applyFill="1" applyBorder="1" applyAlignment="1">
      <alignment horizontal="left"/>
    </xf>
    <xf numFmtId="165" fontId="32" fillId="25" borderId="130" xfId="49" applyFont="1" applyFill="1" applyBorder="1" applyAlignment="1">
      <alignment horizontal="right"/>
    </xf>
    <xf numFmtId="165" fontId="3" fillId="25" borderId="130" xfId="49" applyFont="1" applyFill="1" applyBorder="1" applyAlignment="1">
      <alignment horizontal="right"/>
    </xf>
    <xf numFmtId="165" fontId="167" fillId="29" borderId="130" xfId="49" applyFont="1" applyFill="1" applyBorder="1"/>
    <xf numFmtId="165" fontId="168" fillId="29" borderId="130" xfId="49" applyFont="1" applyFill="1" applyBorder="1" applyAlignment="1">
      <alignment horizontal="right"/>
    </xf>
    <xf numFmtId="165" fontId="3" fillId="96" borderId="130" xfId="49" applyFont="1" applyFill="1" applyBorder="1" applyAlignment="1">
      <alignment horizontal="right"/>
    </xf>
    <xf numFmtId="165" fontId="162" fillId="0" borderId="130" xfId="49" applyFont="1" applyBorder="1"/>
    <xf numFmtId="165" fontId="167" fillId="96" borderId="130" xfId="49" applyFont="1" applyFill="1" applyBorder="1"/>
    <xf numFmtId="165" fontId="161" fillId="96" borderId="130" xfId="49" applyFont="1" applyFill="1" applyBorder="1"/>
    <xf numFmtId="165" fontId="165" fillId="96" borderId="130" xfId="49" applyFont="1" applyFill="1" applyBorder="1"/>
    <xf numFmtId="165" fontId="168" fillId="96" borderId="130" xfId="49" applyFont="1" applyFill="1" applyBorder="1" applyAlignment="1">
      <alignment horizontal="right"/>
    </xf>
    <xf numFmtId="165" fontId="159" fillId="96" borderId="149" xfId="49" applyFont="1" applyFill="1" applyBorder="1" applyAlignment="1">
      <alignment horizontal="right"/>
    </xf>
    <xf numFmtId="0" fontId="3" fillId="0" borderId="124" xfId="10687" applyBorder="1" applyAlignment="1">
      <alignment horizontal="left"/>
    </xf>
    <xf numFmtId="165" fontId="15" fillId="0" borderId="0" xfId="49" applyAlignment="1">
      <alignment horizontal="right"/>
    </xf>
    <xf numFmtId="2" fontId="141" fillId="0" borderId="0" xfId="10652" applyNumberFormat="1"/>
    <xf numFmtId="0" fontId="3" fillId="0" borderId="96" xfId="10687" applyBorder="1" applyAlignment="1">
      <alignment horizontal="left"/>
    </xf>
    <xf numFmtId="0" fontId="159" fillId="0" borderId="34" xfId="10687" applyFont="1" applyBorder="1" applyAlignment="1">
      <alignment horizontal="left"/>
    </xf>
    <xf numFmtId="0" fontId="3" fillId="0" borderId="34" xfId="10687" applyBorder="1" applyAlignment="1">
      <alignment horizontal="left"/>
    </xf>
    <xf numFmtId="0" fontId="159" fillId="0" borderId="19" xfId="10687" applyFont="1" applyBorder="1" applyAlignment="1">
      <alignment horizontal="left"/>
    </xf>
    <xf numFmtId="0" fontId="3" fillId="0" borderId="19" xfId="10687" applyBorder="1" applyAlignment="1">
      <alignment horizontal="left"/>
    </xf>
    <xf numFmtId="0" fontId="24" fillId="0" borderId="0" xfId="10687" applyFont="1"/>
    <xf numFmtId="165" fontId="170" fillId="0" borderId="0" xfId="2618" applyNumberFormat="1" applyFont="1" applyAlignment="1">
      <alignment horizontal="left"/>
    </xf>
    <xf numFmtId="0" fontId="3" fillId="88" borderId="0" xfId="10687" applyFill="1" applyAlignment="1">
      <alignment horizontal="left"/>
    </xf>
    <xf numFmtId="174" fontId="56" fillId="33" borderId="0" xfId="49" applyNumberFormat="1" applyFont="1" applyFill="1"/>
    <xf numFmtId="165" fontId="15" fillId="0" borderId="129" xfId="49" applyBorder="1" applyAlignment="1">
      <alignment horizontal="right"/>
    </xf>
    <xf numFmtId="165" fontId="170" fillId="0" borderId="129" xfId="2618" applyNumberFormat="1" applyFont="1" applyBorder="1" applyAlignment="1">
      <alignment horizontal="left"/>
    </xf>
    <xf numFmtId="0" fontId="159" fillId="0" borderId="153" xfId="10687" applyFont="1" applyBorder="1" applyAlignment="1">
      <alignment horizontal="left"/>
    </xf>
    <xf numFmtId="0" fontId="160" fillId="0" borderId="0" xfId="10687" applyFont="1" applyAlignment="1">
      <alignment horizontal="right"/>
    </xf>
    <xf numFmtId="0" fontId="161" fillId="0" borderId="0" xfId="10687" applyFont="1" applyAlignment="1">
      <alignment horizontal="right"/>
    </xf>
    <xf numFmtId="0" fontId="22" fillId="0" borderId="0" xfId="10687" applyFont="1" applyAlignment="1">
      <alignment horizontal="right"/>
    </xf>
    <xf numFmtId="165" fontId="32" fillId="0" borderId="0" xfId="10687" applyNumberFormat="1" applyFont="1" applyAlignment="1">
      <alignment horizontal="left"/>
    </xf>
    <xf numFmtId="165" fontId="32" fillId="0" borderId="0" xfId="10687" applyNumberFormat="1" applyFont="1" applyAlignment="1">
      <alignment horizontal="right"/>
    </xf>
    <xf numFmtId="174" fontId="56" fillId="0" borderId="0" xfId="49" applyNumberFormat="1" applyFont="1"/>
    <xf numFmtId="165" fontId="12" fillId="0" borderId="0" xfId="49" applyFont="1"/>
    <xf numFmtId="165" fontId="170" fillId="0" borderId="0" xfId="2618" applyNumberFormat="1" applyFont="1" applyAlignment="1">
      <alignment horizontal="right"/>
    </xf>
    <xf numFmtId="165" fontId="3" fillId="0" borderId="0" xfId="10687" applyNumberFormat="1" applyAlignment="1">
      <alignment horizontal="right"/>
    </xf>
    <xf numFmtId="165" fontId="156" fillId="0" borderId="0" xfId="2618" applyNumberFormat="1" applyFont="1"/>
    <xf numFmtId="165" fontId="161" fillId="0" borderId="0" xfId="10687" applyNumberFormat="1" applyFont="1"/>
    <xf numFmtId="0" fontId="159" fillId="0" borderId="0" xfId="10687" applyFont="1" applyAlignment="1">
      <alignment horizontal="right"/>
    </xf>
    <xf numFmtId="0" fontId="171" fillId="0" borderId="0" xfId="2618" applyFont="1" applyAlignment="1">
      <alignment horizontal="right"/>
    </xf>
    <xf numFmtId="165" fontId="100" fillId="56" borderId="0" xfId="3332" applyNumberFormat="1" applyAlignment="1">
      <alignment horizontal="left"/>
    </xf>
    <xf numFmtId="2" fontId="39" fillId="0" borderId="0" xfId="2002" applyNumberFormat="1" applyFont="1" applyFill="1" applyAlignment="1">
      <alignment horizontal="right"/>
    </xf>
    <xf numFmtId="0" fontId="12" fillId="0" borderId="0" xfId="2611" applyAlignment="1">
      <alignment horizontal="center" vertical="center"/>
    </xf>
    <xf numFmtId="0" fontId="12" fillId="0" borderId="0" xfId="2611" applyAlignment="1">
      <alignment horizontal="left"/>
    </xf>
    <xf numFmtId="1" fontId="39" fillId="0" borderId="0" xfId="2002" applyNumberFormat="1" applyFont="1" applyFill="1" applyAlignment="1">
      <alignment horizontal="center"/>
    </xf>
    <xf numFmtId="2" fontId="3" fillId="0" borderId="0" xfId="10687" applyNumberFormat="1" applyAlignment="1">
      <alignment horizontal="right"/>
    </xf>
    <xf numFmtId="0" fontId="48" fillId="29" borderId="129" xfId="2611" applyFont="1" applyFill="1" applyBorder="1" applyAlignment="1">
      <alignment horizontal="left" vertical="center" wrapText="1"/>
    </xf>
    <xf numFmtId="0" fontId="35" fillId="29" borderId="129" xfId="2611" applyFont="1" applyFill="1" applyBorder="1" applyAlignment="1">
      <alignment horizontal="left" vertical="center" wrapText="1"/>
    </xf>
    <xf numFmtId="0" fontId="46" fillId="0" borderId="0" xfId="2611" applyFont="1" applyAlignment="1">
      <alignment horizontal="left"/>
    </xf>
    <xf numFmtId="0" fontId="34" fillId="34" borderId="129" xfId="2611" applyFont="1" applyFill="1" applyBorder="1" applyAlignment="1">
      <alignment horizontal="left" vertical="center" wrapText="1"/>
    </xf>
    <xf numFmtId="178" fontId="34" fillId="37" borderId="0" xfId="3371" applyAlignment="1">
      <alignment horizontal="left"/>
    </xf>
    <xf numFmtId="178" fontId="34"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2" fillId="50" borderId="97" xfId="3259" applyFill="1" applyBorder="1"/>
    <xf numFmtId="180" fontId="0" fillId="37" borderId="97" xfId="0" applyNumberFormat="1" applyFill="1" applyBorder="1"/>
    <xf numFmtId="180" fontId="76" fillId="37" borderId="97" xfId="433" applyNumberFormat="1" applyFill="1" applyBorder="1" applyAlignment="1"/>
    <xf numFmtId="178" fontId="0" fillId="37" borderId="97" xfId="0" applyNumberFormat="1" applyFill="1" applyBorder="1"/>
    <xf numFmtId="179" fontId="76" fillId="43" borderId="97" xfId="433" applyNumberFormat="1" applyBorder="1" applyAlignment="1"/>
    <xf numFmtId="173" fontId="68" fillId="39" borderId="97" xfId="25" applyNumberFormat="1" applyBorder="1"/>
    <xf numFmtId="0" fontId="0" fillId="37" borderId="91" xfId="0" applyFill="1" applyBorder="1"/>
    <xf numFmtId="179" fontId="0" fillId="37" borderId="0" xfId="0" applyNumberFormat="1" applyFill="1"/>
    <xf numFmtId="9" fontId="12" fillId="50" borderId="0" xfId="3259" applyFill="1"/>
    <xf numFmtId="180" fontId="0" fillId="37" borderId="0" xfId="0" applyNumberFormat="1" applyFill="1"/>
    <xf numFmtId="180" fontId="76" fillId="37" borderId="0" xfId="433" applyNumberFormat="1" applyFill="1" applyAlignment="1"/>
    <xf numFmtId="178" fontId="0" fillId="37" borderId="0" xfId="0" applyNumberFormat="1" applyFill="1"/>
    <xf numFmtId="179" fontId="76" fillId="43" borderId="0" xfId="433" applyNumberFormat="1" applyAlignment="1"/>
    <xf numFmtId="0" fontId="85" fillId="37" borderId="0" xfId="0" applyFont="1" applyFill="1"/>
    <xf numFmtId="181" fontId="92" fillId="43" borderId="0" xfId="433" applyNumberFormat="1" applyFont="1" applyAlignment="1"/>
    <xf numFmtId="179" fontId="76" fillId="43" borderId="0" xfId="433" applyNumberFormat="1" applyAlignment="1" applyProtection="1">
      <protection locked="0"/>
    </xf>
    <xf numFmtId="173" fontId="34" fillId="37" borderId="0" xfId="433" applyNumberFormat="1" applyFont="1" applyFill="1" applyAlignment="1"/>
    <xf numFmtId="9" fontId="68" fillId="39" borderId="0" xfId="25" applyNumberFormat="1" applyBorder="1"/>
    <xf numFmtId="0" fontId="0" fillId="50" borderId="0" xfId="0" applyFill="1"/>
    <xf numFmtId="173" fontId="0" fillId="50" borderId="0" xfId="0" applyNumberFormat="1" applyFill="1"/>
    <xf numFmtId="0" fontId="12" fillId="51" borderId="66" xfId="0" applyFont="1" applyFill="1" applyBorder="1"/>
    <xf numFmtId="180" fontId="85" fillId="50" borderId="124" xfId="995" applyNumberFormat="1" applyFont="1" applyFill="1" applyBorder="1"/>
    <xf numFmtId="178" fontId="85" fillId="50" borderId="124" xfId="995" applyFont="1" applyFill="1" applyBorder="1"/>
    <xf numFmtId="178" fontId="85" fillId="2" borderId="124" xfId="995" applyFont="1" applyFill="1" applyBorder="1"/>
    <xf numFmtId="180" fontId="68" fillId="39" borderId="124" xfId="25" applyNumberFormat="1" applyBorder="1"/>
    <xf numFmtId="181" fontId="68" fillId="39" borderId="124" xfId="25" applyNumberFormat="1" applyBorder="1"/>
    <xf numFmtId="180" fontId="90" fillId="39" borderId="124" xfId="25" applyNumberFormat="1" applyFont="1" applyBorder="1"/>
    <xf numFmtId="178" fontId="90" fillId="39" borderId="124" xfId="25" applyNumberFormat="1" applyFont="1" applyBorder="1"/>
    <xf numFmtId="178" fontId="85" fillId="2" borderId="124" xfId="995" applyFont="1" applyFill="1" applyBorder="1" applyAlignment="1">
      <alignment horizontal="centerContinuous"/>
    </xf>
    <xf numFmtId="178" fontId="89" fillId="2" borderId="0" xfId="1471" applyFont="1" applyAlignment="1"/>
    <xf numFmtId="181" fontId="85" fillId="37" borderId="124" xfId="995" applyNumberFormat="1" applyFont="1" applyBorder="1"/>
    <xf numFmtId="181" fontId="85" fillId="54" borderId="124" xfId="995" applyNumberFormat="1" applyFont="1" applyFill="1" applyBorder="1"/>
    <xf numFmtId="178" fontId="85" fillId="37" borderId="124" xfId="995" applyFont="1" applyBorder="1"/>
    <xf numFmtId="178" fontId="87" fillId="37" borderId="124" xfId="995" applyFont="1" applyBorder="1"/>
    <xf numFmtId="179" fontId="85" fillId="50" borderId="124" xfId="995" applyNumberFormat="1" applyFont="1" applyFill="1" applyBorder="1"/>
    <xf numFmtId="179" fontId="85" fillId="2" borderId="124" xfId="995" applyNumberFormat="1" applyFont="1" applyFill="1" applyBorder="1"/>
    <xf numFmtId="178" fontId="85" fillId="37" borderId="0" xfId="995" applyFont="1"/>
    <xf numFmtId="179" fontId="94" fillId="37" borderId="124" xfId="2000" applyNumberFormat="1" applyFont="1" applyFill="1" applyBorder="1"/>
    <xf numFmtId="178" fontId="87" fillId="37" borderId="0" xfId="995" applyFont="1"/>
    <xf numFmtId="178" fontId="92" fillId="43" borderId="124" xfId="433" applyFont="1" applyBorder="1" applyAlignment="1">
      <alignment horizontal="left"/>
    </xf>
    <xf numFmtId="178" fontId="92" fillId="43" borderId="124" xfId="433" applyFont="1" applyBorder="1" applyAlignment="1"/>
    <xf numFmtId="178" fontId="84" fillId="37" borderId="124" xfId="2000" applyNumberFormat="1" applyFill="1" applyBorder="1"/>
    <xf numFmtId="181" fontId="85" fillId="37" borderId="124" xfId="28" applyNumberFormat="1" applyFont="1" applyBorder="1"/>
    <xf numFmtId="178" fontId="85" fillId="52" borderId="124" xfId="995" applyFont="1" applyFill="1" applyBorder="1"/>
    <xf numFmtId="178" fontId="91" fillId="52" borderId="124" xfId="995" applyFont="1" applyFill="1" applyBorder="1" applyAlignment="1">
      <alignment horizontal="left"/>
    </xf>
    <xf numFmtId="178" fontId="94" fillId="37" borderId="124" xfId="2000" applyNumberFormat="1" applyFont="1" applyFill="1" applyBorder="1"/>
    <xf numFmtId="180" fontId="85" fillId="37" borderId="0" xfId="995" applyNumberFormat="1" applyFont="1"/>
    <xf numFmtId="178" fontId="91" fillId="37" borderId="124" xfId="995" applyFont="1" applyBorder="1" applyAlignment="1">
      <alignment horizontal="left"/>
    </xf>
    <xf numFmtId="178" fontId="87" fillId="53" borderId="124" xfId="995" applyFont="1" applyFill="1" applyBorder="1"/>
    <xf numFmtId="178" fontId="87" fillId="53" borderId="124" xfId="995" applyFont="1" applyFill="1" applyBorder="1" applyAlignment="1">
      <alignment horizontal="right"/>
    </xf>
    <xf numFmtId="183" fontId="85" fillId="37" borderId="0" xfId="995" applyNumberFormat="1" applyFont="1"/>
    <xf numFmtId="181" fontId="90" fillId="39" borderId="124" xfId="25" applyNumberFormat="1" applyFont="1" applyBorder="1"/>
    <xf numFmtId="0" fontId="85" fillId="37" borderId="124" xfId="28" applyFont="1" applyBorder="1"/>
    <xf numFmtId="0" fontId="92" fillId="43" borderId="124" xfId="433" applyNumberFormat="1" applyFont="1" applyBorder="1" applyAlignment="1">
      <alignment horizontal="left"/>
    </xf>
    <xf numFmtId="181" fontId="85" fillId="37" borderId="124" xfId="28" applyNumberFormat="1" applyFont="1" applyBorder="1" applyProtection="1">
      <protection locked="0"/>
    </xf>
    <xf numFmtId="181" fontId="90" fillId="39" borderId="124" xfId="25" applyNumberFormat="1" applyFont="1" applyBorder="1" applyProtection="1">
      <protection locked="0"/>
    </xf>
    <xf numFmtId="181" fontId="94" fillId="37" borderId="124" xfId="2000" applyNumberFormat="1" applyFont="1" applyFill="1" applyBorder="1" applyProtection="1">
      <protection locked="0"/>
    </xf>
    <xf numFmtId="0" fontId="85" fillId="38" borderId="124" xfId="995" applyNumberFormat="1" applyFont="1" applyFill="1" applyBorder="1"/>
    <xf numFmtId="178" fontId="93" fillId="38" borderId="124" xfId="995" applyFont="1" applyFill="1" applyBorder="1"/>
    <xf numFmtId="181" fontId="90" fillId="45" borderId="124" xfId="25" applyNumberFormat="1" applyFont="1" applyFill="1" applyBorder="1" applyProtection="1">
      <protection locked="0"/>
    </xf>
    <xf numFmtId="0" fontId="85" fillId="38" borderId="124" xfId="995" applyNumberFormat="1" applyFont="1" applyFill="1" applyBorder="1" applyAlignment="1">
      <alignment horizontal="left"/>
    </xf>
    <xf numFmtId="181" fontId="85" fillId="38" borderId="124" xfId="995" applyNumberFormat="1" applyFont="1" applyFill="1" applyBorder="1"/>
    <xf numFmtId="183" fontId="85" fillId="37" borderId="124" xfId="28" applyNumberFormat="1" applyFont="1" applyBorder="1"/>
    <xf numFmtId="178" fontId="85" fillId="37" borderId="42" xfId="995" applyFont="1" applyBorder="1"/>
    <xf numFmtId="178" fontId="85" fillId="37" borderId="18" xfId="995" applyFont="1" applyBorder="1"/>
    <xf numFmtId="181" fontId="92" fillId="43" borderId="156" xfId="433" applyNumberFormat="1" applyFont="1" applyBorder="1" applyAlignment="1"/>
    <xf numFmtId="181" fontId="92" fillId="43" borderId="153" xfId="433" applyNumberFormat="1" applyFont="1" applyBorder="1" applyAlignment="1"/>
    <xf numFmtId="178" fontId="85" fillId="37" borderId="154" xfId="995" applyFont="1" applyBorder="1"/>
    <xf numFmtId="178" fontId="88" fillId="2" borderId="155" xfId="995" applyFont="1" applyFill="1" applyBorder="1" applyAlignment="1">
      <alignment horizontal="right"/>
    </xf>
    <xf numFmtId="178" fontId="88" fillId="2" borderId="149" xfId="995" applyFont="1" applyFill="1" applyBorder="1" applyAlignment="1">
      <alignment horizontal="right"/>
    </xf>
    <xf numFmtId="178" fontId="34" fillId="37" borderId="0" xfId="995"/>
    <xf numFmtId="9" fontId="92" fillId="43" borderId="16" xfId="3259" applyFont="1" applyFill="1" applyBorder="1"/>
    <xf numFmtId="176" fontId="85" fillId="50" borderId="96" xfId="28" applyNumberFormat="1" applyFont="1" applyFill="1" applyBorder="1" applyAlignment="1">
      <alignment horizontal="right"/>
    </xf>
    <xf numFmtId="178" fontId="92" fillId="52" borderId="96" xfId="995" applyFont="1" applyFill="1" applyBorder="1"/>
    <xf numFmtId="181" fontId="92" fillId="43" borderId="96" xfId="433" applyNumberFormat="1" applyFont="1" applyBorder="1" applyAlignment="1"/>
    <xf numFmtId="179" fontId="92" fillId="50" borderId="96" xfId="433" applyNumberFormat="1" applyFont="1" applyFill="1" applyBorder="1" applyAlignment="1"/>
    <xf numFmtId="179" fontId="92" fillId="43" borderId="96" xfId="433" applyNumberFormat="1" applyFont="1" applyBorder="1" applyAlignment="1"/>
    <xf numFmtId="9" fontId="92" fillId="43" borderId="20" xfId="3259" applyFont="1" applyFill="1" applyBorder="1"/>
    <xf numFmtId="178" fontId="92" fillId="52" borderId="0" xfId="995" applyFont="1" applyFill="1"/>
    <xf numFmtId="179" fontId="92" fillId="50" borderId="0" xfId="433" applyNumberFormat="1" applyFont="1" applyFill="1" applyAlignment="1"/>
    <xf numFmtId="179" fontId="92" fillId="43" borderId="0" xfId="433" applyNumberFormat="1" applyFont="1" applyAlignment="1"/>
    <xf numFmtId="9" fontId="92" fillId="50" borderId="20" xfId="3259" applyFont="1" applyFill="1" applyBorder="1"/>
    <xf numFmtId="176" fontId="88" fillId="2" borderId="0" xfId="3259" applyNumberFormat="1" applyFont="1" applyFill="1"/>
    <xf numFmtId="179" fontId="92" fillId="52" borderId="0" xfId="995" applyNumberFormat="1" applyFont="1" applyFill="1"/>
    <xf numFmtId="181" fontId="85" fillId="50" borderId="156" xfId="28" applyNumberFormat="1" applyFont="1" applyFill="1" applyBorder="1"/>
    <xf numFmtId="9" fontId="92" fillId="43" borderId="156" xfId="3259" applyFont="1" applyFill="1" applyBorder="1"/>
    <xf numFmtId="9" fontId="92" fillId="50" borderId="156" xfId="3259" applyFont="1" applyFill="1" applyBorder="1"/>
    <xf numFmtId="178" fontId="85" fillId="52" borderId="154" xfId="28" applyNumberFormat="1" applyFont="1" applyFill="1" applyBorder="1" applyAlignment="1">
      <alignment horizontal="center"/>
    </xf>
    <xf numFmtId="182" fontId="92" fillId="50" borderId="156" xfId="433" applyNumberFormat="1" applyFont="1" applyFill="1" applyBorder="1" applyAlignment="1"/>
    <xf numFmtId="184" fontId="92" fillId="50" borderId="156" xfId="433" applyNumberFormat="1" applyFont="1" applyFill="1" applyBorder="1" applyAlignment="1"/>
    <xf numFmtId="176" fontId="85" fillId="50" borderId="129" xfId="28" applyNumberFormat="1" applyFont="1" applyFill="1" applyBorder="1" applyAlignment="1">
      <alignment horizontal="right"/>
    </xf>
    <xf numFmtId="179" fontId="92" fillId="52" borderId="129" xfId="995" applyNumberFormat="1" applyFont="1" applyFill="1" applyBorder="1"/>
    <xf numFmtId="181" fontId="92" fillId="43" borderId="129" xfId="433" applyNumberFormat="1" applyFont="1" applyBorder="1" applyAlignment="1"/>
    <xf numFmtId="179" fontId="92" fillId="50" borderId="129" xfId="433" applyNumberFormat="1" applyFont="1" applyFill="1" applyBorder="1" applyAlignment="1"/>
    <xf numFmtId="179" fontId="92" fillId="43" borderId="129" xfId="433" applyNumberFormat="1" applyFont="1" applyBorder="1" applyAlignment="1"/>
    <xf numFmtId="179" fontId="92" fillId="43" borderId="153" xfId="433" applyNumberFormat="1" applyFont="1" applyBorder="1" applyAlignment="1"/>
    <xf numFmtId="178" fontId="85" fillId="2" borderId="156" xfId="995" applyFont="1" applyFill="1" applyBorder="1" applyAlignment="1">
      <alignment horizontal="left"/>
    </xf>
    <xf numFmtId="178" fontId="85" fillId="2" borderId="153" xfId="995" applyFont="1" applyFill="1" applyBorder="1"/>
    <xf numFmtId="178" fontId="85" fillId="2" borderId="96" xfId="995" applyFont="1" applyFill="1" applyBorder="1" applyAlignment="1">
      <alignment horizontal="right"/>
    </xf>
    <xf numFmtId="178" fontId="85" fillId="2" borderId="96" xfId="995" applyFont="1" applyFill="1" applyBorder="1"/>
    <xf numFmtId="178" fontId="85" fillId="2" borderId="96" xfId="995" applyFont="1" applyFill="1" applyBorder="1" applyAlignment="1">
      <alignment horizontal="center"/>
    </xf>
    <xf numFmtId="178" fontId="85" fillId="2" borderId="156" xfId="995" applyFont="1" applyFill="1" applyBorder="1" applyAlignment="1">
      <alignment horizontal="center" wrapText="1"/>
    </xf>
    <xf numFmtId="178" fontId="85" fillId="2" borderId="129" xfId="995" applyFont="1" applyFill="1" applyBorder="1" applyAlignment="1">
      <alignment wrapText="1"/>
    </xf>
    <xf numFmtId="178" fontId="85" fillId="2" borderId="129" xfId="995" applyFont="1" applyFill="1" applyBorder="1" applyAlignment="1">
      <alignment horizontal="center" wrapText="1"/>
    </xf>
    <xf numFmtId="178" fontId="85" fillId="2" borderId="129" xfId="995" applyFont="1" applyFill="1" applyBorder="1" applyAlignment="1">
      <alignment horizontal="centerContinuous" wrapText="1"/>
    </xf>
    <xf numFmtId="178" fontId="85" fillId="2" borderId="153" xfId="995" applyFont="1" applyFill="1" applyBorder="1" applyAlignment="1">
      <alignment horizontal="center" wrapText="1"/>
    </xf>
    <xf numFmtId="178" fontId="85" fillId="2" borderId="129" xfId="995" applyFont="1" applyFill="1" applyBorder="1"/>
    <xf numFmtId="0" fontId="12" fillId="0" borderId="0" xfId="0" applyFont="1" applyAlignment="1">
      <alignment horizontal="center" vertical="center"/>
    </xf>
    <xf numFmtId="0" fontId="172" fillId="50" borderId="0" xfId="0" applyFont="1" applyFill="1"/>
    <xf numFmtId="0" fontId="0" fillId="0" borderId="14" xfId="0" applyBorder="1"/>
    <xf numFmtId="0" fontId="12" fillId="0" borderId="14" xfId="0" applyFont="1" applyBorder="1"/>
    <xf numFmtId="171" fontId="12" fillId="0" borderId="14" xfId="0" applyNumberFormat="1" applyFont="1" applyFill="1" applyBorder="1"/>
    <xf numFmtId="171" fontId="13" fillId="0" borderId="14" xfId="0" applyNumberFormat="1" applyFont="1" applyFill="1" applyBorder="1"/>
    <xf numFmtId="171" fontId="0" fillId="0" borderId="14" xfId="0" applyNumberFormat="1" applyBorder="1"/>
    <xf numFmtId="0" fontId="35" fillId="29" borderId="13" xfId="2611" applyFont="1" applyFill="1" applyBorder="1" applyAlignment="1">
      <alignment horizontal="left" vertical="center" wrapText="1"/>
    </xf>
    <xf numFmtId="192" fontId="13" fillId="0" borderId="0" xfId="975" applyNumberFormat="1"/>
    <xf numFmtId="0" fontId="12" fillId="0" borderId="14" xfId="2611" applyBorder="1"/>
    <xf numFmtId="2" fontId="12" fillId="0" borderId="14" xfId="2611" applyNumberFormat="1" applyBorder="1"/>
    <xf numFmtId="0" fontId="127" fillId="0" borderId="0" xfId="2611" applyFont="1"/>
    <xf numFmtId="0" fontId="103" fillId="0" borderId="0" xfId="0" applyFont="1"/>
    <xf numFmtId="0" fontId="34" fillId="31" borderId="12" xfId="2611" applyFont="1" applyFill="1" applyBorder="1" applyAlignment="1">
      <alignment horizontal="left" vertical="center" wrapText="1"/>
    </xf>
    <xf numFmtId="0" fontId="34" fillId="32" borderId="12" xfId="2611" applyFont="1" applyFill="1" applyBorder="1" applyAlignment="1">
      <alignment horizontal="left" vertical="center" wrapText="1"/>
    </xf>
    <xf numFmtId="0" fontId="84" fillId="31" borderId="12" xfId="2611" applyFont="1" applyFill="1" applyBorder="1" applyAlignment="1">
      <alignment horizontal="left" vertical="center" wrapText="1"/>
    </xf>
    <xf numFmtId="0" fontId="84" fillId="32" borderId="12" xfId="2611" applyFont="1" applyFill="1" applyBorder="1" applyAlignment="1">
      <alignment horizontal="left" vertical="center" wrapText="1"/>
    </xf>
    <xf numFmtId="0" fontId="84" fillId="49" borderId="12" xfId="2611" applyFont="1" applyFill="1" applyBorder="1" applyAlignment="1">
      <alignment horizontal="left" vertical="center" wrapText="1"/>
    </xf>
    <xf numFmtId="0" fontId="173" fillId="29" borderId="13" xfId="2611" applyFont="1" applyFill="1" applyBorder="1" applyAlignment="1">
      <alignment horizontal="left" vertical="center" wrapText="1"/>
    </xf>
    <xf numFmtId="2" fontId="127" fillId="50" borderId="0" xfId="2611" applyNumberFormat="1" applyFont="1" applyFill="1" applyAlignment="1">
      <alignment horizontal="center"/>
    </xf>
    <xf numFmtId="170" fontId="127" fillId="97" borderId="0" xfId="2611" applyNumberFormat="1" applyFont="1" applyFill="1" applyAlignment="1">
      <alignment horizontal="center"/>
    </xf>
    <xf numFmtId="0" fontId="127" fillId="0" borderId="0" xfId="2611" applyFont="1" applyAlignment="1">
      <alignment horizontal="center"/>
    </xf>
    <xf numFmtId="2" fontId="127" fillId="0" borderId="0" xfId="2611" applyNumberFormat="1" applyFont="1" applyAlignment="1">
      <alignment horizontal="center"/>
    </xf>
    <xf numFmtId="2" fontId="12" fillId="98" borderId="0" xfId="2611" applyNumberFormat="1" applyFill="1" applyAlignment="1">
      <alignment horizontal="center"/>
    </xf>
    <xf numFmtId="0" fontId="12" fillId="0" borderId="14" xfId="2611" applyBorder="1" applyAlignment="1" applyProtection="1">
      <alignment horizontal="left"/>
      <protection locked="0"/>
    </xf>
    <xf numFmtId="2" fontId="12" fillId="0" borderId="14" xfId="2611" applyNumberFormat="1" applyBorder="1" applyAlignment="1">
      <alignment horizontal="center"/>
    </xf>
    <xf numFmtId="169" fontId="12" fillId="0" borderId="14" xfId="2611" applyNumberFormat="1" applyBorder="1"/>
    <xf numFmtId="2" fontId="127" fillId="0" borderId="14" xfId="2611" applyNumberFormat="1" applyFont="1" applyBorder="1" applyAlignment="1">
      <alignment horizontal="center"/>
    </xf>
    <xf numFmtId="0" fontId="0" fillId="0" borderId="0" xfId="0" quotePrefix="1"/>
    <xf numFmtId="2" fontId="0" fillId="0" borderId="0" xfId="0" applyNumberFormat="1"/>
    <xf numFmtId="0" fontId="137" fillId="0" borderId="0" xfId="0" applyFont="1" applyFill="1" applyBorder="1" applyAlignment="1">
      <alignment horizontal="center"/>
    </xf>
    <xf numFmtId="0" fontId="12" fillId="0" borderId="0" xfId="0" applyFont="1" applyAlignment="1">
      <alignment horizontal="left"/>
    </xf>
    <xf numFmtId="0" fontId="34" fillId="0" borderId="12" xfId="0" applyFont="1" applyBorder="1" applyAlignment="1">
      <alignment horizontal="left" vertical="center" wrapText="1"/>
    </xf>
    <xf numFmtId="0" fontId="12" fillId="44" borderId="0" xfId="0" applyFont="1" applyFill="1" applyAlignment="1">
      <alignment horizontal="center" vertical="center"/>
    </xf>
    <xf numFmtId="174" fontId="12" fillId="0" borderId="0" xfId="0" applyNumberFormat="1" applyFont="1" applyAlignment="1">
      <alignment horizontal="left"/>
    </xf>
    <xf numFmtId="174" fontId="12" fillId="44" borderId="0" xfId="0" applyNumberFormat="1" applyFont="1" applyFill="1" applyAlignment="1">
      <alignment horizontal="left"/>
    </xf>
    <xf numFmtId="164" fontId="12" fillId="0" borderId="0" xfId="0" applyNumberFormat="1" applyFont="1" applyAlignment="1">
      <alignment horizontal="left"/>
    </xf>
    <xf numFmtId="14" fontId="0" fillId="0" borderId="0" xfId="0" applyNumberFormat="1"/>
    <xf numFmtId="0" fontId="0" fillId="0" borderId="131" xfId="0" applyBorder="1"/>
    <xf numFmtId="0" fontId="12" fillId="0" borderId="132" xfId="0" applyFont="1" applyBorder="1"/>
    <xf numFmtId="9" fontId="0" fillId="0" borderId="132" xfId="1473" applyFont="1" applyBorder="1"/>
    <xf numFmtId="0" fontId="0" fillId="0" borderId="132" xfId="0" applyBorder="1"/>
    <xf numFmtId="0" fontId="0" fillId="0" borderId="133" xfId="0" applyBorder="1"/>
    <xf numFmtId="0" fontId="12" fillId="0" borderId="17" xfId="0" applyFont="1" applyBorder="1" applyAlignment="1">
      <alignment horizontal="left"/>
    </xf>
    <xf numFmtId="179" fontId="0" fillId="0" borderId="0" xfId="0" applyNumberFormat="1"/>
    <xf numFmtId="0" fontId="12" fillId="0" borderId="131" xfId="0" applyFont="1" applyBorder="1" applyAlignment="1">
      <alignment horizontal="left"/>
    </xf>
    <xf numFmtId="179" fontId="0" fillId="0" borderId="132" xfId="0" applyNumberFormat="1" applyBorder="1"/>
    <xf numFmtId="0" fontId="0" fillId="2" borderId="0" xfId="0" applyFill="1"/>
    <xf numFmtId="0" fontId="83" fillId="37" borderId="0" xfId="983" applyFont="1" applyFill="1"/>
    <xf numFmtId="174" fontId="2" fillId="37" borderId="0" xfId="430" applyNumberFormat="1" applyFont="1" applyFill="1" applyBorder="1"/>
    <xf numFmtId="0" fontId="2" fillId="37" borderId="58" xfId="983" applyFont="1" applyFill="1" applyBorder="1"/>
    <xf numFmtId="174" fontId="2" fillId="37" borderId="58" xfId="430" applyNumberFormat="1" applyFont="1" applyFill="1" applyBorder="1"/>
    <xf numFmtId="0" fontId="66" fillId="37" borderId="0" xfId="983" applyFill="1"/>
    <xf numFmtId="0" fontId="2" fillId="37" borderId="0" xfId="983" applyFont="1" applyFill="1"/>
    <xf numFmtId="174" fontId="136" fillId="37" borderId="12" xfId="430" applyNumberFormat="1" applyFont="1" applyFill="1" applyBorder="1"/>
    <xf numFmtId="0" fontId="2" fillId="37" borderId="14" xfId="983" applyFont="1" applyFill="1" applyBorder="1"/>
    <xf numFmtId="174" fontId="2" fillId="37" borderId="14" xfId="430" applyNumberFormat="1" applyFont="1" applyFill="1" applyBorder="1"/>
    <xf numFmtId="0" fontId="12" fillId="2" borderId="0" xfId="0" applyFont="1" applyFill="1"/>
    <xf numFmtId="0" fontId="131" fillId="88" borderId="2" xfId="0" applyFont="1" applyFill="1" applyBorder="1" applyAlignment="1">
      <alignment horizontal="center" wrapText="1"/>
    </xf>
    <xf numFmtId="0" fontId="131" fillId="88" borderId="2" xfId="0" applyFont="1" applyFill="1" applyBorder="1" applyAlignment="1">
      <alignment horizontal="center" vertical="top"/>
    </xf>
    <xf numFmtId="0" fontId="131" fillId="88" borderId="2" xfId="0" applyFont="1" applyFill="1" applyBorder="1" applyAlignment="1">
      <alignment horizontal="center" vertical="top" wrapText="1"/>
    </xf>
    <xf numFmtId="0" fontId="132" fillId="0" borderId="2" xfId="0" applyFont="1" applyBorder="1" applyAlignment="1">
      <alignment horizontal="left"/>
    </xf>
    <xf numFmtId="170" fontId="132" fillId="0" borderId="2" xfId="0" applyNumberFormat="1" applyFont="1" applyBorder="1" applyAlignment="1">
      <alignment horizontal="center"/>
    </xf>
    <xf numFmtId="0" fontId="174" fillId="0" borderId="0" xfId="0" applyFont="1"/>
    <xf numFmtId="0" fontId="131" fillId="88" borderId="2" xfId="0" applyFont="1" applyFill="1" applyBorder="1" applyAlignment="1">
      <alignmen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75" fillId="99" borderId="2" xfId="0" applyFont="1" applyFill="1" applyBorder="1" applyAlignment="1">
      <alignment horizontal="center" vertical="top"/>
    </xf>
    <xf numFmtId="2" fontId="132" fillId="0" borderId="2" xfId="0" applyNumberFormat="1" applyFont="1" applyBorder="1" applyAlignment="1">
      <alignment horizontal="center"/>
    </xf>
    <xf numFmtId="170" fontId="176" fillId="0" borderId="38" xfId="0" applyNumberFormat="1" applyFont="1" applyBorder="1" applyAlignment="1">
      <alignment horizontal="center"/>
    </xf>
    <xf numFmtId="170" fontId="176" fillId="0" borderId="2" xfId="0" applyNumberFormat="1" applyFont="1" applyBorder="1" applyAlignment="1">
      <alignment horizontal="center"/>
    </xf>
    <xf numFmtId="170" fontId="176" fillId="0" borderId="23" xfId="0" applyNumberFormat="1" applyFont="1" applyBorder="1" applyAlignment="1">
      <alignment horizontal="center"/>
    </xf>
    <xf numFmtId="0" fontId="12" fillId="50" borderId="0" xfId="0" applyFont="1" applyFill="1"/>
    <xf numFmtId="0" fontId="34" fillId="31" borderId="129" xfId="0" applyFont="1" applyFill="1" applyBorder="1" applyAlignment="1">
      <alignment horizontal="center" vertical="center" wrapText="1"/>
    </xf>
    <xf numFmtId="0" fontId="34" fillId="31" borderId="0" xfId="0" applyFont="1" applyFill="1" applyBorder="1" applyAlignment="1">
      <alignment horizontal="center" vertical="center" wrapText="1"/>
    </xf>
    <xf numFmtId="0" fontId="177" fillId="0" borderId="0" xfId="0" applyFont="1" applyAlignment="1">
      <alignment horizontal="left" vertical="top"/>
    </xf>
    <xf numFmtId="170" fontId="177" fillId="0" borderId="0" xfId="0" applyNumberFormat="1" applyFont="1" applyAlignment="1">
      <alignment horizontal="left" vertical="top"/>
    </xf>
    <xf numFmtId="0" fontId="177" fillId="0" borderId="0" xfId="0" applyFont="1" applyAlignment="1">
      <alignment horizontal="left"/>
    </xf>
    <xf numFmtId="170" fontId="178" fillId="0" borderId="0" xfId="0" applyNumberFormat="1" applyFont="1" applyAlignment="1">
      <alignment horizontal="left"/>
    </xf>
    <xf numFmtId="0" fontId="85" fillId="85" borderId="97" xfId="991" applyFont="1" applyFill="1" applyBorder="1" applyAlignment="1">
      <alignment horizontal="right" wrapText="1"/>
    </xf>
    <xf numFmtId="0" fontId="85" fillId="31" borderId="130" xfId="991" applyFont="1" applyFill="1" applyBorder="1" applyAlignment="1">
      <alignment horizontal="right" vertical="center" wrapText="1"/>
    </xf>
    <xf numFmtId="0" fontId="39" fillId="0" borderId="0" xfId="0" applyFont="1"/>
    <xf numFmtId="0" fontId="143" fillId="0" borderId="132" xfId="0" applyFont="1" applyBorder="1" applyAlignment="1">
      <alignment vertical="center"/>
    </xf>
    <xf numFmtId="0" fontId="145" fillId="0" borderId="132" xfId="0" applyFont="1" applyBorder="1" applyAlignment="1">
      <alignment vertical="center" wrapText="1"/>
    </xf>
    <xf numFmtId="0" fontId="143" fillId="0" borderId="0" xfId="0" applyFont="1" applyAlignment="1">
      <alignment horizontal="right" vertical="center"/>
    </xf>
    <xf numFmtId="0" fontId="143" fillId="0" borderId="132" xfId="0" applyFont="1" applyBorder="1" applyAlignment="1">
      <alignment horizontal="right" vertical="center"/>
    </xf>
    <xf numFmtId="0" fontId="145" fillId="0" borderId="132" xfId="0" applyFont="1" applyBorder="1" applyAlignment="1">
      <alignment vertical="center"/>
    </xf>
    <xf numFmtId="0" fontId="39" fillId="0" borderId="0" xfId="0" applyFont="1" applyAlignment="1">
      <alignment vertical="center"/>
    </xf>
    <xf numFmtId="0" fontId="179" fillId="0" borderId="0" xfId="0" applyFont="1" applyAlignment="1">
      <alignment vertical="center"/>
    </xf>
    <xf numFmtId="0" fontId="34" fillId="86" borderId="130" xfId="0" applyNumberFormat="1" applyFont="1" applyFill="1" applyBorder="1" applyAlignment="1" applyProtection="1">
      <alignment horizontal="left" vertical="center" wrapText="1"/>
    </xf>
    <xf numFmtId="0" fontId="48" fillId="87" borderId="94" xfId="0" applyNumberFormat="1" applyFont="1" applyFill="1" applyBorder="1" applyAlignment="1" applyProtection="1">
      <alignment horizontal="left" vertical="center" wrapText="1"/>
    </xf>
    <xf numFmtId="0" fontId="12" fillId="0" borderId="96" xfId="0" applyFont="1" applyBorder="1"/>
    <xf numFmtId="188" fontId="0" fillId="0" borderId="0" xfId="0" applyNumberFormat="1"/>
    <xf numFmtId="0" fontId="180" fillId="0" borderId="0" xfId="10689" applyFont="1"/>
    <xf numFmtId="173" fontId="180" fillId="0" borderId="0" xfId="10689" applyNumberFormat="1" applyFont="1"/>
    <xf numFmtId="0" fontId="183" fillId="0" borderId="0" xfId="10689" applyFont="1" applyAlignment="1">
      <alignment horizontal="center" vertical="center"/>
    </xf>
    <xf numFmtId="0" fontId="182" fillId="0" borderId="23" xfId="10691" applyFont="1" applyBorder="1" applyAlignment="1">
      <alignment horizontal="center" vertical="center" wrapText="1"/>
    </xf>
    <xf numFmtId="0" fontId="182" fillId="0" borderId="23" xfId="10690" applyFont="1" applyBorder="1" applyAlignment="1">
      <alignment horizontal="center" vertical="center" wrapText="1"/>
    </xf>
    <xf numFmtId="0" fontId="184" fillId="0" borderId="0" xfId="10689" applyFont="1" applyAlignment="1">
      <alignment horizontal="center" vertical="center"/>
    </xf>
    <xf numFmtId="0" fontId="180" fillId="0" borderId="74" xfId="10690" applyFont="1" applyBorder="1" applyAlignment="1">
      <alignment horizontal="left" wrapText="1"/>
    </xf>
    <xf numFmtId="0" fontId="180" fillId="0" borderId="163" xfId="10690" applyFont="1" applyBorder="1" applyAlignment="1">
      <alignment horizontal="left"/>
    </xf>
    <xf numFmtId="0" fontId="180" fillId="0" borderId="163" xfId="10690" applyFont="1" applyBorder="1" applyAlignment="1">
      <alignment wrapText="1"/>
    </xf>
    <xf numFmtId="0" fontId="180" fillId="0" borderId="163" xfId="10690" applyFont="1" applyBorder="1" applyAlignment="1">
      <alignment horizontal="left" indent="1"/>
    </xf>
    <xf numFmtId="0" fontId="180" fillId="0" borderId="163" xfId="10690" applyFont="1" applyBorder="1"/>
    <xf numFmtId="0" fontId="181" fillId="0" borderId="163" xfId="10690" applyFont="1" applyBorder="1" applyAlignment="1">
      <alignment horizontal="left"/>
    </xf>
    <xf numFmtId="0" fontId="181" fillId="0" borderId="163" xfId="10690" applyFont="1" applyBorder="1"/>
    <xf numFmtId="169" fontId="180" fillId="0" borderId="0" xfId="10689" applyNumberFormat="1" applyFont="1"/>
    <xf numFmtId="192" fontId="180" fillId="0" borderId="0" xfId="10689" applyNumberFormat="1" applyFont="1"/>
    <xf numFmtId="0" fontId="180" fillId="0" borderId="163" xfId="10690" applyFont="1" applyBorder="1" applyAlignment="1">
      <alignment horizontal="left" wrapText="1" indent="1"/>
    </xf>
    <xf numFmtId="0" fontId="181" fillId="0" borderId="163" xfId="10690" applyFont="1" applyBorder="1" applyAlignment="1">
      <alignment wrapText="1"/>
    </xf>
    <xf numFmtId="0" fontId="181" fillId="0" borderId="163" xfId="10690" applyFont="1" applyBorder="1" applyAlignment="1">
      <alignment horizontal="left" indent="1"/>
    </xf>
    <xf numFmtId="0" fontId="180" fillId="0" borderId="163" xfId="10690" applyFont="1" applyBorder="1" applyAlignment="1">
      <alignment horizontal="left" wrapText="1" indent="2"/>
    </xf>
    <xf numFmtId="0" fontId="180" fillId="0" borderId="163" xfId="10690" applyFont="1" applyBorder="1" applyAlignment="1">
      <alignment horizontal="left" indent="2"/>
    </xf>
    <xf numFmtId="0" fontId="181" fillId="0" borderId="0" xfId="10689" applyFont="1"/>
    <xf numFmtId="173" fontId="181" fillId="0" borderId="0" xfId="10689" applyNumberFormat="1" applyFont="1"/>
    <xf numFmtId="0" fontId="181" fillId="0" borderId="163" xfId="10690" applyFont="1" applyBorder="1" applyAlignment="1">
      <alignment horizontal="left" wrapText="1" indent="1"/>
    </xf>
    <xf numFmtId="0" fontId="180" fillId="0" borderId="163" xfId="10691" applyFont="1" applyBorder="1" applyAlignment="1">
      <alignment horizontal="left" wrapText="1" indent="2"/>
    </xf>
    <xf numFmtId="0" fontId="181" fillId="0" borderId="165" xfId="10690" applyFont="1" applyBorder="1" applyAlignment="1">
      <alignment wrapText="1"/>
    </xf>
    <xf numFmtId="171" fontId="12" fillId="0" borderId="12" xfId="0" applyNumberFormat="1" applyFont="1" applyFill="1" applyBorder="1"/>
    <xf numFmtId="0" fontId="34" fillId="0" borderId="0" xfId="0" applyNumberFormat="1" applyFont="1" applyFill="1" applyBorder="1" applyAlignment="1" applyProtection="1">
      <alignment horizontal="left" vertical="center" wrapText="1"/>
    </xf>
    <xf numFmtId="0" fontId="48" fillId="0" borderId="0" xfId="0" applyNumberFormat="1" applyFont="1" applyFill="1" applyBorder="1" applyAlignment="1" applyProtection="1">
      <alignment horizontal="left" vertical="center" wrapText="1"/>
    </xf>
    <xf numFmtId="0" fontId="183" fillId="0" borderId="0" xfId="10689" applyFont="1"/>
    <xf numFmtId="173" fontId="181" fillId="0" borderId="166" xfId="2616" applyNumberFormat="1" applyFont="1" applyBorder="1" applyAlignment="1">
      <alignment horizontal="right"/>
    </xf>
    <xf numFmtId="173" fontId="180" fillId="0" borderId="23" xfId="2616" applyNumberFormat="1" applyFont="1" applyBorder="1" applyAlignment="1">
      <alignment horizontal="right"/>
    </xf>
    <xf numFmtId="173" fontId="181" fillId="0" borderId="23" xfId="2616" applyNumberFormat="1" applyFont="1" applyBorder="1" applyAlignment="1">
      <alignment horizontal="right"/>
    </xf>
    <xf numFmtId="0" fontId="181" fillId="0" borderId="165" xfId="2616" applyFont="1" applyBorder="1" applyAlignment="1">
      <alignment wrapText="1"/>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indent="2"/>
    </xf>
    <xf numFmtId="0" fontId="180" fillId="0" borderId="163" xfId="2616" applyFont="1" applyBorder="1" applyAlignment="1">
      <alignment horizontal="left" wrapText="1" indent="2"/>
    </xf>
    <xf numFmtId="173" fontId="181" fillId="0" borderId="164" xfId="2616" applyNumberFormat="1" applyFont="1" applyBorder="1" applyAlignment="1">
      <alignment horizontal="right"/>
    </xf>
    <xf numFmtId="173" fontId="181" fillId="0" borderId="2" xfId="2616" applyNumberFormat="1" applyFont="1" applyBorder="1" applyAlignment="1">
      <alignment horizontal="right"/>
    </xf>
    <xf numFmtId="0" fontId="181" fillId="0" borderId="163" xfId="2616" applyFont="1" applyBorder="1" applyAlignment="1">
      <alignment horizontal="left" wrapText="1" indent="1"/>
    </xf>
    <xf numFmtId="173" fontId="180" fillId="0" borderId="2" xfId="2616" applyNumberFormat="1" applyFont="1" applyBorder="1"/>
    <xf numFmtId="0" fontId="181" fillId="0" borderId="163" xfId="2616" applyFont="1" applyBorder="1" applyAlignment="1">
      <alignment horizontal="left" indent="1"/>
    </xf>
    <xf numFmtId="0" fontId="181" fillId="0" borderId="163" xfId="2616" applyFont="1" applyBorder="1" applyAlignment="1">
      <alignment wrapText="1"/>
    </xf>
    <xf numFmtId="0" fontId="180" fillId="0" borderId="163" xfId="2616" applyFont="1" applyBorder="1" applyAlignment="1">
      <alignment horizontal="left" indent="1"/>
    </xf>
    <xf numFmtId="0" fontId="180" fillId="0" borderId="163" xfId="2616" applyFont="1" applyBorder="1" applyAlignment="1">
      <alignment horizontal="left" wrapText="1" indent="1"/>
    </xf>
    <xf numFmtId="0" fontId="181" fillId="0" borderId="163" xfId="2616" applyFont="1" applyBorder="1"/>
    <xf numFmtId="0" fontId="181" fillId="0" borderId="163" xfId="2616" applyFont="1" applyBorder="1" applyAlignment="1">
      <alignment horizontal="left"/>
    </xf>
    <xf numFmtId="0" fontId="180" fillId="0" borderId="163" xfId="2616" applyFont="1" applyBorder="1"/>
    <xf numFmtId="0" fontId="180" fillId="0" borderId="163" xfId="2616" applyFont="1" applyBorder="1" applyAlignment="1">
      <alignment wrapText="1"/>
    </xf>
    <xf numFmtId="0" fontId="180" fillId="0" borderId="163" xfId="2616" applyFont="1" applyBorder="1" applyAlignment="1">
      <alignment horizontal="left"/>
    </xf>
    <xf numFmtId="173" fontId="180" fillId="0" borderId="162" xfId="2616" applyNumberFormat="1" applyFont="1" applyBorder="1" applyAlignment="1">
      <alignment horizontal="right"/>
    </xf>
    <xf numFmtId="173" fontId="180" fillId="0" borderId="42" xfId="2616" applyNumberFormat="1" applyFont="1" applyBorder="1" applyAlignment="1">
      <alignment horizontal="right"/>
    </xf>
    <xf numFmtId="0" fontId="180" fillId="0" borderId="74" xfId="2616" applyFont="1" applyBorder="1" applyAlignment="1">
      <alignment horizontal="left" wrapText="1"/>
    </xf>
    <xf numFmtId="0" fontId="180"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0" xfId="10689" applyFont="1" applyAlignment="1">
      <alignment horizontal="center" vertical="center"/>
    </xf>
    <xf numFmtId="173" fontId="180" fillId="0" borderId="42" xfId="10689" applyNumberFormat="1" applyFont="1" applyBorder="1" applyAlignment="1">
      <alignment horizontal="right"/>
    </xf>
    <xf numFmtId="173" fontId="180" fillId="0" borderId="162"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173" fontId="181" fillId="0" borderId="2" xfId="10689" applyNumberFormat="1" applyFont="1" applyBorder="1" applyAlignment="1">
      <alignment horizontal="right"/>
    </xf>
    <xf numFmtId="173" fontId="181" fillId="0" borderId="164" xfId="10689" applyNumberFormat="1" applyFont="1" applyBorder="1" applyAlignment="1">
      <alignment horizontal="right"/>
    </xf>
    <xf numFmtId="0" fontId="180" fillId="0" borderId="163" xfId="10691" applyFont="1" applyBorder="1" applyAlignment="1">
      <alignment horizontal="left" indent="2"/>
    </xf>
    <xf numFmtId="173" fontId="181" fillId="0" borderId="23" xfId="10689" applyNumberFormat="1" applyFont="1" applyBorder="1" applyAlignment="1">
      <alignment horizontal="right"/>
    </xf>
    <xf numFmtId="173" fontId="180" fillId="0" borderId="23" xfId="10689" applyNumberFormat="1" applyFont="1" applyBorder="1" applyAlignment="1">
      <alignment horizontal="right"/>
    </xf>
    <xf numFmtId="173" fontId="181" fillId="0" borderId="166" xfId="10689" applyNumberFormat="1" applyFont="1" applyBorder="1" applyAlignment="1">
      <alignment horizontal="right"/>
    </xf>
    <xf numFmtId="0" fontId="180" fillId="0" borderId="132" xfId="2616" applyFont="1" applyBorder="1" applyAlignment="1"/>
    <xf numFmtId="0" fontId="180" fillId="0" borderId="132" xfId="10690" applyFont="1" applyBorder="1" applyAlignment="1"/>
    <xf numFmtId="169" fontId="127" fillId="0" borderId="0" xfId="0" applyNumberFormat="1" applyFont="1"/>
    <xf numFmtId="1" fontId="127" fillId="50" borderId="0" xfId="2611" applyNumberFormat="1" applyFont="1" applyFill="1" applyAlignment="1">
      <alignment horizontal="center"/>
    </xf>
    <xf numFmtId="0" fontId="186" fillId="101" borderId="0" xfId="10692" applyFont="1" applyFill="1" applyAlignment="1">
      <alignment wrapText="1"/>
    </xf>
    <xf numFmtId="0" fontId="186" fillId="101" borderId="0" xfId="10692" applyFont="1" applyFill="1" applyAlignment="1">
      <alignment horizontal="right"/>
    </xf>
    <xf numFmtId="0" fontId="186" fillId="101" borderId="0" xfId="10692" applyFont="1" applyFill="1" applyAlignment="1">
      <alignment horizontal="right" wrapText="1"/>
    </xf>
    <xf numFmtId="0" fontId="185" fillId="0" borderId="0" xfId="10692"/>
    <xf numFmtId="0" fontId="188" fillId="0" borderId="0" xfId="10692" applyFont="1"/>
    <xf numFmtId="0" fontId="189" fillId="0" borderId="0" xfId="10692" applyFont="1" applyAlignment="1">
      <alignment horizontal="right"/>
    </xf>
    <xf numFmtId="0" fontId="189" fillId="0" borderId="0" xfId="10692" applyFont="1" applyAlignment="1">
      <alignment horizontal="left" indent="1"/>
    </xf>
    <xf numFmtId="173" fontId="189" fillId="0" borderId="0" xfId="10692" applyNumberFormat="1" applyFont="1" applyAlignment="1">
      <alignment horizontal="right"/>
    </xf>
    <xf numFmtId="196" fontId="189" fillId="0" borderId="0" xfId="10692" applyNumberFormat="1" applyFont="1" applyAlignment="1">
      <alignment horizontal="right"/>
    </xf>
    <xf numFmtId="0" fontId="191" fillId="0" borderId="0" xfId="10692" applyFont="1" applyAlignment="1">
      <alignment wrapText="1"/>
    </xf>
    <xf numFmtId="0" fontId="191" fillId="0" borderId="0" xfId="10692" applyFont="1" applyAlignment="1">
      <alignment horizontal="right"/>
    </xf>
    <xf numFmtId="0" fontId="188" fillId="0" borderId="0" xfId="10692" applyFont="1" applyAlignment="1">
      <alignment horizontal="left"/>
    </xf>
    <xf numFmtId="0" fontId="189" fillId="0" borderId="0" xfId="10692" applyFont="1" applyAlignment="1">
      <alignment horizontal="left" indent="6"/>
    </xf>
    <xf numFmtId="0" fontId="189" fillId="0" borderId="0" xfId="10693" applyNumberFormat="1" applyFont="1" applyBorder="1" applyAlignment="1" applyProtection="1">
      <alignment horizontal="left" indent="1"/>
    </xf>
    <xf numFmtId="0" fontId="189" fillId="0" borderId="0" xfId="10693" applyNumberFormat="1" applyFont="1" applyBorder="1" applyAlignment="1" applyProtection="1">
      <alignment horizontal="left" indent="6"/>
    </xf>
    <xf numFmtId="0" fontId="186" fillId="101" borderId="0" xfId="10692" applyFont="1" applyFill="1" applyAlignment="1">
      <alignment horizontal="left"/>
    </xf>
    <xf numFmtId="0" fontId="191" fillId="0" borderId="0" xfId="10692" applyFont="1" applyAlignment="1">
      <alignment horizontal="left"/>
    </xf>
    <xf numFmtId="0" fontId="34" fillId="31" borderId="0" xfId="0" applyFont="1" applyFill="1" applyBorder="1" applyAlignment="1">
      <alignment horizontal="left" vertical="center" wrapText="1"/>
    </xf>
    <xf numFmtId="173" fontId="192" fillId="0" borderId="42" xfId="0" applyNumberFormat="1" applyFont="1" applyBorder="1" applyAlignment="1">
      <alignment horizontal="right"/>
    </xf>
    <xf numFmtId="173" fontId="192" fillId="0" borderId="162"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3" fillId="0" borderId="2" xfId="0" applyNumberFormat="1" applyFont="1" applyBorder="1" applyAlignment="1">
      <alignment horizontal="right"/>
    </xf>
    <xf numFmtId="173" fontId="193" fillId="0" borderId="164" xfId="0" applyNumberFormat="1" applyFont="1" applyBorder="1" applyAlignment="1">
      <alignment horizontal="right"/>
    </xf>
    <xf numFmtId="173" fontId="193" fillId="0" borderId="23" xfId="0" applyNumberFormat="1" applyFont="1" applyBorder="1" applyAlignment="1">
      <alignment horizontal="right"/>
    </xf>
    <xf numFmtId="173" fontId="192" fillId="0" borderId="23" xfId="0" applyNumberFormat="1" applyFont="1" applyBorder="1" applyAlignment="1">
      <alignment horizontal="right"/>
    </xf>
    <xf numFmtId="173" fontId="193" fillId="0" borderId="166" xfId="0" applyNumberFormat="1" applyFont="1" applyBorder="1" applyAlignment="1">
      <alignment horizontal="right"/>
    </xf>
    <xf numFmtId="9" fontId="127" fillId="0" borderId="0" xfId="1473" applyFont="1" applyBorder="1"/>
    <xf numFmtId="0" fontId="1" fillId="0" borderId="0" xfId="10694" applyAlignment="1">
      <alignment horizontal="left"/>
    </xf>
    <xf numFmtId="0" fontId="194" fillId="0" borderId="0" xfId="10694" applyFont="1" applyAlignment="1">
      <alignment horizontal="left"/>
    </xf>
    <xf numFmtId="0" fontId="195" fillId="0" borderId="0" xfId="10694" applyFont="1"/>
    <xf numFmtId="0" fontId="194" fillId="0" borderId="0" xfId="10694" applyFont="1"/>
    <xf numFmtId="0" fontId="196" fillId="0" borderId="0" xfId="10694" applyFont="1"/>
    <xf numFmtId="0" fontId="1" fillId="0" borderId="0" xfId="10694"/>
    <xf numFmtId="0" fontId="32" fillId="0" borderId="0" xfId="10694" applyFont="1" applyAlignment="1">
      <alignment horizontal="center"/>
    </xf>
    <xf numFmtId="0" fontId="1" fillId="0" borderId="0" xfId="10694" applyAlignment="1">
      <alignment horizontal="center"/>
    </xf>
    <xf numFmtId="0" fontId="39" fillId="0" borderId="0" xfId="10694" applyFont="1" applyAlignment="1">
      <alignment horizontal="left"/>
    </xf>
    <xf numFmtId="0" fontId="133" fillId="0" borderId="0" xfId="10694" applyFont="1" applyAlignment="1">
      <alignment horizontal="left"/>
    </xf>
    <xf numFmtId="0" fontId="1" fillId="102" borderId="0" xfId="10694" applyFill="1"/>
    <xf numFmtId="0" fontId="1" fillId="50" borderId="0" xfId="10694" applyFill="1"/>
    <xf numFmtId="0" fontId="1" fillId="45" borderId="0" xfId="10694" applyFill="1" applyAlignment="1">
      <alignment horizontal="left"/>
    </xf>
    <xf numFmtId="0" fontId="1" fillId="103" borderId="0" xfId="10694" applyFill="1" applyAlignment="1">
      <alignment horizontal="left"/>
    </xf>
    <xf numFmtId="0" fontId="1" fillId="104" borderId="0" xfId="10694" applyFill="1" applyAlignment="1">
      <alignment horizontal="left"/>
    </xf>
    <xf numFmtId="0" fontId="1" fillId="105" borderId="0" xfId="10694" applyFill="1" applyAlignment="1">
      <alignment horizontal="left"/>
    </xf>
    <xf numFmtId="0" fontId="1" fillId="106" borderId="0" xfId="10694" applyFill="1" applyAlignment="1">
      <alignment horizontal="left"/>
    </xf>
    <xf numFmtId="0" fontId="1" fillId="107" borderId="0" xfId="10694" applyFill="1" applyAlignment="1">
      <alignment horizontal="left"/>
    </xf>
    <xf numFmtId="0" fontId="1" fillId="94" borderId="0" xfId="10694" applyFill="1" applyAlignment="1">
      <alignment horizontal="left"/>
    </xf>
    <xf numFmtId="0" fontId="1" fillId="47" borderId="0" xfId="10694" applyFill="1" applyAlignment="1">
      <alignment horizontal="left"/>
    </xf>
    <xf numFmtId="0" fontId="1" fillId="108" borderId="0" xfId="10694" applyFill="1" applyAlignment="1">
      <alignment horizontal="left"/>
    </xf>
    <xf numFmtId="0" fontId="1" fillId="54" borderId="0" xfId="10694" applyFill="1" applyAlignment="1">
      <alignment horizontal="left"/>
    </xf>
    <xf numFmtId="0" fontId="32" fillId="0" borderId="0" xfId="10694" applyFont="1" applyAlignment="1">
      <alignment horizontal="left"/>
    </xf>
    <xf numFmtId="0" fontId="0" fillId="0" borderId="129" xfId="0" applyFill="1" applyBorder="1"/>
    <xf numFmtId="171" fontId="0" fillId="0" borderId="129" xfId="0" applyNumberFormat="1" applyFill="1" applyBorder="1"/>
    <xf numFmtId="171" fontId="0" fillId="0" borderId="129" xfId="0" applyNumberFormat="1" applyFill="1" applyBorder="1" applyAlignment="1">
      <alignment wrapText="1"/>
    </xf>
    <xf numFmtId="171" fontId="13" fillId="0" borderId="129" xfId="0" applyNumberFormat="1" applyFont="1" applyFill="1" applyBorder="1"/>
    <xf numFmtId="171" fontId="12" fillId="0" borderId="129" xfId="0" applyNumberFormat="1" applyFont="1" applyFill="1" applyBorder="1"/>
    <xf numFmtId="0" fontId="0" fillId="0" borderId="129" xfId="0" applyBorder="1"/>
    <xf numFmtId="171" fontId="0" fillId="0" borderId="129" xfId="0" applyNumberFormat="1" applyBorder="1"/>
    <xf numFmtId="170" fontId="12" fillId="100" borderId="0" xfId="2611" applyNumberFormat="1" applyFill="1"/>
    <xf numFmtId="170" fontId="127" fillId="100" borderId="0" xfId="2611" applyNumberFormat="1" applyFont="1" applyFill="1"/>
    <xf numFmtId="194" fontId="12" fillId="0" borderId="0" xfId="2611" applyNumberFormat="1"/>
    <xf numFmtId="195" fontId="12" fillId="0" borderId="0" xfId="2611" applyNumberFormat="1"/>
    <xf numFmtId="193" fontId="12" fillId="0" borderId="0" xfId="2611" applyNumberFormat="1"/>
    <xf numFmtId="0" fontId="47" fillId="0" borderId="0" xfId="2611" applyFont="1" applyAlignment="1">
      <alignment horizontal="right"/>
    </xf>
    <xf numFmtId="0" fontId="47" fillId="32" borderId="0" xfId="2611" applyFont="1" applyFill="1" applyAlignment="1">
      <alignment horizontal="right"/>
    </xf>
    <xf numFmtId="0" fontId="47" fillId="32" borderId="13" xfId="2611" applyFont="1" applyFill="1" applyBorder="1" applyAlignment="1">
      <alignment horizontal="right"/>
    </xf>
    <xf numFmtId="0" fontId="47" fillId="32" borderId="132" xfId="2611" applyFont="1" applyFill="1" applyBorder="1" applyAlignment="1">
      <alignment horizontal="right"/>
    </xf>
    <xf numFmtId="0" fontId="47" fillId="32" borderId="50" xfId="2611" applyFont="1" applyFill="1" applyBorder="1" applyAlignment="1">
      <alignment horizontal="right"/>
    </xf>
    <xf numFmtId="0" fontId="47" fillId="32" borderId="13" xfId="2611" applyFont="1" applyFill="1" applyBorder="1" applyAlignment="1">
      <alignment horizontal="left"/>
    </xf>
    <xf numFmtId="0" fontId="47" fillId="0" borderId="0" xfId="2611" applyFont="1" applyAlignment="1">
      <alignment horizontal="center" vertical="center" wrapText="1"/>
    </xf>
    <xf numFmtId="0" fontId="12" fillId="0" borderId="0" xfId="2611" quotePrefix="1"/>
    <xf numFmtId="0" fontId="47" fillId="29" borderId="0" xfId="2611" applyFont="1" applyFill="1" applyAlignment="1">
      <alignment horizontal="center" vertical="center" wrapText="1"/>
    </xf>
    <xf numFmtId="0" fontId="47" fillId="29" borderId="13" xfId="2611" applyFont="1" applyFill="1" applyBorder="1" applyAlignment="1">
      <alignment horizontal="center" vertical="center" wrapText="1"/>
    </xf>
    <xf numFmtId="0" fontId="47" fillId="29" borderId="13" xfId="2611" applyFont="1" applyFill="1" applyBorder="1" applyAlignment="1">
      <alignment horizontal="right" vertical="center" wrapText="1"/>
    </xf>
    <xf numFmtId="0" fontId="47" fillId="29" borderId="25" xfId="2611" applyFont="1" applyFill="1" applyBorder="1" applyAlignment="1">
      <alignment horizontal="right" vertical="center" wrapText="1"/>
    </xf>
    <xf numFmtId="0" fontId="47" fillId="29" borderId="13" xfId="2611" applyFont="1" applyFill="1" applyBorder="1" applyAlignment="1">
      <alignment horizontal="left" vertical="center" wrapText="1"/>
    </xf>
    <xf numFmtId="0" fontId="34" fillId="0" borderId="0" xfId="2611" applyFont="1" applyAlignment="1">
      <alignment horizontal="right" vertical="center" wrapText="1"/>
    </xf>
    <xf numFmtId="0" fontId="34" fillId="0" borderId="0" xfId="2611" applyFont="1" applyAlignment="1">
      <alignment horizontal="left" vertical="center" wrapText="1"/>
    </xf>
    <xf numFmtId="0" fontId="34" fillId="31" borderId="0" xfId="2611" applyFont="1" applyFill="1" applyAlignment="1">
      <alignment horizontal="right" vertical="center" wrapText="1"/>
    </xf>
    <xf numFmtId="0" fontId="34" fillId="31" borderId="129" xfId="2611" applyFont="1" applyFill="1" applyBorder="1" applyAlignment="1">
      <alignment horizontal="right" vertical="center" wrapText="1"/>
    </xf>
    <xf numFmtId="0" fontId="34" fillId="31" borderId="130" xfId="2611" applyFont="1" applyFill="1" applyBorder="1" applyAlignment="1">
      <alignment horizontal="left" vertical="center" wrapText="1"/>
    </xf>
    <xf numFmtId="0" fontId="34" fillId="31" borderId="129" xfId="2611" applyFont="1" applyFill="1" applyBorder="1" applyAlignment="1">
      <alignment horizontal="center" vertical="center" wrapText="1"/>
    </xf>
    <xf numFmtId="0" fontId="34" fillId="31" borderId="156" xfId="2611" applyFont="1" applyFill="1" applyBorder="1" applyAlignment="1">
      <alignment horizontal="left" vertical="center" wrapText="1"/>
    </xf>
    <xf numFmtId="0" fontId="34" fillId="0" borderId="0" xfId="2611" applyFont="1"/>
    <xf numFmtId="171" fontId="0" fillId="0" borderId="0" xfId="0" applyNumberFormat="1" applyFont="1"/>
    <xf numFmtId="171" fontId="12" fillId="0" borderId="0" xfId="0" applyNumberFormat="1" applyFont="1" applyBorder="1"/>
    <xf numFmtId="0" fontId="0" fillId="98" borderId="0" xfId="0" applyFill="1"/>
    <xf numFmtId="0" fontId="131" fillId="88" borderId="154" xfId="0" applyFont="1" applyFill="1" applyBorder="1" applyAlignment="1">
      <alignment horizontal="left" vertical="top" wrapText="1"/>
    </xf>
    <xf numFmtId="0" fontId="131" fillId="88" borderId="42" xfId="0" applyFont="1" applyFill="1" applyBorder="1" applyAlignment="1">
      <alignment horizontal="left" vertical="top" wrapText="1"/>
    </xf>
    <xf numFmtId="0" fontId="131" fillId="88" borderId="71" xfId="0" applyFont="1" applyFill="1" applyBorder="1" applyAlignment="1">
      <alignment horizontal="center" vertical="top"/>
    </xf>
    <xf numFmtId="0" fontId="131" fillId="88" borderId="58" xfId="0" applyFont="1" applyFill="1" applyBorder="1" applyAlignment="1">
      <alignment horizontal="center" vertical="top"/>
    </xf>
    <xf numFmtId="0" fontId="131" fillId="88" borderId="155" xfId="0" applyFont="1" applyFill="1" applyBorder="1" applyAlignment="1">
      <alignment horizontal="center" vertical="top"/>
    </xf>
    <xf numFmtId="0" fontId="137" fillId="0" borderId="0" xfId="0" applyFont="1" applyFill="1" applyBorder="1" applyAlignment="1">
      <alignment horizontal="center"/>
    </xf>
    <xf numFmtId="0" fontId="46" fillId="37" borderId="0" xfId="0" applyFont="1" applyFill="1" applyAlignment="1">
      <alignment horizontal="center"/>
    </xf>
    <xf numFmtId="0" fontId="143" fillId="0" borderId="66" xfId="0" applyFont="1" applyBorder="1" applyAlignment="1">
      <alignment vertical="center"/>
    </xf>
    <xf numFmtId="0" fontId="181" fillId="0" borderId="0" xfId="2616" applyFont="1" applyAlignment="1">
      <alignment horizontal="left"/>
    </xf>
    <xf numFmtId="0" fontId="182" fillId="0" borderId="38" xfId="2616" applyFont="1" applyBorder="1" applyAlignment="1">
      <alignment horizontal="center" vertical="center" wrapText="1"/>
    </xf>
    <xf numFmtId="0" fontId="182" fillId="0" borderId="23" xfId="2616" applyFont="1" applyBorder="1" applyAlignment="1">
      <alignment horizontal="center" vertical="center" wrapText="1"/>
    </xf>
    <xf numFmtId="0" fontId="182" fillId="0" borderId="38" xfId="10691" applyFont="1" applyBorder="1" applyAlignment="1">
      <alignment horizontal="center" vertical="center" wrapText="1"/>
    </xf>
    <xf numFmtId="0" fontId="182" fillId="0" borderId="23" xfId="10691" applyFont="1" applyBorder="1" applyAlignment="1">
      <alignment horizontal="center" vertical="center" wrapText="1"/>
    </xf>
    <xf numFmtId="0" fontId="182" fillId="0" borderId="167" xfId="2616" applyFont="1" applyBorder="1" applyAlignment="1">
      <alignment horizontal="center" vertical="center" wrapText="1"/>
    </xf>
    <xf numFmtId="0" fontId="182" fillId="0" borderId="166" xfId="2616" applyFont="1" applyBorder="1" applyAlignment="1">
      <alignment horizontal="center" vertical="center" wrapText="1"/>
    </xf>
    <xf numFmtId="0" fontId="182" fillId="0" borderId="168" xfId="2616" applyFont="1" applyBorder="1" applyAlignment="1">
      <alignment horizontal="center" vertical="center"/>
    </xf>
    <xf numFmtId="0" fontId="182" fillId="0" borderId="165" xfId="2616" applyFont="1" applyBorder="1" applyAlignment="1">
      <alignment horizontal="center" vertical="center"/>
    </xf>
    <xf numFmtId="0" fontId="182" fillId="0" borderId="75" xfId="10691" applyFont="1" applyBorder="1" applyAlignment="1">
      <alignment horizontal="center" vertical="center" wrapText="1"/>
    </xf>
    <xf numFmtId="0" fontId="182" fillId="0" borderId="160" xfId="10691" applyFont="1" applyBorder="1" applyAlignment="1">
      <alignment horizontal="center" vertical="center" wrapText="1"/>
    </xf>
    <xf numFmtId="0" fontId="182" fillId="0" borderId="38" xfId="10691"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182" fillId="0" borderId="159" xfId="10691" applyFont="1" applyBorder="1" applyAlignment="1">
      <alignment horizontal="center" vertical="center" wrapText="1"/>
    </xf>
    <xf numFmtId="0" fontId="182" fillId="0" borderId="161" xfId="10691" applyFont="1" applyBorder="1" applyAlignment="1">
      <alignment horizontal="center" vertical="center" wrapText="1"/>
    </xf>
    <xf numFmtId="0" fontId="182" fillId="0" borderId="73" xfId="10691" applyFont="1" applyBorder="1" applyAlignment="1">
      <alignment horizontal="center" vertical="center"/>
    </xf>
    <xf numFmtId="0" fontId="182" fillId="0" borderId="56" xfId="10691" applyFont="1" applyBorder="1" applyAlignment="1">
      <alignment horizontal="center" vertical="center"/>
    </xf>
    <xf numFmtId="0" fontId="182" fillId="0" borderId="157" xfId="10691" applyFont="1" applyBorder="1" applyAlignment="1">
      <alignment horizontal="center" vertical="center"/>
    </xf>
    <xf numFmtId="0" fontId="182" fillId="0" borderId="158" xfId="10691" applyFont="1" applyBorder="1" applyAlignment="1">
      <alignment horizontal="center" vertical="center"/>
    </xf>
    <xf numFmtId="0" fontId="182" fillId="0" borderId="37" xfId="10691" applyFont="1" applyBorder="1" applyAlignment="1">
      <alignment horizontal="center" vertical="center"/>
    </xf>
    <xf numFmtId="0" fontId="52" fillId="32" borderId="51" xfId="0" applyFont="1" applyFill="1" applyBorder="1" applyAlignment="1" applyProtection="1">
      <alignment horizontal="center" vertical="center"/>
    </xf>
    <xf numFmtId="0" fontId="52" fillId="32" borderId="34" xfId="0" applyFont="1" applyFill="1" applyBorder="1" applyAlignment="1" applyProtection="1">
      <alignment horizontal="center" vertical="center"/>
    </xf>
    <xf numFmtId="0" fontId="52" fillId="32" borderId="67" xfId="0" applyFont="1" applyFill="1" applyBorder="1" applyAlignment="1" applyProtection="1">
      <alignment horizontal="center" vertical="center"/>
    </xf>
    <xf numFmtId="0" fontId="52" fillId="32" borderId="62" xfId="0" applyFont="1" applyFill="1" applyBorder="1" applyAlignment="1" applyProtection="1">
      <alignment horizontal="center" vertical="center"/>
    </xf>
    <xf numFmtId="0" fontId="52" fillId="32" borderId="63" xfId="0" applyFont="1" applyFill="1" applyBorder="1" applyAlignment="1" applyProtection="1">
      <alignment horizontal="left" vertical="center"/>
      <protection locked="0"/>
    </xf>
    <xf numFmtId="0" fontId="52" fillId="32" borderId="64" xfId="0" applyFont="1" applyFill="1" applyBorder="1" applyAlignment="1" applyProtection="1">
      <alignment horizontal="left" vertical="center"/>
      <protection locked="0"/>
    </xf>
    <xf numFmtId="0" fontId="52" fillId="32" borderId="65" xfId="0" applyFont="1" applyFill="1" applyBorder="1" applyAlignment="1" applyProtection="1">
      <alignment horizontal="left" vertical="center"/>
      <protection locked="0"/>
    </xf>
    <xf numFmtId="0" fontId="52" fillId="32" borderId="21" xfId="0" applyFont="1" applyFill="1" applyBorder="1" applyAlignment="1" applyProtection="1">
      <alignment horizontal="right" vertical="center"/>
    </xf>
    <xf numFmtId="0" fontId="52" fillId="32" borderId="73" xfId="0" applyFont="1" applyFill="1" applyBorder="1" applyAlignment="1" applyProtection="1">
      <alignment horizontal="center" vertical="center"/>
    </xf>
    <xf numFmtId="0" fontId="52" fillId="32" borderId="74" xfId="0" applyFont="1" applyFill="1" applyBorder="1" applyAlignment="1" applyProtection="1">
      <alignment horizontal="center" vertical="center"/>
    </xf>
    <xf numFmtId="0" fontId="52" fillId="32" borderId="75" xfId="0" applyFont="1" applyFill="1" applyBorder="1" applyAlignment="1" applyProtection="1">
      <alignment horizontal="center" vertical="center"/>
    </xf>
    <xf numFmtId="0" fontId="52" fillId="32" borderId="42" xfId="0" applyFont="1" applyFill="1" applyBorder="1" applyAlignment="1" applyProtection="1">
      <alignment horizontal="center" vertical="center"/>
    </xf>
    <xf numFmtId="0" fontId="52" fillId="32" borderId="76" xfId="0" applyFont="1" applyFill="1" applyBorder="1" applyAlignment="1" applyProtection="1">
      <alignment horizontal="center" vertical="center"/>
    </xf>
    <xf numFmtId="0" fontId="52" fillId="32" borderId="66" xfId="0" applyFont="1" applyFill="1" applyBorder="1" applyAlignment="1" applyProtection="1">
      <alignment horizontal="center" vertical="center"/>
    </xf>
    <xf numFmtId="0" fontId="52" fillId="0" borderId="0" xfId="975" applyFont="1" applyFill="1" applyBorder="1" applyAlignment="1" applyProtection="1">
      <alignment horizontal="center" vertical="center"/>
    </xf>
    <xf numFmtId="0" fontId="52" fillId="0" borderId="0" xfId="975" applyFont="1" applyFill="1" applyBorder="1" applyAlignment="1" applyProtection="1">
      <alignment horizontal="right" vertical="center"/>
    </xf>
    <xf numFmtId="0" fontId="3" fillId="0" borderId="0" xfId="10687" applyAlignment="1">
      <alignment horizontal="center"/>
    </xf>
    <xf numFmtId="171" fontId="12" fillId="0" borderId="14" xfId="0" applyNumberFormat="1" applyFont="1" applyBorder="1"/>
  </cellXfs>
  <cellStyles count="10695">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Farve1" xfId="3339" builtinId="30" customBuiltin="1"/>
    <cellStyle name="20 % - Farve2" xfId="3343" builtinId="34" customBuiltin="1"/>
    <cellStyle name="20 % - Farve3" xfId="3347" builtinId="38" customBuiltin="1"/>
    <cellStyle name="20 % - Farve4" xfId="3351" builtinId="42" customBuiltin="1"/>
    <cellStyle name="20 % - Farve5" xfId="3355" builtinId="46" customBuiltin="1"/>
    <cellStyle name="20 % - Farve6" xfId="3359" builtinId="50" customBuiltin="1"/>
    <cellStyle name="20 % - Markeringsfarve1 2" xfId="3588" xr:uid="{00000000-0005-0000-0000-000004000000}"/>
    <cellStyle name="20 % - Markeringsfarve1 2 2" xfId="3587" xr:uid="{00000000-0005-0000-0000-000005000000}"/>
    <cellStyle name="20 % - Markeringsfarve1 2 2 2" xfId="4229" xr:uid="{00000000-0005-0000-0000-000006000000}"/>
    <cellStyle name="20 % - Markeringsfarve1 2 2 2 2" xfId="7397" xr:uid="{00000000-0005-0000-0000-000007000000}"/>
    <cellStyle name="20 % - Markeringsfarve1 2 2 2 2 2" xfId="10152" xr:uid="{023D6DD9-882E-40AB-A2AF-243CC8EF2E08}"/>
    <cellStyle name="20 % - Markeringsfarve1 2 2 2 3" xfId="8790" xr:uid="{EB72B2CE-819E-4D7C-97FD-62E0AFEEFF12}"/>
    <cellStyle name="20 % - Markeringsfarve1 2 2 3" xfId="6774" xr:uid="{00000000-0005-0000-0000-000008000000}"/>
    <cellStyle name="20 % - Markeringsfarve1 2 2 3 2" xfId="9529" xr:uid="{C859892C-5B44-41AA-AA3F-526FE7529A3C}"/>
    <cellStyle name="20 % - Markeringsfarve1 2 2 4" xfId="8167" xr:uid="{A6D2C373-07CA-487D-B8AD-66F373CD5696}"/>
    <cellStyle name="20 % - Markeringsfarve1 2 3" xfId="3586" xr:uid="{00000000-0005-0000-0000-000009000000}"/>
    <cellStyle name="20 % - Markeringsfarve1 2 3 2" xfId="4228" xr:uid="{00000000-0005-0000-0000-00000A000000}"/>
    <cellStyle name="20 % - Markeringsfarve1 2 3 2 2" xfId="7396" xr:uid="{00000000-0005-0000-0000-00000B000000}"/>
    <cellStyle name="20 % - Markeringsfarve1 2 3 2 2 2" xfId="10151" xr:uid="{3CF093B1-BD6B-4389-B912-9C0691B60BA0}"/>
    <cellStyle name="20 % - Markeringsfarve1 2 3 2 3" xfId="8789" xr:uid="{4A05A4B1-5C7D-4962-9D5D-108B926830EB}"/>
    <cellStyle name="20 % - Markeringsfarve1 2 3 3" xfId="6773" xr:uid="{00000000-0005-0000-0000-00000C000000}"/>
    <cellStyle name="20 % - Markeringsfarve1 2 3 3 2" xfId="9528" xr:uid="{C39BF8FE-8A86-4B1A-BE3F-CE34C79AB66F}"/>
    <cellStyle name="20 % - Markeringsfarve1 2 3 4" xfId="8166" xr:uid="{A527F011-E758-4D24-AC91-67CAB49E9651}"/>
    <cellStyle name="20 % - Markeringsfarve1 2 4" xfId="4230" xr:uid="{00000000-0005-0000-0000-00000D000000}"/>
    <cellStyle name="20 % - Markeringsfarve1 2 4 2" xfId="7398" xr:uid="{00000000-0005-0000-0000-00000E000000}"/>
    <cellStyle name="20 % - Markeringsfarve1 2 4 2 2" xfId="10153" xr:uid="{49783C2B-1826-4E16-8AD0-A6DF4E17DFFE}"/>
    <cellStyle name="20 % - Markeringsfarve1 2 4 3" xfId="8791" xr:uid="{350D7328-3F6E-424F-8726-AD97FD25D7FD}"/>
    <cellStyle name="20 % - Markeringsfarve1 2 5" xfId="6775" xr:uid="{00000000-0005-0000-0000-00000F000000}"/>
    <cellStyle name="20 % - Markeringsfarve1 2 5 2" xfId="9530" xr:uid="{086C1696-C5B6-41CC-AAAD-FE6BF2942310}"/>
    <cellStyle name="20 % - Markeringsfarve1 2 6" xfId="8168" xr:uid="{3881B082-61A3-4732-8AB9-70B28D143BCD}"/>
    <cellStyle name="20 % - Markeringsfarve1 3" xfId="3585" xr:uid="{00000000-0005-0000-0000-000010000000}"/>
    <cellStyle name="20 % - Markeringsfarve1 3 2" xfId="3531" xr:uid="{00000000-0005-0000-0000-000011000000}"/>
    <cellStyle name="20 % - Markeringsfarve1 3 2 2" xfId="4173" xr:uid="{00000000-0005-0000-0000-000012000000}"/>
    <cellStyle name="20 % - Markeringsfarve1 3 2 2 2" xfId="7341" xr:uid="{00000000-0005-0000-0000-000013000000}"/>
    <cellStyle name="20 % - Markeringsfarve1 3 2 2 2 2" xfId="10096" xr:uid="{1CE046E3-2879-430B-B403-2EAF52911052}"/>
    <cellStyle name="20 % - Markeringsfarve1 3 2 2 3" xfId="8734" xr:uid="{20AC0322-BC32-4AFA-8A7D-E55E11982A08}"/>
    <cellStyle name="20 % - Markeringsfarve1 3 2 3" xfId="6718" xr:uid="{00000000-0005-0000-0000-000014000000}"/>
    <cellStyle name="20 % - Markeringsfarve1 3 2 3 2" xfId="9473" xr:uid="{4FC0DD13-BD28-4869-B2A2-6E7FD4441AA2}"/>
    <cellStyle name="20 % - Markeringsfarve1 3 2 4" xfId="8111" xr:uid="{675CDEC3-732F-4C91-8CBA-BF6558315727}"/>
    <cellStyle name="20 % - Markeringsfarve1 3 3" xfId="4227" xr:uid="{00000000-0005-0000-0000-000015000000}"/>
    <cellStyle name="20 % - Markeringsfarve1 3 3 2" xfId="7395" xr:uid="{00000000-0005-0000-0000-000016000000}"/>
    <cellStyle name="20 % - Markeringsfarve1 3 3 2 2" xfId="10150" xr:uid="{0B60AFA4-7274-4A2E-9DC0-CCCC624B9843}"/>
    <cellStyle name="20 % - Markeringsfarve1 3 3 3" xfId="8788" xr:uid="{67DE8142-9D4A-4BD3-BB3F-DE2CB03B3A7D}"/>
    <cellStyle name="20 % - Markeringsfarve1 3 4" xfId="6772" xr:uid="{00000000-0005-0000-0000-000017000000}"/>
    <cellStyle name="20 % - Markeringsfarve1 3 4 2" xfId="9527" xr:uid="{07C303A1-84C0-4890-97DC-AF03B6A02613}"/>
    <cellStyle name="20 % - Markeringsfarve1 3 5" xfId="8165" xr:uid="{138460C0-A569-4CD8-9E28-DC64E91ECA99}"/>
    <cellStyle name="20 % - Markeringsfarve1 4" xfId="3584" xr:uid="{00000000-0005-0000-0000-000018000000}"/>
    <cellStyle name="20 % - Markeringsfarve1 4 2" xfId="4226" xr:uid="{00000000-0005-0000-0000-000019000000}"/>
    <cellStyle name="20 % - Markeringsfarve1 4 2 2" xfId="7394" xr:uid="{00000000-0005-0000-0000-00001A000000}"/>
    <cellStyle name="20 % - Markeringsfarve1 4 2 2 2" xfId="10149" xr:uid="{12DB00AE-D392-45D6-A011-E8D811F55E9D}"/>
    <cellStyle name="20 % - Markeringsfarve1 4 2 3" xfId="8787" xr:uid="{444F3B03-AC53-4E50-892C-CDBC05F3231D}"/>
    <cellStyle name="20 % - Markeringsfarve1 4 3" xfId="6771" xr:uid="{00000000-0005-0000-0000-00001B000000}"/>
    <cellStyle name="20 % - Markeringsfarve1 4 3 2" xfId="9526" xr:uid="{AD9EB9A5-B61F-419B-BA89-B810222578A7}"/>
    <cellStyle name="20 % - Markeringsfarve1 4 4" xfId="8164" xr:uid="{4EE2A72D-662D-48AD-BFC1-8FF70F27E437}"/>
    <cellStyle name="20 % - Markeringsfarve1 5" xfId="3533" xr:uid="{00000000-0005-0000-0000-00001C000000}"/>
    <cellStyle name="20 % - Markeringsfarve1 5 2" xfId="4175" xr:uid="{00000000-0005-0000-0000-00001D000000}"/>
    <cellStyle name="20 % - Markeringsfarve1 5 2 2" xfId="7343" xr:uid="{00000000-0005-0000-0000-00001E000000}"/>
    <cellStyle name="20 % - Markeringsfarve1 5 2 2 2" xfId="10098" xr:uid="{067D8F1C-3324-4C53-A927-3E174D1F9917}"/>
    <cellStyle name="20 % - Markeringsfarve1 5 2 3" xfId="8736" xr:uid="{133685AC-2E3C-4100-8FA8-A63EBADA1598}"/>
    <cellStyle name="20 % - Markeringsfarve1 5 3" xfId="6720" xr:uid="{00000000-0005-0000-0000-00001F000000}"/>
    <cellStyle name="20 % - Markeringsfarve1 5 3 2" xfId="9475" xr:uid="{DE52C1A0-1206-4E44-8F46-E8C5B7A439AF}"/>
    <cellStyle name="20 % - Markeringsfarve1 5 4" xfId="8113" xr:uid="{05025A87-5EF4-4A80-8E5F-AAF42D42B64E}"/>
    <cellStyle name="20 % - Markeringsfarve1 6" xfId="3529" xr:uid="{00000000-0005-0000-0000-000020000000}"/>
    <cellStyle name="20 % - Markeringsfarve1 6 2" xfId="4171" xr:uid="{00000000-0005-0000-0000-000021000000}"/>
    <cellStyle name="20 % - Markeringsfarve1 6 2 2" xfId="7339" xr:uid="{00000000-0005-0000-0000-000022000000}"/>
    <cellStyle name="20 % - Markeringsfarve1 6 2 2 2" xfId="10094" xr:uid="{CDAC2887-EA30-42B6-ACDF-2234CFA5A222}"/>
    <cellStyle name="20 % - Markeringsfarve1 6 2 3" xfId="8732" xr:uid="{448A83C1-E734-4A6A-AF48-CD082C19E3B3}"/>
    <cellStyle name="20 % - Markeringsfarve1 6 3" xfId="6716" xr:uid="{00000000-0005-0000-0000-000023000000}"/>
    <cellStyle name="20 % - Markeringsfarve1 6 3 2" xfId="9471" xr:uid="{96E07B52-622E-403A-A47B-C01E6ED6212B}"/>
    <cellStyle name="20 % - Markeringsfarve1 6 4" xfId="8109" xr:uid="{3E28157D-3F46-4B71-932F-7D8C52F9205B}"/>
    <cellStyle name="20 % - Markeringsfarve1 7" xfId="4159" xr:uid="{00000000-0005-0000-0000-000024000000}"/>
    <cellStyle name="20 % - Markeringsfarve1 7 2" xfId="7327" xr:uid="{00000000-0005-0000-0000-000025000000}"/>
    <cellStyle name="20 % - Markeringsfarve1 7 2 2" xfId="10082" xr:uid="{48033403-DEF7-4C91-9CD3-BD02736368B0}"/>
    <cellStyle name="20 % - Markeringsfarve1 7 3" xfId="8720" xr:uid="{44CD4621-EF3F-420F-A673-9184E96FFF2E}"/>
    <cellStyle name="20 % - Markeringsfarve2 2" xfId="3583" xr:uid="{00000000-0005-0000-0000-000026000000}"/>
    <cellStyle name="20 % - Markeringsfarve2 2 2" xfId="3532" xr:uid="{00000000-0005-0000-0000-000027000000}"/>
    <cellStyle name="20 % - Markeringsfarve2 2 2 2" xfId="4174" xr:uid="{00000000-0005-0000-0000-000028000000}"/>
    <cellStyle name="20 % - Markeringsfarve2 2 2 2 2" xfId="7342" xr:uid="{00000000-0005-0000-0000-000029000000}"/>
    <cellStyle name="20 % - Markeringsfarve2 2 2 2 2 2" xfId="10097" xr:uid="{7F677CD1-44F2-40FB-AEAE-21E5000ED02D}"/>
    <cellStyle name="20 % - Markeringsfarve2 2 2 2 3" xfId="8735" xr:uid="{DF8D28D1-FD01-436F-877C-2F4F523584E7}"/>
    <cellStyle name="20 % - Markeringsfarve2 2 2 3" xfId="6719" xr:uid="{00000000-0005-0000-0000-00002A000000}"/>
    <cellStyle name="20 % - Markeringsfarve2 2 2 3 2" xfId="9474" xr:uid="{E9C48F8B-703A-4D14-9E4E-2062982292DB}"/>
    <cellStyle name="20 % - Markeringsfarve2 2 2 4" xfId="8112" xr:uid="{A255BBA2-D637-43AD-8304-3A42752BD861}"/>
    <cellStyle name="20 % - Markeringsfarve2 2 3" xfId="3530" xr:uid="{00000000-0005-0000-0000-00002B000000}"/>
    <cellStyle name="20 % - Markeringsfarve2 2 3 2" xfId="4172" xr:uid="{00000000-0005-0000-0000-00002C000000}"/>
    <cellStyle name="20 % - Markeringsfarve2 2 3 2 2" xfId="7340" xr:uid="{00000000-0005-0000-0000-00002D000000}"/>
    <cellStyle name="20 % - Markeringsfarve2 2 3 2 2 2" xfId="10095" xr:uid="{B4B3E3E7-D13E-4EC4-AC68-DCBE13D1C65E}"/>
    <cellStyle name="20 % - Markeringsfarve2 2 3 2 3" xfId="8733" xr:uid="{1F516F4B-0765-40BD-A44F-F5F7708C00D6}"/>
    <cellStyle name="20 % - Markeringsfarve2 2 3 3" xfId="6717" xr:uid="{00000000-0005-0000-0000-00002E000000}"/>
    <cellStyle name="20 % - Markeringsfarve2 2 3 3 2" xfId="9472" xr:uid="{274F50D8-06D7-45B1-A185-BFF0D453AEB5}"/>
    <cellStyle name="20 % - Markeringsfarve2 2 3 4" xfId="8110" xr:uid="{30202445-440E-4932-8009-AA90FA1691F5}"/>
    <cellStyle name="20 % - Markeringsfarve2 2 4" xfId="4225" xr:uid="{00000000-0005-0000-0000-00002F000000}"/>
    <cellStyle name="20 % - Markeringsfarve2 2 4 2" xfId="7393" xr:uid="{00000000-0005-0000-0000-000030000000}"/>
    <cellStyle name="20 % - Markeringsfarve2 2 4 2 2" xfId="10148" xr:uid="{B873C6F5-D53C-4241-BE64-C243640A54B6}"/>
    <cellStyle name="20 % - Markeringsfarve2 2 4 3" xfId="8786" xr:uid="{36AEACB4-AD42-452F-819B-15BAAE3680A9}"/>
    <cellStyle name="20 % - Markeringsfarve2 2 5" xfId="6770" xr:uid="{00000000-0005-0000-0000-000031000000}"/>
    <cellStyle name="20 % - Markeringsfarve2 2 5 2" xfId="9525" xr:uid="{AE784E94-DB60-43ED-9C59-652B413E4E61}"/>
    <cellStyle name="20 % - Markeringsfarve2 2 6" xfId="8163" xr:uid="{3CDF2774-A5AC-41C7-8E10-9059D85906CB}"/>
    <cellStyle name="20 % - Markeringsfarve2 3" xfId="3582" xr:uid="{00000000-0005-0000-0000-000032000000}"/>
    <cellStyle name="20 % - Markeringsfarve2 3 2" xfId="4224" xr:uid="{00000000-0005-0000-0000-000033000000}"/>
    <cellStyle name="20 % - Markeringsfarve2 3 2 2" xfId="7392" xr:uid="{00000000-0005-0000-0000-000034000000}"/>
    <cellStyle name="20 % - Markeringsfarve2 3 2 2 2" xfId="10147" xr:uid="{A70BD490-2B15-47A6-AE9D-D945E1CA3084}"/>
    <cellStyle name="20 % - Markeringsfarve2 3 2 3" xfId="8785" xr:uid="{716F17F4-3E56-4564-AF2E-870D0AF73A1B}"/>
    <cellStyle name="20 % - Markeringsfarve2 3 3" xfId="6769" xr:uid="{00000000-0005-0000-0000-000035000000}"/>
    <cellStyle name="20 % - Markeringsfarve2 3 3 2" xfId="9524" xr:uid="{297DCC81-F1F0-427E-AD5A-37D8AD388CAE}"/>
    <cellStyle name="20 % - Markeringsfarve2 3 4" xfId="8162" xr:uid="{6248AA9A-52EE-4A80-9315-E0A1AAF7D8E4}"/>
    <cellStyle name="20 % - Markeringsfarve2 4" xfId="3581" xr:uid="{00000000-0005-0000-0000-000036000000}"/>
    <cellStyle name="20 % - Markeringsfarve2 4 2" xfId="4223" xr:uid="{00000000-0005-0000-0000-000037000000}"/>
    <cellStyle name="20 % - Markeringsfarve2 4 2 2" xfId="7391" xr:uid="{00000000-0005-0000-0000-000038000000}"/>
    <cellStyle name="20 % - Markeringsfarve2 4 2 2 2" xfId="10146" xr:uid="{C068F9D1-A5BD-4ED8-A697-EE825D81D475}"/>
    <cellStyle name="20 % - Markeringsfarve2 4 2 3" xfId="8784" xr:uid="{A11790BD-9755-4983-91CA-3D42734D1B76}"/>
    <cellStyle name="20 % - Markeringsfarve2 4 3" xfId="6768" xr:uid="{00000000-0005-0000-0000-000039000000}"/>
    <cellStyle name="20 % - Markeringsfarve2 4 3 2" xfId="9523" xr:uid="{363C2411-B307-44C1-9309-469EE9694537}"/>
    <cellStyle name="20 % - Markeringsfarve2 4 4" xfId="8161" xr:uid="{5BC52571-634D-42B8-B4BD-8AD732AC1ECE}"/>
    <cellStyle name="20 % - Markeringsfarve2 5" xfId="3580" xr:uid="{00000000-0005-0000-0000-00003A000000}"/>
    <cellStyle name="20 % - Markeringsfarve2 5 2" xfId="4222" xr:uid="{00000000-0005-0000-0000-00003B000000}"/>
    <cellStyle name="20 % - Markeringsfarve2 5 2 2" xfId="7390" xr:uid="{00000000-0005-0000-0000-00003C000000}"/>
    <cellStyle name="20 % - Markeringsfarve2 5 2 2 2" xfId="10145" xr:uid="{6315C012-A8E4-427C-84D2-BC8D820A8621}"/>
    <cellStyle name="20 % - Markeringsfarve2 5 2 3" xfId="8783" xr:uid="{5DC63CA4-E6BF-4AE3-A585-85619760BA6F}"/>
    <cellStyle name="20 % - Markeringsfarve2 5 3" xfId="6767" xr:uid="{00000000-0005-0000-0000-00003D000000}"/>
    <cellStyle name="20 % - Markeringsfarve2 5 3 2" xfId="9522" xr:uid="{E2588989-5430-495C-960D-B8274F093F82}"/>
    <cellStyle name="20 % - Markeringsfarve2 5 4" xfId="8160" xr:uid="{FDA5639D-545F-4CCF-9B6A-98DCF6FAA0B0}"/>
    <cellStyle name="20 % - Markeringsfarve2 6" xfId="3579" xr:uid="{00000000-0005-0000-0000-00003E000000}"/>
    <cellStyle name="20 % - Markeringsfarve2 6 2" xfId="4221" xr:uid="{00000000-0005-0000-0000-00003F000000}"/>
    <cellStyle name="20 % - Markeringsfarve2 6 2 2" xfId="7389" xr:uid="{00000000-0005-0000-0000-000040000000}"/>
    <cellStyle name="20 % - Markeringsfarve2 6 2 2 2" xfId="10144" xr:uid="{44DE992F-12B7-4D60-AD94-B869FD17B508}"/>
    <cellStyle name="20 % - Markeringsfarve2 6 2 3" xfId="8782" xr:uid="{9C3466D2-2E53-43A3-BA60-0B2D7E691751}"/>
    <cellStyle name="20 % - Markeringsfarve2 6 3" xfId="6766" xr:uid="{00000000-0005-0000-0000-000041000000}"/>
    <cellStyle name="20 % - Markeringsfarve2 6 3 2" xfId="9521" xr:uid="{1CEDABDA-D8F1-48D5-B713-80905A3044BC}"/>
    <cellStyle name="20 % - Markeringsfarve2 6 4" xfId="8159" xr:uid="{55F1305B-D419-4182-BAD4-DD532ECDEF8F}"/>
    <cellStyle name="20 % - Markeringsfarve2 7" xfId="4161" xr:uid="{00000000-0005-0000-0000-000042000000}"/>
    <cellStyle name="20 % - Markeringsfarve2 7 2" xfId="7329" xr:uid="{00000000-0005-0000-0000-000043000000}"/>
    <cellStyle name="20 % - Markeringsfarve2 7 2 2" xfId="10084" xr:uid="{17C6348B-90BC-494D-9B80-479270CC6CA2}"/>
    <cellStyle name="20 % - Markeringsfarve2 7 3" xfId="8722" xr:uid="{4BE36570-F7A9-45E9-9843-20D10072373A}"/>
    <cellStyle name="20 % - Markeringsfarve3 2" xfId="3578" xr:uid="{00000000-0005-0000-0000-000044000000}"/>
    <cellStyle name="20 % - Markeringsfarve3 2 2" xfId="3577" xr:uid="{00000000-0005-0000-0000-000045000000}"/>
    <cellStyle name="20 % - Markeringsfarve3 2 2 2" xfId="4219" xr:uid="{00000000-0005-0000-0000-000046000000}"/>
    <cellStyle name="20 % - Markeringsfarve3 2 2 2 2" xfId="7387" xr:uid="{00000000-0005-0000-0000-000047000000}"/>
    <cellStyle name="20 % - Markeringsfarve3 2 2 2 2 2" xfId="10142" xr:uid="{58F70885-A086-46FC-9015-75FE83B3403A}"/>
    <cellStyle name="20 % - Markeringsfarve3 2 2 2 3" xfId="8780" xr:uid="{B2A21C8B-F94B-415D-9016-422DDD09EE2D}"/>
    <cellStyle name="20 % - Markeringsfarve3 2 2 3" xfId="6764" xr:uid="{00000000-0005-0000-0000-000048000000}"/>
    <cellStyle name="20 % - Markeringsfarve3 2 2 3 2" xfId="9519" xr:uid="{977DCF19-57DB-468B-8892-C213F8F03DCF}"/>
    <cellStyle name="20 % - Markeringsfarve3 2 2 4" xfId="8157" xr:uid="{C3A78606-337A-49CF-844C-55CED8346BD4}"/>
    <cellStyle name="20 % - Markeringsfarve3 2 3" xfId="3576" xr:uid="{00000000-0005-0000-0000-000049000000}"/>
    <cellStyle name="20 % - Markeringsfarve3 2 3 2" xfId="4218" xr:uid="{00000000-0005-0000-0000-00004A000000}"/>
    <cellStyle name="20 % - Markeringsfarve3 2 3 2 2" xfId="7386" xr:uid="{00000000-0005-0000-0000-00004B000000}"/>
    <cellStyle name="20 % - Markeringsfarve3 2 3 2 2 2" xfId="10141" xr:uid="{7D7E6AB3-6F2C-4AE3-B532-BF7515B6940E}"/>
    <cellStyle name="20 % - Markeringsfarve3 2 3 2 3" xfId="8779" xr:uid="{4AFA4E92-E6F3-43F5-9B5F-E3AF1005452B}"/>
    <cellStyle name="20 % - Markeringsfarve3 2 3 3" xfId="6763" xr:uid="{00000000-0005-0000-0000-00004C000000}"/>
    <cellStyle name="20 % - Markeringsfarve3 2 3 3 2" xfId="9518" xr:uid="{22DDE14E-04F7-44D0-9DD5-9133D749C94A}"/>
    <cellStyle name="20 % - Markeringsfarve3 2 3 4" xfId="8156" xr:uid="{01D3B57F-50DB-44E0-AA42-A574FFEA4695}"/>
    <cellStyle name="20 % - Markeringsfarve3 2 4" xfId="3575" xr:uid="{00000000-0005-0000-0000-00004D000000}"/>
    <cellStyle name="20 % - Markeringsfarve3 2 4 2" xfId="4217" xr:uid="{00000000-0005-0000-0000-00004E000000}"/>
    <cellStyle name="20 % - Markeringsfarve3 2 4 2 2" xfId="7385" xr:uid="{00000000-0005-0000-0000-00004F000000}"/>
    <cellStyle name="20 % - Markeringsfarve3 2 4 2 2 2" xfId="10140" xr:uid="{07B6632D-8AB7-4774-87E1-EEC5101C1C52}"/>
    <cellStyle name="20 % - Markeringsfarve3 2 4 2 3" xfId="8778" xr:uid="{A978F280-1D8C-4857-8DE9-3A47166168DA}"/>
    <cellStyle name="20 % - Markeringsfarve3 2 4 3" xfId="6762" xr:uid="{00000000-0005-0000-0000-000050000000}"/>
    <cellStyle name="20 % - Markeringsfarve3 2 4 3 2" xfId="9517" xr:uid="{895A513A-65AB-4C1E-8A58-49048B1B220D}"/>
    <cellStyle name="20 % - Markeringsfarve3 2 4 4" xfId="8155" xr:uid="{BF47BCDF-2BEC-4DA5-A307-847BFA6D1793}"/>
    <cellStyle name="20 % - Markeringsfarve3 2 5" xfId="4220" xr:uid="{00000000-0005-0000-0000-000051000000}"/>
    <cellStyle name="20 % - Markeringsfarve3 2 5 2" xfId="7388" xr:uid="{00000000-0005-0000-0000-000052000000}"/>
    <cellStyle name="20 % - Markeringsfarve3 2 5 2 2" xfId="10143" xr:uid="{B7E3F09C-A89D-4BB8-9681-25D275446774}"/>
    <cellStyle name="20 % - Markeringsfarve3 2 5 3" xfId="8781" xr:uid="{B11CE31A-73A7-419F-ADD4-0555AE840C90}"/>
    <cellStyle name="20 % - Markeringsfarve3 2 6" xfId="6765" xr:uid="{00000000-0005-0000-0000-000053000000}"/>
    <cellStyle name="20 % - Markeringsfarve3 2 6 2" xfId="9520" xr:uid="{3CF987D6-E6F5-4318-B6CE-C0CFA9B1E1C4}"/>
    <cellStyle name="20 % - Markeringsfarve3 2 7" xfId="8158" xr:uid="{D2639E38-C1EA-4F76-8FC4-6F5C11B92C68}"/>
    <cellStyle name="20 % - Markeringsfarve3 3" xfId="3574" xr:uid="{00000000-0005-0000-0000-000054000000}"/>
    <cellStyle name="20 % - Markeringsfarve3 3 2" xfId="4216" xr:uid="{00000000-0005-0000-0000-000055000000}"/>
    <cellStyle name="20 % - Markeringsfarve3 3 2 2" xfId="7384" xr:uid="{00000000-0005-0000-0000-000056000000}"/>
    <cellStyle name="20 % - Markeringsfarve3 3 2 2 2" xfId="10139" xr:uid="{81D01378-159E-40C4-B231-43EBD7E1211A}"/>
    <cellStyle name="20 % - Markeringsfarve3 3 2 3" xfId="8777" xr:uid="{E0C64550-98F2-449C-9154-50A88D57E5AF}"/>
    <cellStyle name="20 % - Markeringsfarve3 3 3" xfId="6761" xr:uid="{00000000-0005-0000-0000-000057000000}"/>
    <cellStyle name="20 % - Markeringsfarve3 3 3 2" xfId="9516" xr:uid="{437A8477-B89F-421F-98B8-6847C2EBC7D2}"/>
    <cellStyle name="20 % - Markeringsfarve3 3 4" xfId="8154" xr:uid="{FB5C65F7-9305-419B-A508-165C8684EA97}"/>
    <cellStyle name="20 % - Markeringsfarve3 4" xfId="3573" xr:uid="{00000000-0005-0000-0000-000058000000}"/>
    <cellStyle name="20 % - Markeringsfarve3 4 2" xfId="4215" xr:uid="{00000000-0005-0000-0000-000059000000}"/>
    <cellStyle name="20 % - Markeringsfarve3 4 2 2" xfId="7383" xr:uid="{00000000-0005-0000-0000-00005A000000}"/>
    <cellStyle name="20 % - Markeringsfarve3 4 2 2 2" xfId="10138" xr:uid="{30EFA502-D5FC-4934-AF20-30A95F09C5D4}"/>
    <cellStyle name="20 % - Markeringsfarve3 4 2 3" xfId="8776" xr:uid="{4F69D71B-206A-4AB1-917E-48AADCD43134}"/>
    <cellStyle name="20 % - Markeringsfarve3 4 3" xfId="6760" xr:uid="{00000000-0005-0000-0000-00005B000000}"/>
    <cellStyle name="20 % - Markeringsfarve3 4 3 2" xfId="9515" xr:uid="{7DEFAA5F-D884-45B2-8E07-0B90F508D6DC}"/>
    <cellStyle name="20 % - Markeringsfarve3 4 4" xfId="8153" xr:uid="{09256A83-712E-4BDE-92A2-74ED6F0201F4}"/>
    <cellStyle name="20 % - Markeringsfarve3 5" xfId="3572" xr:uid="{00000000-0005-0000-0000-00005C000000}"/>
    <cellStyle name="20 % - Markeringsfarve3 5 2" xfId="4214" xr:uid="{00000000-0005-0000-0000-00005D000000}"/>
    <cellStyle name="20 % - Markeringsfarve3 5 2 2" xfId="7382" xr:uid="{00000000-0005-0000-0000-00005E000000}"/>
    <cellStyle name="20 % - Markeringsfarve3 5 2 2 2" xfId="10137" xr:uid="{77C76644-F3A2-43B2-BEE2-0BEE8428DDA1}"/>
    <cellStyle name="20 % - Markeringsfarve3 5 2 3" xfId="8775" xr:uid="{DD6905F5-AACD-4C58-88E9-2A03D3B93839}"/>
    <cellStyle name="20 % - Markeringsfarve3 5 3" xfId="6759" xr:uid="{00000000-0005-0000-0000-00005F000000}"/>
    <cellStyle name="20 % - Markeringsfarve3 5 3 2" xfId="9514" xr:uid="{5558EC5E-9B5C-472A-A522-0BE50ADF2CCE}"/>
    <cellStyle name="20 % - Markeringsfarve3 5 4" xfId="8152" xr:uid="{AA7A239A-E54E-4B10-B53A-186A48D83787}"/>
    <cellStyle name="20 % - Markeringsfarve3 6" xfId="3571" xr:uid="{00000000-0005-0000-0000-000060000000}"/>
    <cellStyle name="20 % - Markeringsfarve3 6 2" xfId="4213" xr:uid="{00000000-0005-0000-0000-000061000000}"/>
    <cellStyle name="20 % - Markeringsfarve3 6 2 2" xfId="7381" xr:uid="{00000000-0005-0000-0000-000062000000}"/>
    <cellStyle name="20 % - Markeringsfarve3 6 2 2 2" xfId="10136" xr:uid="{1B9FCE18-97A7-41D2-AD67-B7C125609929}"/>
    <cellStyle name="20 % - Markeringsfarve3 6 2 3" xfId="8774" xr:uid="{8115DFA2-12D8-40CB-8F51-F4098AB0776A}"/>
    <cellStyle name="20 % - Markeringsfarve3 6 3" xfId="6758" xr:uid="{00000000-0005-0000-0000-000063000000}"/>
    <cellStyle name="20 % - Markeringsfarve3 6 3 2" xfId="9513" xr:uid="{9084EAA8-368C-48F9-BD09-0ECC336B8416}"/>
    <cellStyle name="20 % - Markeringsfarve3 6 4" xfId="8151" xr:uid="{784D29B2-A1E5-4FE5-82EC-4E67DFF556B9}"/>
    <cellStyle name="20 % - Markeringsfarve3 7" xfId="4163" xr:uid="{00000000-0005-0000-0000-000064000000}"/>
    <cellStyle name="20 % - Markeringsfarve3 7 2" xfId="7331" xr:uid="{00000000-0005-0000-0000-000065000000}"/>
    <cellStyle name="20 % - Markeringsfarve3 7 2 2" xfId="10086" xr:uid="{37E7774D-2461-49F6-9560-56E1CC62B8AE}"/>
    <cellStyle name="20 % - Markeringsfarve3 7 3" xfId="8724" xr:uid="{3C8CFF38-0349-44DE-B205-30A8D5332B94}"/>
    <cellStyle name="20 % - Markeringsfarve4 2" xfId="3570" xr:uid="{00000000-0005-0000-0000-000066000000}"/>
    <cellStyle name="20 % - Markeringsfarve4 2 2" xfId="3569" xr:uid="{00000000-0005-0000-0000-000067000000}"/>
    <cellStyle name="20 % - Markeringsfarve4 2 2 2" xfId="4211" xr:uid="{00000000-0005-0000-0000-000068000000}"/>
    <cellStyle name="20 % - Markeringsfarve4 2 2 2 2" xfId="7379" xr:uid="{00000000-0005-0000-0000-000069000000}"/>
    <cellStyle name="20 % - Markeringsfarve4 2 2 2 2 2" xfId="10134" xr:uid="{F1674603-D297-4B7C-B912-9C9BFD8D667E}"/>
    <cellStyle name="20 % - Markeringsfarve4 2 2 2 3" xfId="8772" xr:uid="{E20707EC-39B3-4D0D-9A54-5273AA8BD3B3}"/>
    <cellStyle name="20 % - Markeringsfarve4 2 2 3" xfId="6756" xr:uid="{00000000-0005-0000-0000-00006A000000}"/>
    <cellStyle name="20 % - Markeringsfarve4 2 2 3 2" xfId="9511" xr:uid="{6D1FE7EC-49BB-4460-ADEE-8A427A90C987}"/>
    <cellStyle name="20 % - Markeringsfarve4 2 2 4" xfId="8149" xr:uid="{8A1F8DE2-C58D-4EB0-A597-0B72E424D439}"/>
    <cellStyle name="20 % - Markeringsfarve4 2 3" xfId="3568" xr:uid="{00000000-0005-0000-0000-00006B000000}"/>
    <cellStyle name="20 % - Markeringsfarve4 2 3 2" xfId="4210" xr:uid="{00000000-0005-0000-0000-00006C000000}"/>
    <cellStyle name="20 % - Markeringsfarve4 2 3 2 2" xfId="7378" xr:uid="{00000000-0005-0000-0000-00006D000000}"/>
    <cellStyle name="20 % - Markeringsfarve4 2 3 2 2 2" xfId="10133" xr:uid="{7D9D1319-C9BF-4767-89C0-20F6DEB8C445}"/>
    <cellStyle name="20 % - Markeringsfarve4 2 3 2 3" xfId="8771" xr:uid="{95520A9C-A7E7-4CA8-8317-60F6A26FB930}"/>
    <cellStyle name="20 % - Markeringsfarve4 2 3 3" xfId="6755" xr:uid="{00000000-0005-0000-0000-00006E000000}"/>
    <cellStyle name="20 % - Markeringsfarve4 2 3 3 2" xfId="9510" xr:uid="{73F7069B-BC29-41FC-858D-7DF4A09C6355}"/>
    <cellStyle name="20 % - Markeringsfarve4 2 3 4" xfId="8148" xr:uid="{60FBCCCE-0E6C-4BFB-9AA9-78478AD2A505}"/>
    <cellStyle name="20 % - Markeringsfarve4 2 4" xfId="4212" xr:uid="{00000000-0005-0000-0000-00006F000000}"/>
    <cellStyle name="20 % - Markeringsfarve4 2 4 2" xfId="7380" xr:uid="{00000000-0005-0000-0000-000070000000}"/>
    <cellStyle name="20 % - Markeringsfarve4 2 4 2 2" xfId="10135" xr:uid="{6A399464-ADEA-4866-9028-161782E7E1A0}"/>
    <cellStyle name="20 % - Markeringsfarve4 2 4 3" xfId="8773" xr:uid="{1213EDA2-F4F2-4B20-B5BD-BA9F2ACE4F9A}"/>
    <cellStyle name="20 % - Markeringsfarve4 2 5" xfId="6757" xr:uid="{00000000-0005-0000-0000-000071000000}"/>
    <cellStyle name="20 % - Markeringsfarve4 2 5 2" xfId="9512" xr:uid="{E201A829-005F-4590-8B87-BE66A49BD477}"/>
    <cellStyle name="20 % - Markeringsfarve4 2 6" xfId="8150" xr:uid="{A76DF67B-1D15-495A-91EB-F48A03B2510D}"/>
    <cellStyle name="20 % - Markeringsfarve4 3" xfId="3567" xr:uid="{00000000-0005-0000-0000-000072000000}"/>
    <cellStyle name="20 % - Markeringsfarve4 3 2" xfId="4209" xr:uid="{00000000-0005-0000-0000-000073000000}"/>
    <cellStyle name="20 % - Markeringsfarve4 3 2 2" xfId="7377" xr:uid="{00000000-0005-0000-0000-000074000000}"/>
    <cellStyle name="20 % - Markeringsfarve4 3 2 2 2" xfId="10132" xr:uid="{8B529032-CCD9-405C-B647-237850AA188F}"/>
    <cellStyle name="20 % - Markeringsfarve4 3 2 3" xfId="8770" xr:uid="{5EB5E7AA-E42D-44C4-B4A8-E3F1D54B2EDB}"/>
    <cellStyle name="20 % - Markeringsfarve4 3 3" xfId="6754" xr:uid="{00000000-0005-0000-0000-000075000000}"/>
    <cellStyle name="20 % - Markeringsfarve4 3 3 2" xfId="9509" xr:uid="{0F946B2B-9A0B-4016-AD9C-086F02A3F6FC}"/>
    <cellStyle name="20 % - Markeringsfarve4 3 4" xfId="8147" xr:uid="{3BE14DFD-A4B6-4E51-9CF2-55C67F1AD27E}"/>
    <cellStyle name="20 % - Markeringsfarve4 4" xfId="3566" xr:uid="{00000000-0005-0000-0000-000076000000}"/>
    <cellStyle name="20 % - Markeringsfarve4 4 2" xfId="4208" xr:uid="{00000000-0005-0000-0000-000077000000}"/>
    <cellStyle name="20 % - Markeringsfarve4 4 2 2" xfId="7376" xr:uid="{00000000-0005-0000-0000-000078000000}"/>
    <cellStyle name="20 % - Markeringsfarve4 4 2 2 2" xfId="10131" xr:uid="{F35BFFA0-C072-47CA-A8D9-838AF364D0CE}"/>
    <cellStyle name="20 % - Markeringsfarve4 4 2 3" xfId="8769" xr:uid="{D4FC44D6-732F-45DC-A3E5-89AF1ED8311B}"/>
    <cellStyle name="20 % - Markeringsfarve4 4 3" xfId="6753" xr:uid="{00000000-0005-0000-0000-000079000000}"/>
    <cellStyle name="20 % - Markeringsfarve4 4 3 2" xfId="9508" xr:uid="{7106599B-0571-45CC-83A4-02C8251D7B22}"/>
    <cellStyle name="20 % - Markeringsfarve4 4 4" xfId="8146" xr:uid="{4C5C697C-6420-4FC2-A020-37B94B2E55B0}"/>
    <cellStyle name="20 % - Markeringsfarve4 5" xfId="3565" xr:uid="{00000000-0005-0000-0000-00007A000000}"/>
    <cellStyle name="20 % - Markeringsfarve4 5 2" xfId="4207" xr:uid="{00000000-0005-0000-0000-00007B000000}"/>
    <cellStyle name="20 % - Markeringsfarve4 5 2 2" xfId="7375" xr:uid="{00000000-0005-0000-0000-00007C000000}"/>
    <cellStyle name="20 % - Markeringsfarve4 5 2 2 2" xfId="10130" xr:uid="{D3D0F4B4-10CC-4BAF-8CDF-09589DB92E6B}"/>
    <cellStyle name="20 % - Markeringsfarve4 5 2 3" xfId="8768" xr:uid="{119612C3-8CDB-4199-BBD7-9721B7E78B2B}"/>
    <cellStyle name="20 % - Markeringsfarve4 5 3" xfId="6752" xr:uid="{00000000-0005-0000-0000-00007D000000}"/>
    <cellStyle name="20 % - Markeringsfarve4 5 3 2" xfId="9507" xr:uid="{E66AA515-4DD8-4659-A66F-19AC1BC093B8}"/>
    <cellStyle name="20 % - Markeringsfarve4 5 4" xfId="8145" xr:uid="{37F5E428-AAC3-4519-92BE-C93FDB14DBB6}"/>
    <cellStyle name="20 % - Markeringsfarve4 6" xfId="3564" xr:uid="{00000000-0005-0000-0000-00007E000000}"/>
    <cellStyle name="20 % - Markeringsfarve4 6 2" xfId="4206" xr:uid="{00000000-0005-0000-0000-00007F000000}"/>
    <cellStyle name="20 % - Markeringsfarve4 6 2 2" xfId="7374" xr:uid="{00000000-0005-0000-0000-000080000000}"/>
    <cellStyle name="20 % - Markeringsfarve4 6 2 2 2" xfId="10129" xr:uid="{028ECC8D-B3E0-436F-BDDC-D3DF7817226B}"/>
    <cellStyle name="20 % - Markeringsfarve4 6 2 3" xfId="8767" xr:uid="{111EF23E-741B-4B68-96B6-A441B7ABD0EE}"/>
    <cellStyle name="20 % - Markeringsfarve4 6 3" xfId="6751" xr:uid="{00000000-0005-0000-0000-000081000000}"/>
    <cellStyle name="20 % - Markeringsfarve4 6 3 2" xfId="9506" xr:uid="{82C4053B-4B3C-4977-90B3-04D0F371D66A}"/>
    <cellStyle name="20 % - Markeringsfarve4 6 4" xfId="8144" xr:uid="{A37315DC-7087-492D-BC66-731CCEBACADA}"/>
    <cellStyle name="20 % - Markeringsfarve4 7" xfId="4165" xr:uid="{00000000-0005-0000-0000-000082000000}"/>
    <cellStyle name="20 % - Markeringsfarve4 7 2" xfId="7333" xr:uid="{00000000-0005-0000-0000-000083000000}"/>
    <cellStyle name="20 % - Markeringsfarve4 7 2 2" xfId="10088" xr:uid="{555AF0BE-76BE-41A7-A5CB-2670219AFF79}"/>
    <cellStyle name="20 % - Markeringsfarve4 7 3" xfId="8726" xr:uid="{4F30BEB3-06BD-4CA3-9EA6-3017CA6A852F}"/>
    <cellStyle name="20 % - Markeringsfarve5 2" xfId="3563" xr:uid="{00000000-0005-0000-0000-000084000000}"/>
    <cellStyle name="20 % - Markeringsfarve5 2 2" xfId="3562" xr:uid="{00000000-0005-0000-0000-000085000000}"/>
    <cellStyle name="20 % - Markeringsfarve5 2 2 2" xfId="4204" xr:uid="{00000000-0005-0000-0000-000086000000}"/>
    <cellStyle name="20 % - Markeringsfarve5 2 2 2 2" xfId="7372" xr:uid="{00000000-0005-0000-0000-000087000000}"/>
    <cellStyle name="20 % - Markeringsfarve5 2 2 2 2 2" xfId="10127" xr:uid="{83895BA5-BB90-4CBF-9E65-4F29E3E16F45}"/>
    <cellStyle name="20 % - Markeringsfarve5 2 2 2 3" xfId="8765" xr:uid="{13CC1377-466B-43D0-847E-DAC617F6227E}"/>
    <cellStyle name="20 % - Markeringsfarve5 2 2 2 4" xfId="10686" xr:uid="{03EC7B42-11BB-4A69-8A53-DD70E4508C9D}"/>
    <cellStyle name="20 % - Markeringsfarve5 2 2 3" xfId="6749" xr:uid="{00000000-0005-0000-0000-000088000000}"/>
    <cellStyle name="20 % - Markeringsfarve5 2 2 3 2" xfId="9504" xr:uid="{77424C14-D7D8-4288-8CE6-E8BD01EAC1C3}"/>
    <cellStyle name="20 % - Markeringsfarve5 2 2 4" xfId="8142" xr:uid="{0CFCD9DE-F6C5-497D-BE57-E328B00A058D}"/>
    <cellStyle name="20 % - Markeringsfarve5 2 3" xfId="3561" xr:uid="{00000000-0005-0000-0000-000089000000}"/>
    <cellStyle name="20 % - Markeringsfarve5 2 3 2" xfId="4203" xr:uid="{00000000-0005-0000-0000-00008A000000}"/>
    <cellStyle name="20 % - Markeringsfarve5 2 3 2 2" xfId="7371" xr:uid="{00000000-0005-0000-0000-00008B000000}"/>
    <cellStyle name="20 % - Markeringsfarve5 2 3 2 2 2" xfId="10126" xr:uid="{5ADE6E1B-FC84-4D05-A6DF-9A047420C607}"/>
    <cellStyle name="20 % - Markeringsfarve5 2 3 2 3" xfId="8764" xr:uid="{2359462D-4A82-47C0-8A95-B3A7E3E30A88}"/>
    <cellStyle name="20 % - Markeringsfarve5 2 3 3" xfId="6748" xr:uid="{00000000-0005-0000-0000-00008C000000}"/>
    <cellStyle name="20 % - Markeringsfarve5 2 3 3 2" xfId="9503" xr:uid="{612E607B-1340-414C-BC5D-2F18034D62E5}"/>
    <cellStyle name="20 % - Markeringsfarve5 2 3 4" xfId="8141" xr:uid="{A5F5D108-5D78-4FEB-A34D-70967DC8AB07}"/>
    <cellStyle name="20 % - Markeringsfarve5 2 4" xfId="4205" xr:uid="{00000000-0005-0000-0000-00008D000000}"/>
    <cellStyle name="20 % - Markeringsfarve5 2 4 2" xfId="7373" xr:uid="{00000000-0005-0000-0000-00008E000000}"/>
    <cellStyle name="20 % - Markeringsfarve5 2 4 2 2" xfId="10128" xr:uid="{18378757-A975-4E4D-AB20-2F1734F6993A}"/>
    <cellStyle name="20 % - Markeringsfarve5 2 4 3" xfId="8766" xr:uid="{0C853D7E-20A1-460A-88DD-FD0008B0114A}"/>
    <cellStyle name="20 % - Markeringsfarve5 2 5" xfId="6750" xr:uid="{00000000-0005-0000-0000-00008F000000}"/>
    <cellStyle name="20 % - Markeringsfarve5 2 5 2" xfId="9505" xr:uid="{4FE20485-9B62-4629-A5C4-5690ED4C19D0}"/>
    <cellStyle name="20 % - Markeringsfarve5 2 6" xfId="8143" xr:uid="{C8D2C96C-EC9A-4E90-9B6B-8946CCB42634}"/>
    <cellStyle name="20 % - Markeringsfarve5 3" xfId="3560" xr:uid="{00000000-0005-0000-0000-000090000000}"/>
    <cellStyle name="20 % - Markeringsfarve5 3 2" xfId="4202" xr:uid="{00000000-0005-0000-0000-000091000000}"/>
    <cellStyle name="20 % - Markeringsfarve5 3 2 2" xfId="7370" xr:uid="{00000000-0005-0000-0000-000092000000}"/>
    <cellStyle name="20 % - Markeringsfarve5 3 2 2 2" xfId="10125" xr:uid="{72A8051C-A217-4C09-BD8C-09DE74E8A165}"/>
    <cellStyle name="20 % - Markeringsfarve5 3 2 3" xfId="8763" xr:uid="{9FF4DD5D-0228-4015-90FF-484F7857449C}"/>
    <cellStyle name="20 % - Markeringsfarve5 3 3" xfId="6747" xr:uid="{00000000-0005-0000-0000-000093000000}"/>
    <cellStyle name="20 % - Markeringsfarve5 3 3 2" xfId="9502" xr:uid="{6BB5BC4C-CB1E-42FF-B427-D52354572695}"/>
    <cellStyle name="20 % - Markeringsfarve5 3 4" xfId="8140" xr:uid="{E3FB6B00-C590-4880-9B87-4D0EB5CCC4D6}"/>
    <cellStyle name="20 % - Markeringsfarve5 4" xfId="3559" xr:uid="{00000000-0005-0000-0000-000094000000}"/>
    <cellStyle name="20 % - Markeringsfarve5 4 2" xfId="4201" xr:uid="{00000000-0005-0000-0000-000095000000}"/>
    <cellStyle name="20 % - Markeringsfarve5 4 2 2" xfId="7369" xr:uid="{00000000-0005-0000-0000-000096000000}"/>
    <cellStyle name="20 % - Markeringsfarve5 4 2 2 2" xfId="10124" xr:uid="{B7AAD719-ED52-456A-9641-3DE42E4936FB}"/>
    <cellStyle name="20 % - Markeringsfarve5 4 2 3" xfId="8762" xr:uid="{CC44FA7D-4717-4E1F-8A02-A606F737F192}"/>
    <cellStyle name="20 % - Markeringsfarve5 4 3" xfId="6746" xr:uid="{00000000-0005-0000-0000-000097000000}"/>
    <cellStyle name="20 % - Markeringsfarve5 4 3 2" xfId="9501" xr:uid="{6963E481-2CBC-490B-9723-044B4067131C}"/>
    <cellStyle name="20 % - Markeringsfarve5 4 4" xfId="8139" xr:uid="{33E3B6A8-83FD-49B3-ADA1-2A9DAE088437}"/>
    <cellStyle name="20 % - Markeringsfarve5 5" xfId="3558" xr:uid="{00000000-0005-0000-0000-000098000000}"/>
    <cellStyle name="20 % - Markeringsfarve5 5 2" xfId="4200" xr:uid="{00000000-0005-0000-0000-000099000000}"/>
    <cellStyle name="20 % - Markeringsfarve5 5 2 2" xfId="7368" xr:uid="{00000000-0005-0000-0000-00009A000000}"/>
    <cellStyle name="20 % - Markeringsfarve5 5 2 2 2" xfId="10123" xr:uid="{4AD76CE9-B12F-40CE-BA5C-84DCE865F1E1}"/>
    <cellStyle name="20 % - Markeringsfarve5 5 2 3" xfId="8761" xr:uid="{7B5BC44D-E51F-4D00-B8E2-AB89A1878818}"/>
    <cellStyle name="20 % - Markeringsfarve5 5 3" xfId="6745" xr:uid="{00000000-0005-0000-0000-00009B000000}"/>
    <cellStyle name="20 % - Markeringsfarve5 5 3 2" xfId="9500" xr:uid="{CE0DCEFF-826A-4692-8C64-C29716417206}"/>
    <cellStyle name="20 % - Markeringsfarve5 5 4" xfId="8138" xr:uid="{C366A921-E2D5-44BE-B041-7E790BD8A7A3}"/>
    <cellStyle name="20 % - Markeringsfarve5 6" xfId="3557" xr:uid="{00000000-0005-0000-0000-00009C000000}"/>
    <cellStyle name="20 % - Markeringsfarve5 6 2" xfId="4199" xr:uid="{00000000-0005-0000-0000-00009D000000}"/>
    <cellStyle name="20 % - Markeringsfarve5 6 2 2" xfId="7367" xr:uid="{00000000-0005-0000-0000-00009E000000}"/>
    <cellStyle name="20 % - Markeringsfarve5 6 2 2 2" xfId="10122" xr:uid="{FCC4BF14-06A9-43D0-8C80-CCCBB5D34223}"/>
    <cellStyle name="20 % - Markeringsfarve5 6 2 3" xfId="8760" xr:uid="{C79F732A-4AEF-4AD3-B14B-40FDA1349DDD}"/>
    <cellStyle name="20 % - Markeringsfarve5 6 3" xfId="6744" xr:uid="{00000000-0005-0000-0000-00009F000000}"/>
    <cellStyle name="20 % - Markeringsfarve5 6 3 2" xfId="9499" xr:uid="{AEAD7E6C-FBF6-4214-A6A4-7E5B62E94FB6}"/>
    <cellStyle name="20 % - Markeringsfarve5 6 4" xfId="8137" xr:uid="{1EE884FB-F0BA-47C0-9A1E-CFBE1FADB855}"/>
    <cellStyle name="20 % - Markeringsfarve5 7" xfId="4167" xr:uid="{00000000-0005-0000-0000-0000A0000000}"/>
    <cellStyle name="20 % - Markeringsfarve5 7 2" xfId="7335" xr:uid="{00000000-0005-0000-0000-0000A1000000}"/>
    <cellStyle name="20 % - Markeringsfarve5 7 2 2" xfId="10090" xr:uid="{0A1D2E96-2837-4ED8-867D-5A422596E814}"/>
    <cellStyle name="20 % - Markeringsfarve5 7 3" xfId="8728" xr:uid="{FCB7DFEA-2364-40A4-8D01-5CF943225B1B}"/>
    <cellStyle name="20 % - Markeringsfarve6 2" xfId="3556" xr:uid="{00000000-0005-0000-0000-0000A2000000}"/>
    <cellStyle name="20 % - Markeringsfarve6 2 2" xfId="3555" xr:uid="{00000000-0005-0000-0000-0000A3000000}"/>
    <cellStyle name="20 % - Markeringsfarve6 2 2 2" xfId="4197" xr:uid="{00000000-0005-0000-0000-0000A4000000}"/>
    <cellStyle name="20 % - Markeringsfarve6 2 2 2 2" xfId="7365" xr:uid="{00000000-0005-0000-0000-0000A5000000}"/>
    <cellStyle name="20 % - Markeringsfarve6 2 2 2 2 2" xfId="10120" xr:uid="{154F90E9-A788-4D78-BF06-85449D800ED4}"/>
    <cellStyle name="20 % - Markeringsfarve6 2 2 2 3" xfId="8758" xr:uid="{3BA0E6D6-5902-4A9A-A211-DA2461D00AD0}"/>
    <cellStyle name="20 % - Markeringsfarve6 2 2 3" xfId="6742" xr:uid="{00000000-0005-0000-0000-0000A6000000}"/>
    <cellStyle name="20 % - Markeringsfarve6 2 2 3 2" xfId="9497" xr:uid="{CC05A2CF-A8D7-44CD-B4C0-161FA960B526}"/>
    <cellStyle name="20 % - Markeringsfarve6 2 2 4" xfId="8135" xr:uid="{E460927B-7F2B-4D1D-9D92-2AD2E6FD2D51}"/>
    <cellStyle name="20 % - Markeringsfarve6 2 3" xfId="3554" xr:uid="{00000000-0005-0000-0000-0000A7000000}"/>
    <cellStyle name="20 % - Markeringsfarve6 2 3 2" xfId="4196" xr:uid="{00000000-0005-0000-0000-0000A8000000}"/>
    <cellStyle name="20 % - Markeringsfarve6 2 3 2 2" xfId="7364" xr:uid="{00000000-0005-0000-0000-0000A9000000}"/>
    <cellStyle name="20 % - Markeringsfarve6 2 3 2 2 2" xfId="10119" xr:uid="{EE071EFF-62F6-4C57-9B5B-77193FA938AA}"/>
    <cellStyle name="20 % - Markeringsfarve6 2 3 2 3" xfId="8757" xr:uid="{A98CB05B-3764-4C05-82CB-27BDB741F8CA}"/>
    <cellStyle name="20 % - Markeringsfarve6 2 3 3" xfId="6741" xr:uid="{00000000-0005-0000-0000-0000AA000000}"/>
    <cellStyle name="20 % - Markeringsfarve6 2 3 3 2" xfId="9496" xr:uid="{97DAAF63-E03D-4DDE-9858-BC414B6037FF}"/>
    <cellStyle name="20 % - Markeringsfarve6 2 3 4" xfId="8134" xr:uid="{EC8EBDD2-D1A3-4A2A-9BE1-9616EA350603}"/>
    <cellStyle name="20 % - Markeringsfarve6 2 4" xfId="4198" xr:uid="{00000000-0005-0000-0000-0000AB000000}"/>
    <cellStyle name="20 % - Markeringsfarve6 2 4 2" xfId="7366" xr:uid="{00000000-0005-0000-0000-0000AC000000}"/>
    <cellStyle name="20 % - Markeringsfarve6 2 4 2 2" xfId="10121" xr:uid="{22992275-ED1C-4173-AADC-AD1A781E2C85}"/>
    <cellStyle name="20 % - Markeringsfarve6 2 4 3" xfId="8759" xr:uid="{3C1400C4-7A59-4FAE-B6D2-100922384BBC}"/>
    <cellStyle name="20 % - Markeringsfarve6 2 5" xfId="6743" xr:uid="{00000000-0005-0000-0000-0000AD000000}"/>
    <cellStyle name="20 % - Markeringsfarve6 2 5 2" xfId="9498" xr:uid="{7A7905F2-B6CC-43FF-9A90-CDC87F0BFDEC}"/>
    <cellStyle name="20 % - Markeringsfarve6 2 6" xfId="8136" xr:uid="{70F7C3E1-FC13-4293-B235-39C4535806B6}"/>
    <cellStyle name="20 % - Markeringsfarve6 3" xfId="3553" xr:uid="{00000000-0005-0000-0000-0000AE000000}"/>
    <cellStyle name="20 % - Markeringsfarve6 3 2" xfId="4195" xr:uid="{00000000-0005-0000-0000-0000AF000000}"/>
    <cellStyle name="20 % - Markeringsfarve6 3 2 2" xfId="7363" xr:uid="{00000000-0005-0000-0000-0000B0000000}"/>
    <cellStyle name="20 % - Markeringsfarve6 3 2 2 2" xfId="10118" xr:uid="{EAB6DC77-B4EF-43D9-8AA7-646A6D6A7789}"/>
    <cellStyle name="20 % - Markeringsfarve6 3 2 3" xfId="8756" xr:uid="{8B60AF71-4B33-42C6-8E9B-BED9FC1F1372}"/>
    <cellStyle name="20 % - Markeringsfarve6 3 3" xfId="6740" xr:uid="{00000000-0005-0000-0000-0000B1000000}"/>
    <cellStyle name="20 % - Markeringsfarve6 3 3 2" xfId="9495" xr:uid="{FF64791D-C7D6-473D-A0B1-19CFBB11FBBB}"/>
    <cellStyle name="20 % - Markeringsfarve6 3 4" xfId="8133" xr:uid="{AB20AD35-7A3E-4D5A-B217-C6C37676D0C3}"/>
    <cellStyle name="20 % - Markeringsfarve6 4" xfId="3552" xr:uid="{00000000-0005-0000-0000-0000B2000000}"/>
    <cellStyle name="20 % - Markeringsfarve6 4 2" xfId="4194" xr:uid="{00000000-0005-0000-0000-0000B3000000}"/>
    <cellStyle name="20 % - Markeringsfarve6 4 2 2" xfId="7362" xr:uid="{00000000-0005-0000-0000-0000B4000000}"/>
    <cellStyle name="20 % - Markeringsfarve6 4 2 2 2" xfId="10117" xr:uid="{972DDDDA-AC75-40B4-AB14-2166C55B1407}"/>
    <cellStyle name="20 % - Markeringsfarve6 4 2 3" xfId="8755" xr:uid="{104C1868-829D-4D40-BD17-C17EEE726058}"/>
    <cellStyle name="20 % - Markeringsfarve6 4 3" xfId="6739" xr:uid="{00000000-0005-0000-0000-0000B5000000}"/>
    <cellStyle name="20 % - Markeringsfarve6 4 3 2" xfId="9494" xr:uid="{BB73EAB2-D522-4629-B1E3-8DF16F189998}"/>
    <cellStyle name="20 % - Markeringsfarve6 4 4" xfId="8132" xr:uid="{65D6A2EB-CADC-4A65-B200-A0B13DB3F50E}"/>
    <cellStyle name="20 % - Markeringsfarve6 5" xfId="3551" xr:uid="{00000000-0005-0000-0000-0000B6000000}"/>
    <cellStyle name="20 % - Markeringsfarve6 5 2" xfId="4193" xr:uid="{00000000-0005-0000-0000-0000B7000000}"/>
    <cellStyle name="20 % - Markeringsfarve6 5 2 2" xfId="7361" xr:uid="{00000000-0005-0000-0000-0000B8000000}"/>
    <cellStyle name="20 % - Markeringsfarve6 5 2 2 2" xfId="10116" xr:uid="{38371432-5ECE-4296-B539-7F85971302CF}"/>
    <cellStyle name="20 % - Markeringsfarve6 5 2 3" xfId="8754" xr:uid="{C20B3DC4-10EA-46F8-B6EA-A9E95F4E86FA}"/>
    <cellStyle name="20 % - Markeringsfarve6 5 3" xfId="6738" xr:uid="{00000000-0005-0000-0000-0000B9000000}"/>
    <cellStyle name="20 % - Markeringsfarve6 5 3 2" xfId="9493" xr:uid="{552A0917-6D44-445B-BB5E-CE44EA0D9C26}"/>
    <cellStyle name="20 % - Markeringsfarve6 5 4" xfId="8131" xr:uid="{B30EAC7A-1173-45E5-BD1F-361A7CA31DE5}"/>
    <cellStyle name="20 % - Markeringsfarve6 6" xfId="3550" xr:uid="{00000000-0005-0000-0000-0000BA000000}"/>
    <cellStyle name="20 % - Markeringsfarve6 6 2" xfId="4192" xr:uid="{00000000-0005-0000-0000-0000BB000000}"/>
    <cellStyle name="20 % - Markeringsfarve6 6 2 2" xfId="7360" xr:uid="{00000000-0005-0000-0000-0000BC000000}"/>
    <cellStyle name="20 % - Markeringsfarve6 6 2 2 2" xfId="10115" xr:uid="{34A70D68-86EE-4B1F-A3A8-81634BC15389}"/>
    <cellStyle name="20 % - Markeringsfarve6 6 2 3" xfId="8753" xr:uid="{C4303469-1F9E-4947-936B-9F4E41FEAF03}"/>
    <cellStyle name="20 % - Markeringsfarve6 6 3" xfId="6737" xr:uid="{00000000-0005-0000-0000-0000BD000000}"/>
    <cellStyle name="20 % - Markeringsfarve6 6 3 2" xfId="9492" xr:uid="{3E179D40-2009-43F9-B81D-7A1976303017}"/>
    <cellStyle name="20 % - Markeringsfarve6 6 4" xfId="8130" xr:uid="{A2ED11F7-FBD7-49DB-917E-B1B16A09F566}"/>
    <cellStyle name="20 % - Markeringsfarve6 7" xfId="4169" xr:uid="{00000000-0005-0000-0000-0000BE000000}"/>
    <cellStyle name="20 % - Markeringsfarve6 7 2" xfId="7337" xr:uid="{00000000-0005-0000-0000-0000BF000000}"/>
    <cellStyle name="20 % - Markeringsfarve6 7 2 2" xfId="10092" xr:uid="{7F24B8B7-B8FC-4BEE-B4BC-F2224CB1EBCB}"/>
    <cellStyle name="20 % - Markeringsfarve6 7 3" xfId="8730" xr:uid="{251D598A-E522-430A-AE00-A9D325A8435A}"/>
    <cellStyle name="20% - Accent1 2" xfId="3390" xr:uid="{00000000-0005-0000-0000-0000C1000000}"/>
    <cellStyle name="20% - Accent1 3" xfId="6634" xr:uid="{00000000-0005-0000-0000-0000C2000000}"/>
    <cellStyle name="20% - Accent1 3 2" xfId="9398" xr:uid="{1045467B-AFA1-43E8-A24F-273716627577}"/>
    <cellStyle name="20% - Accent1 4" xfId="8027" xr:uid="{215A960F-121A-4E55-ABA1-A18EACF769FF}"/>
    <cellStyle name="20% - Accent2 2" xfId="3391" xr:uid="{00000000-0005-0000-0000-0000C4000000}"/>
    <cellStyle name="20% - Accent2 3" xfId="6636" xr:uid="{00000000-0005-0000-0000-0000C5000000}"/>
    <cellStyle name="20% - Accent2 3 2" xfId="9400" xr:uid="{57D0C7AC-BE7F-4E12-B2CC-4E4C624B2A29}"/>
    <cellStyle name="20% - Accent2 4" xfId="8029" xr:uid="{A4F031B7-A623-4B9E-82BC-FEF7C3E449A8}"/>
    <cellStyle name="20% - Accent3 2" xfId="3392" xr:uid="{00000000-0005-0000-0000-0000C7000000}"/>
    <cellStyle name="20% - Accent3 3" xfId="6638" xr:uid="{00000000-0005-0000-0000-0000C8000000}"/>
    <cellStyle name="20% - Accent3 3 2" xfId="9402" xr:uid="{F840E04C-5223-497A-B50A-4A6316A73E0F}"/>
    <cellStyle name="20% - Accent3 4" xfId="8031" xr:uid="{B24C20DC-90D5-4EF7-87D8-BFC41B5034DE}"/>
    <cellStyle name="20% - Accent4 2" xfId="3393" xr:uid="{00000000-0005-0000-0000-0000CA000000}"/>
    <cellStyle name="20% - Accent4 3" xfId="6640" xr:uid="{00000000-0005-0000-0000-0000CB000000}"/>
    <cellStyle name="20% - Accent4 3 2" xfId="9404" xr:uid="{494EF2E9-84B7-4C07-9EB7-59767C86E30D}"/>
    <cellStyle name="20% - Accent4 4" xfId="8033" xr:uid="{1F2D2F3B-CD88-4353-86A7-6ADBACF7A4C4}"/>
    <cellStyle name="20% - Accent5 2" xfId="3394" xr:uid="{00000000-0005-0000-0000-0000CD000000}"/>
    <cellStyle name="20% - Accent5 3" xfId="6642" xr:uid="{00000000-0005-0000-0000-0000CE000000}"/>
    <cellStyle name="20% - Accent5 3 2" xfId="9406" xr:uid="{EAC26429-C032-4064-99B6-609018B3787C}"/>
    <cellStyle name="20% - Accent5 4" xfId="8035" xr:uid="{A0AF1247-6034-4DAD-8DC9-A98B222E23A0}"/>
    <cellStyle name="20% - Accent6 2" xfId="3395" xr:uid="{00000000-0005-0000-0000-0000D0000000}"/>
    <cellStyle name="20% - Accent6 3" xfId="6644" xr:uid="{00000000-0005-0000-0000-0000D1000000}"/>
    <cellStyle name="20% - Accent6 3 2" xfId="9408" xr:uid="{15B4E853-1513-4729-85E7-BC2C39057940}"/>
    <cellStyle name="20% - Accent6 4" xfId="8037" xr:uid="{0A016525-59E1-43BC-A670-4878BCF808B2}"/>
    <cellStyle name="20% - Colore 1" xfId="3" xr:uid="{00000000-0005-0000-0000-0000D2000000}"/>
    <cellStyle name="20% - Colore 2" xfId="4" xr:uid="{00000000-0005-0000-0000-0000D3000000}"/>
    <cellStyle name="20% - Colore 3" xfId="5" xr:uid="{00000000-0005-0000-0000-0000D4000000}"/>
    <cellStyle name="20% - Colore 4" xfId="6" xr:uid="{00000000-0005-0000-0000-0000D5000000}"/>
    <cellStyle name="20% - Colore 5" xfId="7" xr:uid="{00000000-0005-0000-0000-0000D6000000}"/>
    <cellStyle name="20% - Colore 6" xfId="8" xr:uid="{00000000-0005-0000-0000-0000D7000000}"/>
    <cellStyle name="40 % - Farve1" xfId="3340" builtinId="31" customBuiltin="1"/>
    <cellStyle name="40 % - Farve2" xfId="3344" builtinId="35" customBuiltin="1"/>
    <cellStyle name="40 % - Farve3" xfId="3348" builtinId="39" customBuiltin="1"/>
    <cellStyle name="40 % - Farve4" xfId="3352" builtinId="43" customBuiltin="1"/>
    <cellStyle name="40 % - Farve5" xfId="3356" builtinId="47" customBuiltin="1"/>
    <cellStyle name="40 % - Farve6" xfId="3360" builtinId="51" customBuiltin="1"/>
    <cellStyle name="40 % - Markeringsfarve1 2" xfId="3549" xr:uid="{00000000-0005-0000-0000-0000D8000000}"/>
    <cellStyle name="40 % - Markeringsfarve1 2 2" xfId="3548" xr:uid="{00000000-0005-0000-0000-0000D9000000}"/>
    <cellStyle name="40 % - Markeringsfarve1 2 2 2" xfId="4190" xr:uid="{00000000-0005-0000-0000-0000DA000000}"/>
    <cellStyle name="40 % - Markeringsfarve1 2 2 2 2" xfId="7358" xr:uid="{00000000-0005-0000-0000-0000DB000000}"/>
    <cellStyle name="40 % - Markeringsfarve1 2 2 2 2 2" xfId="10113" xr:uid="{F53EAAA6-C8C9-4AA2-8A6B-9CEF3118EC98}"/>
    <cellStyle name="40 % - Markeringsfarve1 2 2 2 3" xfId="8751" xr:uid="{CDE5AEF1-C9FE-4882-818A-92D7F7082DCA}"/>
    <cellStyle name="40 % - Markeringsfarve1 2 2 3" xfId="6735" xr:uid="{00000000-0005-0000-0000-0000DC000000}"/>
    <cellStyle name="40 % - Markeringsfarve1 2 2 3 2" xfId="9490" xr:uid="{3B75B17A-B0FD-41CF-BA7E-A6047718E460}"/>
    <cellStyle name="40 % - Markeringsfarve1 2 2 4" xfId="8128" xr:uid="{CA8085E8-31D2-4D6C-987D-2B60FD6894E6}"/>
    <cellStyle name="40 % - Markeringsfarve1 2 3" xfId="3547" xr:uid="{00000000-0005-0000-0000-0000DD000000}"/>
    <cellStyle name="40 % - Markeringsfarve1 2 3 2" xfId="4189" xr:uid="{00000000-0005-0000-0000-0000DE000000}"/>
    <cellStyle name="40 % - Markeringsfarve1 2 3 2 2" xfId="7357" xr:uid="{00000000-0005-0000-0000-0000DF000000}"/>
    <cellStyle name="40 % - Markeringsfarve1 2 3 2 2 2" xfId="10112" xr:uid="{88E14104-962C-49ED-9317-24AFB7A38B27}"/>
    <cellStyle name="40 % - Markeringsfarve1 2 3 2 3" xfId="8750" xr:uid="{17179FFE-F53C-4E40-B7AF-D37B82AA4219}"/>
    <cellStyle name="40 % - Markeringsfarve1 2 3 3" xfId="6734" xr:uid="{00000000-0005-0000-0000-0000E0000000}"/>
    <cellStyle name="40 % - Markeringsfarve1 2 3 3 2" xfId="9489" xr:uid="{39F92A2F-51E1-4C8E-AE9A-E004263143E7}"/>
    <cellStyle name="40 % - Markeringsfarve1 2 3 4" xfId="8127" xr:uid="{03E980A4-C678-47FD-981C-38DB56745645}"/>
    <cellStyle name="40 % - Markeringsfarve1 2 4" xfId="4191" xr:uid="{00000000-0005-0000-0000-0000E1000000}"/>
    <cellStyle name="40 % - Markeringsfarve1 2 4 2" xfId="7359" xr:uid="{00000000-0005-0000-0000-0000E2000000}"/>
    <cellStyle name="40 % - Markeringsfarve1 2 4 2 2" xfId="10114" xr:uid="{71FD804D-77FF-4EB3-B775-D487A967C1BA}"/>
    <cellStyle name="40 % - Markeringsfarve1 2 4 3" xfId="8752" xr:uid="{368C3944-908F-4238-8D63-B427E421B99F}"/>
    <cellStyle name="40 % - Markeringsfarve1 2 5" xfId="6736" xr:uid="{00000000-0005-0000-0000-0000E3000000}"/>
    <cellStyle name="40 % - Markeringsfarve1 2 5 2" xfId="9491" xr:uid="{04316797-8001-4989-9BFE-362D73E1D618}"/>
    <cellStyle name="40 % - Markeringsfarve1 2 6" xfId="8129" xr:uid="{BAA9812C-B3EA-4020-8EB0-0B48A9835584}"/>
    <cellStyle name="40 % - Markeringsfarve1 3" xfId="3546" xr:uid="{00000000-0005-0000-0000-0000E4000000}"/>
    <cellStyle name="40 % - Markeringsfarve1 3 2" xfId="4188" xr:uid="{00000000-0005-0000-0000-0000E5000000}"/>
    <cellStyle name="40 % - Markeringsfarve1 3 2 2" xfId="7356" xr:uid="{00000000-0005-0000-0000-0000E6000000}"/>
    <cellStyle name="40 % - Markeringsfarve1 3 2 2 2" xfId="10111" xr:uid="{653638E0-C2C9-45D3-9891-38318A1DE144}"/>
    <cellStyle name="40 % - Markeringsfarve1 3 2 3" xfId="8749" xr:uid="{0577F282-DB12-4710-9406-A86A0B0DE70B}"/>
    <cellStyle name="40 % - Markeringsfarve1 3 3" xfId="6733" xr:uid="{00000000-0005-0000-0000-0000E7000000}"/>
    <cellStyle name="40 % - Markeringsfarve1 3 3 2" xfId="9488" xr:uid="{2E099D33-D0AE-4BAF-AB48-354090D67D9A}"/>
    <cellStyle name="40 % - Markeringsfarve1 3 4" xfId="8126" xr:uid="{8FC68F0D-28EB-4556-AF3D-991143FBD6BF}"/>
    <cellStyle name="40 % - Markeringsfarve1 4" xfId="3545" xr:uid="{00000000-0005-0000-0000-0000E8000000}"/>
    <cellStyle name="40 % - Markeringsfarve1 4 2" xfId="4187" xr:uid="{00000000-0005-0000-0000-0000E9000000}"/>
    <cellStyle name="40 % - Markeringsfarve1 4 2 2" xfId="7355" xr:uid="{00000000-0005-0000-0000-0000EA000000}"/>
    <cellStyle name="40 % - Markeringsfarve1 4 2 2 2" xfId="10110" xr:uid="{8D5F915D-27E1-4800-B102-84D69D953C4E}"/>
    <cellStyle name="40 % - Markeringsfarve1 4 2 3" xfId="8748" xr:uid="{B10A6E28-52A8-4411-AC7D-37F5FC2CFE65}"/>
    <cellStyle name="40 % - Markeringsfarve1 4 3" xfId="6732" xr:uid="{00000000-0005-0000-0000-0000EB000000}"/>
    <cellStyle name="40 % - Markeringsfarve1 4 3 2" xfId="9487" xr:uid="{D9ECABFD-0E75-4F7E-96D5-AA1A0E14C3B5}"/>
    <cellStyle name="40 % - Markeringsfarve1 4 4" xfId="8125" xr:uid="{9E97451D-F195-4FD9-AE32-5949795B6C69}"/>
    <cellStyle name="40 % - Markeringsfarve1 5" xfId="3544" xr:uid="{00000000-0005-0000-0000-0000EC000000}"/>
    <cellStyle name="40 % - Markeringsfarve1 5 2" xfId="4186" xr:uid="{00000000-0005-0000-0000-0000ED000000}"/>
    <cellStyle name="40 % - Markeringsfarve1 5 2 2" xfId="7354" xr:uid="{00000000-0005-0000-0000-0000EE000000}"/>
    <cellStyle name="40 % - Markeringsfarve1 5 2 2 2" xfId="10109" xr:uid="{555C4472-49EB-4547-A785-2B33F72A3FAE}"/>
    <cellStyle name="40 % - Markeringsfarve1 5 2 3" xfId="8747" xr:uid="{8B8EAD63-3C68-46C4-B688-7F9CC93E49AE}"/>
    <cellStyle name="40 % - Markeringsfarve1 5 3" xfId="6731" xr:uid="{00000000-0005-0000-0000-0000EF000000}"/>
    <cellStyle name="40 % - Markeringsfarve1 5 3 2" xfId="9486" xr:uid="{9FB25BAF-430C-4B25-97CC-ADEBCB5A4F48}"/>
    <cellStyle name="40 % - Markeringsfarve1 5 4" xfId="8124" xr:uid="{B6BFB412-F0D5-4314-8B75-90A43D99D475}"/>
    <cellStyle name="40 % - Markeringsfarve1 6" xfId="3543" xr:uid="{00000000-0005-0000-0000-0000F0000000}"/>
    <cellStyle name="40 % - Markeringsfarve1 6 2" xfId="4185" xr:uid="{00000000-0005-0000-0000-0000F1000000}"/>
    <cellStyle name="40 % - Markeringsfarve1 6 2 2" xfId="7353" xr:uid="{00000000-0005-0000-0000-0000F2000000}"/>
    <cellStyle name="40 % - Markeringsfarve1 6 2 2 2" xfId="10108" xr:uid="{18E7082E-9CB8-48B8-8FAE-136576E6577E}"/>
    <cellStyle name="40 % - Markeringsfarve1 6 2 3" xfId="8746" xr:uid="{13F68798-6D3A-4F63-8D86-1D87A69B2F01}"/>
    <cellStyle name="40 % - Markeringsfarve1 6 3" xfId="6730" xr:uid="{00000000-0005-0000-0000-0000F3000000}"/>
    <cellStyle name="40 % - Markeringsfarve1 6 3 2" xfId="9485" xr:uid="{BE62201E-48C0-41ED-B087-A3F0AC98C605}"/>
    <cellStyle name="40 % - Markeringsfarve1 6 4" xfId="8123" xr:uid="{906F2E37-DC2E-43B2-BA65-20C5F2C38373}"/>
    <cellStyle name="40 % - Markeringsfarve1 7" xfId="4160" xr:uid="{00000000-0005-0000-0000-0000F4000000}"/>
    <cellStyle name="40 % - Markeringsfarve1 7 2" xfId="7328" xr:uid="{00000000-0005-0000-0000-0000F5000000}"/>
    <cellStyle name="40 % - Markeringsfarve1 7 2 2" xfId="10083" xr:uid="{122AD031-02CC-4B35-9C94-929E5BB0EE4F}"/>
    <cellStyle name="40 % - Markeringsfarve1 7 3" xfId="8721" xr:uid="{AB33E92A-717B-488F-A683-6AF5A7930C37}"/>
    <cellStyle name="40 % - Markeringsfarve2 2" xfId="3542" xr:uid="{00000000-0005-0000-0000-0000F6000000}"/>
    <cellStyle name="40 % - Markeringsfarve2 2 2" xfId="3541" xr:uid="{00000000-0005-0000-0000-0000F7000000}"/>
    <cellStyle name="40 % - Markeringsfarve2 2 2 2" xfId="4183" xr:uid="{00000000-0005-0000-0000-0000F8000000}"/>
    <cellStyle name="40 % - Markeringsfarve2 2 2 2 2" xfId="7351" xr:uid="{00000000-0005-0000-0000-0000F9000000}"/>
    <cellStyle name="40 % - Markeringsfarve2 2 2 2 2 2" xfId="10106" xr:uid="{C7378E37-E5CF-4CA8-BD0B-2C442AFC3009}"/>
    <cellStyle name="40 % - Markeringsfarve2 2 2 2 3" xfId="8744" xr:uid="{A3AA410A-E3CC-48C4-B029-DCB48B07AA6A}"/>
    <cellStyle name="40 % - Markeringsfarve2 2 2 3" xfId="6728" xr:uid="{00000000-0005-0000-0000-0000FA000000}"/>
    <cellStyle name="40 % - Markeringsfarve2 2 2 3 2" xfId="9483" xr:uid="{2D17E149-A265-42AD-A50D-88B05962C5C6}"/>
    <cellStyle name="40 % - Markeringsfarve2 2 2 4" xfId="8121" xr:uid="{252D3F87-02E8-4527-AB49-6C9F6F50BDF5}"/>
    <cellStyle name="40 % - Markeringsfarve2 2 3" xfId="3540" xr:uid="{00000000-0005-0000-0000-0000FB000000}"/>
    <cellStyle name="40 % - Markeringsfarve2 2 3 2" xfId="4182" xr:uid="{00000000-0005-0000-0000-0000FC000000}"/>
    <cellStyle name="40 % - Markeringsfarve2 2 3 2 2" xfId="7350" xr:uid="{00000000-0005-0000-0000-0000FD000000}"/>
    <cellStyle name="40 % - Markeringsfarve2 2 3 2 2 2" xfId="10105" xr:uid="{D0BBCBC7-28AC-4B19-88FE-FDDCDA5D570D}"/>
    <cellStyle name="40 % - Markeringsfarve2 2 3 2 3" xfId="8743" xr:uid="{4EF593A7-EDE0-490C-AC87-F1DB45DA9CC2}"/>
    <cellStyle name="40 % - Markeringsfarve2 2 3 3" xfId="6727" xr:uid="{00000000-0005-0000-0000-0000FE000000}"/>
    <cellStyle name="40 % - Markeringsfarve2 2 3 3 2" xfId="9482" xr:uid="{348377EE-3ACD-4766-9BD6-F186F22A9540}"/>
    <cellStyle name="40 % - Markeringsfarve2 2 3 4" xfId="8120" xr:uid="{1143509A-5CA3-4D2B-BA72-79352AC42416}"/>
    <cellStyle name="40 % - Markeringsfarve2 2 4" xfId="4184" xr:uid="{00000000-0005-0000-0000-0000FF000000}"/>
    <cellStyle name="40 % - Markeringsfarve2 2 4 2" xfId="7352" xr:uid="{00000000-0005-0000-0000-000000010000}"/>
    <cellStyle name="40 % - Markeringsfarve2 2 4 2 2" xfId="10107" xr:uid="{22081D4E-883D-4811-B416-645E9AA1323C}"/>
    <cellStyle name="40 % - Markeringsfarve2 2 4 3" xfId="8745" xr:uid="{8F02AAAA-5903-4887-97FC-C5F1F277BB1F}"/>
    <cellStyle name="40 % - Markeringsfarve2 2 5" xfId="6729" xr:uid="{00000000-0005-0000-0000-000001010000}"/>
    <cellStyle name="40 % - Markeringsfarve2 2 5 2" xfId="9484" xr:uid="{17D57D03-0FE3-45BE-BA7E-6D5C5FD12433}"/>
    <cellStyle name="40 % - Markeringsfarve2 2 6" xfId="8122" xr:uid="{4D6B98E2-0BAC-4B57-8468-0267BA582C88}"/>
    <cellStyle name="40 % - Markeringsfarve2 3" xfId="3539" xr:uid="{00000000-0005-0000-0000-000002010000}"/>
    <cellStyle name="40 % - Markeringsfarve2 3 2" xfId="4181" xr:uid="{00000000-0005-0000-0000-000003010000}"/>
    <cellStyle name="40 % - Markeringsfarve2 3 2 2" xfId="7349" xr:uid="{00000000-0005-0000-0000-000004010000}"/>
    <cellStyle name="40 % - Markeringsfarve2 3 2 2 2" xfId="10104" xr:uid="{1D529285-7E29-4DDC-865E-36E187D4ADFD}"/>
    <cellStyle name="40 % - Markeringsfarve2 3 2 3" xfId="8742" xr:uid="{E5FA4004-572B-431A-ADA4-04CD7FB13D8B}"/>
    <cellStyle name="40 % - Markeringsfarve2 3 3" xfId="6726" xr:uid="{00000000-0005-0000-0000-000005010000}"/>
    <cellStyle name="40 % - Markeringsfarve2 3 3 2" xfId="9481" xr:uid="{0EF67437-FD39-4E34-9CFE-90CCA3B8EF5C}"/>
    <cellStyle name="40 % - Markeringsfarve2 3 4" xfId="8119" xr:uid="{B6DB5451-AF92-4E17-A377-C931F10E4D05}"/>
    <cellStyle name="40 % - Markeringsfarve2 4" xfId="3538" xr:uid="{00000000-0005-0000-0000-000006010000}"/>
    <cellStyle name="40 % - Markeringsfarve2 4 2" xfId="4180" xr:uid="{00000000-0005-0000-0000-000007010000}"/>
    <cellStyle name="40 % - Markeringsfarve2 4 2 2" xfId="7348" xr:uid="{00000000-0005-0000-0000-000008010000}"/>
    <cellStyle name="40 % - Markeringsfarve2 4 2 2 2" xfId="10103" xr:uid="{1E0FF40B-F082-4236-978B-2A2B6A623621}"/>
    <cellStyle name="40 % - Markeringsfarve2 4 2 3" xfId="8741" xr:uid="{9E06FED1-261D-4D58-BC38-47AF244669CD}"/>
    <cellStyle name="40 % - Markeringsfarve2 4 3" xfId="6725" xr:uid="{00000000-0005-0000-0000-000009010000}"/>
    <cellStyle name="40 % - Markeringsfarve2 4 3 2" xfId="9480" xr:uid="{429F206B-9EEB-43AF-8DDE-7E0338434ECD}"/>
    <cellStyle name="40 % - Markeringsfarve2 4 4" xfId="8118" xr:uid="{228344D7-C59F-4AB4-9108-2C360A379C08}"/>
    <cellStyle name="40 % - Markeringsfarve2 5" xfId="3537" xr:uid="{00000000-0005-0000-0000-00000A010000}"/>
    <cellStyle name="40 % - Markeringsfarve2 5 2" xfId="4179" xr:uid="{00000000-0005-0000-0000-00000B010000}"/>
    <cellStyle name="40 % - Markeringsfarve2 5 2 2" xfId="7347" xr:uid="{00000000-0005-0000-0000-00000C010000}"/>
    <cellStyle name="40 % - Markeringsfarve2 5 2 2 2" xfId="10102" xr:uid="{6B6AC55C-0C9B-411E-9489-83AC08760A96}"/>
    <cellStyle name="40 % - Markeringsfarve2 5 2 3" xfId="8740" xr:uid="{FE6F09AD-D81D-4AE7-8518-68B1C7328CD7}"/>
    <cellStyle name="40 % - Markeringsfarve2 5 3" xfId="6724" xr:uid="{00000000-0005-0000-0000-00000D010000}"/>
    <cellStyle name="40 % - Markeringsfarve2 5 3 2" xfId="9479" xr:uid="{9001DB8E-9BA0-45BF-B981-B32C6C9F65AB}"/>
    <cellStyle name="40 % - Markeringsfarve2 5 4" xfId="8117" xr:uid="{1DB0296B-1FBE-49EA-AC7B-DB3D4FD244B9}"/>
    <cellStyle name="40 % - Markeringsfarve2 6" xfId="3536" xr:uid="{00000000-0005-0000-0000-00000E010000}"/>
    <cellStyle name="40 % - Markeringsfarve2 6 2" xfId="4178" xr:uid="{00000000-0005-0000-0000-00000F010000}"/>
    <cellStyle name="40 % - Markeringsfarve2 6 2 2" xfId="7346" xr:uid="{00000000-0005-0000-0000-000010010000}"/>
    <cellStyle name="40 % - Markeringsfarve2 6 2 2 2" xfId="10101" xr:uid="{1E5CD03A-8AF0-46A8-947A-FCD05BD4EF0A}"/>
    <cellStyle name="40 % - Markeringsfarve2 6 2 3" xfId="8739" xr:uid="{A767FDFC-D820-427E-9DBE-C8D7BEB925A2}"/>
    <cellStyle name="40 % - Markeringsfarve2 6 3" xfId="6723" xr:uid="{00000000-0005-0000-0000-000011010000}"/>
    <cellStyle name="40 % - Markeringsfarve2 6 3 2" xfId="9478" xr:uid="{FFB6FABC-B99E-4B1A-AB8A-DC63EFA1676C}"/>
    <cellStyle name="40 % - Markeringsfarve2 6 4" xfId="8116" xr:uid="{1974714B-09BA-419D-A515-F707156B6D7E}"/>
    <cellStyle name="40 % - Markeringsfarve2 7" xfId="4162" xr:uid="{00000000-0005-0000-0000-000012010000}"/>
    <cellStyle name="40 % - Markeringsfarve2 7 2" xfId="7330" xr:uid="{00000000-0005-0000-0000-000013010000}"/>
    <cellStyle name="40 % - Markeringsfarve2 7 2 2" xfId="10085" xr:uid="{0116A02D-FAED-474B-8AA9-53EEE48D7129}"/>
    <cellStyle name="40 % - Markeringsfarve2 7 3" xfId="8723" xr:uid="{7BBFEE0E-FC97-46E9-8F91-BD4106A01CB8}"/>
    <cellStyle name="40 % - Markeringsfarve3 2" xfId="3535" xr:uid="{00000000-0005-0000-0000-000014010000}"/>
    <cellStyle name="40 % - Markeringsfarve3 2 2" xfId="3534" xr:uid="{00000000-0005-0000-0000-000015010000}"/>
    <cellStyle name="40 % - Markeringsfarve3 2 2 2" xfId="4176" xr:uid="{00000000-0005-0000-0000-000016010000}"/>
    <cellStyle name="40 % - Markeringsfarve3 2 2 2 2" xfId="7344" xr:uid="{00000000-0005-0000-0000-000017010000}"/>
    <cellStyle name="40 % - Markeringsfarve3 2 2 2 2 2" xfId="10099" xr:uid="{BA4CE35A-0DBC-41F8-AD63-F36C7EA96D65}"/>
    <cellStyle name="40 % - Markeringsfarve3 2 2 2 3" xfId="8737" xr:uid="{93259FEF-7625-485C-8899-41BD6D22E022}"/>
    <cellStyle name="40 % - Markeringsfarve3 2 2 3" xfId="6721" xr:uid="{00000000-0005-0000-0000-000018010000}"/>
    <cellStyle name="40 % - Markeringsfarve3 2 2 3 2" xfId="9476" xr:uid="{37239125-5EA5-4B83-8610-B017C9E6BCFC}"/>
    <cellStyle name="40 % - Markeringsfarve3 2 2 4" xfId="8114" xr:uid="{A739E647-8892-41B9-A95C-B3BBF664EC11}"/>
    <cellStyle name="40 % - Markeringsfarve3 2 3" xfId="3589" xr:uid="{00000000-0005-0000-0000-000019010000}"/>
    <cellStyle name="40 % - Markeringsfarve3 2 3 2" xfId="4231" xr:uid="{00000000-0005-0000-0000-00001A010000}"/>
    <cellStyle name="40 % - Markeringsfarve3 2 3 2 2" xfId="7399" xr:uid="{00000000-0005-0000-0000-00001B010000}"/>
    <cellStyle name="40 % - Markeringsfarve3 2 3 2 2 2" xfId="10154" xr:uid="{4130B251-5114-441E-8310-027CDFF3E80B}"/>
    <cellStyle name="40 % - Markeringsfarve3 2 3 2 3" xfId="8792" xr:uid="{9E21AC7E-33FB-43BD-9E85-D02055E24352}"/>
    <cellStyle name="40 % - Markeringsfarve3 2 3 3" xfId="6776" xr:uid="{00000000-0005-0000-0000-00001C010000}"/>
    <cellStyle name="40 % - Markeringsfarve3 2 3 3 2" xfId="9531" xr:uid="{9CBE1418-E33A-449B-91D6-E014ABB90477}"/>
    <cellStyle name="40 % - Markeringsfarve3 2 3 4" xfId="8169" xr:uid="{73E98990-F395-4332-9445-4363973651AA}"/>
    <cellStyle name="40 % - Markeringsfarve3 2 4" xfId="4177" xr:uid="{00000000-0005-0000-0000-00001D010000}"/>
    <cellStyle name="40 % - Markeringsfarve3 2 4 2" xfId="7345" xr:uid="{00000000-0005-0000-0000-00001E010000}"/>
    <cellStyle name="40 % - Markeringsfarve3 2 4 2 2" xfId="10100" xr:uid="{AD88A7AD-8284-47C4-9228-2935C6BE5CDD}"/>
    <cellStyle name="40 % - Markeringsfarve3 2 4 3" xfId="8738" xr:uid="{763565EE-D962-4577-9CD5-1AD218E9C747}"/>
    <cellStyle name="40 % - Markeringsfarve3 2 5" xfId="6722" xr:uid="{00000000-0005-0000-0000-00001F010000}"/>
    <cellStyle name="40 % - Markeringsfarve3 2 5 2" xfId="9477" xr:uid="{C75E89F2-C8BC-478B-8073-E7324A3E9FAE}"/>
    <cellStyle name="40 % - Markeringsfarve3 2 6" xfId="8115" xr:uid="{94E7EB95-09F3-40CE-974B-7B77639CD9EE}"/>
    <cellStyle name="40 % - Markeringsfarve3 3" xfId="3590" xr:uid="{00000000-0005-0000-0000-000020010000}"/>
    <cellStyle name="40 % - Markeringsfarve3 3 2" xfId="4232" xr:uid="{00000000-0005-0000-0000-000021010000}"/>
    <cellStyle name="40 % - Markeringsfarve3 3 2 2" xfId="7400" xr:uid="{00000000-0005-0000-0000-000022010000}"/>
    <cellStyle name="40 % - Markeringsfarve3 3 2 2 2" xfId="10155" xr:uid="{75877D36-24DE-45CF-BD75-7E2A4530EFAB}"/>
    <cellStyle name="40 % - Markeringsfarve3 3 2 3" xfId="8793" xr:uid="{30C0F7D6-92E0-4B45-99E8-C32938A69FB9}"/>
    <cellStyle name="40 % - Markeringsfarve3 3 3" xfId="6777" xr:uid="{00000000-0005-0000-0000-000023010000}"/>
    <cellStyle name="40 % - Markeringsfarve3 3 3 2" xfId="9532" xr:uid="{95447B68-9AA6-4AD8-8F30-903B8107C65B}"/>
    <cellStyle name="40 % - Markeringsfarve3 3 4" xfId="8170" xr:uid="{E09A0ED3-683F-4A46-A73A-DA89907B0DF4}"/>
    <cellStyle name="40 % - Markeringsfarve3 4" xfId="3591" xr:uid="{00000000-0005-0000-0000-000024010000}"/>
    <cellStyle name="40 % - Markeringsfarve3 4 2" xfId="4233" xr:uid="{00000000-0005-0000-0000-000025010000}"/>
    <cellStyle name="40 % - Markeringsfarve3 4 2 2" xfId="7401" xr:uid="{00000000-0005-0000-0000-000026010000}"/>
    <cellStyle name="40 % - Markeringsfarve3 4 2 2 2" xfId="10156" xr:uid="{B027BBFC-ECCB-4CE7-9D99-B7DC171B9CC8}"/>
    <cellStyle name="40 % - Markeringsfarve3 4 2 3" xfId="8794" xr:uid="{B3FEA7B7-5C7C-43ED-B530-8C1F4DD794F1}"/>
    <cellStyle name="40 % - Markeringsfarve3 4 3" xfId="6778" xr:uid="{00000000-0005-0000-0000-000027010000}"/>
    <cellStyle name="40 % - Markeringsfarve3 4 3 2" xfId="9533" xr:uid="{F1D366C0-0D38-43AC-A972-562F2DF19583}"/>
    <cellStyle name="40 % - Markeringsfarve3 4 4" xfId="8171" xr:uid="{6DAB8B59-55DC-4464-B172-B04D17E3172A}"/>
    <cellStyle name="40 % - Markeringsfarve3 5" xfId="3592" xr:uid="{00000000-0005-0000-0000-000028010000}"/>
    <cellStyle name="40 % - Markeringsfarve3 5 2" xfId="4234" xr:uid="{00000000-0005-0000-0000-000029010000}"/>
    <cellStyle name="40 % - Markeringsfarve3 5 2 2" xfId="7402" xr:uid="{00000000-0005-0000-0000-00002A010000}"/>
    <cellStyle name="40 % - Markeringsfarve3 5 2 2 2" xfId="10157" xr:uid="{99181B28-F171-42E6-A9A0-925E556D62A0}"/>
    <cellStyle name="40 % - Markeringsfarve3 5 2 3" xfId="8795" xr:uid="{071464D7-FE06-4B56-B910-1AD8F9F27F1A}"/>
    <cellStyle name="40 % - Markeringsfarve3 5 3" xfId="6779" xr:uid="{00000000-0005-0000-0000-00002B010000}"/>
    <cellStyle name="40 % - Markeringsfarve3 5 3 2" xfId="9534" xr:uid="{6DCC35F4-3F46-4ED2-B534-E85862525F1C}"/>
    <cellStyle name="40 % - Markeringsfarve3 5 4" xfId="8172" xr:uid="{5B0FB396-5323-473E-9CE4-B447AA76A383}"/>
    <cellStyle name="40 % - Markeringsfarve3 6" xfId="3593" xr:uid="{00000000-0005-0000-0000-00002C010000}"/>
    <cellStyle name="40 % - Markeringsfarve3 6 2" xfId="4235" xr:uid="{00000000-0005-0000-0000-00002D010000}"/>
    <cellStyle name="40 % - Markeringsfarve3 6 2 2" xfId="7403" xr:uid="{00000000-0005-0000-0000-00002E010000}"/>
    <cellStyle name="40 % - Markeringsfarve3 6 2 2 2" xfId="10158" xr:uid="{2880A3DB-219F-4B4B-899C-6008350EA807}"/>
    <cellStyle name="40 % - Markeringsfarve3 6 2 3" xfId="8796" xr:uid="{DF40ED23-FAC5-4014-BA38-994867FF08F4}"/>
    <cellStyle name="40 % - Markeringsfarve3 6 3" xfId="6780" xr:uid="{00000000-0005-0000-0000-00002F010000}"/>
    <cellStyle name="40 % - Markeringsfarve3 6 3 2" xfId="9535" xr:uid="{35AE25B7-8D20-4D58-AD2C-D4B56CF5C93F}"/>
    <cellStyle name="40 % - Markeringsfarve3 6 4" xfId="8173" xr:uid="{7484064D-FFE4-4FAE-9857-5D42A68DF798}"/>
    <cellStyle name="40 % - Markeringsfarve3 7" xfId="4164" xr:uid="{00000000-0005-0000-0000-000030010000}"/>
    <cellStyle name="40 % - Markeringsfarve3 7 2" xfId="7332" xr:uid="{00000000-0005-0000-0000-000031010000}"/>
    <cellStyle name="40 % - Markeringsfarve3 7 2 2" xfId="10087" xr:uid="{0B88D979-D167-4300-AD3D-F52B47DA2BC6}"/>
    <cellStyle name="40 % - Markeringsfarve3 7 3" xfId="8725" xr:uid="{0BC695BB-B9AF-4378-857A-AA9694741EE4}"/>
    <cellStyle name="40 % - Markeringsfarve4 2" xfId="3594" xr:uid="{00000000-0005-0000-0000-000032010000}"/>
    <cellStyle name="40 % - Markeringsfarve4 2 2" xfId="3595" xr:uid="{00000000-0005-0000-0000-000033010000}"/>
    <cellStyle name="40 % - Markeringsfarve4 2 2 2" xfId="4237" xr:uid="{00000000-0005-0000-0000-000034010000}"/>
    <cellStyle name="40 % - Markeringsfarve4 2 2 2 2" xfId="7405" xr:uid="{00000000-0005-0000-0000-000035010000}"/>
    <cellStyle name="40 % - Markeringsfarve4 2 2 2 2 2" xfId="10160" xr:uid="{9506A219-3122-44E6-A48C-8792D39D2670}"/>
    <cellStyle name="40 % - Markeringsfarve4 2 2 2 3" xfId="8798" xr:uid="{DD187251-DDF9-4559-AB8B-FAA62B775AF1}"/>
    <cellStyle name="40 % - Markeringsfarve4 2 2 3" xfId="6782" xr:uid="{00000000-0005-0000-0000-000036010000}"/>
    <cellStyle name="40 % - Markeringsfarve4 2 2 3 2" xfId="9537" xr:uid="{3A9094B7-4643-44E2-83C0-153BD559F2AC}"/>
    <cellStyle name="40 % - Markeringsfarve4 2 2 4" xfId="8175" xr:uid="{282EB899-46D8-4C59-A7F0-6CA6F1981EA9}"/>
    <cellStyle name="40 % - Markeringsfarve4 2 3" xfId="3596" xr:uid="{00000000-0005-0000-0000-000037010000}"/>
    <cellStyle name="40 % - Markeringsfarve4 2 3 2" xfId="4238" xr:uid="{00000000-0005-0000-0000-000038010000}"/>
    <cellStyle name="40 % - Markeringsfarve4 2 3 2 2" xfId="7406" xr:uid="{00000000-0005-0000-0000-000039010000}"/>
    <cellStyle name="40 % - Markeringsfarve4 2 3 2 2 2" xfId="10161" xr:uid="{0349B58E-9490-4DAC-848B-CB43C358CA2D}"/>
    <cellStyle name="40 % - Markeringsfarve4 2 3 2 3" xfId="8799" xr:uid="{84489419-A1A7-472A-AF5B-3A92ED7B6D63}"/>
    <cellStyle name="40 % - Markeringsfarve4 2 3 3" xfId="6783" xr:uid="{00000000-0005-0000-0000-00003A010000}"/>
    <cellStyle name="40 % - Markeringsfarve4 2 3 3 2" xfId="9538" xr:uid="{ECADAC12-925A-441C-93D1-C1E237B6A916}"/>
    <cellStyle name="40 % - Markeringsfarve4 2 3 4" xfId="8176" xr:uid="{D5161D43-B988-4B5A-B706-CBCD0D2B6A7A}"/>
    <cellStyle name="40 % - Markeringsfarve4 2 4" xfId="4236" xr:uid="{00000000-0005-0000-0000-00003B010000}"/>
    <cellStyle name="40 % - Markeringsfarve4 2 4 2" xfId="7404" xr:uid="{00000000-0005-0000-0000-00003C010000}"/>
    <cellStyle name="40 % - Markeringsfarve4 2 4 2 2" xfId="10159" xr:uid="{A28C4788-C3E5-4F94-8C18-07CE2AF0B130}"/>
    <cellStyle name="40 % - Markeringsfarve4 2 4 3" xfId="8797" xr:uid="{406FC016-154F-47B6-8003-E67256881C74}"/>
    <cellStyle name="40 % - Markeringsfarve4 2 5" xfId="6781" xr:uid="{00000000-0005-0000-0000-00003D010000}"/>
    <cellStyle name="40 % - Markeringsfarve4 2 5 2" xfId="9536" xr:uid="{95E22FEE-76BA-4C0E-901D-5F4C8861E34B}"/>
    <cellStyle name="40 % - Markeringsfarve4 2 6" xfId="8174" xr:uid="{0BC20A43-C156-4994-8324-F28FDBF98766}"/>
    <cellStyle name="40 % - Markeringsfarve4 3" xfId="3597" xr:uid="{00000000-0005-0000-0000-00003E010000}"/>
    <cellStyle name="40 % - Markeringsfarve4 3 2" xfId="4239" xr:uid="{00000000-0005-0000-0000-00003F010000}"/>
    <cellStyle name="40 % - Markeringsfarve4 3 2 2" xfId="7407" xr:uid="{00000000-0005-0000-0000-000040010000}"/>
    <cellStyle name="40 % - Markeringsfarve4 3 2 2 2" xfId="10162" xr:uid="{69DA88E6-8C93-4C0F-8DFA-D312728A7C20}"/>
    <cellStyle name="40 % - Markeringsfarve4 3 2 3" xfId="8800" xr:uid="{58B02094-2CEB-4CC6-A9C3-4A1A31420B25}"/>
    <cellStyle name="40 % - Markeringsfarve4 3 3" xfId="6784" xr:uid="{00000000-0005-0000-0000-000041010000}"/>
    <cellStyle name="40 % - Markeringsfarve4 3 3 2" xfId="9539" xr:uid="{C2D950A5-251B-47E6-9F0F-C8FC912EBB7B}"/>
    <cellStyle name="40 % - Markeringsfarve4 3 4" xfId="8177" xr:uid="{929FC7EE-234F-4D49-94E6-9301E45DBCB6}"/>
    <cellStyle name="40 % - Markeringsfarve4 4" xfId="3598" xr:uid="{00000000-0005-0000-0000-000042010000}"/>
    <cellStyle name="40 % - Markeringsfarve4 4 2" xfId="4240" xr:uid="{00000000-0005-0000-0000-000043010000}"/>
    <cellStyle name="40 % - Markeringsfarve4 4 2 2" xfId="7408" xr:uid="{00000000-0005-0000-0000-000044010000}"/>
    <cellStyle name="40 % - Markeringsfarve4 4 2 2 2" xfId="10163" xr:uid="{C45B3F74-A8D3-42A0-B08E-E37A80210AD8}"/>
    <cellStyle name="40 % - Markeringsfarve4 4 2 3" xfId="8801" xr:uid="{6642ACF4-AEF4-49E0-95DD-A15FC6A98B5D}"/>
    <cellStyle name="40 % - Markeringsfarve4 4 3" xfId="6785" xr:uid="{00000000-0005-0000-0000-000045010000}"/>
    <cellStyle name="40 % - Markeringsfarve4 4 3 2" xfId="9540" xr:uid="{9D757058-2EF7-4688-BB0F-E46654B04023}"/>
    <cellStyle name="40 % - Markeringsfarve4 4 4" xfId="8178" xr:uid="{992F5B69-D4EE-4B31-BD3C-3634D3F89ED0}"/>
    <cellStyle name="40 % - Markeringsfarve4 5" xfId="3599" xr:uid="{00000000-0005-0000-0000-000046010000}"/>
    <cellStyle name="40 % - Markeringsfarve4 5 2" xfId="4241" xr:uid="{00000000-0005-0000-0000-000047010000}"/>
    <cellStyle name="40 % - Markeringsfarve4 5 2 2" xfId="7409" xr:uid="{00000000-0005-0000-0000-000048010000}"/>
    <cellStyle name="40 % - Markeringsfarve4 5 2 2 2" xfId="10164" xr:uid="{414B3AE8-C1BF-4671-B901-9D9C8EB5B79B}"/>
    <cellStyle name="40 % - Markeringsfarve4 5 2 3" xfId="8802" xr:uid="{212A4EEF-31D2-40E3-B545-653054DF27BE}"/>
    <cellStyle name="40 % - Markeringsfarve4 5 3" xfId="6786" xr:uid="{00000000-0005-0000-0000-000049010000}"/>
    <cellStyle name="40 % - Markeringsfarve4 5 3 2" xfId="9541" xr:uid="{074E6F93-1E81-4C79-8529-288578BFD012}"/>
    <cellStyle name="40 % - Markeringsfarve4 5 4" xfId="8179" xr:uid="{4BC3AC04-70DB-4533-8A2B-0D5E83FBA899}"/>
    <cellStyle name="40 % - Markeringsfarve4 6" xfId="3600" xr:uid="{00000000-0005-0000-0000-00004A010000}"/>
    <cellStyle name="40 % - Markeringsfarve4 6 2" xfId="4242" xr:uid="{00000000-0005-0000-0000-00004B010000}"/>
    <cellStyle name="40 % - Markeringsfarve4 6 2 2" xfId="7410" xr:uid="{00000000-0005-0000-0000-00004C010000}"/>
    <cellStyle name="40 % - Markeringsfarve4 6 2 2 2" xfId="10165" xr:uid="{5D2F443D-7F55-47C0-A15B-51CDAFC5C5A2}"/>
    <cellStyle name="40 % - Markeringsfarve4 6 2 3" xfId="8803" xr:uid="{9C047668-FF89-4B05-8B23-F59AEE1B6108}"/>
    <cellStyle name="40 % - Markeringsfarve4 6 3" xfId="6787" xr:uid="{00000000-0005-0000-0000-00004D010000}"/>
    <cellStyle name="40 % - Markeringsfarve4 6 3 2" xfId="9542" xr:uid="{81C6CED2-D9D9-4892-98C1-127C93162FE6}"/>
    <cellStyle name="40 % - Markeringsfarve4 6 4" xfId="8180" xr:uid="{9B376265-C63F-4778-9451-1DA74D88D1CA}"/>
    <cellStyle name="40 % - Markeringsfarve4 7" xfId="4166" xr:uid="{00000000-0005-0000-0000-00004E010000}"/>
    <cellStyle name="40 % - Markeringsfarve4 7 2" xfId="7334" xr:uid="{00000000-0005-0000-0000-00004F010000}"/>
    <cellStyle name="40 % - Markeringsfarve4 7 2 2" xfId="10089" xr:uid="{33F5943F-0E1C-4D27-8699-1732916BC763}"/>
    <cellStyle name="40 % - Markeringsfarve4 7 3" xfId="8727" xr:uid="{F15A8919-3F78-4395-A58E-215C767D601E}"/>
    <cellStyle name="40 % - Markeringsfarve5 2" xfId="3601" xr:uid="{00000000-0005-0000-0000-000050010000}"/>
    <cellStyle name="40 % - Markeringsfarve5 2 2" xfId="3602" xr:uid="{00000000-0005-0000-0000-000051010000}"/>
    <cellStyle name="40 % - Markeringsfarve5 2 2 2" xfId="4244" xr:uid="{00000000-0005-0000-0000-000052010000}"/>
    <cellStyle name="40 % - Markeringsfarve5 2 2 2 2" xfId="7412" xr:uid="{00000000-0005-0000-0000-000053010000}"/>
    <cellStyle name="40 % - Markeringsfarve5 2 2 2 2 2" xfId="10167" xr:uid="{114EFC1D-1845-4FEC-8DBB-0049519A5BC1}"/>
    <cellStyle name="40 % - Markeringsfarve5 2 2 2 3" xfId="8805" xr:uid="{2F4B1D69-14F8-4046-903A-3745519B93C7}"/>
    <cellStyle name="40 % - Markeringsfarve5 2 2 3" xfId="6789" xr:uid="{00000000-0005-0000-0000-000054010000}"/>
    <cellStyle name="40 % - Markeringsfarve5 2 2 3 2" xfId="9544" xr:uid="{E8E90EF5-951B-45FA-B353-10E5585CA5D9}"/>
    <cellStyle name="40 % - Markeringsfarve5 2 2 4" xfId="8182" xr:uid="{92714CFA-E3EE-4D63-8BC8-ABE77139AEC8}"/>
    <cellStyle name="40 % - Markeringsfarve5 2 3" xfId="3603" xr:uid="{00000000-0005-0000-0000-000055010000}"/>
    <cellStyle name="40 % - Markeringsfarve5 2 3 2" xfId="4245" xr:uid="{00000000-0005-0000-0000-000056010000}"/>
    <cellStyle name="40 % - Markeringsfarve5 2 3 2 2" xfId="7413" xr:uid="{00000000-0005-0000-0000-000057010000}"/>
    <cellStyle name="40 % - Markeringsfarve5 2 3 2 2 2" xfId="10168" xr:uid="{6CA7C979-2CFA-47CB-B932-35266BD7A1B8}"/>
    <cellStyle name="40 % - Markeringsfarve5 2 3 2 3" xfId="8806" xr:uid="{A0E0F1D4-D3C4-4BC0-B1C2-8F1E4BB0FC08}"/>
    <cellStyle name="40 % - Markeringsfarve5 2 3 3" xfId="6790" xr:uid="{00000000-0005-0000-0000-000058010000}"/>
    <cellStyle name="40 % - Markeringsfarve5 2 3 3 2" xfId="9545" xr:uid="{EC593864-BF39-44D8-845F-0D1D3AE1DAAE}"/>
    <cellStyle name="40 % - Markeringsfarve5 2 3 4" xfId="8183" xr:uid="{696A469A-957D-4166-8046-2322697B7C1D}"/>
    <cellStyle name="40 % - Markeringsfarve5 2 4" xfId="4243" xr:uid="{00000000-0005-0000-0000-000059010000}"/>
    <cellStyle name="40 % - Markeringsfarve5 2 4 2" xfId="7411" xr:uid="{00000000-0005-0000-0000-00005A010000}"/>
    <cellStyle name="40 % - Markeringsfarve5 2 4 2 2" xfId="10166" xr:uid="{9272FBD8-FD58-4033-9861-A08C049D2814}"/>
    <cellStyle name="40 % - Markeringsfarve5 2 4 3" xfId="8804" xr:uid="{E21B81B8-DF30-48B8-BC1B-95F6A758CD92}"/>
    <cellStyle name="40 % - Markeringsfarve5 2 5" xfId="6788" xr:uid="{00000000-0005-0000-0000-00005B010000}"/>
    <cellStyle name="40 % - Markeringsfarve5 2 5 2" xfId="9543" xr:uid="{789939A5-EF4A-4940-9857-065681176DA7}"/>
    <cellStyle name="40 % - Markeringsfarve5 2 6" xfId="8181" xr:uid="{3A893866-803C-4853-8B56-C444A6AB9637}"/>
    <cellStyle name="40 % - Markeringsfarve5 3" xfId="3604" xr:uid="{00000000-0005-0000-0000-00005C010000}"/>
    <cellStyle name="40 % - Markeringsfarve5 3 2" xfId="4246" xr:uid="{00000000-0005-0000-0000-00005D010000}"/>
    <cellStyle name="40 % - Markeringsfarve5 3 2 2" xfId="7414" xr:uid="{00000000-0005-0000-0000-00005E010000}"/>
    <cellStyle name="40 % - Markeringsfarve5 3 2 2 2" xfId="10169" xr:uid="{666DB2FE-54CF-4244-BF89-CCB04A054D92}"/>
    <cellStyle name="40 % - Markeringsfarve5 3 2 3" xfId="8807" xr:uid="{50DF7533-5E6B-4390-88DD-9D271984AF45}"/>
    <cellStyle name="40 % - Markeringsfarve5 3 3" xfId="6791" xr:uid="{00000000-0005-0000-0000-00005F010000}"/>
    <cellStyle name="40 % - Markeringsfarve5 3 3 2" xfId="9546" xr:uid="{BCF71196-4761-4F4D-9DD6-F4B9206BCD00}"/>
    <cellStyle name="40 % - Markeringsfarve5 3 4" xfId="8184" xr:uid="{B685831B-6733-4E5D-B390-A4844800CDDC}"/>
    <cellStyle name="40 % - Markeringsfarve5 4" xfId="3605" xr:uid="{00000000-0005-0000-0000-000060010000}"/>
    <cellStyle name="40 % - Markeringsfarve5 4 2" xfId="4247" xr:uid="{00000000-0005-0000-0000-000061010000}"/>
    <cellStyle name="40 % - Markeringsfarve5 4 2 2" xfId="7415" xr:uid="{00000000-0005-0000-0000-000062010000}"/>
    <cellStyle name="40 % - Markeringsfarve5 4 2 2 2" xfId="10170" xr:uid="{E20FD0D2-8FA0-4907-8FD3-1EFC7EA2B35C}"/>
    <cellStyle name="40 % - Markeringsfarve5 4 2 3" xfId="8808" xr:uid="{054473C7-CA34-4C76-B8C1-BEA5BC6FE872}"/>
    <cellStyle name="40 % - Markeringsfarve5 4 3" xfId="6792" xr:uid="{00000000-0005-0000-0000-000063010000}"/>
    <cellStyle name="40 % - Markeringsfarve5 4 3 2" xfId="9547" xr:uid="{ADDB3E45-A689-4774-9323-6CB4F426E943}"/>
    <cellStyle name="40 % - Markeringsfarve5 4 4" xfId="8185" xr:uid="{B3EB9337-EC5F-4755-ADDB-D3B9F19F6305}"/>
    <cellStyle name="40 % - Markeringsfarve5 5" xfId="3606" xr:uid="{00000000-0005-0000-0000-000064010000}"/>
    <cellStyle name="40 % - Markeringsfarve5 5 2" xfId="4248" xr:uid="{00000000-0005-0000-0000-000065010000}"/>
    <cellStyle name="40 % - Markeringsfarve5 5 2 2" xfId="7416" xr:uid="{00000000-0005-0000-0000-000066010000}"/>
    <cellStyle name="40 % - Markeringsfarve5 5 2 2 2" xfId="10171" xr:uid="{013F1B59-4D83-4BBA-AD71-414188759759}"/>
    <cellStyle name="40 % - Markeringsfarve5 5 2 3" xfId="8809" xr:uid="{46518D76-389D-448C-89F2-D3BBF3B24FCB}"/>
    <cellStyle name="40 % - Markeringsfarve5 5 3" xfId="6793" xr:uid="{00000000-0005-0000-0000-000067010000}"/>
    <cellStyle name="40 % - Markeringsfarve5 5 3 2" xfId="9548" xr:uid="{21015A5E-415F-4453-9DF9-63F69B48C413}"/>
    <cellStyle name="40 % - Markeringsfarve5 5 4" xfId="8186" xr:uid="{D6E04064-3917-446C-A137-9D99B2E3329E}"/>
    <cellStyle name="40 % - Markeringsfarve5 6" xfId="3607" xr:uid="{00000000-0005-0000-0000-000068010000}"/>
    <cellStyle name="40 % - Markeringsfarve5 6 2" xfId="4249" xr:uid="{00000000-0005-0000-0000-000069010000}"/>
    <cellStyle name="40 % - Markeringsfarve5 6 2 2" xfId="7417" xr:uid="{00000000-0005-0000-0000-00006A010000}"/>
    <cellStyle name="40 % - Markeringsfarve5 6 2 2 2" xfId="10172" xr:uid="{F7D35EE7-4D28-497B-A010-6EE75B9CDF47}"/>
    <cellStyle name="40 % - Markeringsfarve5 6 2 3" xfId="8810" xr:uid="{33F71180-79DB-4789-813D-D717ACBEC7C1}"/>
    <cellStyle name="40 % - Markeringsfarve5 6 3" xfId="6794" xr:uid="{00000000-0005-0000-0000-00006B010000}"/>
    <cellStyle name="40 % - Markeringsfarve5 6 3 2" xfId="9549" xr:uid="{B71CE757-40C0-47E7-AB47-0D6291985F56}"/>
    <cellStyle name="40 % - Markeringsfarve5 6 4" xfId="8187" xr:uid="{DBEF4076-08AB-4541-881F-33EE22D62F52}"/>
    <cellStyle name="40 % - Markeringsfarve5 7" xfId="4168" xr:uid="{00000000-0005-0000-0000-00006C010000}"/>
    <cellStyle name="40 % - Markeringsfarve5 7 2" xfId="7336" xr:uid="{00000000-0005-0000-0000-00006D010000}"/>
    <cellStyle name="40 % - Markeringsfarve5 7 2 2" xfId="10091" xr:uid="{EAC58017-4E89-4E3E-8031-BF64E1CAD250}"/>
    <cellStyle name="40 % - Markeringsfarve5 7 3" xfId="8729" xr:uid="{66D4103F-7A7E-4A89-8385-D697C10FB3D3}"/>
    <cellStyle name="40 % - Markeringsfarve6 2" xfId="3608" xr:uid="{00000000-0005-0000-0000-00006E010000}"/>
    <cellStyle name="40 % - Markeringsfarve6 2 2" xfId="3609" xr:uid="{00000000-0005-0000-0000-00006F010000}"/>
    <cellStyle name="40 % - Markeringsfarve6 2 2 2" xfId="4251" xr:uid="{00000000-0005-0000-0000-000070010000}"/>
    <cellStyle name="40 % - Markeringsfarve6 2 2 2 2" xfId="7419" xr:uid="{00000000-0005-0000-0000-000071010000}"/>
    <cellStyle name="40 % - Markeringsfarve6 2 2 2 2 2" xfId="10174" xr:uid="{FAA4CDA0-1F53-44CD-A763-81B79A97A5AB}"/>
    <cellStyle name="40 % - Markeringsfarve6 2 2 2 3" xfId="8812" xr:uid="{B0E7AB21-673F-4864-A23B-0F04A6047A10}"/>
    <cellStyle name="40 % - Markeringsfarve6 2 2 3" xfId="6796" xr:uid="{00000000-0005-0000-0000-000072010000}"/>
    <cellStyle name="40 % - Markeringsfarve6 2 2 3 2" xfId="9551" xr:uid="{F3B6E919-B07E-4895-B294-4A93B0891B05}"/>
    <cellStyle name="40 % - Markeringsfarve6 2 2 4" xfId="8189" xr:uid="{15F4462D-F696-46AA-BE78-1B5B31DB3D7F}"/>
    <cellStyle name="40 % - Markeringsfarve6 2 3" xfId="3610" xr:uid="{00000000-0005-0000-0000-000073010000}"/>
    <cellStyle name="40 % - Markeringsfarve6 2 3 2" xfId="4252" xr:uid="{00000000-0005-0000-0000-000074010000}"/>
    <cellStyle name="40 % - Markeringsfarve6 2 3 2 2" xfId="7420" xr:uid="{00000000-0005-0000-0000-000075010000}"/>
    <cellStyle name="40 % - Markeringsfarve6 2 3 2 2 2" xfId="10175" xr:uid="{C7C9B00F-99B1-4A8B-B70F-9DD6DBFF677F}"/>
    <cellStyle name="40 % - Markeringsfarve6 2 3 2 3" xfId="8813" xr:uid="{0376A257-3E35-4604-8FB4-E314CCDC3478}"/>
    <cellStyle name="40 % - Markeringsfarve6 2 3 3" xfId="6797" xr:uid="{00000000-0005-0000-0000-000076010000}"/>
    <cellStyle name="40 % - Markeringsfarve6 2 3 3 2" xfId="9552" xr:uid="{96D4F4AA-F367-4BCC-9269-280AA855BE5C}"/>
    <cellStyle name="40 % - Markeringsfarve6 2 3 4" xfId="8190" xr:uid="{4D9EB39B-C923-4F2C-826E-F537D1C86593}"/>
    <cellStyle name="40 % - Markeringsfarve6 2 4" xfId="4250" xr:uid="{00000000-0005-0000-0000-000077010000}"/>
    <cellStyle name="40 % - Markeringsfarve6 2 4 2" xfId="7418" xr:uid="{00000000-0005-0000-0000-000078010000}"/>
    <cellStyle name="40 % - Markeringsfarve6 2 4 2 2" xfId="10173" xr:uid="{5FE71D7B-07E1-4505-9D59-AE39B912C3AA}"/>
    <cellStyle name="40 % - Markeringsfarve6 2 4 3" xfId="8811" xr:uid="{E23F8AD5-71DA-4CD2-974B-CF62B276D8A4}"/>
    <cellStyle name="40 % - Markeringsfarve6 2 5" xfId="6795" xr:uid="{00000000-0005-0000-0000-000079010000}"/>
    <cellStyle name="40 % - Markeringsfarve6 2 5 2" xfId="9550" xr:uid="{5B742A97-CF6F-4FA9-A46A-70FEDDFF949F}"/>
    <cellStyle name="40 % - Markeringsfarve6 2 6" xfId="8188" xr:uid="{031538FC-13A6-4083-A56C-4466F0CFB411}"/>
    <cellStyle name="40 % - Markeringsfarve6 3" xfId="3611" xr:uid="{00000000-0005-0000-0000-00007A010000}"/>
    <cellStyle name="40 % - Markeringsfarve6 3 2" xfId="4253" xr:uid="{00000000-0005-0000-0000-00007B010000}"/>
    <cellStyle name="40 % - Markeringsfarve6 3 2 2" xfId="7421" xr:uid="{00000000-0005-0000-0000-00007C010000}"/>
    <cellStyle name="40 % - Markeringsfarve6 3 2 2 2" xfId="10176" xr:uid="{370A0C81-D85A-4121-8A7D-D584C78CF8C1}"/>
    <cellStyle name="40 % - Markeringsfarve6 3 2 3" xfId="8814" xr:uid="{DFDE4B9C-350C-4F07-B6DD-E93CB83566AA}"/>
    <cellStyle name="40 % - Markeringsfarve6 3 3" xfId="6798" xr:uid="{00000000-0005-0000-0000-00007D010000}"/>
    <cellStyle name="40 % - Markeringsfarve6 3 3 2" xfId="9553" xr:uid="{909CB8C6-E78C-4010-9BDF-40FBE74734F6}"/>
    <cellStyle name="40 % - Markeringsfarve6 3 4" xfId="8191" xr:uid="{7D9C3804-A644-4E7B-BE05-CC68F39E61DB}"/>
    <cellStyle name="40 % - Markeringsfarve6 4" xfId="3612" xr:uid="{00000000-0005-0000-0000-00007E010000}"/>
    <cellStyle name="40 % - Markeringsfarve6 4 2" xfId="4254" xr:uid="{00000000-0005-0000-0000-00007F010000}"/>
    <cellStyle name="40 % - Markeringsfarve6 4 2 2" xfId="7422" xr:uid="{00000000-0005-0000-0000-000080010000}"/>
    <cellStyle name="40 % - Markeringsfarve6 4 2 2 2" xfId="10177" xr:uid="{05F37F2F-F1E4-449E-928D-2508663E3116}"/>
    <cellStyle name="40 % - Markeringsfarve6 4 2 3" xfId="8815" xr:uid="{983D37BC-F235-4D38-AD87-E59C4C55B7F4}"/>
    <cellStyle name="40 % - Markeringsfarve6 4 3" xfId="6799" xr:uid="{00000000-0005-0000-0000-000081010000}"/>
    <cellStyle name="40 % - Markeringsfarve6 4 3 2" xfId="9554" xr:uid="{5451CDD2-37F6-4FC5-9894-63CF680F3157}"/>
    <cellStyle name="40 % - Markeringsfarve6 4 4" xfId="8192" xr:uid="{7EA4AB2B-8050-4AF8-A9E4-C77DE531B382}"/>
    <cellStyle name="40 % - Markeringsfarve6 5" xfId="3613" xr:uid="{00000000-0005-0000-0000-000082010000}"/>
    <cellStyle name="40 % - Markeringsfarve6 5 2" xfId="4255" xr:uid="{00000000-0005-0000-0000-000083010000}"/>
    <cellStyle name="40 % - Markeringsfarve6 5 2 2" xfId="7423" xr:uid="{00000000-0005-0000-0000-000084010000}"/>
    <cellStyle name="40 % - Markeringsfarve6 5 2 2 2" xfId="10178" xr:uid="{DDA1B434-EFB6-4934-A160-D0DB25EDFA23}"/>
    <cellStyle name="40 % - Markeringsfarve6 5 2 3" xfId="8816" xr:uid="{825BDD27-9E71-4F39-88ED-68AC1F3845B3}"/>
    <cellStyle name="40 % - Markeringsfarve6 5 3" xfId="6800" xr:uid="{00000000-0005-0000-0000-000085010000}"/>
    <cellStyle name="40 % - Markeringsfarve6 5 3 2" xfId="9555" xr:uid="{3ED2D3FA-4CFE-4C11-A19C-D290C5F8B289}"/>
    <cellStyle name="40 % - Markeringsfarve6 5 4" xfId="8193" xr:uid="{9942511A-CD41-493F-964E-6176E8C06F8D}"/>
    <cellStyle name="40 % - Markeringsfarve6 6" xfId="3614" xr:uid="{00000000-0005-0000-0000-000086010000}"/>
    <cellStyle name="40 % - Markeringsfarve6 6 2" xfId="4256" xr:uid="{00000000-0005-0000-0000-000087010000}"/>
    <cellStyle name="40 % - Markeringsfarve6 6 2 2" xfId="7424" xr:uid="{00000000-0005-0000-0000-000088010000}"/>
    <cellStyle name="40 % - Markeringsfarve6 6 2 2 2" xfId="10179" xr:uid="{7D257CCA-992B-4F9C-9116-60C4D5FB5F9A}"/>
    <cellStyle name="40 % - Markeringsfarve6 6 2 3" xfId="8817" xr:uid="{FC4EA85B-0710-4D13-A08A-04E65ACC643E}"/>
    <cellStyle name="40 % - Markeringsfarve6 6 3" xfId="6801" xr:uid="{00000000-0005-0000-0000-000089010000}"/>
    <cellStyle name="40 % - Markeringsfarve6 6 3 2" xfId="9556" xr:uid="{584D6A20-387A-4EE1-AEBD-9C28E8487947}"/>
    <cellStyle name="40 % - Markeringsfarve6 6 4" xfId="8194" xr:uid="{60CCFB41-DCDF-4FFB-AB51-9A5BA619F32E}"/>
    <cellStyle name="40 % - Markeringsfarve6 7" xfId="4170" xr:uid="{00000000-0005-0000-0000-00008A010000}"/>
    <cellStyle name="40 % - Markeringsfarve6 7 2" xfId="7338" xr:uid="{00000000-0005-0000-0000-00008B010000}"/>
    <cellStyle name="40 % - Markeringsfarve6 7 2 2" xfId="10093" xr:uid="{737C9441-4CB7-4B05-89D3-B9B7E212D99D}"/>
    <cellStyle name="40 % - Markeringsfarve6 7 3" xfId="8731" xr:uid="{6552134C-C022-4424-88F6-F5CFC18CFD29}"/>
    <cellStyle name="40% - Accent1 2" xfId="3396" xr:uid="{00000000-0005-0000-0000-00008D010000}"/>
    <cellStyle name="40% - Accent1 3" xfId="6635" xr:uid="{00000000-0005-0000-0000-00008E010000}"/>
    <cellStyle name="40% - Accent1 3 2" xfId="9399" xr:uid="{199D0769-089A-45E6-98FE-7766EB6D8D85}"/>
    <cellStyle name="40% - Accent1 4" xfId="8028" xr:uid="{A5212B80-EE93-43A6-B712-8BC2D10360E6}"/>
    <cellStyle name="40% - Accent2 2" xfId="3397" xr:uid="{00000000-0005-0000-0000-000090010000}"/>
    <cellStyle name="40% - Accent2 3" xfId="6637" xr:uid="{00000000-0005-0000-0000-000091010000}"/>
    <cellStyle name="40% - Accent2 3 2" xfId="9401" xr:uid="{C09C1623-14B8-4C0C-86B0-0ECFFC4CED66}"/>
    <cellStyle name="40% - Accent2 4" xfId="8030" xr:uid="{E582A3D6-762F-4C46-881D-197C7BC28A91}"/>
    <cellStyle name="40% - Accent3 2" xfId="3398" xr:uid="{00000000-0005-0000-0000-000093010000}"/>
    <cellStyle name="40% - Accent3 3" xfId="6639" xr:uid="{00000000-0005-0000-0000-000094010000}"/>
    <cellStyle name="40% - Accent3 3 2" xfId="9403" xr:uid="{E4EFE958-9229-40F0-9D1E-DC8096616B3A}"/>
    <cellStyle name="40% - Accent3 4" xfId="8032" xr:uid="{CB0DF098-D86B-4A48-BDEA-B37AE9E24269}"/>
    <cellStyle name="40% - Accent4 2" xfId="3399" xr:uid="{00000000-0005-0000-0000-000096010000}"/>
    <cellStyle name="40% - Accent4 3" xfId="6641" xr:uid="{00000000-0005-0000-0000-000097010000}"/>
    <cellStyle name="40% - Accent4 3 2" xfId="9405" xr:uid="{2F57B601-689C-4C0C-9B16-9FC4AB6E6F41}"/>
    <cellStyle name="40% - Accent4 4" xfId="8034" xr:uid="{BCE70E81-849E-43D3-B38B-50CE34833B2C}"/>
    <cellStyle name="40% - Accent5 2" xfId="3400" xr:uid="{00000000-0005-0000-0000-000099010000}"/>
    <cellStyle name="40% - Accent5 3" xfId="6643" xr:uid="{00000000-0005-0000-0000-00009A010000}"/>
    <cellStyle name="40% - Accent5 3 2" xfId="9407" xr:uid="{26011A30-0437-4A94-93DC-7BC24B91B729}"/>
    <cellStyle name="40% - Accent5 4" xfId="8036" xr:uid="{1813761F-EACA-4392-A8B1-3BFBA0B1A153}"/>
    <cellStyle name="40% - Accent6 2" xfId="3401" xr:uid="{00000000-0005-0000-0000-00009C010000}"/>
    <cellStyle name="40% - Accent6 3" xfId="6645" xr:uid="{00000000-0005-0000-0000-00009D010000}"/>
    <cellStyle name="40% - Accent6 3 2" xfId="9409" xr:uid="{E888F17F-7970-43CF-BE8A-38173D43DC0A}"/>
    <cellStyle name="40% - Accent6 4" xfId="8038" xr:uid="{C60ECEBB-ADB1-4170-BFBE-7431791652DE}"/>
    <cellStyle name="40% - Colore 1" xfId="9" xr:uid="{00000000-0005-0000-0000-00009E010000}"/>
    <cellStyle name="40% - Colore 2" xfId="10" xr:uid="{00000000-0005-0000-0000-00009F010000}"/>
    <cellStyle name="40% - Colore 3" xfId="11" xr:uid="{00000000-0005-0000-0000-0000A0010000}"/>
    <cellStyle name="40% - Colore 4" xfId="12" xr:uid="{00000000-0005-0000-0000-0000A1010000}"/>
    <cellStyle name="40% - Colore 5" xfId="13" xr:uid="{00000000-0005-0000-0000-0000A2010000}"/>
    <cellStyle name="40% - Colore 6" xfId="14" xr:uid="{00000000-0005-0000-0000-0000A3010000}"/>
    <cellStyle name="5x indented GHG Textfiels" xfId="15" xr:uid="{00000000-0005-0000-0000-0000A4010000}"/>
    <cellStyle name="5x indented GHG Textfiels 2" xfId="2075" xr:uid="{00000000-0005-0000-0000-0000A5010000}"/>
    <cellStyle name="60 % - Farve1" xfId="3341" builtinId="32" customBuiltin="1"/>
    <cellStyle name="60 % - Farve2" xfId="3345" builtinId="36" customBuiltin="1"/>
    <cellStyle name="60 % - Farve3" xfId="3349" builtinId="40" customBuiltin="1"/>
    <cellStyle name="60 % - Farve4" xfId="3353" builtinId="44" customBuiltin="1"/>
    <cellStyle name="60 % - Farve5" xfId="3357" builtinId="48" customBuiltin="1"/>
    <cellStyle name="60 % - Farve6" xfId="3361" builtinId="52" customBuiltin="1"/>
    <cellStyle name="60% - Accent1 2" xfId="3402" xr:uid="{00000000-0005-0000-0000-0000A7010000}"/>
    <cellStyle name="60% - Accent2 2" xfId="3403" xr:uid="{00000000-0005-0000-0000-0000A9010000}"/>
    <cellStyle name="60% - Accent3 2" xfId="3404" xr:uid="{00000000-0005-0000-0000-0000AB010000}"/>
    <cellStyle name="60% - Accent4 2" xfId="3405" xr:uid="{00000000-0005-0000-0000-0000AD010000}"/>
    <cellStyle name="60% - Accent5 2" xfId="3406" xr:uid="{00000000-0005-0000-0000-0000AF010000}"/>
    <cellStyle name="60% - Accent6 2" xfId="3407" xr:uid="{00000000-0005-0000-0000-0000B1010000}"/>
    <cellStyle name="60% - Colore 1" xfId="16" xr:uid="{00000000-0005-0000-0000-0000B2010000}"/>
    <cellStyle name="60% - Colore 2" xfId="17" xr:uid="{00000000-0005-0000-0000-0000B3010000}"/>
    <cellStyle name="60% - Colore 3" xfId="18" xr:uid="{00000000-0005-0000-0000-0000B4010000}"/>
    <cellStyle name="60% - Colore 4" xfId="19" xr:uid="{00000000-0005-0000-0000-0000B5010000}"/>
    <cellStyle name="60% - Colore 5" xfId="20" xr:uid="{00000000-0005-0000-0000-0000B6010000}"/>
    <cellStyle name="60% - Colore 6" xfId="21" xr:uid="{00000000-0005-0000-0000-0000B7010000}"/>
    <cellStyle name="Accent1 2" xfId="3408" xr:uid="{00000000-0005-0000-0000-0000B9010000}"/>
    <cellStyle name="Accent2 2" xfId="3409" xr:uid="{00000000-0005-0000-0000-0000BB010000}"/>
    <cellStyle name="Accent3 2" xfId="3410" xr:uid="{00000000-0005-0000-0000-0000BD010000}"/>
    <cellStyle name="Accent4 2" xfId="3411" xr:uid="{00000000-0005-0000-0000-0000BF010000}"/>
    <cellStyle name="Accent5 2" xfId="3412" xr:uid="{00000000-0005-0000-0000-0000C1010000}"/>
    <cellStyle name="Accent6 2" xfId="3413" xr:uid="{00000000-0005-0000-0000-0000C3010000}"/>
    <cellStyle name="Advarselstekst" xfId="3335" builtinId="11" customBuiltin="1"/>
    <cellStyle name="AggOrange_CRFReport-template" xfId="22" xr:uid="{00000000-0005-0000-0000-0000C4010000}"/>
    <cellStyle name="AggOrange9_CRFReport-template" xfId="23" xr:uid="{00000000-0005-0000-0000-0000C5010000}"/>
    <cellStyle name="Bad 2" xfId="24" xr:uid="{00000000-0005-0000-0000-0000C7010000}"/>
    <cellStyle name="Bad 2 2" xfId="3414" xr:uid="{00000000-0005-0000-0000-0000C8010000}"/>
    <cellStyle name="Bad 3" xfId="2008" xr:uid="{00000000-0005-0000-0000-0000C9010000}"/>
    <cellStyle name="Bemærk! 2" xfId="3615" xr:uid="{00000000-0005-0000-0000-0000CA010000}"/>
    <cellStyle name="Bemærk! 2 10" xfId="8195" xr:uid="{06E93536-A0CF-43A7-A107-C0C01B0CAAE3}"/>
    <cellStyle name="Bemærk! 2 2" xfId="3616" xr:uid="{00000000-0005-0000-0000-0000CB010000}"/>
    <cellStyle name="Bemærk! 2 2 2" xfId="3617" xr:uid="{00000000-0005-0000-0000-0000CC010000}"/>
    <cellStyle name="Bemærk! 2 2 2 2" xfId="4259" xr:uid="{00000000-0005-0000-0000-0000CD010000}"/>
    <cellStyle name="Bemærk! 2 2 2 2 2" xfId="7427" xr:uid="{00000000-0005-0000-0000-0000CE010000}"/>
    <cellStyle name="Bemærk! 2 2 2 2 2 2" xfId="10182" xr:uid="{4D9C7B33-446A-4229-BAB6-85EBEA0523FE}"/>
    <cellStyle name="Bemærk! 2 2 2 2 3" xfId="8820" xr:uid="{B2F02AF6-AEA9-4174-9ACD-A935FA5DFA12}"/>
    <cellStyle name="Bemærk! 2 2 2 3" xfId="6804" xr:uid="{00000000-0005-0000-0000-0000CF010000}"/>
    <cellStyle name="Bemærk! 2 2 2 3 2" xfId="9559" xr:uid="{25FAB9DE-076E-4EAA-ABE6-A7DE5B7EE774}"/>
    <cellStyle name="Bemærk! 2 2 2 4" xfId="8197" xr:uid="{D73F3036-9AB8-4C14-932C-3C9404E07716}"/>
    <cellStyle name="Bemærk! 2 2 3" xfId="3618" xr:uid="{00000000-0005-0000-0000-0000D0010000}"/>
    <cellStyle name="Bemærk! 2 2 3 2" xfId="4260" xr:uid="{00000000-0005-0000-0000-0000D1010000}"/>
    <cellStyle name="Bemærk! 2 2 3 2 2" xfId="7428" xr:uid="{00000000-0005-0000-0000-0000D2010000}"/>
    <cellStyle name="Bemærk! 2 2 3 2 2 2" xfId="10183" xr:uid="{227E1666-FE30-4412-95D6-DB48A6D127F7}"/>
    <cellStyle name="Bemærk! 2 2 3 2 3" xfId="8821" xr:uid="{2B612846-A377-495C-9A88-F16CECDD67F9}"/>
    <cellStyle name="Bemærk! 2 2 3 3" xfId="6805" xr:uid="{00000000-0005-0000-0000-0000D3010000}"/>
    <cellStyle name="Bemærk! 2 2 3 3 2" xfId="9560" xr:uid="{C8620A31-31B6-42E7-B63C-E1421E1A4F89}"/>
    <cellStyle name="Bemærk! 2 2 3 4" xfId="8198" xr:uid="{15999E59-D9C3-4054-B2B2-93CF34122D09}"/>
    <cellStyle name="Bemærk! 2 2 4" xfId="4258" xr:uid="{00000000-0005-0000-0000-0000D4010000}"/>
    <cellStyle name="Bemærk! 2 2 4 2" xfId="7426" xr:uid="{00000000-0005-0000-0000-0000D5010000}"/>
    <cellStyle name="Bemærk! 2 2 4 2 2" xfId="10181" xr:uid="{9C2E8EF3-7D01-4DB1-B6D5-0242B39D3CE3}"/>
    <cellStyle name="Bemærk! 2 2 4 3" xfId="8819" xr:uid="{8737B6AC-6A1D-4250-BC4E-81793C26F41E}"/>
    <cellStyle name="Bemærk! 2 2 5" xfId="6803" xr:uid="{00000000-0005-0000-0000-0000D6010000}"/>
    <cellStyle name="Bemærk! 2 2 5 2" xfId="9558" xr:uid="{BC0F65AC-F028-45A7-87EE-5335BFF49856}"/>
    <cellStyle name="Bemærk! 2 2 6" xfId="8196" xr:uid="{8993C0A6-FB57-43A4-BF9C-1243F0692F00}"/>
    <cellStyle name="Bemærk! 2 3" xfId="3619" xr:uid="{00000000-0005-0000-0000-0000D7010000}"/>
    <cellStyle name="Bemærk! 2 3 2" xfId="4261" xr:uid="{00000000-0005-0000-0000-0000D8010000}"/>
    <cellStyle name="Bemærk! 2 3 2 2" xfId="7429" xr:uid="{00000000-0005-0000-0000-0000D9010000}"/>
    <cellStyle name="Bemærk! 2 3 2 2 2" xfId="10184" xr:uid="{0EC71AD0-4329-42B6-AF3F-318230744482}"/>
    <cellStyle name="Bemærk! 2 3 2 3" xfId="8822" xr:uid="{4572B067-1E70-4C3F-A9B6-3FB6DE1A4CC0}"/>
    <cellStyle name="Bemærk! 2 3 3" xfId="6806" xr:uid="{00000000-0005-0000-0000-0000DA010000}"/>
    <cellStyle name="Bemærk! 2 3 3 2" xfId="9561" xr:uid="{7498C6A5-70D1-49A9-981B-9878D133000A}"/>
    <cellStyle name="Bemærk! 2 3 4" xfId="8199" xr:uid="{02D31297-AB4A-41C7-A6AA-8A13CFE568E2}"/>
    <cellStyle name="Bemærk! 2 4" xfId="3620" xr:uid="{00000000-0005-0000-0000-0000DB010000}"/>
    <cellStyle name="Bemærk! 2 4 2" xfId="4262" xr:uid="{00000000-0005-0000-0000-0000DC010000}"/>
    <cellStyle name="Bemærk! 2 4 2 2" xfId="7430" xr:uid="{00000000-0005-0000-0000-0000DD010000}"/>
    <cellStyle name="Bemærk! 2 4 2 2 2" xfId="10185" xr:uid="{F3F0E729-C7D5-4CB7-8862-0B11845B0208}"/>
    <cellStyle name="Bemærk! 2 4 2 3" xfId="8823" xr:uid="{23541180-654C-4D1A-B3E5-D84AEE6F1EEB}"/>
    <cellStyle name="Bemærk! 2 4 3" xfId="6807" xr:uid="{00000000-0005-0000-0000-0000DE010000}"/>
    <cellStyle name="Bemærk! 2 4 3 2" xfId="9562" xr:uid="{08880591-0BF8-43C4-9A4E-CC0DDDE04847}"/>
    <cellStyle name="Bemærk! 2 4 4" xfId="8200" xr:uid="{C0813607-05B5-4B04-A236-DBD859D6C3E3}"/>
    <cellStyle name="Bemærk! 2 5" xfId="3621" xr:uid="{00000000-0005-0000-0000-0000DF010000}"/>
    <cellStyle name="Bemærk! 2 5 2" xfId="4263" xr:uid="{00000000-0005-0000-0000-0000E0010000}"/>
    <cellStyle name="Bemærk! 2 5 2 2" xfId="7431" xr:uid="{00000000-0005-0000-0000-0000E1010000}"/>
    <cellStyle name="Bemærk! 2 5 2 2 2" xfId="10186" xr:uid="{DE89AACD-9140-4E4C-886B-207D13CED1FC}"/>
    <cellStyle name="Bemærk! 2 5 2 3" xfId="8824" xr:uid="{E64B253A-5BA1-4D28-9244-F504EDF40DA0}"/>
    <cellStyle name="Bemærk! 2 5 3" xfId="6808" xr:uid="{00000000-0005-0000-0000-0000E2010000}"/>
    <cellStyle name="Bemærk! 2 5 3 2" xfId="9563" xr:uid="{5FAB1F3C-7C69-482A-9A9A-C9CC90E7BF63}"/>
    <cellStyle name="Bemærk! 2 5 4" xfId="8201" xr:uid="{1914DDA7-92E0-4883-A978-F83F9E7C0D51}"/>
    <cellStyle name="Bemærk! 2 6" xfId="3622" xr:uid="{00000000-0005-0000-0000-0000E3010000}"/>
    <cellStyle name="Bemærk! 2 7" xfId="3623" xr:uid="{00000000-0005-0000-0000-0000E4010000}"/>
    <cellStyle name="Bemærk! 2 7 2" xfId="4264" xr:uid="{00000000-0005-0000-0000-0000E5010000}"/>
    <cellStyle name="Bemærk! 2 7 2 2" xfId="7432" xr:uid="{00000000-0005-0000-0000-0000E6010000}"/>
    <cellStyle name="Bemærk! 2 7 2 2 2" xfId="10187" xr:uid="{98D3263C-F8CA-4FD8-93C8-B5D5C2230176}"/>
    <cellStyle name="Bemærk! 2 7 2 3" xfId="8825" xr:uid="{FE365A9C-68C9-49F1-9FC9-A87C89AB8C64}"/>
    <cellStyle name="Bemærk! 2 7 3" xfId="6809" xr:uid="{00000000-0005-0000-0000-0000E7010000}"/>
    <cellStyle name="Bemærk! 2 7 3 2" xfId="9564" xr:uid="{B5B3A385-6E03-4D09-898B-E5F9335F8559}"/>
    <cellStyle name="Bemærk! 2 7 4" xfId="8202" xr:uid="{E0CBE999-6C63-4CE4-B876-63A2067FCF8A}"/>
    <cellStyle name="Bemærk! 2 8" xfId="4257" xr:uid="{00000000-0005-0000-0000-0000E8010000}"/>
    <cellStyle name="Bemærk! 2 8 2" xfId="7425" xr:uid="{00000000-0005-0000-0000-0000E9010000}"/>
    <cellStyle name="Bemærk! 2 8 2 2" xfId="10180" xr:uid="{A1EDD3BA-69C4-4C5C-906D-91CB70B44D59}"/>
    <cellStyle name="Bemærk! 2 8 3" xfId="8818" xr:uid="{CE27C12D-1DD8-418D-B9A2-05C85C0A8107}"/>
    <cellStyle name="Bemærk! 2 9" xfId="6802" xr:uid="{00000000-0005-0000-0000-0000EA010000}"/>
    <cellStyle name="Bemærk! 2 9 2" xfId="9557" xr:uid="{F2F52B76-22AA-4410-BA07-C8BF5E1480A2}"/>
    <cellStyle name="Bemærk! 3" xfId="3624" xr:uid="{00000000-0005-0000-0000-0000EB010000}"/>
    <cellStyle name="Bemærk! 4" xfId="3625" xr:uid="{00000000-0005-0000-0000-0000EC010000}"/>
    <cellStyle name="Bemærk! 4 2" xfId="3626" xr:uid="{00000000-0005-0000-0000-0000ED010000}"/>
    <cellStyle name="Bemærk! 4 2 2" xfId="4265" xr:uid="{00000000-0005-0000-0000-0000EE010000}"/>
    <cellStyle name="Bemærk! 4 2 2 2" xfId="7433" xr:uid="{00000000-0005-0000-0000-0000EF010000}"/>
    <cellStyle name="Bemærk! 4 2 2 2 2" xfId="10188" xr:uid="{B945931A-0903-49A9-A3FC-9C585038C24D}"/>
    <cellStyle name="Bemærk! 4 2 2 3" xfId="8826" xr:uid="{7DD6B7E4-F057-4C24-9532-AA79A7B73EB6}"/>
    <cellStyle name="Bemærk! 4 2 3" xfId="6810" xr:uid="{00000000-0005-0000-0000-0000F0010000}"/>
    <cellStyle name="Bemærk! 4 2 3 2" xfId="9565" xr:uid="{65D1031E-071B-4932-83BA-6376574FB854}"/>
    <cellStyle name="Bemærk! 4 2 4" xfId="8203" xr:uid="{E0E7E5C1-7BFA-4FF5-8F75-CF77DBB66594}"/>
    <cellStyle name="Bemærk! 5" xfId="3627" xr:uid="{00000000-0005-0000-0000-0000F1010000}"/>
    <cellStyle name="Bemærk! 6" xfId="3628" xr:uid="{00000000-0005-0000-0000-0000F2010000}"/>
    <cellStyle name="Bemærk! 6 2" xfId="4266" xr:uid="{00000000-0005-0000-0000-0000F3010000}"/>
    <cellStyle name="Bemærk! 6 2 2" xfId="7434" xr:uid="{00000000-0005-0000-0000-0000F4010000}"/>
    <cellStyle name="Bemærk! 6 2 2 2" xfId="10189" xr:uid="{D917591B-4E21-42DA-8CE2-C1A08E17B1E7}"/>
    <cellStyle name="Bemærk! 6 2 3" xfId="8827" xr:uid="{14C36BE3-EFAF-4B9E-8C06-E6C72F50275B}"/>
    <cellStyle name="Bemærk! 6 3" xfId="6811" xr:uid="{00000000-0005-0000-0000-0000F5010000}"/>
    <cellStyle name="Bemærk! 6 3 2" xfId="9566" xr:uid="{E5BFB346-9018-4BAF-B8D4-F85F5D364D86}"/>
    <cellStyle name="Bemærk! 6 4" xfId="8204" xr:uid="{833D83F1-84E1-49AA-9354-59F7444EBB59}"/>
    <cellStyle name="Beregning" xfId="27" builtinId="22" customBuiltin="1"/>
    <cellStyle name="Bruger data" xfId="25" xr:uid="{00000000-0005-0000-0000-0000F6010000}"/>
    <cellStyle name="C01_Main head" xfId="3415" xr:uid="{00000000-0005-0000-0000-0000F7010000}"/>
    <cellStyle name="C02_Column heads" xfId="3416" xr:uid="{00000000-0005-0000-0000-0000F8010000}"/>
    <cellStyle name="C03_Sub head bold" xfId="3417" xr:uid="{00000000-0005-0000-0000-0000F9010000}"/>
    <cellStyle name="C03a_Sub head" xfId="3418" xr:uid="{00000000-0005-0000-0000-0000FA010000}"/>
    <cellStyle name="C04_Total text white bold" xfId="3419" xr:uid="{00000000-0005-0000-0000-0000FB010000}"/>
    <cellStyle name="C04a_Total text black with rule" xfId="3420" xr:uid="{00000000-0005-0000-0000-0000FC010000}"/>
    <cellStyle name="C05_Main text" xfId="3421" xr:uid="{00000000-0005-0000-0000-0000FD010000}"/>
    <cellStyle name="C06_Figs" xfId="3422" xr:uid="{00000000-0005-0000-0000-0000FE010000}"/>
    <cellStyle name="C07_Figs 1 dec percent" xfId="3423" xr:uid="{00000000-0005-0000-0000-0000FF010000}"/>
    <cellStyle name="C08_Figs 1 decimal" xfId="3424" xr:uid="{00000000-0005-0000-0000-000000020000}"/>
    <cellStyle name="C09_Notes" xfId="3425" xr:uid="{00000000-0005-0000-0000-000001020000}"/>
    <cellStyle name="Calcolo" xfId="26" xr:uid="{00000000-0005-0000-0000-000002020000}"/>
    <cellStyle name="Calcolo 2" xfId="7896" xr:uid="{B426F2DF-8995-4260-84BB-AE30CF0740D8}"/>
    <cellStyle name="Calcolo 3" xfId="7990" xr:uid="{F799B907-2034-4603-8DDD-F9AED660012D}"/>
    <cellStyle name="Calcolo 4" xfId="9292" xr:uid="{ACC45522-0221-4D4C-8DA0-F76FB0E49741}"/>
    <cellStyle name="Calcolo 5" xfId="10664" xr:uid="{1C119564-C6A4-4A38-86CE-0EFB2BE25981}"/>
    <cellStyle name="Calcolo 6" xfId="10665" xr:uid="{C894146D-CC2B-457E-AD4C-78D633B759F3}"/>
    <cellStyle name="Calculation 2" xfId="2009" xr:uid="{00000000-0005-0000-0000-000004020000}"/>
    <cellStyle name="Calculation 2 2" xfId="3520" xr:uid="{00000000-0005-0000-0000-000005020000}"/>
    <cellStyle name="Calculation 2 2 2" xfId="8104" xr:uid="{C9E9E4B4-75B4-42D1-88B1-3422076B9EA7}"/>
    <cellStyle name="Calculation 2 2 3" xfId="9351" xr:uid="{43B68341-6909-4B93-B836-339E785EFFF5}"/>
    <cellStyle name="Calculation 2 2 4" xfId="10678" xr:uid="{479F41FB-7078-4CA8-BB2C-BD4488970726}"/>
    <cellStyle name="Calculation 2 2 5" xfId="9333" xr:uid="{AAA792AF-57D5-481B-8916-84907D449658}"/>
    <cellStyle name="Calculation 2 2 6" xfId="10671" xr:uid="{F8E0FB5C-9225-4A75-A835-6F3E0A71B9F4}"/>
    <cellStyle name="Calculation 2 3" xfId="3426" xr:uid="{00000000-0005-0000-0000-000006020000}"/>
    <cellStyle name="Calculation 2 3 2" xfId="8048" xr:uid="{EC1DEC82-9E8C-4D8B-9777-A24569E8E14B}"/>
    <cellStyle name="Calculation 2 3 3" xfId="7912" xr:uid="{BE0E9F7E-6C7A-4BF6-9813-695E75FE623E}"/>
    <cellStyle name="Calculation 2 3 4" xfId="7908" xr:uid="{E2D5CE14-3BFA-4F90-A034-96FDA5BCF73B}"/>
    <cellStyle name="Calculation 2 3 5" xfId="10662" xr:uid="{557BAD5A-7F2B-4AA3-9C88-81BA437EE786}"/>
    <cellStyle name="Calculation 2 3 6" xfId="7959" xr:uid="{3403940A-2063-4335-8F6F-9E125482FD17}"/>
    <cellStyle name="Calculations" xfId="28" xr:uid="{00000000-0005-0000-0000-000007020000}"/>
    <cellStyle name="Cella collegata" xfId="29" xr:uid="{00000000-0005-0000-0000-000008020000}"/>
    <cellStyle name="Cella da controllare" xfId="30" xr:uid="{00000000-0005-0000-0000-000009020000}"/>
    <cellStyle name="Check Cell 2" xfId="3427" xr:uid="{00000000-0005-0000-0000-00000B020000}"/>
    <cellStyle name="Colore 1" xfId="31" xr:uid="{00000000-0005-0000-0000-00000C020000}"/>
    <cellStyle name="Colore 2" xfId="32" xr:uid="{00000000-0005-0000-0000-00000D020000}"/>
    <cellStyle name="Colore 3" xfId="33" xr:uid="{00000000-0005-0000-0000-00000E020000}"/>
    <cellStyle name="Colore 4" xfId="34" xr:uid="{00000000-0005-0000-0000-00000F020000}"/>
    <cellStyle name="Colore 5" xfId="35" xr:uid="{00000000-0005-0000-0000-000010020000}"/>
    <cellStyle name="Colore 6" xfId="36" xr:uid="{00000000-0005-0000-0000-000011020000}"/>
    <cellStyle name="Comma 10" xfId="3428" xr:uid="{00000000-0005-0000-0000-000012020000}"/>
    <cellStyle name="Comma 11" xfId="10693" xr:uid="{1469F172-4D6E-49EA-BE4A-A71211A25C1A}"/>
    <cellStyle name="Comma 2" xfId="37" xr:uid="{00000000-0005-0000-0000-000013020000}"/>
    <cellStyle name="Comma 2 10" xfId="3375" xr:uid="{00000000-0005-0000-0000-000014020000}"/>
    <cellStyle name="Comma 2 11" xfId="4861" xr:uid="{00000000-0005-0000-0000-000015020000}"/>
    <cellStyle name="Comma 2 11 2" xfId="9294" xr:uid="{4867FEA8-1BA8-4F84-824B-F46E309D0807}"/>
    <cellStyle name="Comma 2 2" xfId="38" xr:uid="{00000000-0005-0000-0000-000016020000}"/>
    <cellStyle name="Comma 2 2 2" xfId="39" xr:uid="{00000000-0005-0000-0000-000017020000}"/>
    <cellStyle name="Comma 2 2 2 2" xfId="2076" xr:uid="{00000000-0005-0000-0000-000018020000}"/>
    <cellStyle name="Comma 2 2 2 2 2" xfId="3293" xr:uid="{00000000-0005-0000-0000-000019020000}"/>
    <cellStyle name="Comma 2 2 2 3" xfId="3265" xr:uid="{00000000-0005-0000-0000-00001A020000}"/>
    <cellStyle name="Comma 2 2 3" xfId="3264" xr:uid="{00000000-0005-0000-0000-00001B020000}"/>
    <cellStyle name="Comma 2 2 4" xfId="3368" xr:uid="{00000000-0005-0000-0000-00001C020000}"/>
    <cellStyle name="Comma 2 2 5" xfId="3429" xr:uid="{00000000-0005-0000-0000-00001D020000}"/>
    <cellStyle name="Comma 2 2 5 2" xfId="6656" xr:uid="{00000000-0005-0000-0000-00001E020000}"/>
    <cellStyle name="Comma 2 3" xfId="40" xr:uid="{00000000-0005-0000-0000-00001F020000}"/>
    <cellStyle name="Comma 2 3 2" xfId="41" xr:uid="{00000000-0005-0000-0000-000020020000}"/>
    <cellStyle name="Comma 2 3 2 2" xfId="3267" xr:uid="{00000000-0005-0000-0000-000021020000}"/>
    <cellStyle name="Comma 2 3 3" xfId="42" xr:uid="{00000000-0005-0000-0000-000022020000}"/>
    <cellStyle name="Comma 2 3 3 2" xfId="2078" xr:uid="{00000000-0005-0000-0000-000023020000}"/>
    <cellStyle name="Comma 2 3 3 2 2" xfId="3295" xr:uid="{00000000-0005-0000-0000-000024020000}"/>
    <cellStyle name="Comma 2 3 3 3" xfId="3268" xr:uid="{00000000-0005-0000-0000-000025020000}"/>
    <cellStyle name="Comma 2 3 4" xfId="2077" xr:uid="{00000000-0005-0000-0000-000026020000}"/>
    <cellStyle name="Comma 2 3 4 2" xfId="3294" xr:uid="{00000000-0005-0000-0000-000027020000}"/>
    <cellStyle name="Comma 2 3 5" xfId="3266" xr:uid="{00000000-0005-0000-0000-000028020000}"/>
    <cellStyle name="Comma 2 4" xfId="43" xr:uid="{00000000-0005-0000-0000-000029020000}"/>
    <cellStyle name="Comma 2 4 2" xfId="3269" xr:uid="{00000000-0005-0000-0000-00002A020000}"/>
    <cellStyle name="Comma 2 5" xfId="44" xr:uid="{00000000-0005-0000-0000-00002B020000}"/>
    <cellStyle name="Comma 2 5 2" xfId="3270" xr:uid="{00000000-0005-0000-0000-00002C020000}"/>
    <cellStyle name="Comma 2 5 2 2" xfId="6600" xr:uid="{00000000-0005-0000-0000-00002D020000}"/>
    <cellStyle name="Comma 2 5 3" xfId="4927" xr:uid="{00000000-0005-0000-0000-00002E020000}"/>
    <cellStyle name="Comma 2 6" xfId="45" xr:uid="{00000000-0005-0000-0000-00002F020000}"/>
    <cellStyle name="Comma 2 6 2" xfId="46" xr:uid="{00000000-0005-0000-0000-000030020000}"/>
    <cellStyle name="Comma 2 6 2 2" xfId="4929" xr:uid="{00000000-0005-0000-0000-000031020000}"/>
    <cellStyle name="Comma 2 6 2 3" xfId="5679" xr:uid="{00000000-0005-0000-0000-000032020000}"/>
    <cellStyle name="Comma 2 6 3" xfId="4928" xr:uid="{00000000-0005-0000-0000-000033020000}"/>
    <cellStyle name="Comma 2 6 4" xfId="5678" xr:uid="{00000000-0005-0000-0000-000034020000}"/>
    <cellStyle name="Comma 2 7" xfId="3314" xr:uid="{00000000-0005-0000-0000-000035020000}"/>
    <cellStyle name="Comma 2 7 2" xfId="4926" xr:uid="{00000000-0005-0000-0000-000036020000}"/>
    <cellStyle name="Comma 2 7 3" xfId="6623" xr:uid="{00000000-0005-0000-0000-000037020000}"/>
    <cellStyle name="Comma 2 7 3 2" xfId="9387" xr:uid="{A7B1BC5B-C878-4ADB-B652-78B14B9978B3}"/>
    <cellStyle name="Comma 2 7 4" xfId="8016" xr:uid="{063B62A8-EE65-4430-8AAB-B45FAE8463B3}"/>
    <cellStyle name="Comma 2 8" xfId="3263" xr:uid="{00000000-0005-0000-0000-000038020000}"/>
    <cellStyle name="Comma 2 9" xfId="3365" xr:uid="{00000000-0005-0000-0000-000039020000}"/>
    <cellStyle name="Comma 2 9 2" xfId="6649" xr:uid="{00000000-0005-0000-0000-00003A020000}"/>
    <cellStyle name="Comma 22" xfId="10655" xr:uid="{17E59C84-1775-4727-AF97-550C844C0C92}"/>
    <cellStyle name="Comma 3" xfId="47" xr:uid="{00000000-0005-0000-0000-00003B020000}"/>
    <cellStyle name="Comma 3 2" xfId="48" xr:uid="{00000000-0005-0000-0000-00003C020000}"/>
    <cellStyle name="Comma 3 2 2" xfId="49" xr:uid="{00000000-0005-0000-0000-00003D020000}"/>
    <cellStyle name="Comma 3 2 2 2" xfId="3273" xr:uid="{00000000-0005-0000-0000-00003E020000}"/>
    <cellStyle name="Comma 3 2 3" xfId="3272" xr:uid="{00000000-0005-0000-0000-00003F020000}"/>
    <cellStyle name="Comma 3 2 4" xfId="3430" xr:uid="{00000000-0005-0000-0000-000040020000}"/>
    <cellStyle name="Comma 3 2 4 2" xfId="6657" xr:uid="{00000000-0005-0000-0000-000041020000}"/>
    <cellStyle name="Comma 3 3" xfId="50" xr:uid="{00000000-0005-0000-0000-000042020000}"/>
    <cellStyle name="Comma 3 3 2" xfId="2080" xr:uid="{00000000-0005-0000-0000-000043020000}"/>
    <cellStyle name="Comma 3 3 2 2" xfId="3297" xr:uid="{00000000-0005-0000-0000-000044020000}"/>
    <cellStyle name="Comma 3 3 2 2 2" xfId="6611" xr:uid="{00000000-0005-0000-0000-000045020000}"/>
    <cellStyle name="Comma 3 3 2 2 2 2" xfId="9375" xr:uid="{5F075D8B-3E6A-479E-B10C-8899F56C0D91}"/>
    <cellStyle name="Comma 3 3 2 2 3" xfId="8004" xr:uid="{E8143054-38F3-4A93-A24E-7ECA85EF30A7}"/>
    <cellStyle name="Comma 3 3 2 3" xfId="5369" xr:uid="{00000000-0005-0000-0000-000046020000}"/>
    <cellStyle name="Comma 3 3 2 3 2" xfId="9314" xr:uid="{7577E66A-8415-4331-8278-7DF78F29FEFB}"/>
    <cellStyle name="Comma 3 3 2 4" xfId="6291" xr:uid="{00000000-0005-0000-0000-000047020000}"/>
    <cellStyle name="Comma 3 3 2 4 2" xfId="9348" xr:uid="{10DB8FE6-5DAD-4D73-8BF5-70D9B8B4C47C}"/>
    <cellStyle name="Comma 3 3 2 5" xfId="7957" xr:uid="{41313FF2-039C-4840-A480-F428BA6CFF6D}"/>
    <cellStyle name="Comma 3 3 3" xfId="3274" xr:uid="{00000000-0005-0000-0000-000048020000}"/>
    <cellStyle name="Comma 3 3 3 2" xfId="6601" xr:uid="{00000000-0005-0000-0000-000049020000}"/>
    <cellStyle name="Comma 3 3 3 2 2" xfId="9365" xr:uid="{4D4128B5-F4A2-4EC9-92E4-F29879B92E14}"/>
    <cellStyle name="Comma 3 3 3 3" xfId="7994" xr:uid="{0EF7D1F9-41A9-4593-BCFF-7B83830E4EDA}"/>
    <cellStyle name="Comma 3 3 4" xfId="4931" xr:uid="{00000000-0005-0000-0000-00004A020000}"/>
    <cellStyle name="Comma 3 3 4 2" xfId="9297" xr:uid="{D47B114A-1CED-4133-9B28-43808F6EAA0C}"/>
    <cellStyle name="Comma 3 3 5" xfId="5680" xr:uid="{00000000-0005-0000-0000-00004B020000}"/>
    <cellStyle name="Comma 3 3 5 2" xfId="9328" xr:uid="{7E0E0DE7-2F6D-44F2-A1DE-709B3C521206}"/>
    <cellStyle name="Comma 3 3 6" xfId="7897" xr:uid="{679DDFE7-447F-402F-891A-4490F26317A2}"/>
    <cellStyle name="Comma 3 4" xfId="2079" xr:uid="{00000000-0005-0000-0000-00004C020000}"/>
    <cellStyle name="Comma 3 4 2" xfId="3296" xr:uid="{00000000-0005-0000-0000-00004D020000}"/>
    <cellStyle name="Comma 3 5" xfId="3316" xr:uid="{00000000-0005-0000-0000-00004E020000}"/>
    <cellStyle name="Comma 3 5 2" xfId="4930" xr:uid="{00000000-0005-0000-0000-00004F020000}"/>
    <cellStyle name="Comma 3 5 3" xfId="6625" xr:uid="{00000000-0005-0000-0000-000050020000}"/>
    <cellStyle name="Comma 3 5 3 2" xfId="9389" xr:uid="{ABE15EDA-F3BD-4E61-9928-FEFF0CAB83E8}"/>
    <cellStyle name="Comma 3 5 4" xfId="8018" xr:uid="{C79EEA46-0A04-43A7-9ECB-E6227C3F9E8A}"/>
    <cellStyle name="Comma 3 6" xfId="3271" xr:uid="{00000000-0005-0000-0000-000051020000}"/>
    <cellStyle name="Comma 3 7" xfId="3366" xr:uid="{00000000-0005-0000-0000-000052020000}"/>
    <cellStyle name="Comma 3 7 2" xfId="6650" xr:uid="{00000000-0005-0000-0000-000053020000}"/>
    <cellStyle name="Comma 3 7 2 2" xfId="9413" xr:uid="{7F31D964-4CE4-4109-84EF-02D87C4645AA}"/>
    <cellStyle name="Comma 3 7 3" xfId="8042" xr:uid="{9C44BB92-6624-4DE1-8B59-D48953AC3154}"/>
    <cellStyle name="Comma 3 8" xfId="3374" xr:uid="{00000000-0005-0000-0000-000054020000}"/>
    <cellStyle name="Comma 3 9" xfId="4862" xr:uid="{00000000-0005-0000-0000-000055020000}"/>
    <cellStyle name="Comma 3 9 2" xfId="9295" xr:uid="{12D2FD74-8EAC-4588-B304-31747899DC12}"/>
    <cellStyle name="Comma 4" xfId="51" xr:uid="{00000000-0005-0000-0000-000056020000}"/>
    <cellStyle name="Comma 4 2" xfId="52" xr:uid="{00000000-0005-0000-0000-000057020000}"/>
    <cellStyle name="Comma 4 2 2" xfId="53" xr:uid="{00000000-0005-0000-0000-000058020000}"/>
    <cellStyle name="Comma 4 2 2 2" xfId="3277" xr:uid="{00000000-0005-0000-0000-000059020000}"/>
    <cellStyle name="Comma 4 2 3" xfId="3276" xr:uid="{00000000-0005-0000-0000-00005A020000}"/>
    <cellStyle name="Comma 4 2 4" xfId="3431" xr:uid="{00000000-0005-0000-0000-00005B020000}"/>
    <cellStyle name="Comma 4 2 4 2" xfId="6658" xr:uid="{00000000-0005-0000-0000-00005C020000}"/>
    <cellStyle name="Comma 4 3" xfId="54" xr:uid="{00000000-0005-0000-0000-00005D020000}"/>
    <cellStyle name="Comma 4 3 2" xfId="2082" xr:uid="{00000000-0005-0000-0000-00005E020000}"/>
    <cellStyle name="Comma 4 3 2 2" xfId="3299" xr:uid="{00000000-0005-0000-0000-00005F020000}"/>
    <cellStyle name="Comma 4 3 2 2 2" xfId="6612" xr:uid="{00000000-0005-0000-0000-000060020000}"/>
    <cellStyle name="Comma 4 3 2 2 2 2" xfId="9376" xr:uid="{685A3871-4AEA-4BA5-80AE-C7AEDF96D748}"/>
    <cellStyle name="Comma 4 3 2 2 3" xfId="8005" xr:uid="{5A429024-A4D1-4E54-8E6D-851D0AD7E534}"/>
    <cellStyle name="Comma 4 3 2 3" xfId="5370" xr:uid="{00000000-0005-0000-0000-000061020000}"/>
    <cellStyle name="Comma 4 3 2 3 2" xfId="9315" xr:uid="{7F5BD141-A894-41B2-B1E0-7E31AE46A22B}"/>
    <cellStyle name="Comma 4 3 2 4" xfId="6292" xr:uid="{00000000-0005-0000-0000-000062020000}"/>
    <cellStyle name="Comma 4 3 2 4 2" xfId="9349" xr:uid="{D22E3413-4CAC-4F8F-8301-711A76C6A761}"/>
    <cellStyle name="Comma 4 3 2 5" xfId="7958" xr:uid="{969EEC5A-3409-4B58-9A5F-96CB4D189147}"/>
    <cellStyle name="Comma 4 3 3" xfId="3278" xr:uid="{00000000-0005-0000-0000-000063020000}"/>
    <cellStyle name="Comma 4 3 3 2" xfId="6602" xr:uid="{00000000-0005-0000-0000-000064020000}"/>
    <cellStyle name="Comma 4 3 3 2 2" xfId="9366" xr:uid="{14D513F5-7EA7-47EE-AAC5-166CB7E7415E}"/>
    <cellStyle name="Comma 4 3 3 3" xfId="7995" xr:uid="{21D9415B-6D6C-44F3-B005-4095F89D22CD}"/>
    <cellStyle name="Comma 4 3 4" xfId="4932" xr:uid="{00000000-0005-0000-0000-000065020000}"/>
    <cellStyle name="Comma 4 3 4 2" xfId="9298" xr:uid="{A07CBF1D-03FE-4E9F-BD8B-6D2FF4C73482}"/>
    <cellStyle name="Comma 4 3 5" xfId="5681" xr:uid="{00000000-0005-0000-0000-000066020000}"/>
    <cellStyle name="Comma 4 3 5 2" xfId="9329" xr:uid="{025C9EC6-3F8B-4174-BAE7-CC724FF894D2}"/>
    <cellStyle name="Comma 4 3 6" xfId="7898" xr:uid="{8C82EED7-2A7A-463F-88E4-26DBEC0FF0B8}"/>
    <cellStyle name="Comma 4 4" xfId="55" xr:uid="{00000000-0005-0000-0000-000067020000}"/>
    <cellStyle name="Comma 4 4 2" xfId="2083" xr:uid="{00000000-0005-0000-0000-000068020000}"/>
    <cellStyle name="Comma 4 4 2 2" xfId="3300" xr:uid="{00000000-0005-0000-0000-000069020000}"/>
    <cellStyle name="Comma 4 4 3" xfId="3279" xr:uid="{00000000-0005-0000-0000-00006A020000}"/>
    <cellStyle name="Comma 4 5" xfId="2081" xr:uid="{00000000-0005-0000-0000-00006B020000}"/>
    <cellStyle name="Comma 4 5 2" xfId="3298" xr:uid="{00000000-0005-0000-0000-00006C020000}"/>
    <cellStyle name="Comma 4 6" xfId="3275" xr:uid="{00000000-0005-0000-0000-00006D020000}"/>
    <cellStyle name="Comma 4 7" xfId="3367" xr:uid="{00000000-0005-0000-0000-00006E020000}"/>
    <cellStyle name="Comma 4 7 2" xfId="6651" xr:uid="{00000000-0005-0000-0000-00006F020000}"/>
    <cellStyle name="Comma 4 7 2 2" xfId="9414" xr:uid="{2500011F-7AD4-4B7C-8C3F-EAF6E75EBC53}"/>
    <cellStyle name="Comma 4 7 3" xfId="8043" xr:uid="{88D0BC76-A522-4E4D-AF3E-18F95FDADFAE}"/>
    <cellStyle name="Comma 4 8" xfId="3376" xr:uid="{00000000-0005-0000-0000-000070020000}"/>
    <cellStyle name="Comma 5" xfId="56" xr:uid="{00000000-0005-0000-0000-000071020000}"/>
    <cellStyle name="Comma 5 2" xfId="2084" xr:uid="{00000000-0005-0000-0000-000072020000}"/>
    <cellStyle name="Comma 5 2 2" xfId="3301" xr:uid="{00000000-0005-0000-0000-000073020000}"/>
    <cellStyle name="Comma 5 2 3" xfId="3432" xr:uid="{00000000-0005-0000-0000-000074020000}"/>
    <cellStyle name="Comma 5 2 3 2" xfId="6659" xr:uid="{00000000-0005-0000-0000-000075020000}"/>
    <cellStyle name="Comma 5 3" xfId="3280" xr:uid="{00000000-0005-0000-0000-000076020000}"/>
    <cellStyle name="Comma 5 4" xfId="3369" xr:uid="{00000000-0005-0000-0000-000077020000}"/>
    <cellStyle name="Comma 5 5" xfId="3377" xr:uid="{00000000-0005-0000-0000-000078020000}"/>
    <cellStyle name="Comma 6" xfId="57" xr:uid="{00000000-0005-0000-0000-000079020000}"/>
    <cellStyle name="Comma 6 2" xfId="2085" xr:uid="{00000000-0005-0000-0000-00007A020000}"/>
    <cellStyle name="Comma 6 2 2" xfId="3302" xr:uid="{00000000-0005-0000-0000-00007B020000}"/>
    <cellStyle name="Comma 6 2 3" xfId="3433" xr:uid="{00000000-0005-0000-0000-00007C020000}"/>
    <cellStyle name="Comma 6 2 3 2" xfId="6660" xr:uid="{00000000-0005-0000-0000-00007D020000}"/>
    <cellStyle name="Comma 6 3" xfId="3281" xr:uid="{00000000-0005-0000-0000-00007E020000}"/>
    <cellStyle name="Comma 6 4" xfId="3373" xr:uid="{00000000-0005-0000-0000-00007F020000}"/>
    <cellStyle name="Comma 7" xfId="2006" xr:uid="{00000000-0005-0000-0000-000080020000}"/>
    <cellStyle name="Comma 7 2" xfId="3262" xr:uid="{00000000-0005-0000-0000-000081020000}"/>
    <cellStyle name="Comma 7 2 2" xfId="3311" xr:uid="{00000000-0005-0000-0000-000082020000}"/>
    <cellStyle name="Comma 7 2 2 2" xfId="6620" xr:uid="{00000000-0005-0000-0000-000083020000}"/>
    <cellStyle name="Comma 7 2 2 2 2" xfId="9384" xr:uid="{E4909FDC-4F0A-404A-93DB-6A35F44560FA}"/>
    <cellStyle name="Comma 7 2 2 3" xfId="8013" xr:uid="{A2D0460C-7B70-465B-A8AD-ADEBDDC9B599}"/>
    <cellStyle name="Comma 7 2 3" xfId="5677" xr:uid="{00000000-0005-0000-0000-000084020000}"/>
    <cellStyle name="Comma 7 2 3 2" xfId="9327" xr:uid="{E3B9443B-5062-41DB-AA29-EE86A9D3F9EA}"/>
    <cellStyle name="Comma 7 2 4" xfId="6599" xr:uid="{00000000-0005-0000-0000-000085020000}"/>
    <cellStyle name="Comma 7 2 4 2" xfId="9363" xr:uid="{569943EE-2CF9-4735-BBBB-3F6ABA28CAD7}"/>
    <cellStyle name="Comma 7 2 5" xfId="7993" xr:uid="{34881C81-B61E-4449-B3FA-723A6A996F7B}"/>
    <cellStyle name="Comma 7 3" xfId="3292" xr:uid="{00000000-0005-0000-0000-000086020000}"/>
    <cellStyle name="Comma 7 3 2" xfId="6610" xr:uid="{00000000-0005-0000-0000-000087020000}"/>
    <cellStyle name="Comma 7 3 2 2" xfId="9374" xr:uid="{7671C2DD-EA99-42E2-BEB1-61C28058EA70}"/>
    <cellStyle name="Comma 7 3 3" xfId="8003" xr:uid="{BDE137F0-BB8D-4E8E-977F-10A6D2A9C607}"/>
    <cellStyle name="Comma 7 4" xfId="3434" xr:uid="{00000000-0005-0000-0000-000088020000}"/>
    <cellStyle name="Comma 7 4 2" xfId="6661" xr:uid="{00000000-0005-0000-0000-000089020000}"/>
    <cellStyle name="Comma 7 5" xfId="5308" xr:uid="{00000000-0005-0000-0000-00008A020000}"/>
    <cellStyle name="Comma 7 5 2" xfId="9313" xr:uid="{FA569D99-39F0-4A47-A374-A002E7F835B6}"/>
    <cellStyle name="Comma 7 6" xfId="6230" xr:uid="{00000000-0005-0000-0000-00008B020000}"/>
    <cellStyle name="Comma 7 6 2" xfId="9346" xr:uid="{C4170EB4-4F6B-4446-99D8-EECC7176F371}"/>
    <cellStyle name="Comma 7 7" xfId="7955" xr:uid="{7226652A-CF85-41FC-94BF-9D2EA0978458}"/>
    <cellStyle name="Comma 8" xfId="3435" xr:uid="{00000000-0005-0000-0000-00008C020000}"/>
    <cellStyle name="Comma 8 2" xfId="6662" xr:uid="{00000000-0005-0000-0000-00008D020000}"/>
    <cellStyle name="Comma 9" xfId="3436" xr:uid="{00000000-0005-0000-0000-00008E020000}"/>
    <cellStyle name="Comma 9 2" xfId="3464" xr:uid="{00000000-0005-0000-0000-00008F020000}"/>
    <cellStyle name="Comma 9 2 2" xfId="3480" xr:uid="{00000000-0005-0000-0000-000090020000}"/>
    <cellStyle name="Comma 9 2 2 2" xfId="4131" xr:uid="{00000000-0005-0000-0000-000091020000}"/>
    <cellStyle name="Comma 9 2 2 2 2" xfId="7299" xr:uid="{00000000-0005-0000-0000-000092020000}"/>
    <cellStyle name="Comma 9 2 2 2 2 2" xfId="10054" xr:uid="{B2CE0271-6C86-42DC-8664-D3094EE260AB}"/>
    <cellStyle name="Comma 9 2 2 2 3" xfId="8692" xr:uid="{98FC153E-875B-4238-AAF7-9572B26E9FE9}"/>
    <cellStyle name="Comma 9 2 2 3" xfId="6688" xr:uid="{00000000-0005-0000-0000-000093020000}"/>
    <cellStyle name="Comma 9 2 2 3 2" xfId="9443" xr:uid="{15988883-44A8-4DB1-8E20-080D9CA1A66E}"/>
    <cellStyle name="Comma 9 2 2 4" xfId="8076" xr:uid="{871B660B-B0C8-4391-B5CB-B0D59A24F717}"/>
    <cellStyle name="Comma 9 2 3" xfId="3496" xr:uid="{00000000-0005-0000-0000-000094020000}"/>
    <cellStyle name="Comma 9 2 3 2" xfId="4147" xr:uid="{00000000-0005-0000-0000-000095020000}"/>
    <cellStyle name="Comma 9 2 3 2 2" xfId="7315" xr:uid="{00000000-0005-0000-0000-000096020000}"/>
    <cellStyle name="Comma 9 2 3 2 2 2" xfId="10070" xr:uid="{58A1B91B-F32D-4B8A-B659-32BE33146CA9}"/>
    <cellStyle name="Comma 9 2 3 2 3" xfId="8708" xr:uid="{228FDAAA-3A25-4195-A871-DC9F7143143B}"/>
    <cellStyle name="Comma 9 2 3 3" xfId="6704" xr:uid="{00000000-0005-0000-0000-000097020000}"/>
    <cellStyle name="Comma 9 2 3 3 2" xfId="9459" xr:uid="{E49C04CF-A51A-4064-BACA-BEF5169D28F0}"/>
    <cellStyle name="Comma 9 2 3 4" xfId="8092" xr:uid="{31F61E4E-DF13-404C-9752-9391C9BCEB26}"/>
    <cellStyle name="Comma 9 2 4" xfId="4115" xr:uid="{00000000-0005-0000-0000-000098020000}"/>
    <cellStyle name="Comma 9 2 4 2" xfId="7283" xr:uid="{00000000-0005-0000-0000-000099020000}"/>
    <cellStyle name="Comma 9 2 4 2 2" xfId="10038" xr:uid="{3E61E52E-A873-47E8-8A7E-869D66D793CD}"/>
    <cellStyle name="Comma 9 2 4 3" xfId="8676" xr:uid="{1FD6B342-4336-49D4-9FA3-61FA3095BBD9}"/>
    <cellStyle name="Comma 9 2 5" xfId="6672" xr:uid="{00000000-0005-0000-0000-00009A020000}"/>
    <cellStyle name="Comma 9 2 5 2" xfId="9427" xr:uid="{23696ADD-2E78-4DE4-9468-D0BCA9D158CF}"/>
    <cellStyle name="Comma 9 2 6" xfId="8060" xr:uid="{32B49361-179E-4A22-BBE9-C3C6F2C550BB}"/>
    <cellStyle name="Comma 9 3" xfId="3472" xr:uid="{00000000-0005-0000-0000-00009B020000}"/>
    <cellStyle name="Comma 9 3 2" xfId="4123" xr:uid="{00000000-0005-0000-0000-00009C020000}"/>
    <cellStyle name="Comma 9 3 2 2" xfId="7291" xr:uid="{00000000-0005-0000-0000-00009D020000}"/>
    <cellStyle name="Comma 9 3 2 2 2" xfId="10046" xr:uid="{D15AF1A9-72A8-4C96-A7A5-52FDC3FEDF91}"/>
    <cellStyle name="Comma 9 3 2 3" xfId="8684" xr:uid="{689C8ED5-8DD8-454E-A503-998166385940}"/>
    <cellStyle name="Comma 9 3 3" xfId="6680" xr:uid="{00000000-0005-0000-0000-00009E020000}"/>
    <cellStyle name="Comma 9 3 3 2" xfId="9435" xr:uid="{700DFB67-60EF-44E3-A2C3-FABC491B73D6}"/>
    <cellStyle name="Comma 9 3 4" xfId="8068" xr:uid="{4EA9681A-8EDE-4455-A931-3BA44826242C}"/>
    <cellStyle name="Comma 9 4" xfId="3488" xr:uid="{00000000-0005-0000-0000-00009F020000}"/>
    <cellStyle name="Comma 9 4 2" xfId="4139" xr:uid="{00000000-0005-0000-0000-0000A0020000}"/>
    <cellStyle name="Comma 9 4 2 2" xfId="7307" xr:uid="{00000000-0005-0000-0000-0000A1020000}"/>
    <cellStyle name="Comma 9 4 2 2 2" xfId="10062" xr:uid="{8A59E742-0FFC-4671-9867-A1F95D99FC7F}"/>
    <cellStyle name="Comma 9 4 2 3" xfId="8700" xr:uid="{13797DFD-2B6D-4543-BD46-730DF6191A15}"/>
    <cellStyle name="Comma 9 4 3" xfId="6696" xr:uid="{00000000-0005-0000-0000-0000A2020000}"/>
    <cellStyle name="Comma 9 4 3 2" xfId="9451" xr:uid="{96D94ED0-7B42-4647-BC96-188BF3187230}"/>
    <cellStyle name="Comma 9 4 4" xfId="8084" xr:uid="{489EB371-A534-409C-8EA9-248EF80D8712}"/>
    <cellStyle name="Comma 9 5" xfId="3516" xr:uid="{00000000-0005-0000-0000-0000A3020000}"/>
    <cellStyle name="Comma 9 5 2" xfId="4157" xr:uid="{00000000-0005-0000-0000-0000A4020000}"/>
    <cellStyle name="Comma 9 5 2 2" xfId="7325" xr:uid="{00000000-0005-0000-0000-0000A5020000}"/>
    <cellStyle name="Comma 9 5 2 2 2" xfId="10080" xr:uid="{25638B8B-1DF7-4386-AB9F-CC7FDC4E287E}"/>
    <cellStyle name="Comma 9 5 2 3" xfId="8718" xr:uid="{FE1C979C-DA52-4DB8-8221-80E70C9AA761}"/>
    <cellStyle name="Comma 9 5 3" xfId="6714" xr:uid="{00000000-0005-0000-0000-0000A6020000}"/>
    <cellStyle name="Comma 9 5 3 2" xfId="9469" xr:uid="{A88CC85A-845A-4ABD-9BD9-39467629D25B}"/>
    <cellStyle name="Comma 9 5 4" xfId="8102" xr:uid="{3AB22730-BC5D-4849-BD31-36FDA813A347}"/>
    <cellStyle name="Comma 9 6" xfId="4107" xr:uid="{00000000-0005-0000-0000-0000A7020000}"/>
    <cellStyle name="Comma 9 6 2" xfId="7275" xr:uid="{00000000-0005-0000-0000-0000A8020000}"/>
    <cellStyle name="Comma 9 6 2 2" xfId="10030" xr:uid="{7DA56435-A6FA-4B66-AA17-711F8188C932}"/>
    <cellStyle name="Comma 9 6 3" xfId="8668" xr:uid="{F29004C4-3B3C-4A71-878B-9B51AFA82AF9}"/>
    <cellStyle name="Comma 9 7" xfId="6663" xr:uid="{00000000-0005-0000-0000-0000A9020000}"/>
    <cellStyle name="Comma 9 7 2" xfId="9419" xr:uid="{08AC3F75-0F41-49D3-ABBE-EC0DFCA200AC}"/>
    <cellStyle name="Comma 9 8" xfId="8049" xr:uid="{28315EF9-091E-4A36-929B-7BE07579AA62}"/>
    <cellStyle name="Comma0 - Type3" xfId="58" xr:uid="{00000000-0005-0000-0000-0000AA020000}"/>
    <cellStyle name="CustomizationCells" xfId="59" xr:uid="{00000000-0005-0000-0000-0000AB020000}"/>
    <cellStyle name="CustomizationCells 2" xfId="7899" xr:uid="{2F420F6C-565E-4399-8192-43D8EAE6AABC}"/>
    <cellStyle name="CustomizationCells 3" xfId="7950" xr:uid="{7B5DA158-F795-4AAB-8E39-85A9CA6A8C86}"/>
    <cellStyle name="CustomizationCells 4" xfId="10676" xr:uid="{8AF80FC6-F8FD-4B69-86CB-790F019AAAAC}"/>
    <cellStyle name="CustomizationCells 5" xfId="10666" xr:uid="{A8C4CB52-8DCB-4882-993C-16DBD82E1FF4}"/>
    <cellStyle name="Euro" xfId="60" xr:uid="{00000000-0005-0000-0000-0000AC020000}"/>
    <cellStyle name="Euro 10" xfId="61" xr:uid="{00000000-0005-0000-0000-0000AD020000}"/>
    <cellStyle name="Euro 10 2" xfId="62" xr:uid="{00000000-0005-0000-0000-0000AE020000}"/>
    <cellStyle name="Euro 10 2 2" xfId="2086" xr:uid="{00000000-0005-0000-0000-0000AF020000}"/>
    <cellStyle name="Euro 10 3" xfId="63" xr:uid="{00000000-0005-0000-0000-0000B0020000}"/>
    <cellStyle name="Euro 10 3 2" xfId="64" xr:uid="{00000000-0005-0000-0000-0000B1020000}"/>
    <cellStyle name="Euro 10 3 3" xfId="65" xr:uid="{00000000-0005-0000-0000-0000B2020000}"/>
    <cellStyle name="Euro 10 3 3 2" xfId="2088" xr:uid="{00000000-0005-0000-0000-0000B3020000}"/>
    <cellStyle name="Euro 10 3 4" xfId="2087" xr:uid="{00000000-0005-0000-0000-0000B4020000}"/>
    <cellStyle name="Euro 10 4" xfId="66" xr:uid="{00000000-0005-0000-0000-0000B5020000}"/>
    <cellStyle name="Euro 10 4 2" xfId="67" xr:uid="{00000000-0005-0000-0000-0000B6020000}"/>
    <cellStyle name="Euro 10 4 2 2" xfId="2090" xr:uid="{00000000-0005-0000-0000-0000B7020000}"/>
    <cellStyle name="Euro 10 4 3" xfId="2089" xr:uid="{00000000-0005-0000-0000-0000B8020000}"/>
    <cellStyle name="Euro 10 5" xfId="68" xr:uid="{00000000-0005-0000-0000-0000B9020000}"/>
    <cellStyle name="Euro 11" xfId="69" xr:uid="{00000000-0005-0000-0000-0000BA020000}"/>
    <cellStyle name="Euro 11 2" xfId="70" xr:uid="{00000000-0005-0000-0000-0000BB020000}"/>
    <cellStyle name="Euro 11 2 2" xfId="2091" xr:uid="{00000000-0005-0000-0000-0000BC020000}"/>
    <cellStyle name="Euro 11 3" xfId="71" xr:uid="{00000000-0005-0000-0000-0000BD020000}"/>
    <cellStyle name="Euro 11 3 2" xfId="72" xr:uid="{00000000-0005-0000-0000-0000BE020000}"/>
    <cellStyle name="Euro 11 3 3" xfId="73" xr:uid="{00000000-0005-0000-0000-0000BF020000}"/>
    <cellStyle name="Euro 11 3 3 2" xfId="2093" xr:uid="{00000000-0005-0000-0000-0000C0020000}"/>
    <cellStyle name="Euro 11 3 4" xfId="2092" xr:uid="{00000000-0005-0000-0000-0000C1020000}"/>
    <cellStyle name="Euro 11 4" xfId="74" xr:uid="{00000000-0005-0000-0000-0000C2020000}"/>
    <cellStyle name="Euro 11 4 2" xfId="75" xr:uid="{00000000-0005-0000-0000-0000C3020000}"/>
    <cellStyle name="Euro 11 4 2 2" xfId="2095" xr:uid="{00000000-0005-0000-0000-0000C4020000}"/>
    <cellStyle name="Euro 11 4 3" xfId="2094" xr:uid="{00000000-0005-0000-0000-0000C5020000}"/>
    <cellStyle name="Euro 11 5" xfId="76" xr:uid="{00000000-0005-0000-0000-0000C6020000}"/>
    <cellStyle name="Euro 12" xfId="77" xr:uid="{00000000-0005-0000-0000-0000C7020000}"/>
    <cellStyle name="Euro 12 2" xfId="78" xr:uid="{00000000-0005-0000-0000-0000C8020000}"/>
    <cellStyle name="Euro 12 2 2" xfId="2096" xr:uid="{00000000-0005-0000-0000-0000C9020000}"/>
    <cellStyle name="Euro 12 3" xfId="79" xr:uid="{00000000-0005-0000-0000-0000CA020000}"/>
    <cellStyle name="Euro 12 3 2" xfId="80" xr:uid="{00000000-0005-0000-0000-0000CB020000}"/>
    <cellStyle name="Euro 12 3 3" xfId="81" xr:uid="{00000000-0005-0000-0000-0000CC020000}"/>
    <cellStyle name="Euro 12 3 3 2" xfId="2098" xr:uid="{00000000-0005-0000-0000-0000CD020000}"/>
    <cellStyle name="Euro 12 3 4" xfId="2097" xr:uid="{00000000-0005-0000-0000-0000CE020000}"/>
    <cellStyle name="Euro 12 4" xfId="82" xr:uid="{00000000-0005-0000-0000-0000CF020000}"/>
    <cellStyle name="Euro 12 4 2" xfId="83" xr:uid="{00000000-0005-0000-0000-0000D0020000}"/>
    <cellStyle name="Euro 12 4 2 2" xfId="2100" xr:uid="{00000000-0005-0000-0000-0000D1020000}"/>
    <cellStyle name="Euro 12 4 3" xfId="2099" xr:uid="{00000000-0005-0000-0000-0000D2020000}"/>
    <cellStyle name="Euro 12 5" xfId="84" xr:uid="{00000000-0005-0000-0000-0000D3020000}"/>
    <cellStyle name="Euro 13" xfId="85" xr:uid="{00000000-0005-0000-0000-0000D4020000}"/>
    <cellStyle name="Euro 13 2" xfId="86" xr:uid="{00000000-0005-0000-0000-0000D5020000}"/>
    <cellStyle name="Euro 13 2 2" xfId="2101" xr:uid="{00000000-0005-0000-0000-0000D6020000}"/>
    <cellStyle name="Euro 13 3" xfId="87" xr:uid="{00000000-0005-0000-0000-0000D7020000}"/>
    <cellStyle name="Euro 13 3 2" xfId="88" xr:uid="{00000000-0005-0000-0000-0000D8020000}"/>
    <cellStyle name="Euro 13 3 3" xfId="89" xr:uid="{00000000-0005-0000-0000-0000D9020000}"/>
    <cellStyle name="Euro 13 3 3 2" xfId="2103" xr:uid="{00000000-0005-0000-0000-0000DA020000}"/>
    <cellStyle name="Euro 13 3 4" xfId="2102" xr:uid="{00000000-0005-0000-0000-0000DB020000}"/>
    <cellStyle name="Euro 13 4" xfId="90" xr:uid="{00000000-0005-0000-0000-0000DC020000}"/>
    <cellStyle name="Euro 13 4 2" xfId="91" xr:uid="{00000000-0005-0000-0000-0000DD020000}"/>
    <cellStyle name="Euro 13 4 2 2" xfId="2105" xr:uid="{00000000-0005-0000-0000-0000DE020000}"/>
    <cellStyle name="Euro 13 4 3" xfId="2104" xr:uid="{00000000-0005-0000-0000-0000DF020000}"/>
    <cellStyle name="Euro 13 5" xfId="92" xr:uid="{00000000-0005-0000-0000-0000E0020000}"/>
    <cellStyle name="Euro 14" xfId="93" xr:uid="{00000000-0005-0000-0000-0000E1020000}"/>
    <cellStyle name="Euro 14 2" xfId="94" xr:uid="{00000000-0005-0000-0000-0000E2020000}"/>
    <cellStyle name="Euro 14 2 2" xfId="2106" xr:uid="{00000000-0005-0000-0000-0000E3020000}"/>
    <cellStyle name="Euro 14 3" xfId="95" xr:uid="{00000000-0005-0000-0000-0000E4020000}"/>
    <cellStyle name="Euro 14 3 2" xfId="96" xr:uid="{00000000-0005-0000-0000-0000E5020000}"/>
    <cellStyle name="Euro 14 3 3" xfId="97" xr:uid="{00000000-0005-0000-0000-0000E6020000}"/>
    <cellStyle name="Euro 14 3 3 2" xfId="2108" xr:uid="{00000000-0005-0000-0000-0000E7020000}"/>
    <cellStyle name="Euro 14 3 4" xfId="2107" xr:uid="{00000000-0005-0000-0000-0000E8020000}"/>
    <cellStyle name="Euro 14 4" xfId="98" xr:uid="{00000000-0005-0000-0000-0000E9020000}"/>
    <cellStyle name="Euro 14 4 2" xfId="99" xr:uid="{00000000-0005-0000-0000-0000EA020000}"/>
    <cellStyle name="Euro 14 4 2 2" xfId="2110" xr:uid="{00000000-0005-0000-0000-0000EB020000}"/>
    <cellStyle name="Euro 14 4 3" xfId="2109" xr:uid="{00000000-0005-0000-0000-0000EC020000}"/>
    <cellStyle name="Euro 14 5" xfId="100" xr:uid="{00000000-0005-0000-0000-0000ED020000}"/>
    <cellStyle name="Euro 15" xfId="101" xr:uid="{00000000-0005-0000-0000-0000EE020000}"/>
    <cellStyle name="Euro 15 2" xfId="102" xr:uid="{00000000-0005-0000-0000-0000EF020000}"/>
    <cellStyle name="Euro 15 2 2" xfId="2111" xr:uid="{00000000-0005-0000-0000-0000F0020000}"/>
    <cellStyle name="Euro 15 3" xfId="103" xr:uid="{00000000-0005-0000-0000-0000F1020000}"/>
    <cellStyle name="Euro 15 3 2" xfId="104" xr:uid="{00000000-0005-0000-0000-0000F2020000}"/>
    <cellStyle name="Euro 15 3 3" xfId="105" xr:uid="{00000000-0005-0000-0000-0000F3020000}"/>
    <cellStyle name="Euro 15 3 3 2" xfId="2113" xr:uid="{00000000-0005-0000-0000-0000F4020000}"/>
    <cellStyle name="Euro 15 3 4" xfId="2112" xr:uid="{00000000-0005-0000-0000-0000F5020000}"/>
    <cellStyle name="Euro 15 4" xfId="106" xr:uid="{00000000-0005-0000-0000-0000F6020000}"/>
    <cellStyle name="Euro 15 4 2" xfId="107" xr:uid="{00000000-0005-0000-0000-0000F7020000}"/>
    <cellStyle name="Euro 15 4 2 2" xfId="2115" xr:uid="{00000000-0005-0000-0000-0000F8020000}"/>
    <cellStyle name="Euro 15 4 3" xfId="2114" xr:uid="{00000000-0005-0000-0000-0000F9020000}"/>
    <cellStyle name="Euro 15 5" xfId="108" xr:uid="{00000000-0005-0000-0000-0000FA020000}"/>
    <cellStyle name="Euro 16" xfId="109" xr:uid="{00000000-0005-0000-0000-0000FB020000}"/>
    <cellStyle name="Euro 16 2" xfId="110" xr:uid="{00000000-0005-0000-0000-0000FC020000}"/>
    <cellStyle name="Euro 16 2 2" xfId="2116" xr:uid="{00000000-0005-0000-0000-0000FD020000}"/>
    <cellStyle name="Euro 16 3" xfId="111" xr:uid="{00000000-0005-0000-0000-0000FE020000}"/>
    <cellStyle name="Euro 16 3 2" xfId="112" xr:uid="{00000000-0005-0000-0000-0000FF020000}"/>
    <cellStyle name="Euro 16 3 3" xfId="113" xr:uid="{00000000-0005-0000-0000-000000030000}"/>
    <cellStyle name="Euro 16 3 3 2" xfId="2118" xr:uid="{00000000-0005-0000-0000-000001030000}"/>
    <cellStyle name="Euro 16 3 4" xfId="2117" xr:uid="{00000000-0005-0000-0000-000002030000}"/>
    <cellStyle name="Euro 16 4" xfId="114" xr:uid="{00000000-0005-0000-0000-000003030000}"/>
    <cellStyle name="Euro 16 4 2" xfId="115" xr:uid="{00000000-0005-0000-0000-000004030000}"/>
    <cellStyle name="Euro 16 4 2 2" xfId="2120" xr:uid="{00000000-0005-0000-0000-000005030000}"/>
    <cellStyle name="Euro 16 4 3" xfId="2119" xr:uid="{00000000-0005-0000-0000-000006030000}"/>
    <cellStyle name="Euro 16 5" xfId="116" xr:uid="{00000000-0005-0000-0000-000007030000}"/>
    <cellStyle name="Euro 17" xfId="117" xr:uid="{00000000-0005-0000-0000-000008030000}"/>
    <cellStyle name="Euro 17 2" xfId="118" xr:uid="{00000000-0005-0000-0000-000009030000}"/>
    <cellStyle name="Euro 17 2 2" xfId="2121" xr:uid="{00000000-0005-0000-0000-00000A030000}"/>
    <cellStyle name="Euro 17 3" xfId="119" xr:uid="{00000000-0005-0000-0000-00000B030000}"/>
    <cellStyle name="Euro 17 3 2" xfId="120" xr:uid="{00000000-0005-0000-0000-00000C030000}"/>
    <cellStyle name="Euro 17 3 3" xfId="121" xr:uid="{00000000-0005-0000-0000-00000D030000}"/>
    <cellStyle name="Euro 17 3 3 2" xfId="2123" xr:uid="{00000000-0005-0000-0000-00000E030000}"/>
    <cellStyle name="Euro 17 3 4" xfId="2122" xr:uid="{00000000-0005-0000-0000-00000F030000}"/>
    <cellStyle name="Euro 17 4" xfId="122" xr:uid="{00000000-0005-0000-0000-000010030000}"/>
    <cellStyle name="Euro 17 4 2" xfId="123" xr:uid="{00000000-0005-0000-0000-000011030000}"/>
    <cellStyle name="Euro 17 4 2 2" xfId="2125" xr:uid="{00000000-0005-0000-0000-000012030000}"/>
    <cellStyle name="Euro 17 4 3" xfId="2124" xr:uid="{00000000-0005-0000-0000-000013030000}"/>
    <cellStyle name="Euro 17 5" xfId="124" xr:uid="{00000000-0005-0000-0000-000014030000}"/>
    <cellStyle name="Euro 18" xfId="125" xr:uid="{00000000-0005-0000-0000-000015030000}"/>
    <cellStyle name="Euro 18 2" xfId="126" xr:uid="{00000000-0005-0000-0000-000016030000}"/>
    <cellStyle name="Euro 18 2 2" xfId="2126" xr:uid="{00000000-0005-0000-0000-000017030000}"/>
    <cellStyle name="Euro 18 3" xfId="127" xr:uid="{00000000-0005-0000-0000-000018030000}"/>
    <cellStyle name="Euro 18 3 2" xfId="128" xr:uid="{00000000-0005-0000-0000-000019030000}"/>
    <cellStyle name="Euro 18 3 3" xfId="129" xr:uid="{00000000-0005-0000-0000-00001A030000}"/>
    <cellStyle name="Euro 18 3 3 2" xfId="2128" xr:uid="{00000000-0005-0000-0000-00001B030000}"/>
    <cellStyle name="Euro 18 3 4" xfId="2127" xr:uid="{00000000-0005-0000-0000-00001C030000}"/>
    <cellStyle name="Euro 18 4" xfId="130" xr:uid="{00000000-0005-0000-0000-00001D030000}"/>
    <cellStyle name="Euro 18 4 2" xfId="131" xr:uid="{00000000-0005-0000-0000-00001E030000}"/>
    <cellStyle name="Euro 18 4 2 2" xfId="2130" xr:uid="{00000000-0005-0000-0000-00001F030000}"/>
    <cellStyle name="Euro 18 4 3" xfId="2129" xr:uid="{00000000-0005-0000-0000-000020030000}"/>
    <cellStyle name="Euro 18 5" xfId="132" xr:uid="{00000000-0005-0000-0000-000021030000}"/>
    <cellStyle name="Euro 19" xfId="133" xr:uid="{00000000-0005-0000-0000-000022030000}"/>
    <cellStyle name="Euro 19 2" xfId="134" xr:uid="{00000000-0005-0000-0000-000023030000}"/>
    <cellStyle name="Euro 19 2 2" xfId="2131" xr:uid="{00000000-0005-0000-0000-000024030000}"/>
    <cellStyle name="Euro 19 3" xfId="135" xr:uid="{00000000-0005-0000-0000-000025030000}"/>
    <cellStyle name="Euro 19 3 2" xfId="136" xr:uid="{00000000-0005-0000-0000-000026030000}"/>
    <cellStyle name="Euro 19 3 3" xfId="137" xr:uid="{00000000-0005-0000-0000-000027030000}"/>
    <cellStyle name="Euro 19 3 3 2" xfId="2133" xr:uid="{00000000-0005-0000-0000-000028030000}"/>
    <cellStyle name="Euro 19 3 4" xfId="2132" xr:uid="{00000000-0005-0000-0000-000029030000}"/>
    <cellStyle name="Euro 19 4" xfId="138" xr:uid="{00000000-0005-0000-0000-00002A030000}"/>
    <cellStyle name="Euro 19 4 2" xfId="139" xr:uid="{00000000-0005-0000-0000-00002B030000}"/>
    <cellStyle name="Euro 19 4 2 2" xfId="2135" xr:uid="{00000000-0005-0000-0000-00002C030000}"/>
    <cellStyle name="Euro 19 4 3" xfId="2134" xr:uid="{00000000-0005-0000-0000-00002D030000}"/>
    <cellStyle name="Euro 19 5" xfId="140" xr:uid="{00000000-0005-0000-0000-00002E030000}"/>
    <cellStyle name="Euro 2" xfId="141" xr:uid="{00000000-0005-0000-0000-00002F030000}"/>
    <cellStyle name="Euro 2 2" xfId="142" xr:uid="{00000000-0005-0000-0000-000030030000}"/>
    <cellStyle name="Euro 2 2 2" xfId="2136" xr:uid="{00000000-0005-0000-0000-000031030000}"/>
    <cellStyle name="Euro 2 3" xfId="143" xr:uid="{00000000-0005-0000-0000-000032030000}"/>
    <cellStyle name="Euro 2 3 2" xfId="144" xr:uid="{00000000-0005-0000-0000-000033030000}"/>
    <cellStyle name="Euro 2 3 3" xfId="145" xr:uid="{00000000-0005-0000-0000-000034030000}"/>
    <cellStyle name="Euro 2 3 3 2" xfId="2138" xr:uid="{00000000-0005-0000-0000-000035030000}"/>
    <cellStyle name="Euro 2 3 4" xfId="2137" xr:uid="{00000000-0005-0000-0000-000036030000}"/>
    <cellStyle name="Euro 2 4" xfId="146" xr:uid="{00000000-0005-0000-0000-000037030000}"/>
    <cellStyle name="Euro 2 4 2" xfId="147" xr:uid="{00000000-0005-0000-0000-000038030000}"/>
    <cellStyle name="Euro 2 4 2 2" xfId="2140" xr:uid="{00000000-0005-0000-0000-000039030000}"/>
    <cellStyle name="Euro 2 4 3" xfId="2139" xr:uid="{00000000-0005-0000-0000-00003A030000}"/>
    <cellStyle name="Euro 2 5" xfId="148" xr:uid="{00000000-0005-0000-0000-00003B030000}"/>
    <cellStyle name="Euro 20" xfId="149" xr:uid="{00000000-0005-0000-0000-00003C030000}"/>
    <cellStyle name="Euro 20 2" xfId="150" xr:uid="{00000000-0005-0000-0000-00003D030000}"/>
    <cellStyle name="Euro 20 2 2" xfId="2141" xr:uid="{00000000-0005-0000-0000-00003E030000}"/>
    <cellStyle name="Euro 20 3" xfId="151" xr:uid="{00000000-0005-0000-0000-00003F030000}"/>
    <cellStyle name="Euro 20 3 2" xfId="152" xr:uid="{00000000-0005-0000-0000-000040030000}"/>
    <cellStyle name="Euro 20 3 3" xfId="153" xr:uid="{00000000-0005-0000-0000-000041030000}"/>
    <cellStyle name="Euro 20 3 3 2" xfId="2143" xr:uid="{00000000-0005-0000-0000-000042030000}"/>
    <cellStyle name="Euro 20 3 4" xfId="2142" xr:uid="{00000000-0005-0000-0000-000043030000}"/>
    <cellStyle name="Euro 20 4" xfId="154" xr:uid="{00000000-0005-0000-0000-000044030000}"/>
    <cellStyle name="Euro 20 4 2" xfId="155" xr:uid="{00000000-0005-0000-0000-000045030000}"/>
    <cellStyle name="Euro 20 4 2 2" xfId="2145" xr:uid="{00000000-0005-0000-0000-000046030000}"/>
    <cellStyle name="Euro 20 4 3" xfId="2144" xr:uid="{00000000-0005-0000-0000-000047030000}"/>
    <cellStyle name="Euro 20 5" xfId="156" xr:uid="{00000000-0005-0000-0000-000048030000}"/>
    <cellStyle name="Euro 21" xfId="157" xr:uid="{00000000-0005-0000-0000-000049030000}"/>
    <cellStyle name="Euro 21 2" xfId="158" xr:uid="{00000000-0005-0000-0000-00004A030000}"/>
    <cellStyle name="Euro 21 2 2" xfId="2146" xr:uid="{00000000-0005-0000-0000-00004B030000}"/>
    <cellStyle name="Euro 21 3" xfId="159" xr:uid="{00000000-0005-0000-0000-00004C030000}"/>
    <cellStyle name="Euro 21 3 2" xfId="160" xr:uid="{00000000-0005-0000-0000-00004D030000}"/>
    <cellStyle name="Euro 21 3 3" xfId="161" xr:uid="{00000000-0005-0000-0000-00004E030000}"/>
    <cellStyle name="Euro 21 3 3 2" xfId="2148" xr:uid="{00000000-0005-0000-0000-00004F030000}"/>
    <cellStyle name="Euro 21 3 4" xfId="2147" xr:uid="{00000000-0005-0000-0000-000050030000}"/>
    <cellStyle name="Euro 21 4" xfId="162" xr:uid="{00000000-0005-0000-0000-000051030000}"/>
    <cellStyle name="Euro 21 4 2" xfId="163" xr:uid="{00000000-0005-0000-0000-000052030000}"/>
    <cellStyle name="Euro 21 4 2 2" xfId="2150" xr:uid="{00000000-0005-0000-0000-000053030000}"/>
    <cellStyle name="Euro 21 4 3" xfId="2149" xr:uid="{00000000-0005-0000-0000-000054030000}"/>
    <cellStyle name="Euro 21 5" xfId="164" xr:uid="{00000000-0005-0000-0000-000055030000}"/>
    <cellStyle name="Euro 22" xfId="165" xr:uid="{00000000-0005-0000-0000-000056030000}"/>
    <cellStyle name="Euro 22 2" xfId="166" xr:uid="{00000000-0005-0000-0000-000057030000}"/>
    <cellStyle name="Euro 22 2 2" xfId="2151" xr:uid="{00000000-0005-0000-0000-000058030000}"/>
    <cellStyle name="Euro 22 3" xfId="167" xr:uid="{00000000-0005-0000-0000-000059030000}"/>
    <cellStyle name="Euro 22 3 2" xfId="168" xr:uid="{00000000-0005-0000-0000-00005A030000}"/>
    <cellStyle name="Euro 22 3 3" xfId="169" xr:uid="{00000000-0005-0000-0000-00005B030000}"/>
    <cellStyle name="Euro 22 3 3 2" xfId="2153" xr:uid="{00000000-0005-0000-0000-00005C030000}"/>
    <cellStyle name="Euro 22 3 4" xfId="2152" xr:uid="{00000000-0005-0000-0000-00005D030000}"/>
    <cellStyle name="Euro 22 4" xfId="170" xr:uid="{00000000-0005-0000-0000-00005E030000}"/>
    <cellStyle name="Euro 22 4 2" xfId="171" xr:uid="{00000000-0005-0000-0000-00005F030000}"/>
    <cellStyle name="Euro 22 4 2 2" xfId="2155" xr:uid="{00000000-0005-0000-0000-000060030000}"/>
    <cellStyle name="Euro 22 4 3" xfId="2154" xr:uid="{00000000-0005-0000-0000-000061030000}"/>
    <cellStyle name="Euro 22 5" xfId="172" xr:uid="{00000000-0005-0000-0000-000062030000}"/>
    <cellStyle name="Euro 23" xfId="173" xr:uid="{00000000-0005-0000-0000-000063030000}"/>
    <cellStyle name="Euro 23 2" xfId="174" xr:uid="{00000000-0005-0000-0000-000064030000}"/>
    <cellStyle name="Euro 23 2 2" xfId="2156" xr:uid="{00000000-0005-0000-0000-000065030000}"/>
    <cellStyle name="Euro 23 3" xfId="175" xr:uid="{00000000-0005-0000-0000-000066030000}"/>
    <cellStyle name="Euro 23 3 2" xfId="176" xr:uid="{00000000-0005-0000-0000-000067030000}"/>
    <cellStyle name="Euro 23 3 3" xfId="177" xr:uid="{00000000-0005-0000-0000-000068030000}"/>
    <cellStyle name="Euro 23 3 3 2" xfId="2158" xr:uid="{00000000-0005-0000-0000-000069030000}"/>
    <cellStyle name="Euro 23 3 4" xfId="2157" xr:uid="{00000000-0005-0000-0000-00006A030000}"/>
    <cellStyle name="Euro 23 4" xfId="178" xr:uid="{00000000-0005-0000-0000-00006B030000}"/>
    <cellStyle name="Euro 23 4 2" xfId="179" xr:uid="{00000000-0005-0000-0000-00006C030000}"/>
    <cellStyle name="Euro 23 4 2 2" xfId="2160" xr:uid="{00000000-0005-0000-0000-00006D030000}"/>
    <cellStyle name="Euro 23 4 3" xfId="2159" xr:uid="{00000000-0005-0000-0000-00006E030000}"/>
    <cellStyle name="Euro 23 5" xfId="180" xr:uid="{00000000-0005-0000-0000-00006F030000}"/>
    <cellStyle name="Euro 24" xfId="181" xr:uid="{00000000-0005-0000-0000-000070030000}"/>
    <cellStyle name="Euro 24 2" xfId="182" xr:uid="{00000000-0005-0000-0000-000071030000}"/>
    <cellStyle name="Euro 24 2 2" xfId="2161" xr:uid="{00000000-0005-0000-0000-000072030000}"/>
    <cellStyle name="Euro 24 3" xfId="183" xr:uid="{00000000-0005-0000-0000-000073030000}"/>
    <cellStyle name="Euro 24 3 2" xfId="184" xr:uid="{00000000-0005-0000-0000-000074030000}"/>
    <cellStyle name="Euro 24 3 3" xfId="185" xr:uid="{00000000-0005-0000-0000-000075030000}"/>
    <cellStyle name="Euro 24 3 3 2" xfId="2163" xr:uid="{00000000-0005-0000-0000-000076030000}"/>
    <cellStyle name="Euro 24 3 4" xfId="2162" xr:uid="{00000000-0005-0000-0000-000077030000}"/>
    <cellStyle name="Euro 24 4" xfId="186" xr:uid="{00000000-0005-0000-0000-000078030000}"/>
    <cellStyle name="Euro 24 4 2" xfId="187" xr:uid="{00000000-0005-0000-0000-000079030000}"/>
    <cellStyle name="Euro 24 4 2 2" xfId="2165" xr:uid="{00000000-0005-0000-0000-00007A030000}"/>
    <cellStyle name="Euro 24 4 3" xfId="2164" xr:uid="{00000000-0005-0000-0000-00007B030000}"/>
    <cellStyle name="Euro 24 5" xfId="188" xr:uid="{00000000-0005-0000-0000-00007C030000}"/>
    <cellStyle name="Euro 25" xfId="189" xr:uid="{00000000-0005-0000-0000-00007D030000}"/>
    <cellStyle name="Euro 25 2" xfId="190" xr:uid="{00000000-0005-0000-0000-00007E030000}"/>
    <cellStyle name="Euro 25 2 2" xfId="2166" xr:uid="{00000000-0005-0000-0000-00007F030000}"/>
    <cellStyle name="Euro 25 3" xfId="191" xr:uid="{00000000-0005-0000-0000-000080030000}"/>
    <cellStyle name="Euro 25 3 2" xfId="192" xr:uid="{00000000-0005-0000-0000-000081030000}"/>
    <cellStyle name="Euro 25 3 3" xfId="193" xr:uid="{00000000-0005-0000-0000-000082030000}"/>
    <cellStyle name="Euro 25 3 3 2" xfId="2168" xr:uid="{00000000-0005-0000-0000-000083030000}"/>
    <cellStyle name="Euro 25 3 4" xfId="2167" xr:uid="{00000000-0005-0000-0000-000084030000}"/>
    <cellStyle name="Euro 25 4" xfId="194" xr:uid="{00000000-0005-0000-0000-000085030000}"/>
    <cellStyle name="Euro 25 4 2" xfId="195" xr:uid="{00000000-0005-0000-0000-000086030000}"/>
    <cellStyle name="Euro 25 4 2 2" xfId="2170" xr:uid="{00000000-0005-0000-0000-000087030000}"/>
    <cellStyle name="Euro 25 4 3" xfId="2169" xr:uid="{00000000-0005-0000-0000-000088030000}"/>
    <cellStyle name="Euro 25 5" xfId="196" xr:uid="{00000000-0005-0000-0000-000089030000}"/>
    <cellStyle name="Euro 26" xfId="197" xr:uid="{00000000-0005-0000-0000-00008A030000}"/>
    <cellStyle name="Euro 26 2" xfId="198" xr:uid="{00000000-0005-0000-0000-00008B030000}"/>
    <cellStyle name="Euro 26 2 2" xfId="2171" xr:uid="{00000000-0005-0000-0000-00008C030000}"/>
    <cellStyle name="Euro 26 3" xfId="199" xr:uid="{00000000-0005-0000-0000-00008D030000}"/>
    <cellStyle name="Euro 26 3 2" xfId="200" xr:uid="{00000000-0005-0000-0000-00008E030000}"/>
    <cellStyle name="Euro 26 3 3" xfId="201" xr:uid="{00000000-0005-0000-0000-00008F030000}"/>
    <cellStyle name="Euro 26 3 3 2" xfId="2173" xr:uid="{00000000-0005-0000-0000-000090030000}"/>
    <cellStyle name="Euro 26 3 4" xfId="2172" xr:uid="{00000000-0005-0000-0000-000091030000}"/>
    <cellStyle name="Euro 26 4" xfId="202" xr:uid="{00000000-0005-0000-0000-000092030000}"/>
    <cellStyle name="Euro 26 4 2" xfId="203" xr:uid="{00000000-0005-0000-0000-000093030000}"/>
    <cellStyle name="Euro 26 4 2 2" xfId="2175" xr:uid="{00000000-0005-0000-0000-000094030000}"/>
    <cellStyle name="Euro 26 4 3" xfId="2174" xr:uid="{00000000-0005-0000-0000-000095030000}"/>
    <cellStyle name="Euro 26 5" xfId="204" xr:uid="{00000000-0005-0000-0000-000096030000}"/>
    <cellStyle name="Euro 27" xfId="205" xr:uid="{00000000-0005-0000-0000-000097030000}"/>
    <cellStyle name="Euro 27 2" xfId="206" xr:uid="{00000000-0005-0000-0000-000098030000}"/>
    <cellStyle name="Euro 27 2 2" xfId="2176" xr:uid="{00000000-0005-0000-0000-000099030000}"/>
    <cellStyle name="Euro 27 3" xfId="207" xr:uid="{00000000-0005-0000-0000-00009A030000}"/>
    <cellStyle name="Euro 27 3 2" xfId="208" xr:uid="{00000000-0005-0000-0000-00009B030000}"/>
    <cellStyle name="Euro 27 3 3" xfId="209" xr:uid="{00000000-0005-0000-0000-00009C030000}"/>
    <cellStyle name="Euro 27 3 3 2" xfId="2178" xr:uid="{00000000-0005-0000-0000-00009D030000}"/>
    <cellStyle name="Euro 27 3 4" xfId="2177" xr:uid="{00000000-0005-0000-0000-00009E030000}"/>
    <cellStyle name="Euro 27 4" xfId="210" xr:uid="{00000000-0005-0000-0000-00009F030000}"/>
    <cellStyle name="Euro 27 4 2" xfId="211" xr:uid="{00000000-0005-0000-0000-0000A0030000}"/>
    <cellStyle name="Euro 27 4 2 2" xfId="2180" xr:uid="{00000000-0005-0000-0000-0000A1030000}"/>
    <cellStyle name="Euro 27 4 3" xfId="2179" xr:uid="{00000000-0005-0000-0000-0000A2030000}"/>
    <cellStyle name="Euro 27 5" xfId="212" xr:uid="{00000000-0005-0000-0000-0000A3030000}"/>
    <cellStyle name="Euro 28" xfId="213" xr:uid="{00000000-0005-0000-0000-0000A4030000}"/>
    <cellStyle name="Euro 28 2" xfId="214" xr:uid="{00000000-0005-0000-0000-0000A5030000}"/>
    <cellStyle name="Euro 28 2 2" xfId="2181" xr:uid="{00000000-0005-0000-0000-0000A6030000}"/>
    <cellStyle name="Euro 28 3" xfId="215" xr:uid="{00000000-0005-0000-0000-0000A7030000}"/>
    <cellStyle name="Euro 28 3 2" xfId="216" xr:uid="{00000000-0005-0000-0000-0000A8030000}"/>
    <cellStyle name="Euro 28 3 3" xfId="217" xr:uid="{00000000-0005-0000-0000-0000A9030000}"/>
    <cellStyle name="Euro 28 3 3 2" xfId="2183" xr:uid="{00000000-0005-0000-0000-0000AA030000}"/>
    <cellStyle name="Euro 28 3 4" xfId="2182" xr:uid="{00000000-0005-0000-0000-0000AB030000}"/>
    <cellStyle name="Euro 28 4" xfId="218" xr:uid="{00000000-0005-0000-0000-0000AC030000}"/>
    <cellStyle name="Euro 28 4 2" xfId="219" xr:uid="{00000000-0005-0000-0000-0000AD030000}"/>
    <cellStyle name="Euro 28 4 2 2" xfId="2185" xr:uid="{00000000-0005-0000-0000-0000AE030000}"/>
    <cellStyle name="Euro 28 4 3" xfId="2184" xr:uid="{00000000-0005-0000-0000-0000AF030000}"/>
    <cellStyle name="Euro 28 5" xfId="220" xr:uid="{00000000-0005-0000-0000-0000B0030000}"/>
    <cellStyle name="Euro 29" xfId="221" xr:uid="{00000000-0005-0000-0000-0000B1030000}"/>
    <cellStyle name="Euro 29 2" xfId="222" xr:uid="{00000000-0005-0000-0000-0000B2030000}"/>
    <cellStyle name="Euro 29 2 2" xfId="2186" xr:uid="{00000000-0005-0000-0000-0000B3030000}"/>
    <cellStyle name="Euro 29 3" xfId="223" xr:uid="{00000000-0005-0000-0000-0000B4030000}"/>
    <cellStyle name="Euro 29 3 2" xfId="224" xr:uid="{00000000-0005-0000-0000-0000B5030000}"/>
    <cellStyle name="Euro 29 3 3" xfId="225" xr:uid="{00000000-0005-0000-0000-0000B6030000}"/>
    <cellStyle name="Euro 29 3 3 2" xfId="2188" xr:uid="{00000000-0005-0000-0000-0000B7030000}"/>
    <cellStyle name="Euro 29 3 4" xfId="2187" xr:uid="{00000000-0005-0000-0000-0000B8030000}"/>
    <cellStyle name="Euro 29 4" xfId="226" xr:uid="{00000000-0005-0000-0000-0000B9030000}"/>
    <cellStyle name="Euro 29 4 2" xfId="227" xr:uid="{00000000-0005-0000-0000-0000BA030000}"/>
    <cellStyle name="Euro 29 4 2 2" xfId="2190" xr:uid="{00000000-0005-0000-0000-0000BB030000}"/>
    <cellStyle name="Euro 29 4 3" xfId="2189" xr:uid="{00000000-0005-0000-0000-0000BC030000}"/>
    <cellStyle name="Euro 29 5" xfId="228" xr:uid="{00000000-0005-0000-0000-0000BD030000}"/>
    <cellStyle name="Euro 3" xfId="229" xr:uid="{00000000-0005-0000-0000-0000BE030000}"/>
    <cellStyle name="Euro 3 2" xfId="230" xr:uid="{00000000-0005-0000-0000-0000BF030000}"/>
    <cellStyle name="Euro 3 2 2" xfId="2191" xr:uid="{00000000-0005-0000-0000-0000C0030000}"/>
    <cellStyle name="Euro 3 3" xfId="231" xr:uid="{00000000-0005-0000-0000-0000C1030000}"/>
    <cellStyle name="Euro 3 3 2" xfId="232" xr:uid="{00000000-0005-0000-0000-0000C2030000}"/>
    <cellStyle name="Euro 3 3 3" xfId="233" xr:uid="{00000000-0005-0000-0000-0000C3030000}"/>
    <cellStyle name="Euro 3 3 3 2" xfId="2193" xr:uid="{00000000-0005-0000-0000-0000C4030000}"/>
    <cellStyle name="Euro 3 3 4" xfId="2192" xr:uid="{00000000-0005-0000-0000-0000C5030000}"/>
    <cellStyle name="Euro 3 4" xfId="234" xr:uid="{00000000-0005-0000-0000-0000C6030000}"/>
    <cellStyle name="Euro 3 4 2" xfId="235" xr:uid="{00000000-0005-0000-0000-0000C7030000}"/>
    <cellStyle name="Euro 3 4 2 2" xfId="2195" xr:uid="{00000000-0005-0000-0000-0000C8030000}"/>
    <cellStyle name="Euro 3 4 3" xfId="2194" xr:uid="{00000000-0005-0000-0000-0000C9030000}"/>
    <cellStyle name="Euro 3 5" xfId="236" xr:uid="{00000000-0005-0000-0000-0000CA030000}"/>
    <cellStyle name="Euro 30" xfId="237" xr:uid="{00000000-0005-0000-0000-0000CB030000}"/>
    <cellStyle name="Euro 30 2" xfId="238" xr:uid="{00000000-0005-0000-0000-0000CC030000}"/>
    <cellStyle name="Euro 30 2 2" xfId="2196" xr:uid="{00000000-0005-0000-0000-0000CD030000}"/>
    <cellStyle name="Euro 30 3" xfId="239" xr:uid="{00000000-0005-0000-0000-0000CE030000}"/>
    <cellStyle name="Euro 30 3 2" xfId="240" xr:uid="{00000000-0005-0000-0000-0000CF030000}"/>
    <cellStyle name="Euro 30 3 3" xfId="241" xr:uid="{00000000-0005-0000-0000-0000D0030000}"/>
    <cellStyle name="Euro 30 3 3 2" xfId="2198" xr:uid="{00000000-0005-0000-0000-0000D1030000}"/>
    <cellStyle name="Euro 30 3 4" xfId="2197" xr:uid="{00000000-0005-0000-0000-0000D2030000}"/>
    <cellStyle name="Euro 30 4" xfId="242" xr:uid="{00000000-0005-0000-0000-0000D3030000}"/>
    <cellStyle name="Euro 30 4 2" xfId="243" xr:uid="{00000000-0005-0000-0000-0000D4030000}"/>
    <cellStyle name="Euro 30 4 2 2" xfId="2200" xr:uid="{00000000-0005-0000-0000-0000D5030000}"/>
    <cellStyle name="Euro 30 4 3" xfId="2199" xr:uid="{00000000-0005-0000-0000-0000D6030000}"/>
    <cellStyle name="Euro 30 5" xfId="244" xr:uid="{00000000-0005-0000-0000-0000D7030000}"/>
    <cellStyle name="Euro 31" xfId="245" xr:uid="{00000000-0005-0000-0000-0000D8030000}"/>
    <cellStyle name="Euro 31 2" xfId="246" xr:uid="{00000000-0005-0000-0000-0000D9030000}"/>
    <cellStyle name="Euro 31 2 2" xfId="2201" xr:uid="{00000000-0005-0000-0000-0000DA030000}"/>
    <cellStyle name="Euro 31 3" xfId="247" xr:uid="{00000000-0005-0000-0000-0000DB030000}"/>
    <cellStyle name="Euro 31 3 2" xfId="248" xr:uid="{00000000-0005-0000-0000-0000DC030000}"/>
    <cellStyle name="Euro 31 3 3" xfId="249" xr:uid="{00000000-0005-0000-0000-0000DD030000}"/>
    <cellStyle name="Euro 31 3 3 2" xfId="2203" xr:uid="{00000000-0005-0000-0000-0000DE030000}"/>
    <cellStyle name="Euro 31 3 4" xfId="2202" xr:uid="{00000000-0005-0000-0000-0000DF030000}"/>
    <cellStyle name="Euro 31 4" xfId="250" xr:uid="{00000000-0005-0000-0000-0000E0030000}"/>
    <cellStyle name="Euro 31 4 2" xfId="251" xr:uid="{00000000-0005-0000-0000-0000E1030000}"/>
    <cellStyle name="Euro 31 4 2 2" xfId="2205" xr:uid="{00000000-0005-0000-0000-0000E2030000}"/>
    <cellStyle name="Euro 31 4 3" xfId="2204" xr:uid="{00000000-0005-0000-0000-0000E3030000}"/>
    <cellStyle name="Euro 31 5" xfId="252" xr:uid="{00000000-0005-0000-0000-0000E4030000}"/>
    <cellStyle name="Euro 32" xfId="253" xr:uid="{00000000-0005-0000-0000-0000E5030000}"/>
    <cellStyle name="Euro 32 2" xfId="254" xr:uid="{00000000-0005-0000-0000-0000E6030000}"/>
    <cellStyle name="Euro 32 2 2" xfId="2206" xr:uid="{00000000-0005-0000-0000-0000E7030000}"/>
    <cellStyle name="Euro 32 3" xfId="255" xr:uid="{00000000-0005-0000-0000-0000E8030000}"/>
    <cellStyle name="Euro 32 3 2" xfId="256" xr:uid="{00000000-0005-0000-0000-0000E9030000}"/>
    <cellStyle name="Euro 32 3 3" xfId="257" xr:uid="{00000000-0005-0000-0000-0000EA030000}"/>
    <cellStyle name="Euro 32 3 3 2" xfId="2208" xr:uid="{00000000-0005-0000-0000-0000EB030000}"/>
    <cellStyle name="Euro 32 3 4" xfId="2207" xr:uid="{00000000-0005-0000-0000-0000EC030000}"/>
    <cellStyle name="Euro 32 4" xfId="258" xr:uid="{00000000-0005-0000-0000-0000ED030000}"/>
    <cellStyle name="Euro 32 4 2" xfId="259" xr:uid="{00000000-0005-0000-0000-0000EE030000}"/>
    <cellStyle name="Euro 32 4 2 2" xfId="2210" xr:uid="{00000000-0005-0000-0000-0000EF030000}"/>
    <cellStyle name="Euro 32 4 3" xfId="2209" xr:uid="{00000000-0005-0000-0000-0000F0030000}"/>
    <cellStyle name="Euro 32 5" xfId="260" xr:uid="{00000000-0005-0000-0000-0000F1030000}"/>
    <cellStyle name="Euro 33" xfId="261" xr:uid="{00000000-0005-0000-0000-0000F2030000}"/>
    <cellStyle name="Euro 33 2" xfId="262" xr:uid="{00000000-0005-0000-0000-0000F3030000}"/>
    <cellStyle name="Euro 33 2 2" xfId="2211" xr:uid="{00000000-0005-0000-0000-0000F4030000}"/>
    <cellStyle name="Euro 33 3" xfId="263" xr:uid="{00000000-0005-0000-0000-0000F5030000}"/>
    <cellStyle name="Euro 33 3 2" xfId="264" xr:uid="{00000000-0005-0000-0000-0000F6030000}"/>
    <cellStyle name="Euro 33 3 3" xfId="265" xr:uid="{00000000-0005-0000-0000-0000F7030000}"/>
    <cellStyle name="Euro 33 3 3 2" xfId="2213" xr:uid="{00000000-0005-0000-0000-0000F8030000}"/>
    <cellStyle name="Euro 33 3 4" xfId="2212" xr:uid="{00000000-0005-0000-0000-0000F9030000}"/>
    <cellStyle name="Euro 33 4" xfId="266" xr:uid="{00000000-0005-0000-0000-0000FA030000}"/>
    <cellStyle name="Euro 33 4 2" xfId="267" xr:uid="{00000000-0005-0000-0000-0000FB030000}"/>
    <cellStyle name="Euro 33 4 2 2" xfId="2215" xr:uid="{00000000-0005-0000-0000-0000FC030000}"/>
    <cellStyle name="Euro 33 4 3" xfId="2214" xr:uid="{00000000-0005-0000-0000-0000FD030000}"/>
    <cellStyle name="Euro 33 5" xfId="268" xr:uid="{00000000-0005-0000-0000-0000FE030000}"/>
    <cellStyle name="Euro 34" xfId="269" xr:uid="{00000000-0005-0000-0000-0000FF030000}"/>
    <cellStyle name="Euro 34 2" xfId="270" xr:uid="{00000000-0005-0000-0000-000000040000}"/>
    <cellStyle name="Euro 34 2 2" xfId="2216" xr:uid="{00000000-0005-0000-0000-000001040000}"/>
    <cellStyle name="Euro 34 3" xfId="271" xr:uid="{00000000-0005-0000-0000-000002040000}"/>
    <cellStyle name="Euro 34 3 2" xfId="272" xr:uid="{00000000-0005-0000-0000-000003040000}"/>
    <cellStyle name="Euro 34 3 3" xfId="273" xr:uid="{00000000-0005-0000-0000-000004040000}"/>
    <cellStyle name="Euro 34 3 3 2" xfId="2218" xr:uid="{00000000-0005-0000-0000-000005040000}"/>
    <cellStyle name="Euro 34 3 4" xfId="2217" xr:uid="{00000000-0005-0000-0000-000006040000}"/>
    <cellStyle name="Euro 34 4" xfId="274" xr:uid="{00000000-0005-0000-0000-000007040000}"/>
    <cellStyle name="Euro 34 4 2" xfId="275" xr:uid="{00000000-0005-0000-0000-000008040000}"/>
    <cellStyle name="Euro 34 4 2 2" xfId="2220" xr:uid="{00000000-0005-0000-0000-000009040000}"/>
    <cellStyle name="Euro 34 4 3" xfId="2219" xr:uid="{00000000-0005-0000-0000-00000A040000}"/>
    <cellStyle name="Euro 34 5" xfId="276" xr:uid="{00000000-0005-0000-0000-00000B040000}"/>
    <cellStyle name="Euro 35" xfId="277" xr:uid="{00000000-0005-0000-0000-00000C040000}"/>
    <cellStyle name="Euro 35 2" xfId="278" xr:uid="{00000000-0005-0000-0000-00000D040000}"/>
    <cellStyle name="Euro 35 2 2" xfId="2221" xr:uid="{00000000-0005-0000-0000-00000E040000}"/>
    <cellStyle name="Euro 35 3" xfId="279" xr:uid="{00000000-0005-0000-0000-00000F040000}"/>
    <cellStyle name="Euro 35 3 2" xfId="280" xr:uid="{00000000-0005-0000-0000-000010040000}"/>
    <cellStyle name="Euro 35 3 3" xfId="281" xr:uid="{00000000-0005-0000-0000-000011040000}"/>
    <cellStyle name="Euro 35 3 3 2" xfId="2223" xr:uid="{00000000-0005-0000-0000-000012040000}"/>
    <cellStyle name="Euro 35 3 4" xfId="2222" xr:uid="{00000000-0005-0000-0000-000013040000}"/>
    <cellStyle name="Euro 35 4" xfId="282" xr:uid="{00000000-0005-0000-0000-000014040000}"/>
    <cellStyle name="Euro 35 4 2" xfId="283" xr:uid="{00000000-0005-0000-0000-000015040000}"/>
    <cellStyle name="Euro 35 4 2 2" xfId="2225" xr:uid="{00000000-0005-0000-0000-000016040000}"/>
    <cellStyle name="Euro 35 4 3" xfId="2224" xr:uid="{00000000-0005-0000-0000-000017040000}"/>
    <cellStyle name="Euro 35 5" xfId="284" xr:uid="{00000000-0005-0000-0000-000018040000}"/>
    <cellStyle name="Euro 36" xfId="285" xr:uid="{00000000-0005-0000-0000-000019040000}"/>
    <cellStyle name="Euro 36 2" xfId="286" xr:uid="{00000000-0005-0000-0000-00001A040000}"/>
    <cellStyle name="Euro 36 2 2" xfId="2226" xr:uid="{00000000-0005-0000-0000-00001B040000}"/>
    <cellStyle name="Euro 36 3" xfId="287" xr:uid="{00000000-0005-0000-0000-00001C040000}"/>
    <cellStyle name="Euro 36 3 2" xfId="288" xr:uid="{00000000-0005-0000-0000-00001D040000}"/>
    <cellStyle name="Euro 36 3 3" xfId="289" xr:uid="{00000000-0005-0000-0000-00001E040000}"/>
    <cellStyle name="Euro 36 3 3 2" xfId="2228" xr:uid="{00000000-0005-0000-0000-00001F040000}"/>
    <cellStyle name="Euro 36 3 4" xfId="2227" xr:uid="{00000000-0005-0000-0000-000020040000}"/>
    <cellStyle name="Euro 36 4" xfId="290" xr:uid="{00000000-0005-0000-0000-000021040000}"/>
    <cellStyle name="Euro 36 4 2" xfId="291" xr:uid="{00000000-0005-0000-0000-000022040000}"/>
    <cellStyle name="Euro 36 4 2 2" xfId="2230" xr:uid="{00000000-0005-0000-0000-000023040000}"/>
    <cellStyle name="Euro 36 4 3" xfId="2229" xr:uid="{00000000-0005-0000-0000-000024040000}"/>
    <cellStyle name="Euro 36 5" xfId="292" xr:uid="{00000000-0005-0000-0000-000025040000}"/>
    <cellStyle name="Euro 37" xfId="293" xr:uid="{00000000-0005-0000-0000-000026040000}"/>
    <cellStyle name="Euro 37 2" xfId="294" xr:uid="{00000000-0005-0000-0000-000027040000}"/>
    <cellStyle name="Euro 37 2 2" xfId="2231" xr:uid="{00000000-0005-0000-0000-000028040000}"/>
    <cellStyle name="Euro 37 3" xfId="295" xr:uid="{00000000-0005-0000-0000-000029040000}"/>
    <cellStyle name="Euro 37 3 2" xfId="296" xr:uid="{00000000-0005-0000-0000-00002A040000}"/>
    <cellStyle name="Euro 37 3 3" xfId="297" xr:uid="{00000000-0005-0000-0000-00002B040000}"/>
    <cellStyle name="Euro 37 3 3 2" xfId="2233" xr:uid="{00000000-0005-0000-0000-00002C040000}"/>
    <cellStyle name="Euro 37 3 4" xfId="2232" xr:uid="{00000000-0005-0000-0000-00002D040000}"/>
    <cellStyle name="Euro 37 4" xfId="298" xr:uid="{00000000-0005-0000-0000-00002E040000}"/>
    <cellStyle name="Euro 37 4 2" xfId="299" xr:uid="{00000000-0005-0000-0000-00002F040000}"/>
    <cellStyle name="Euro 37 4 2 2" xfId="2235" xr:uid="{00000000-0005-0000-0000-000030040000}"/>
    <cellStyle name="Euro 37 4 3" xfId="2234" xr:uid="{00000000-0005-0000-0000-000031040000}"/>
    <cellStyle name="Euro 37 5" xfId="300" xr:uid="{00000000-0005-0000-0000-000032040000}"/>
    <cellStyle name="Euro 38" xfId="301" xr:uid="{00000000-0005-0000-0000-000033040000}"/>
    <cellStyle name="Euro 38 2" xfId="302" xr:uid="{00000000-0005-0000-0000-000034040000}"/>
    <cellStyle name="Euro 38 2 2" xfId="2236" xr:uid="{00000000-0005-0000-0000-000035040000}"/>
    <cellStyle name="Euro 38 3" xfId="303" xr:uid="{00000000-0005-0000-0000-000036040000}"/>
    <cellStyle name="Euro 38 3 2" xfId="304" xr:uid="{00000000-0005-0000-0000-000037040000}"/>
    <cellStyle name="Euro 38 3 3" xfId="305" xr:uid="{00000000-0005-0000-0000-000038040000}"/>
    <cellStyle name="Euro 38 3 3 2" xfId="2238" xr:uid="{00000000-0005-0000-0000-000039040000}"/>
    <cellStyle name="Euro 38 3 4" xfId="2237" xr:uid="{00000000-0005-0000-0000-00003A040000}"/>
    <cellStyle name="Euro 38 4" xfId="306" xr:uid="{00000000-0005-0000-0000-00003B040000}"/>
    <cellStyle name="Euro 38 4 2" xfId="307" xr:uid="{00000000-0005-0000-0000-00003C040000}"/>
    <cellStyle name="Euro 38 4 2 2" xfId="2240" xr:uid="{00000000-0005-0000-0000-00003D040000}"/>
    <cellStyle name="Euro 38 4 3" xfId="2239" xr:uid="{00000000-0005-0000-0000-00003E040000}"/>
    <cellStyle name="Euro 38 5" xfId="308" xr:uid="{00000000-0005-0000-0000-00003F040000}"/>
    <cellStyle name="Euro 39" xfId="309" xr:uid="{00000000-0005-0000-0000-000040040000}"/>
    <cellStyle name="Euro 39 2" xfId="310" xr:uid="{00000000-0005-0000-0000-000041040000}"/>
    <cellStyle name="Euro 39 2 2" xfId="2241" xr:uid="{00000000-0005-0000-0000-000042040000}"/>
    <cellStyle name="Euro 39 3" xfId="311" xr:uid="{00000000-0005-0000-0000-000043040000}"/>
    <cellStyle name="Euro 39 3 2" xfId="312" xr:uid="{00000000-0005-0000-0000-000044040000}"/>
    <cellStyle name="Euro 39 3 3" xfId="313" xr:uid="{00000000-0005-0000-0000-000045040000}"/>
    <cellStyle name="Euro 39 3 3 2" xfId="2243" xr:uid="{00000000-0005-0000-0000-000046040000}"/>
    <cellStyle name="Euro 39 3 4" xfId="2242" xr:uid="{00000000-0005-0000-0000-000047040000}"/>
    <cellStyle name="Euro 39 4" xfId="314" xr:uid="{00000000-0005-0000-0000-000048040000}"/>
    <cellStyle name="Euro 39 4 2" xfId="315" xr:uid="{00000000-0005-0000-0000-000049040000}"/>
    <cellStyle name="Euro 39 4 2 2" xfId="2245" xr:uid="{00000000-0005-0000-0000-00004A040000}"/>
    <cellStyle name="Euro 39 4 3" xfId="2244" xr:uid="{00000000-0005-0000-0000-00004B040000}"/>
    <cellStyle name="Euro 39 5" xfId="316" xr:uid="{00000000-0005-0000-0000-00004C040000}"/>
    <cellStyle name="Euro 4" xfId="317" xr:uid="{00000000-0005-0000-0000-00004D040000}"/>
    <cellStyle name="Euro 4 2" xfId="318" xr:uid="{00000000-0005-0000-0000-00004E040000}"/>
    <cellStyle name="Euro 4 2 2" xfId="2246" xr:uid="{00000000-0005-0000-0000-00004F040000}"/>
    <cellStyle name="Euro 4 3" xfId="319" xr:uid="{00000000-0005-0000-0000-000050040000}"/>
    <cellStyle name="Euro 4 3 2" xfId="320" xr:uid="{00000000-0005-0000-0000-000051040000}"/>
    <cellStyle name="Euro 4 3 3" xfId="321" xr:uid="{00000000-0005-0000-0000-000052040000}"/>
    <cellStyle name="Euro 4 3 3 2" xfId="2248" xr:uid="{00000000-0005-0000-0000-000053040000}"/>
    <cellStyle name="Euro 4 3 4" xfId="2247" xr:uid="{00000000-0005-0000-0000-000054040000}"/>
    <cellStyle name="Euro 4 4" xfId="322" xr:uid="{00000000-0005-0000-0000-000055040000}"/>
    <cellStyle name="Euro 4 4 2" xfId="323" xr:uid="{00000000-0005-0000-0000-000056040000}"/>
    <cellStyle name="Euro 4 4 2 2" xfId="2250" xr:uid="{00000000-0005-0000-0000-000057040000}"/>
    <cellStyle name="Euro 4 4 3" xfId="2249" xr:uid="{00000000-0005-0000-0000-000058040000}"/>
    <cellStyle name="Euro 4 5" xfId="324" xr:uid="{00000000-0005-0000-0000-000059040000}"/>
    <cellStyle name="Euro 40" xfId="325" xr:uid="{00000000-0005-0000-0000-00005A040000}"/>
    <cellStyle name="Euro 40 2" xfId="326" xr:uid="{00000000-0005-0000-0000-00005B040000}"/>
    <cellStyle name="Euro 40 2 2" xfId="2251" xr:uid="{00000000-0005-0000-0000-00005C040000}"/>
    <cellStyle name="Euro 40 3" xfId="327" xr:uid="{00000000-0005-0000-0000-00005D040000}"/>
    <cellStyle name="Euro 40 3 2" xfId="328" xr:uid="{00000000-0005-0000-0000-00005E040000}"/>
    <cellStyle name="Euro 40 3 3" xfId="329" xr:uid="{00000000-0005-0000-0000-00005F040000}"/>
    <cellStyle name="Euro 40 3 3 2" xfId="2253" xr:uid="{00000000-0005-0000-0000-000060040000}"/>
    <cellStyle name="Euro 40 3 4" xfId="2252" xr:uid="{00000000-0005-0000-0000-000061040000}"/>
    <cellStyle name="Euro 40 4" xfId="330" xr:uid="{00000000-0005-0000-0000-000062040000}"/>
    <cellStyle name="Euro 40 4 2" xfId="331" xr:uid="{00000000-0005-0000-0000-000063040000}"/>
    <cellStyle name="Euro 40 4 2 2" xfId="2255" xr:uid="{00000000-0005-0000-0000-000064040000}"/>
    <cellStyle name="Euro 40 4 3" xfId="2254" xr:uid="{00000000-0005-0000-0000-000065040000}"/>
    <cellStyle name="Euro 40 5" xfId="332" xr:uid="{00000000-0005-0000-0000-000066040000}"/>
    <cellStyle name="Euro 41" xfId="333" xr:uid="{00000000-0005-0000-0000-000067040000}"/>
    <cellStyle name="Euro 41 2" xfId="334" xr:uid="{00000000-0005-0000-0000-000068040000}"/>
    <cellStyle name="Euro 41 2 2" xfId="2256" xr:uid="{00000000-0005-0000-0000-000069040000}"/>
    <cellStyle name="Euro 41 3" xfId="335" xr:uid="{00000000-0005-0000-0000-00006A040000}"/>
    <cellStyle name="Euro 41 3 2" xfId="336" xr:uid="{00000000-0005-0000-0000-00006B040000}"/>
    <cellStyle name="Euro 41 3 3" xfId="337" xr:uid="{00000000-0005-0000-0000-00006C040000}"/>
    <cellStyle name="Euro 41 3 3 2" xfId="2258" xr:uid="{00000000-0005-0000-0000-00006D040000}"/>
    <cellStyle name="Euro 41 3 4" xfId="2257" xr:uid="{00000000-0005-0000-0000-00006E040000}"/>
    <cellStyle name="Euro 41 4" xfId="338" xr:uid="{00000000-0005-0000-0000-00006F040000}"/>
    <cellStyle name="Euro 41 4 2" xfId="339" xr:uid="{00000000-0005-0000-0000-000070040000}"/>
    <cellStyle name="Euro 41 4 2 2" xfId="2260" xr:uid="{00000000-0005-0000-0000-000071040000}"/>
    <cellStyle name="Euro 41 4 3" xfId="2259" xr:uid="{00000000-0005-0000-0000-000072040000}"/>
    <cellStyle name="Euro 41 5" xfId="340" xr:uid="{00000000-0005-0000-0000-000073040000}"/>
    <cellStyle name="Euro 42" xfId="341" xr:uid="{00000000-0005-0000-0000-000074040000}"/>
    <cellStyle name="Euro 42 2" xfId="342" xr:uid="{00000000-0005-0000-0000-000075040000}"/>
    <cellStyle name="Euro 42 2 2" xfId="2261" xr:uid="{00000000-0005-0000-0000-000076040000}"/>
    <cellStyle name="Euro 42 3" xfId="343" xr:uid="{00000000-0005-0000-0000-000077040000}"/>
    <cellStyle name="Euro 42 3 2" xfId="344" xr:uid="{00000000-0005-0000-0000-000078040000}"/>
    <cellStyle name="Euro 42 3 3" xfId="345" xr:uid="{00000000-0005-0000-0000-000079040000}"/>
    <cellStyle name="Euro 42 3 3 2" xfId="2263" xr:uid="{00000000-0005-0000-0000-00007A040000}"/>
    <cellStyle name="Euro 42 3 4" xfId="2262" xr:uid="{00000000-0005-0000-0000-00007B040000}"/>
    <cellStyle name="Euro 42 4" xfId="346" xr:uid="{00000000-0005-0000-0000-00007C040000}"/>
    <cellStyle name="Euro 42 4 2" xfId="347" xr:uid="{00000000-0005-0000-0000-00007D040000}"/>
    <cellStyle name="Euro 42 4 2 2" xfId="2265" xr:uid="{00000000-0005-0000-0000-00007E040000}"/>
    <cellStyle name="Euro 42 4 3" xfId="2264" xr:uid="{00000000-0005-0000-0000-00007F040000}"/>
    <cellStyle name="Euro 42 5" xfId="348" xr:uid="{00000000-0005-0000-0000-000080040000}"/>
    <cellStyle name="Euro 43" xfId="349" xr:uid="{00000000-0005-0000-0000-000081040000}"/>
    <cellStyle name="Euro 43 2" xfId="350" xr:uid="{00000000-0005-0000-0000-000082040000}"/>
    <cellStyle name="Euro 43 2 2" xfId="2266" xr:uid="{00000000-0005-0000-0000-000083040000}"/>
    <cellStyle name="Euro 43 3" xfId="351" xr:uid="{00000000-0005-0000-0000-000084040000}"/>
    <cellStyle name="Euro 43 3 2" xfId="352" xr:uid="{00000000-0005-0000-0000-000085040000}"/>
    <cellStyle name="Euro 43 3 3" xfId="353" xr:uid="{00000000-0005-0000-0000-000086040000}"/>
    <cellStyle name="Euro 43 3 3 2" xfId="2268" xr:uid="{00000000-0005-0000-0000-000087040000}"/>
    <cellStyle name="Euro 43 3 4" xfId="2267" xr:uid="{00000000-0005-0000-0000-000088040000}"/>
    <cellStyle name="Euro 43 4" xfId="354" xr:uid="{00000000-0005-0000-0000-000089040000}"/>
    <cellStyle name="Euro 43 4 2" xfId="355" xr:uid="{00000000-0005-0000-0000-00008A040000}"/>
    <cellStyle name="Euro 43 4 2 2" xfId="2270" xr:uid="{00000000-0005-0000-0000-00008B040000}"/>
    <cellStyle name="Euro 43 4 3" xfId="2269" xr:uid="{00000000-0005-0000-0000-00008C040000}"/>
    <cellStyle name="Euro 43 5" xfId="356" xr:uid="{00000000-0005-0000-0000-00008D040000}"/>
    <cellStyle name="Euro 44" xfId="357" xr:uid="{00000000-0005-0000-0000-00008E040000}"/>
    <cellStyle name="Euro 44 2" xfId="358" xr:uid="{00000000-0005-0000-0000-00008F040000}"/>
    <cellStyle name="Euro 44 2 2" xfId="2271" xr:uid="{00000000-0005-0000-0000-000090040000}"/>
    <cellStyle name="Euro 44 3" xfId="359" xr:uid="{00000000-0005-0000-0000-000091040000}"/>
    <cellStyle name="Euro 44 3 2" xfId="360" xr:uid="{00000000-0005-0000-0000-000092040000}"/>
    <cellStyle name="Euro 44 3 3" xfId="361" xr:uid="{00000000-0005-0000-0000-000093040000}"/>
    <cellStyle name="Euro 44 3 3 2" xfId="2273" xr:uid="{00000000-0005-0000-0000-000094040000}"/>
    <cellStyle name="Euro 44 3 4" xfId="2272" xr:uid="{00000000-0005-0000-0000-000095040000}"/>
    <cellStyle name="Euro 44 4" xfId="362" xr:uid="{00000000-0005-0000-0000-000096040000}"/>
    <cellStyle name="Euro 44 4 2" xfId="363" xr:uid="{00000000-0005-0000-0000-000097040000}"/>
    <cellStyle name="Euro 44 4 2 2" xfId="2275" xr:uid="{00000000-0005-0000-0000-000098040000}"/>
    <cellStyle name="Euro 44 4 3" xfId="2274" xr:uid="{00000000-0005-0000-0000-000099040000}"/>
    <cellStyle name="Euro 44 5" xfId="364" xr:uid="{00000000-0005-0000-0000-00009A040000}"/>
    <cellStyle name="Euro 45" xfId="365" xr:uid="{00000000-0005-0000-0000-00009B040000}"/>
    <cellStyle name="Euro 45 2" xfId="366" xr:uid="{00000000-0005-0000-0000-00009C040000}"/>
    <cellStyle name="Euro 45 2 2" xfId="2277" xr:uid="{00000000-0005-0000-0000-00009D040000}"/>
    <cellStyle name="Euro 45 3" xfId="2276" xr:uid="{00000000-0005-0000-0000-00009E040000}"/>
    <cellStyle name="Euro 45 4" xfId="4933" xr:uid="{00000000-0005-0000-0000-00009F040000}"/>
    <cellStyle name="Euro 46" xfId="367" xr:uid="{00000000-0005-0000-0000-0000A0040000}"/>
    <cellStyle name="Euro 46 2" xfId="2278" xr:uid="{00000000-0005-0000-0000-0000A1040000}"/>
    <cellStyle name="Euro 47" xfId="368" xr:uid="{00000000-0005-0000-0000-0000A2040000}"/>
    <cellStyle name="Euro 47 2" xfId="369" xr:uid="{00000000-0005-0000-0000-0000A3040000}"/>
    <cellStyle name="Euro 47 3" xfId="370" xr:uid="{00000000-0005-0000-0000-0000A4040000}"/>
    <cellStyle name="Euro 47 3 2" xfId="2280" xr:uid="{00000000-0005-0000-0000-0000A5040000}"/>
    <cellStyle name="Euro 47 4" xfId="2279" xr:uid="{00000000-0005-0000-0000-0000A6040000}"/>
    <cellStyle name="Euro 48" xfId="371" xr:uid="{00000000-0005-0000-0000-0000A7040000}"/>
    <cellStyle name="Euro 48 2" xfId="2281" xr:uid="{00000000-0005-0000-0000-0000A8040000}"/>
    <cellStyle name="Euro 49" xfId="372" xr:uid="{00000000-0005-0000-0000-0000A9040000}"/>
    <cellStyle name="Euro 49 2" xfId="373" xr:uid="{00000000-0005-0000-0000-0000AA040000}"/>
    <cellStyle name="Euro 49 2 2" xfId="2283" xr:uid="{00000000-0005-0000-0000-0000AB040000}"/>
    <cellStyle name="Euro 49 3" xfId="2282" xr:uid="{00000000-0005-0000-0000-0000AC040000}"/>
    <cellStyle name="Euro 5" xfId="374" xr:uid="{00000000-0005-0000-0000-0000AD040000}"/>
    <cellStyle name="Euro 5 2" xfId="375" xr:uid="{00000000-0005-0000-0000-0000AE040000}"/>
    <cellStyle name="Euro 5 2 2" xfId="2284" xr:uid="{00000000-0005-0000-0000-0000AF040000}"/>
    <cellStyle name="Euro 5 3" xfId="376" xr:uid="{00000000-0005-0000-0000-0000B0040000}"/>
    <cellStyle name="Euro 5 3 2" xfId="377" xr:uid="{00000000-0005-0000-0000-0000B1040000}"/>
    <cellStyle name="Euro 5 3 3" xfId="378" xr:uid="{00000000-0005-0000-0000-0000B2040000}"/>
    <cellStyle name="Euro 5 3 3 2" xfId="2286" xr:uid="{00000000-0005-0000-0000-0000B3040000}"/>
    <cellStyle name="Euro 5 3 4" xfId="2285" xr:uid="{00000000-0005-0000-0000-0000B4040000}"/>
    <cellStyle name="Euro 5 4" xfId="379" xr:uid="{00000000-0005-0000-0000-0000B5040000}"/>
    <cellStyle name="Euro 5 4 2" xfId="380" xr:uid="{00000000-0005-0000-0000-0000B6040000}"/>
    <cellStyle name="Euro 5 4 2 2" xfId="2288" xr:uid="{00000000-0005-0000-0000-0000B7040000}"/>
    <cellStyle name="Euro 5 4 3" xfId="2287" xr:uid="{00000000-0005-0000-0000-0000B8040000}"/>
    <cellStyle name="Euro 5 5" xfId="381" xr:uid="{00000000-0005-0000-0000-0000B9040000}"/>
    <cellStyle name="Euro 50" xfId="382" xr:uid="{00000000-0005-0000-0000-0000BA040000}"/>
    <cellStyle name="Euro 51" xfId="383" xr:uid="{00000000-0005-0000-0000-0000BB040000}"/>
    <cellStyle name="Euro 51 2" xfId="2289" xr:uid="{00000000-0005-0000-0000-0000BC040000}"/>
    <cellStyle name="Euro 6" xfId="384" xr:uid="{00000000-0005-0000-0000-0000BD040000}"/>
    <cellStyle name="Euro 6 2" xfId="385" xr:uid="{00000000-0005-0000-0000-0000BE040000}"/>
    <cellStyle name="Euro 6 2 2" xfId="2290" xr:uid="{00000000-0005-0000-0000-0000BF040000}"/>
    <cellStyle name="Euro 6 3" xfId="386" xr:uid="{00000000-0005-0000-0000-0000C0040000}"/>
    <cellStyle name="Euro 6 3 2" xfId="387" xr:uid="{00000000-0005-0000-0000-0000C1040000}"/>
    <cellStyle name="Euro 6 3 3" xfId="388" xr:uid="{00000000-0005-0000-0000-0000C2040000}"/>
    <cellStyle name="Euro 6 3 3 2" xfId="2292" xr:uid="{00000000-0005-0000-0000-0000C3040000}"/>
    <cellStyle name="Euro 6 3 4" xfId="2291" xr:uid="{00000000-0005-0000-0000-0000C4040000}"/>
    <cellStyle name="Euro 6 4" xfId="389" xr:uid="{00000000-0005-0000-0000-0000C5040000}"/>
    <cellStyle name="Euro 6 4 2" xfId="390" xr:uid="{00000000-0005-0000-0000-0000C6040000}"/>
    <cellStyle name="Euro 6 4 2 2" xfId="2294" xr:uid="{00000000-0005-0000-0000-0000C7040000}"/>
    <cellStyle name="Euro 6 4 3" xfId="2293" xr:uid="{00000000-0005-0000-0000-0000C8040000}"/>
    <cellStyle name="Euro 6 5" xfId="391" xr:uid="{00000000-0005-0000-0000-0000C9040000}"/>
    <cellStyle name="Euro 7" xfId="392" xr:uid="{00000000-0005-0000-0000-0000CA040000}"/>
    <cellStyle name="Euro 7 2" xfId="393" xr:uid="{00000000-0005-0000-0000-0000CB040000}"/>
    <cellStyle name="Euro 7 2 2" xfId="2295" xr:uid="{00000000-0005-0000-0000-0000CC040000}"/>
    <cellStyle name="Euro 7 3" xfId="394" xr:uid="{00000000-0005-0000-0000-0000CD040000}"/>
    <cellStyle name="Euro 7 3 2" xfId="395" xr:uid="{00000000-0005-0000-0000-0000CE040000}"/>
    <cellStyle name="Euro 7 3 3" xfId="396" xr:uid="{00000000-0005-0000-0000-0000CF040000}"/>
    <cellStyle name="Euro 7 3 3 2" xfId="2297" xr:uid="{00000000-0005-0000-0000-0000D0040000}"/>
    <cellStyle name="Euro 7 3 4" xfId="2296" xr:uid="{00000000-0005-0000-0000-0000D1040000}"/>
    <cellStyle name="Euro 7 4" xfId="397" xr:uid="{00000000-0005-0000-0000-0000D2040000}"/>
    <cellStyle name="Euro 7 4 2" xfId="398" xr:uid="{00000000-0005-0000-0000-0000D3040000}"/>
    <cellStyle name="Euro 7 4 2 2" xfId="2299" xr:uid="{00000000-0005-0000-0000-0000D4040000}"/>
    <cellStyle name="Euro 7 4 3" xfId="2298" xr:uid="{00000000-0005-0000-0000-0000D5040000}"/>
    <cellStyle name="Euro 7 5" xfId="399" xr:uid="{00000000-0005-0000-0000-0000D6040000}"/>
    <cellStyle name="Euro 8" xfId="400" xr:uid="{00000000-0005-0000-0000-0000D7040000}"/>
    <cellStyle name="Euro 8 2" xfId="401" xr:uid="{00000000-0005-0000-0000-0000D8040000}"/>
    <cellStyle name="Euro 8 2 2" xfId="2300" xr:uid="{00000000-0005-0000-0000-0000D9040000}"/>
    <cellStyle name="Euro 8 3" xfId="402" xr:uid="{00000000-0005-0000-0000-0000DA040000}"/>
    <cellStyle name="Euro 8 3 2" xfId="403" xr:uid="{00000000-0005-0000-0000-0000DB040000}"/>
    <cellStyle name="Euro 8 3 3" xfId="404" xr:uid="{00000000-0005-0000-0000-0000DC040000}"/>
    <cellStyle name="Euro 8 3 3 2" xfId="2302" xr:uid="{00000000-0005-0000-0000-0000DD040000}"/>
    <cellStyle name="Euro 8 3 4" xfId="2301" xr:uid="{00000000-0005-0000-0000-0000DE040000}"/>
    <cellStyle name="Euro 8 4" xfId="405" xr:uid="{00000000-0005-0000-0000-0000DF040000}"/>
    <cellStyle name="Euro 8 4 2" xfId="406" xr:uid="{00000000-0005-0000-0000-0000E0040000}"/>
    <cellStyle name="Euro 8 4 2 2" xfId="2304" xr:uid="{00000000-0005-0000-0000-0000E1040000}"/>
    <cellStyle name="Euro 8 4 3" xfId="2303" xr:uid="{00000000-0005-0000-0000-0000E2040000}"/>
    <cellStyle name="Euro 8 5" xfId="407" xr:uid="{00000000-0005-0000-0000-0000E3040000}"/>
    <cellStyle name="Euro 9" xfId="408" xr:uid="{00000000-0005-0000-0000-0000E4040000}"/>
    <cellStyle name="Euro 9 2" xfId="409" xr:uid="{00000000-0005-0000-0000-0000E5040000}"/>
    <cellStyle name="Euro 9 2 2" xfId="2305" xr:uid="{00000000-0005-0000-0000-0000E6040000}"/>
    <cellStyle name="Euro 9 3" xfId="410" xr:uid="{00000000-0005-0000-0000-0000E7040000}"/>
    <cellStyle name="Euro 9 3 2" xfId="411" xr:uid="{00000000-0005-0000-0000-0000E8040000}"/>
    <cellStyle name="Euro 9 3 3" xfId="412" xr:uid="{00000000-0005-0000-0000-0000E9040000}"/>
    <cellStyle name="Euro 9 3 3 2" xfId="2307" xr:uid="{00000000-0005-0000-0000-0000EA040000}"/>
    <cellStyle name="Euro 9 3 4" xfId="2306" xr:uid="{00000000-0005-0000-0000-0000EB040000}"/>
    <cellStyle name="Euro 9 4" xfId="413" xr:uid="{00000000-0005-0000-0000-0000EC040000}"/>
    <cellStyle name="Euro 9 4 2" xfId="414" xr:uid="{00000000-0005-0000-0000-0000ED040000}"/>
    <cellStyle name="Euro 9 4 2 2" xfId="2309" xr:uid="{00000000-0005-0000-0000-0000EE040000}"/>
    <cellStyle name="Euro 9 4 3" xfId="2308" xr:uid="{00000000-0005-0000-0000-0000EF040000}"/>
    <cellStyle name="Euro 9 5" xfId="415" xr:uid="{00000000-0005-0000-0000-0000F0040000}"/>
    <cellStyle name="Explanatory Text 2" xfId="3437" xr:uid="{00000000-0005-0000-0000-0000F2040000}"/>
    <cellStyle name="Farve1" xfId="3338" builtinId="29" customBuiltin="1"/>
    <cellStyle name="Farve2" xfId="3342" builtinId="33" customBuiltin="1"/>
    <cellStyle name="Farve3" xfId="3346" builtinId="37" customBuiltin="1"/>
    <cellStyle name="Farve4" xfId="3350" builtinId="41" customBuiltin="1"/>
    <cellStyle name="Farve5" xfId="3354" builtinId="45" customBuiltin="1"/>
    <cellStyle name="Farve6" xfId="3358" builtinId="49" customBuiltin="1"/>
    <cellStyle name="Fixed2 - Type2" xfId="416" xr:uid="{00000000-0005-0000-0000-0000F3040000}"/>
    <cellStyle name="Forklarende tekst" xfId="3336" builtinId="53" customBuiltin="1"/>
    <cellStyle name="God" xfId="417" builtinId="26" customBuiltin="1"/>
    <cellStyle name="Good 2" xfId="3438" xr:uid="{00000000-0005-0000-0000-0000F5040000}"/>
    <cellStyle name="Heading 1 2" xfId="3439" xr:uid="{00000000-0005-0000-0000-0000F7040000}"/>
    <cellStyle name="Heading 2 2" xfId="3440" xr:uid="{00000000-0005-0000-0000-0000F9040000}"/>
    <cellStyle name="Heading 3 2" xfId="3441" xr:uid="{00000000-0005-0000-0000-0000FA040000}"/>
    <cellStyle name="Heading 3 2 2" xfId="8050" xr:uid="{9CD8A62F-CB18-496E-AC6A-CA7DCCCF9DEE}"/>
    <cellStyle name="Heading 4 2" xfId="3442" xr:uid="{00000000-0005-0000-0000-0000FC040000}"/>
    <cellStyle name="Hyperlink 2" xfId="421" xr:uid="{00000000-0005-0000-0000-0000FD040000}"/>
    <cellStyle name="Hyperlink 2 2" xfId="3443" xr:uid="{00000000-0005-0000-0000-0000FE040000}"/>
    <cellStyle name="Hyperlink 3" xfId="3444" xr:uid="{00000000-0005-0000-0000-0000FF040000}"/>
    <cellStyle name="Input" xfId="422" builtinId="20" customBuiltin="1"/>
    <cellStyle name="Input 2" xfId="423" xr:uid="{00000000-0005-0000-0000-000001050000}"/>
    <cellStyle name="Input 2 2" xfId="3521" xr:uid="{00000000-0005-0000-0000-000002050000}"/>
    <cellStyle name="Input 2 2 2" xfId="8105" xr:uid="{DCFB638F-0AB4-4569-9F7B-BA804570DA7B}"/>
    <cellStyle name="Input 2 2 3" xfId="9317" xr:uid="{E9341241-1E2A-459A-809F-3FCD0CD8DC0A}"/>
    <cellStyle name="Input 2 2 4" xfId="9331" xr:uid="{AC487EED-07A0-4BA4-855D-FC67F12C6255}"/>
    <cellStyle name="Input 2 2 5" xfId="9305" xr:uid="{8A83911A-3236-480F-BA6E-78938A9EC2E0}"/>
    <cellStyle name="Input 2 2 6" xfId="10675" xr:uid="{E558EF57-059B-440E-81C7-39F9130C7CB7}"/>
    <cellStyle name="Input 2 3" xfId="7906" xr:uid="{A25D11C2-0027-43B6-971C-EBC655C48741}"/>
    <cellStyle name="Input 2 4" xfId="7946" xr:uid="{8A0CC907-E7BE-485C-94CA-065B1D220365}"/>
    <cellStyle name="Input 2 5" xfId="7909" xr:uid="{3AFF6B72-7A1C-4D5F-B9EA-86756BDE9802}"/>
    <cellStyle name="Input 2 6" xfId="7988" xr:uid="{8697F119-D2F5-492E-BA78-FCD4926AE88C}"/>
    <cellStyle name="Input 2 7" xfId="7914" xr:uid="{B7B00C39-8FD3-443B-8D8F-C18A2C0E49F0}"/>
    <cellStyle name="Input 3" xfId="424" xr:uid="{00000000-0005-0000-0000-000003050000}"/>
    <cellStyle name="Input 4" xfId="7905" xr:uid="{5C843A8A-6D82-46C7-BBAC-E69C981DC317}"/>
    <cellStyle name="Input 5" xfId="7947" xr:uid="{F7746D4F-3B76-495B-91E2-9A4A90774F95}"/>
    <cellStyle name="Input 6" xfId="7961" xr:uid="{4FC3F6A6-77A1-4EEB-AFC2-F66423AEABEF}"/>
    <cellStyle name="Input 7" xfId="7945" xr:uid="{9DBCDA4C-2C57-499A-8E53-FBFD94E96D96}"/>
    <cellStyle name="Input 8" xfId="9335" xr:uid="{14BDD3E7-CF72-4170-AA4C-A9C70460A1FA}"/>
    <cellStyle name="InputCells" xfId="425" xr:uid="{00000000-0005-0000-0000-000004050000}"/>
    <cellStyle name="Komma 10" xfId="3501" xr:uid="{00000000-0005-0000-0000-000005050000}"/>
    <cellStyle name="Komma 10 2" xfId="4151" xr:uid="{00000000-0005-0000-0000-000006050000}"/>
    <cellStyle name="Komma 10 2 2" xfId="7319" xr:uid="{00000000-0005-0000-0000-000007050000}"/>
    <cellStyle name="Komma 10 2 2 2" xfId="10074" xr:uid="{51C50B3E-6CD4-47B8-9631-A9AE324395EE}"/>
    <cellStyle name="Komma 10 2 3" xfId="8712" xr:uid="{36BB89AE-E0AC-42A1-A997-E1136D67305D}"/>
    <cellStyle name="Komma 10 3" xfId="6708" xr:uid="{00000000-0005-0000-0000-000008050000}"/>
    <cellStyle name="Komma 10 3 2" xfId="9463" xr:uid="{C78FCCB7-B693-43BC-AFF5-66411FCB9407}"/>
    <cellStyle name="Komma 10 4" xfId="8096" xr:uid="{8C408C82-AE33-47E1-BD79-EE0C8D43505E}"/>
    <cellStyle name="Komma 11" xfId="3370" xr:uid="{00000000-0005-0000-0000-000009050000}"/>
    <cellStyle name="Komma 2" xfId="426" xr:uid="{00000000-0005-0000-0000-00000A050000}"/>
    <cellStyle name="Komma 2 2" xfId="427" xr:uid="{00000000-0005-0000-0000-00000B050000}"/>
    <cellStyle name="Komma 2 2 2" xfId="3283" xr:uid="{00000000-0005-0000-0000-00000C050000}"/>
    <cellStyle name="Komma 2 2 3" xfId="3504" xr:uid="{00000000-0005-0000-0000-00000D050000}"/>
    <cellStyle name="Komma 2 3" xfId="3315" xr:uid="{00000000-0005-0000-0000-00000E050000}"/>
    <cellStyle name="Komma 2 3 2" xfId="3629" xr:uid="{00000000-0005-0000-0000-00000F050000}"/>
    <cellStyle name="Komma 2 3 3" xfId="4934" xr:uid="{00000000-0005-0000-0000-000010050000}"/>
    <cellStyle name="Komma 2 3 4" xfId="6624" xr:uid="{00000000-0005-0000-0000-000011050000}"/>
    <cellStyle name="Komma 2 3 4 2" xfId="9388" xr:uid="{55FF1706-0D1B-42E5-8B20-61EDD08591C9}"/>
    <cellStyle name="Komma 2 3 5" xfId="8017" xr:uid="{89F5EE0D-BCC1-406F-9A3D-4EDD70846ED6}"/>
    <cellStyle name="Komma 2 4" xfId="3282" xr:uid="{00000000-0005-0000-0000-000012050000}"/>
    <cellStyle name="Komma 2 4 2" xfId="4154" xr:uid="{00000000-0005-0000-0000-000013050000}"/>
    <cellStyle name="Komma 2 4 2 2" xfId="7322" xr:uid="{00000000-0005-0000-0000-000014050000}"/>
    <cellStyle name="Komma 2 4 2 2 2" xfId="10077" xr:uid="{D4A2A246-6029-4F61-8A3A-214AF48863F7}"/>
    <cellStyle name="Komma 2 4 2 3" xfId="8715" xr:uid="{A6674E8A-DF36-4970-A036-02A2D9AB8B36}"/>
    <cellStyle name="Komma 2 4 3" xfId="3513" xr:uid="{00000000-0005-0000-0000-000015050000}"/>
    <cellStyle name="Komma 2 4 3 2" xfId="6711" xr:uid="{00000000-0005-0000-0000-000016050000}"/>
    <cellStyle name="Komma 2 4 3 2 2" xfId="9466" xr:uid="{788D910E-1AC2-4323-B75D-3FBE6FA51108}"/>
    <cellStyle name="Komma 2 4 3 3" xfId="8099" xr:uid="{62E332A6-B0FB-4455-B2D7-8D71EF952DC5}"/>
    <cellStyle name="Komma 2 5" xfId="3388" xr:uid="{00000000-0005-0000-0000-000017050000}"/>
    <cellStyle name="Komma 2 6" xfId="4863" xr:uid="{00000000-0005-0000-0000-000018050000}"/>
    <cellStyle name="Komma 2 6 2" xfId="9296" xr:uid="{A0295807-7CCF-4652-A955-323B0CE6A24C}"/>
    <cellStyle name="Komma 3" xfId="428" xr:uid="{00000000-0005-0000-0000-000019050000}"/>
    <cellStyle name="Komma 3 10" xfId="3386" xr:uid="{00000000-0005-0000-0000-00001A050000}"/>
    <cellStyle name="Komma 3 10 2" xfId="6654" xr:uid="{00000000-0005-0000-0000-00001B050000}"/>
    <cellStyle name="Komma 3 10 2 2" xfId="9417" xr:uid="{2B82E80A-9576-4D2A-B19F-5588302FB6C2}"/>
    <cellStyle name="Komma 3 10 3" xfId="8046" xr:uid="{6E179ECB-F47C-41AB-90A3-AF7562EBA18F}"/>
    <cellStyle name="Komma 3 11" xfId="4864" xr:uid="{00000000-0005-0000-0000-00001C050000}"/>
    <cellStyle name="Komma 3 12" xfId="5682" xr:uid="{00000000-0005-0000-0000-00001D050000}"/>
    <cellStyle name="Komma 3 2" xfId="429" xr:uid="{00000000-0005-0000-0000-00001E050000}"/>
    <cellStyle name="Komma 3 2 2" xfId="3478" xr:uid="{00000000-0005-0000-0000-00001F050000}"/>
    <cellStyle name="Komma 3 2 2 2" xfId="3632" xr:uid="{00000000-0005-0000-0000-000020050000}"/>
    <cellStyle name="Komma 3 2 2 2 2" xfId="4269" xr:uid="{00000000-0005-0000-0000-000021050000}"/>
    <cellStyle name="Komma 3 2 2 2 2 2" xfId="7437" xr:uid="{00000000-0005-0000-0000-000022050000}"/>
    <cellStyle name="Komma 3 2 2 2 2 2 2" xfId="10192" xr:uid="{9B87CB4B-76FF-4AAB-9828-BFCE98570979}"/>
    <cellStyle name="Komma 3 2 2 2 2 3" xfId="8830" xr:uid="{FEEE56F8-6BD7-4809-AB01-B596257ABB10}"/>
    <cellStyle name="Komma 3 2 2 2 3" xfId="6814" xr:uid="{00000000-0005-0000-0000-000023050000}"/>
    <cellStyle name="Komma 3 2 2 2 3 2" xfId="9569" xr:uid="{37CF1FA4-C8B4-4E8C-B7E8-E8DA23C70F33}"/>
    <cellStyle name="Komma 3 2 2 2 4" xfId="8207" xr:uid="{F1A8A49A-685D-43F2-AC33-F15EE5ED3D00}"/>
    <cellStyle name="Komma 3 2 2 3" xfId="4129" xr:uid="{00000000-0005-0000-0000-000024050000}"/>
    <cellStyle name="Komma 3 2 2 3 2" xfId="7297" xr:uid="{00000000-0005-0000-0000-000025050000}"/>
    <cellStyle name="Komma 3 2 2 3 2 2" xfId="10052" xr:uid="{6F64E403-62E1-4948-AD84-205F5E6DE5FC}"/>
    <cellStyle name="Komma 3 2 2 3 3" xfId="8690" xr:uid="{500B841C-475D-453A-AD86-A627537B72E7}"/>
    <cellStyle name="Komma 3 2 2 4" xfId="6686" xr:uid="{00000000-0005-0000-0000-000026050000}"/>
    <cellStyle name="Komma 3 2 2 4 2" xfId="9441" xr:uid="{27D59ECE-B041-4BF0-BEA9-50C375D97EB0}"/>
    <cellStyle name="Komma 3 2 2 5" xfId="8074" xr:uid="{55BE942B-A17D-40C2-B3E5-4074E09D8E78}"/>
    <cellStyle name="Komma 3 2 3" xfId="3494" xr:uid="{00000000-0005-0000-0000-000027050000}"/>
    <cellStyle name="Komma 3 2 3 2" xfId="3633" xr:uid="{00000000-0005-0000-0000-000028050000}"/>
    <cellStyle name="Komma 3 2 3 2 2" xfId="4270" xr:uid="{00000000-0005-0000-0000-000029050000}"/>
    <cellStyle name="Komma 3 2 3 2 2 2" xfId="7438" xr:uid="{00000000-0005-0000-0000-00002A050000}"/>
    <cellStyle name="Komma 3 2 3 2 2 2 2" xfId="10193" xr:uid="{2BF1A12E-A3B9-4727-88E6-958F979E417E}"/>
    <cellStyle name="Komma 3 2 3 2 2 3" xfId="8831" xr:uid="{3B54E1AB-2A10-4461-BEE9-14F08DC29BAF}"/>
    <cellStyle name="Komma 3 2 3 2 3" xfId="6815" xr:uid="{00000000-0005-0000-0000-00002B050000}"/>
    <cellStyle name="Komma 3 2 3 2 3 2" xfId="9570" xr:uid="{F15EAC60-7BB8-4733-B18D-705F8DCAB42B}"/>
    <cellStyle name="Komma 3 2 3 2 4" xfId="8208" xr:uid="{D8BE6036-B63F-4C16-8DAD-272CEA6E1AB8}"/>
    <cellStyle name="Komma 3 2 3 3" xfId="4145" xr:uid="{00000000-0005-0000-0000-00002C050000}"/>
    <cellStyle name="Komma 3 2 3 3 2" xfId="7313" xr:uid="{00000000-0005-0000-0000-00002D050000}"/>
    <cellStyle name="Komma 3 2 3 3 2 2" xfId="10068" xr:uid="{CE450037-32BF-4EE8-96F8-2C94DC9206A7}"/>
    <cellStyle name="Komma 3 2 3 3 3" xfId="8706" xr:uid="{CA0C63EE-970B-4510-B9AE-5F1D18E235EC}"/>
    <cellStyle name="Komma 3 2 3 4" xfId="6702" xr:uid="{00000000-0005-0000-0000-00002E050000}"/>
    <cellStyle name="Komma 3 2 3 4 2" xfId="9457" xr:uid="{137F5AA1-4753-49CE-9A54-1DF699E89ED9}"/>
    <cellStyle name="Komma 3 2 3 5" xfId="8090" xr:uid="{6928709E-4732-4325-B6FE-3421D4FCDFD0}"/>
    <cellStyle name="Komma 3 2 4" xfId="3631" xr:uid="{00000000-0005-0000-0000-00002F050000}"/>
    <cellStyle name="Komma 3 2 4 2" xfId="4268" xr:uid="{00000000-0005-0000-0000-000030050000}"/>
    <cellStyle name="Komma 3 2 4 2 2" xfId="7436" xr:uid="{00000000-0005-0000-0000-000031050000}"/>
    <cellStyle name="Komma 3 2 4 2 2 2" xfId="10191" xr:uid="{EC76302E-EB47-485D-9F75-1F7C1D4EAE70}"/>
    <cellStyle name="Komma 3 2 4 2 3" xfId="8829" xr:uid="{92001DB0-436F-4523-9A1E-A20B03FED77C}"/>
    <cellStyle name="Komma 3 2 4 3" xfId="6813" xr:uid="{00000000-0005-0000-0000-000032050000}"/>
    <cellStyle name="Komma 3 2 4 3 2" xfId="9568" xr:uid="{B0AE0CDA-C32C-4F1E-87EF-DBAB04F124CE}"/>
    <cellStyle name="Komma 3 2 4 4" xfId="8206" xr:uid="{3E9010C1-24FE-47DE-BD79-2D743BB4E522}"/>
    <cellStyle name="Komma 3 2 5" xfId="4113" xr:uid="{00000000-0005-0000-0000-000033050000}"/>
    <cellStyle name="Komma 3 2 5 2" xfId="7281" xr:uid="{00000000-0005-0000-0000-000034050000}"/>
    <cellStyle name="Komma 3 2 5 2 2" xfId="10036" xr:uid="{08242D0D-CD8C-41A6-815D-9333968D4FC7}"/>
    <cellStyle name="Komma 3 2 5 3" xfId="8674" xr:uid="{23B74A5E-DD8A-4EC1-B8B9-D372D92422CF}"/>
    <cellStyle name="Komma 3 2 6" xfId="3462" xr:uid="{00000000-0005-0000-0000-000035050000}"/>
    <cellStyle name="Komma 3 2 6 2" xfId="6670" xr:uid="{00000000-0005-0000-0000-000036050000}"/>
    <cellStyle name="Komma 3 2 6 2 2" xfId="9425" xr:uid="{8E7D50D9-006B-48A2-8DE2-00271BC81196}"/>
    <cellStyle name="Komma 3 2 6 3" xfId="8058" xr:uid="{9F709781-7984-4E45-92F3-D644ED1CE678}"/>
    <cellStyle name="Komma 3 2 7" xfId="4936" xr:uid="{00000000-0005-0000-0000-000037050000}"/>
    <cellStyle name="Komma 3 2 8" xfId="5683" xr:uid="{00000000-0005-0000-0000-000038050000}"/>
    <cellStyle name="Komma 3 3" xfId="3470" xr:uid="{00000000-0005-0000-0000-000039050000}"/>
    <cellStyle name="Komma 3 3 2" xfId="3634" xr:uid="{00000000-0005-0000-0000-00003A050000}"/>
    <cellStyle name="Komma 3 3 2 2" xfId="4271" xr:uid="{00000000-0005-0000-0000-00003B050000}"/>
    <cellStyle name="Komma 3 3 2 2 2" xfId="7439" xr:uid="{00000000-0005-0000-0000-00003C050000}"/>
    <cellStyle name="Komma 3 3 2 2 2 2" xfId="10194" xr:uid="{BEA276AE-6CE5-4116-A455-1F9913A4A8DB}"/>
    <cellStyle name="Komma 3 3 2 2 3" xfId="8832" xr:uid="{811551DE-A733-4EF5-ABEF-2A4927885F3B}"/>
    <cellStyle name="Komma 3 3 2 3" xfId="6816" xr:uid="{00000000-0005-0000-0000-00003D050000}"/>
    <cellStyle name="Komma 3 3 2 3 2" xfId="9571" xr:uid="{D9431B48-D653-4E62-B238-8347C46139EF}"/>
    <cellStyle name="Komma 3 3 2 4" xfId="8209" xr:uid="{699F128E-10F6-4B2A-AE6C-9A22B49B5E3C}"/>
    <cellStyle name="Komma 3 3 3" xfId="4121" xr:uid="{00000000-0005-0000-0000-00003E050000}"/>
    <cellStyle name="Komma 3 3 3 2" xfId="7289" xr:uid="{00000000-0005-0000-0000-00003F050000}"/>
    <cellStyle name="Komma 3 3 3 2 2" xfId="10044" xr:uid="{274B10F2-3090-4625-AB30-3B95D48ED507}"/>
    <cellStyle name="Komma 3 3 3 3" xfId="8682" xr:uid="{CFF26A86-A761-496D-9973-E42CEC43391C}"/>
    <cellStyle name="Komma 3 3 4" xfId="4935" xr:uid="{00000000-0005-0000-0000-000040050000}"/>
    <cellStyle name="Komma 3 3 5" xfId="6678" xr:uid="{00000000-0005-0000-0000-000041050000}"/>
    <cellStyle name="Komma 3 3 5 2" xfId="9433" xr:uid="{26FE9916-3104-4291-B853-6A6A3FFE69A7}"/>
    <cellStyle name="Komma 3 3 6" xfId="8066" xr:uid="{6770D79A-4AD2-4488-A974-85F0C83D9027}"/>
    <cellStyle name="Komma 3 4" xfId="3486" xr:uid="{00000000-0005-0000-0000-000042050000}"/>
    <cellStyle name="Komma 3 4 2" xfId="3635" xr:uid="{00000000-0005-0000-0000-000043050000}"/>
    <cellStyle name="Komma 3 4 2 2" xfId="4272" xr:uid="{00000000-0005-0000-0000-000044050000}"/>
    <cellStyle name="Komma 3 4 2 2 2" xfId="7440" xr:uid="{00000000-0005-0000-0000-000045050000}"/>
    <cellStyle name="Komma 3 4 2 2 2 2" xfId="10195" xr:uid="{B7CAA7F9-005C-4F19-8261-6278E7CC1B3D}"/>
    <cellStyle name="Komma 3 4 2 2 3" xfId="8833" xr:uid="{1D00F519-8DD3-4179-9485-16BD78C7B0E2}"/>
    <cellStyle name="Komma 3 4 2 3" xfId="6817" xr:uid="{00000000-0005-0000-0000-000046050000}"/>
    <cellStyle name="Komma 3 4 2 3 2" xfId="9572" xr:uid="{B928C9DE-855A-4D2D-AE8A-141F169F0EB5}"/>
    <cellStyle name="Komma 3 4 2 4" xfId="8210" xr:uid="{CF5714C1-890E-445A-A102-C8137F6FDD2F}"/>
    <cellStyle name="Komma 3 4 3" xfId="4137" xr:uid="{00000000-0005-0000-0000-000047050000}"/>
    <cellStyle name="Komma 3 4 3 2" xfId="7305" xr:uid="{00000000-0005-0000-0000-000048050000}"/>
    <cellStyle name="Komma 3 4 3 2 2" xfId="10060" xr:uid="{EE18C083-131F-41AF-9F45-646E0B69F7E9}"/>
    <cellStyle name="Komma 3 4 3 3" xfId="8698" xr:uid="{4D2BE9D1-7D1E-4BE7-92D7-F4DFF7C60DB8}"/>
    <cellStyle name="Komma 3 4 4" xfId="6694" xr:uid="{00000000-0005-0000-0000-000049050000}"/>
    <cellStyle name="Komma 3 4 4 2" xfId="9449" xr:uid="{F1BEFCE7-60B3-4012-989D-90647ADBB949}"/>
    <cellStyle name="Komma 3 4 5" xfId="8082" xr:uid="{594D39A4-46A8-45BB-8C0C-6E1AB45CACB7}"/>
    <cellStyle name="Komma 3 5" xfId="3636" xr:uid="{00000000-0005-0000-0000-00004A050000}"/>
    <cellStyle name="Komma 3 5 2" xfId="4273" xr:uid="{00000000-0005-0000-0000-00004B050000}"/>
    <cellStyle name="Komma 3 5 2 2" xfId="7441" xr:uid="{00000000-0005-0000-0000-00004C050000}"/>
    <cellStyle name="Komma 3 5 2 2 2" xfId="10196" xr:uid="{3FA5AE1D-DAF4-41AD-B573-51672D3E6101}"/>
    <cellStyle name="Komma 3 5 2 3" xfId="8834" xr:uid="{A1E5E8A7-940C-4A52-BF98-62DE22DBD847}"/>
    <cellStyle name="Komma 3 5 3" xfId="6818" xr:uid="{00000000-0005-0000-0000-00004D050000}"/>
    <cellStyle name="Komma 3 5 3 2" xfId="9573" xr:uid="{62C0388A-F879-474C-BDBA-67FD52821979}"/>
    <cellStyle name="Komma 3 5 4" xfId="8211" xr:uid="{BB21B8C2-A724-4032-AF20-17CE8D51D475}"/>
    <cellStyle name="Komma 3 6" xfId="3637" xr:uid="{00000000-0005-0000-0000-00004E050000}"/>
    <cellStyle name="Komma 3 7" xfId="3630" xr:uid="{00000000-0005-0000-0000-00004F050000}"/>
    <cellStyle name="Komma 3 7 2" xfId="4267" xr:uid="{00000000-0005-0000-0000-000050050000}"/>
    <cellStyle name="Komma 3 7 2 2" xfId="7435" xr:uid="{00000000-0005-0000-0000-000051050000}"/>
    <cellStyle name="Komma 3 7 2 2 2" xfId="10190" xr:uid="{1825AC08-E222-44C9-BFFB-BFC56C6F0210}"/>
    <cellStyle name="Komma 3 7 2 3" xfId="8828" xr:uid="{ED60BCBB-01D2-4EFF-8201-26A4974A24EA}"/>
    <cellStyle name="Komma 3 7 3" xfId="6812" xr:uid="{00000000-0005-0000-0000-000052050000}"/>
    <cellStyle name="Komma 3 7 3 2" xfId="9567" xr:uid="{2B6643E8-328D-40A0-9B9A-74E5E069A316}"/>
    <cellStyle name="Komma 3 7 4" xfId="8205" xr:uid="{DB883398-536E-4272-9B5F-2ABC83C337C3}"/>
    <cellStyle name="Komma 3 8" xfId="3507" xr:uid="{00000000-0005-0000-0000-000053050000}"/>
    <cellStyle name="Komma 3 9" xfId="4105" xr:uid="{00000000-0005-0000-0000-000054050000}"/>
    <cellStyle name="Komma 3 9 2" xfId="7273" xr:uid="{00000000-0005-0000-0000-000055050000}"/>
    <cellStyle name="Komma 3 9 2 2" xfId="10028" xr:uid="{C079A133-B7D6-4F0A-B484-1AF3BCF8E462}"/>
    <cellStyle name="Komma 3 9 3" xfId="8666" xr:uid="{363FD4A6-D40D-4850-BB60-B5C1E4F0F0EE}"/>
    <cellStyle name="Komma 4" xfId="430" xr:uid="{00000000-0005-0000-0000-000056050000}"/>
    <cellStyle name="Komma 4 10" xfId="5684" xr:uid="{00000000-0005-0000-0000-000057050000}"/>
    <cellStyle name="Komma 4 10 2" xfId="9330" xr:uid="{58EC98CA-F4F1-461D-9589-7EF679E0D851}"/>
    <cellStyle name="Komma 4 11" xfId="7907" xr:uid="{B6574E85-E17E-493A-917F-75D11360D7F0}"/>
    <cellStyle name="Komma 4 2" xfId="2310" xr:uid="{00000000-0005-0000-0000-000058050000}"/>
    <cellStyle name="Komma 4 2 2" xfId="3303" xr:uid="{00000000-0005-0000-0000-000059050000}"/>
    <cellStyle name="Komma 4 2 2 2" xfId="4276" xr:uid="{00000000-0005-0000-0000-00005A050000}"/>
    <cellStyle name="Komma 4 2 2 2 2" xfId="7444" xr:uid="{00000000-0005-0000-0000-00005B050000}"/>
    <cellStyle name="Komma 4 2 2 2 2 2" xfId="10199" xr:uid="{4116A52A-3265-42AA-AC3D-4ADC8CDF4433}"/>
    <cellStyle name="Komma 4 2 2 2 3" xfId="8837" xr:uid="{344A8368-BA61-4455-B7B5-9992A295AEF2}"/>
    <cellStyle name="Komma 4 2 2 3" xfId="3640" xr:uid="{00000000-0005-0000-0000-00005C050000}"/>
    <cellStyle name="Komma 4 2 2 3 2" xfId="6821" xr:uid="{00000000-0005-0000-0000-00005D050000}"/>
    <cellStyle name="Komma 4 2 2 3 2 2" xfId="9576" xr:uid="{2939B51A-E340-4BD2-9517-F0FBDE00DCDD}"/>
    <cellStyle name="Komma 4 2 2 3 3" xfId="8214" xr:uid="{4E21F055-5AEB-4706-8EBE-37E93CF174CF}"/>
    <cellStyle name="Komma 4 2 2 4" xfId="6613" xr:uid="{00000000-0005-0000-0000-00005E050000}"/>
    <cellStyle name="Komma 4 2 2 4 2" xfId="9377" xr:uid="{1690C0B4-02F5-4FC1-AD0C-038431171E86}"/>
    <cellStyle name="Komma 4 2 2 5" xfId="8006" xr:uid="{060FCD50-2582-4BDA-ADAF-CAFAEFC01C72}"/>
    <cellStyle name="Komma 4 2 3" xfId="3641" xr:uid="{00000000-0005-0000-0000-00005F050000}"/>
    <cellStyle name="Komma 4 2 3 2" xfId="4277" xr:uid="{00000000-0005-0000-0000-000060050000}"/>
    <cellStyle name="Komma 4 2 3 2 2" xfId="7445" xr:uid="{00000000-0005-0000-0000-000061050000}"/>
    <cellStyle name="Komma 4 2 3 2 2 2" xfId="10200" xr:uid="{955065D1-7193-4447-93C1-68D5626DBDC5}"/>
    <cellStyle name="Komma 4 2 3 2 3" xfId="8838" xr:uid="{772BB8BC-18B4-4EA2-BC3D-462A73E3259B}"/>
    <cellStyle name="Komma 4 2 3 3" xfId="6822" xr:uid="{00000000-0005-0000-0000-000062050000}"/>
    <cellStyle name="Komma 4 2 3 3 2" xfId="9577" xr:uid="{A25B3C75-3960-4784-AAC1-00BA5A201E27}"/>
    <cellStyle name="Komma 4 2 3 4" xfId="8215" xr:uid="{C76372F9-A0C4-49BD-BA36-E6F499E4C49B}"/>
    <cellStyle name="Komma 4 2 4" xfId="3642" xr:uid="{00000000-0005-0000-0000-000063050000}"/>
    <cellStyle name="Komma 4 2 4 2" xfId="4278" xr:uid="{00000000-0005-0000-0000-000064050000}"/>
    <cellStyle name="Komma 4 2 4 2 2" xfId="7446" xr:uid="{00000000-0005-0000-0000-000065050000}"/>
    <cellStyle name="Komma 4 2 4 2 2 2" xfId="10201" xr:uid="{B3F7D086-BDF9-412F-8159-16A2A7004E5C}"/>
    <cellStyle name="Komma 4 2 4 2 3" xfId="8839" xr:uid="{7EAA0163-F656-405B-BD4E-72C200DB06A4}"/>
    <cellStyle name="Komma 4 2 4 3" xfId="6823" xr:uid="{00000000-0005-0000-0000-000066050000}"/>
    <cellStyle name="Komma 4 2 4 3 2" xfId="9578" xr:uid="{E16A75CF-28B2-4546-B9DA-405B5DF91812}"/>
    <cellStyle name="Komma 4 2 4 4" xfId="8216" xr:uid="{9138B425-0D6E-4316-84AE-347B1DA038E2}"/>
    <cellStyle name="Komma 4 2 5" xfId="4275" xr:uid="{00000000-0005-0000-0000-000067050000}"/>
    <cellStyle name="Komma 4 2 5 2" xfId="7443" xr:uid="{00000000-0005-0000-0000-000068050000}"/>
    <cellStyle name="Komma 4 2 5 2 2" xfId="10198" xr:uid="{0B9B4C07-D72A-4812-9CBB-96FB0F867871}"/>
    <cellStyle name="Komma 4 2 5 3" xfId="8836" xr:uid="{A02F76AA-CED0-437C-BCF4-A916673AA4F4}"/>
    <cellStyle name="Komma 4 2 6" xfId="3639" xr:uid="{00000000-0005-0000-0000-000069050000}"/>
    <cellStyle name="Komma 4 2 6 2" xfId="6820" xr:uid="{00000000-0005-0000-0000-00006A050000}"/>
    <cellStyle name="Komma 4 2 6 2 2" xfId="9575" xr:uid="{6BDAA52E-CF50-4722-845C-168DFE279C00}"/>
    <cellStyle name="Komma 4 2 6 3" xfId="8213" xr:uid="{7C3643AA-4F90-4456-8C7C-DD11B8B1E7D7}"/>
    <cellStyle name="Komma 4 2 7" xfId="5371" xr:uid="{00000000-0005-0000-0000-00006B050000}"/>
    <cellStyle name="Komma 4 2 7 2" xfId="9316" xr:uid="{3FB405A7-BFCC-44DF-A52C-042EDF20DD2E}"/>
    <cellStyle name="Komma 4 2 8" xfId="6293" xr:uid="{00000000-0005-0000-0000-00006C050000}"/>
    <cellStyle name="Komma 4 2 8 2" xfId="9350" xr:uid="{E04D4C66-8F62-46CF-9D65-4E0610AA3E68}"/>
    <cellStyle name="Komma 4 2 9" xfId="7962" xr:uid="{E39153EE-8A56-48AD-A595-816297577DDF}"/>
    <cellStyle name="Komma 4 3" xfId="3284" xr:uid="{00000000-0005-0000-0000-00006D050000}"/>
    <cellStyle name="Komma 4 3 2" xfId="3644" xr:uid="{00000000-0005-0000-0000-00006E050000}"/>
    <cellStyle name="Komma 4 3 2 2" xfId="4280" xr:uid="{00000000-0005-0000-0000-00006F050000}"/>
    <cellStyle name="Komma 4 3 2 2 2" xfId="7448" xr:uid="{00000000-0005-0000-0000-000070050000}"/>
    <cellStyle name="Komma 4 3 2 2 2 2" xfId="10203" xr:uid="{B4F27792-CACC-43D9-A674-F46140406799}"/>
    <cellStyle name="Komma 4 3 2 2 3" xfId="8841" xr:uid="{FFF59E53-4EAE-4D78-929D-9525189C4F83}"/>
    <cellStyle name="Komma 4 3 2 3" xfId="6825" xr:uid="{00000000-0005-0000-0000-000071050000}"/>
    <cellStyle name="Komma 4 3 2 3 2" xfId="9580" xr:uid="{195DEA83-3FB2-4D10-9B5B-05BCA24944E5}"/>
    <cellStyle name="Komma 4 3 2 4" xfId="8218" xr:uid="{FEC8FF9B-1CD5-4717-9C8B-FD358770AEBA}"/>
    <cellStyle name="Komma 4 3 3" xfId="3645" xr:uid="{00000000-0005-0000-0000-000072050000}"/>
    <cellStyle name="Komma 4 3 3 2" xfId="4281" xr:uid="{00000000-0005-0000-0000-000073050000}"/>
    <cellStyle name="Komma 4 3 3 2 2" xfId="7449" xr:uid="{00000000-0005-0000-0000-000074050000}"/>
    <cellStyle name="Komma 4 3 3 2 2 2" xfId="10204" xr:uid="{78CCA7BC-221E-4768-A1F3-E4D4D6B0D57E}"/>
    <cellStyle name="Komma 4 3 3 2 3" xfId="8842" xr:uid="{0C7E86DE-6646-4B65-BA75-2E5361522C32}"/>
    <cellStyle name="Komma 4 3 3 3" xfId="6826" xr:uid="{00000000-0005-0000-0000-000075050000}"/>
    <cellStyle name="Komma 4 3 3 3 2" xfId="9581" xr:uid="{A408E4CE-5F34-4EA8-998B-DB32A2CF7BE2}"/>
    <cellStyle name="Komma 4 3 3 4" xfId="8219" xr:uid="{65CE0038-9840-4DBE-B225-D4BAA8AE7D1E}"/>
    <cellStyle name="Komma 4 3 4" xfId="4279" xr:uid="{00000000-0005-0000-0000-000076050000}"/>
    <cellStyle name="Komma 4 3 4 2" xfId="7447" xr:uid="{00000000-0005-0000-0000-000077050000}"/>
    <cellStyle name="Komma 4 3 4 2 2" xfId="10202" xr:uid="{0E157C6E-2555-4C73-BA79-639174536079}"/>
    <cellStyle name="Komma 4 3 4 3" xfId="8840" xr:uid="{9466E253-FDE9-4E89-B570-C3376E058C5C}"/>
    <cellStyle name="Komma 4 3 5" xfId="3643" xr:uid="{00000000-0005-0000-0000-000078050000}"/>
    <cellStyle name="Komma 4 3 5 2" xfId="6824" xr:uid="{00000000-0005-0000-0000-000079050000}"/>
    <cellStyle name="Komma 4 3 5 2 2" xfId="9579" xr:uid="{384EE7CB-1DA0-4B02-B24B-880AB3717BEE}"/>
    <cellStyle name="Komma 4 3 5 3" xfId="8217" xr:uid="{5A267194-949D-41BB-AB35-57BB8F1770CF}"/>
    <cellStyle name="Komma 4 3 6" xfId="6603" xr:uid="{00000000-0005-0000-0000-00007A050000}"/>
    <cellStyle name="Komma 4 3 6 2" xfId="9367" xr:uid="{503247B3-573A-4C3A-89C9-CAE41A5AD232}"/>
    <cellStyle name="Komma 4 3 7" xfId="7996" xr:uid="{6D670910-1B68-40C4-B5AF-492F2880CB4D}"/>
    <cellStyle name="Komma 4 4" xfId="3646" xr:uid="{00000000-0005-0000-0000-00007B050000}"/>
    <cellStyle name="Komma 4 4 2" xfId="4282" xr:uid="{00000000-0005-0000-0000-00007C050000}"/>
    <cellStyle name="Komma 4 4 2 2" xfId="7450" xr:uid="{00000000-0005-0000-0000-00007D050000}"/>
    <cellStyle name="Komma 4 4 2 2 2" xfId="10205" xr:uid="{99F9F8CE-4D08-4DFA-ACF1-7258EFF6BCE7}"/>
    <cellStyle name="Komma 4 4 2 3" xfId="8843" xr:uid="{117867D9-D06E-4460-83DC-3F55EEECAC54}"/>
    <cellStyle name="Komma 4 4 3" xfId="6827" xr:uid="{00000000-0005-0000-0000-00007E050000}"/>
    <cellStyle name="Komma 4 4 3 2" xfId="9582" xr:uid="{169DF4AC-5E37-48A2-B038-C549518FB89E}"/>
    <cellStyle name="Komma 4 4 4" xfId="8220" xr:uid="{AB12646C-8853-479D-9F0D-795C7F8EECE2}"/>
    <cellStyle name="Komma 4 5" xfId="3647" xr:uid="{00000000-0005-0000-0000-00007F050000}"/>
    <cellStyle name="Komma 4 5 2" xfId="4283" xr:uid="{00000000-0005-0000-0000-000080050000}"/>
    <cellStyle name="Komma 4 5 2 2" xfId="7451" xr:uid="{00000000-0005-0000-0000-000081050000}"/>
    <cellStyle name="Komma 4 5 2 2 2" xfId="10206" xr:uid="{D69688FA-96B2-4F9E-98C8-E2E22100D772}"/>
    <cellStyle name="Komma 4 5 2 3" xfId="8844" xr:uid="{EC515CCD-F181-4737-B1AB-9ACF6A9F7D92}"/>
    <cellStyle name="Komma 4 5 3" xfId="6828" xr:uid="{00000000-0005-0000-0000-000082050000}"/>
    <cellStyle name="Komma 4 5 3 2" xfId="9583" xr:uid="{2C35C20B-388F-4B19-9B1F-C1CB53F6D653}"/>
    <cellStyle name="Komma 4 5 4" xfId="8221" xr:uid="{E8E74462-EC25-4604-AB50-A50966D0F587}"/>
    <cellStyle name="Komma 4 6" xfId="3648" xr:uid="{00000000-0005-0000-0000-000083050000}"/>
    <cellStyle name="Komma 4 6 2" xfId="4284" xr:uid="{00000000-0005-0000-0000-000084050000}"/>
    <cellStyle name="Komma 4 6 2 2" xfId="7452" xr:uid="{00000000-0005-0000-0000-000085050000}"/>
    <cellStyle name="Komma 4 6 2 2 2" xfId="10207" xr:uid="{EDA873DE-FBDF-4E8B-80A1-B9C7B25C056A}"/>
    <cellStyle name="Komma 4 6 2 3" xfId="8845" xr:uid="{D23A0631-CB89-4466-856A-8A2F31E54AA4}"/>
    <cellStyle name="Komma 4 6 3" xfId="6829" xr:uid="{00000000-0005-0000-0000-000086050000}"/>
    <cellStyle name="Komma 4 6 3 2" xfId="9584" xr:uid="{5BD408E0-A1D1-4E5C-89A9-C460B455714F}"/>
    <cellStyle name="Komma 4 6 4" xfId="8222" xr:uid="{BDD09B49-2ABE-4979-96D4-00E37A5FEC4E}"/>
    <cellStyle name="Komma 4 7" xfId="4274" xr:uid="{00000000-0005-0000-0000-000087050000}"/>
    <cellStyle name="Komma 4 7 2" xfId="7442" xr:uid="{00000000-0005-0000-0000-000088050000}"/>
    <cellStyle name="Komma 4 7 2 2" xfId="10197" xr:uid="{05843042-5A8F-415D-851E-067D3CBEB587}"/>
    <cellStyle name="Komma 4 7 3" xfId="8835" xr:uid="{F573CB65-5DBD-403B-9CCC-1866ACA0B2B0}"/>
    <cellStyle name="Komma 4 8" xfId="3638" xr:uid="{00000000-0005-0000-0000-000089050000}"/>
    <cellStyle name="Komma 4 8 2" xfId="6819" xr:uid="{00000000-0005-0000-0000-00008A050000}"/>
    <cellStyle name="Komma 4 8 2 2" xfId="9574" xr:uid="{454BD6B2-454F-4ED0-817C-59CFE791A56E}"/>
    <cellStyle name="Komma 4 8 3" xfId="8212" xr:uid="{5DEABA30-DA50-484D-837A-494C26BD5A06}"/>
    <cellStyle name="Komma 4 9" xfId="4937" xr:uid="{00000000-0005-0000-0000-00008B050000}"/>
    <cellStyle name="Komma 4 9 2" xfId="9300" xr:uid="{6AC8151C-306A-4755-A5C6-3FE61C955887}"/>
    <cellStyle name="Komma 5" xfId="431" xr:uid="{00000000-0005-0000-0000-00008C050000}"/>
    <cellStyle name="Komma 5 2" xfId="2311" xr:uid="{00000000-0005-0000-0000-00008D050000}"/>
    <cellStyle name="Komma 5 2 2" xfId="3304" xr:uid="{00000000-0005-0000-0000-00008E050000}"/>
    <cellStyle name="Komma 5 2 2 2" xfId="4287" xr:uid="{00000000-0005-0000-0000-00008F050000}"/>
    <cellStyle name="Komma 5 2 2 2 2" xfId="7455" xr:uid="{00000000-0005-0000-0000-000090050000}"/>
    <cellStyle name="Komma 5 2 2 2 2 2" xfId="10210" xr:uid="{45D32FC4-7216-428A-9897-A4FCD86B6FCF}"/>
    <cellStyle name="Komma 5 2 2 2 3" xfId="8848" xr:uid="{8E5336FA-D6A7-4C04-9A99-307EE696E0A3}"/>
    <cellStyle name="Komma 5 2 2 3" xfId="3651" xr:uid="{00000000-0005-0000-0000-000091050000}"/>
    <cellStyle name="Komma 5 2 2 3 2" xfId="6832" xr:uid="{00000000-0005-0000-0000-000092050000}"/>
    <cellStyle name="Komma 5 2 2 3 2 2" xfId="9587" xr:uid="{530F8194-8540-4D4A-B0E9-89ECD1CD61CC}"/>
    <cellStyle name="Komma 5 2 2 3 3" xfId="8225" xr:uid="{DB371A21-735D-42FD-AA31-347746A8BC96}"/>
    <cellStyle name="Komma 5 2 3" xfId="3652" xr:uid="{00000000-0005-0000-0000-000093050000}"/>
    <cellStyle name="Komma 5 2 3 2" xfId="4288" xr:uid="{00000000-0005-0000-0000-000094050000}"/>
    <cellStyle name="Komma 5 2 3 2 2" xfId="7456" xr:uid="{00000000-0005-0000-0000-000095050000}"/>
    <cellStyle name="Komma 5 2 3 2 2 2" xfId="10211" xr:uid="{72B591F6-7970-4E38-BE65-012914526A89}"/>
    <cellStyle name="Komma 5 2 3 2 3" xfId="8849" xr:uid="{3D138FF7-A5FE-42A4-9CE2-226BEDFE3538}"/>
    <cellStyle name="Komma 5 2 3 3" xfId="6833" xr:uid="{00000000-0005-0000-0000-000096050000}"/>
    <cellStyle name="Komma 5 2 3 3 2" xfId="9588" xr:uid="{175A581E-80D6-4159-B08E-A60EA4137CAD}"/>
    <cellStyle name="Komma 5 2 3 4" xfId="8226" xr:uid="{98E8A351-90AA-4BD1-BD67-5F18A49D125D}"/>
    <cellStyle name="Komma 5 2 4" xfId="4286" xr:uid="{00000000-0005-0000-0000-000097050000}"/>
    <cellStyle name="Komma 5 2 4 2" xfId="7454" xr:uid="{00000000-0005-0000-0000-000098050000}"/>
    <cellStyle name="Komma 5 2 4 2 2" xfId="10209" xr:uid="{900D01A7-DA67-444E-9C73-FF22DD2256E8}"/>
    <cellStyle name="Komma 5 2 4 3" xfId="8847" xr:uid="{9E5E55CC-062E-41B7-8FFC-050952D21B7F}"/>
    <cellStyle name="Komma 5 2 5" xfId="3650" xr:uid="{00000000-0005-0000-0000-000099050000}"/>
    <cellStyle name="Komma 5 2 5 2" xfId="6831" xr:uid="{00000000-0005-0000-0000-00009A050000}"/>
    <cellStyle name="Komma 5 2 5 2 2" xfId="9586" xr:uid="{2B496343-E35A-430D-B2C0-D350E21B55A8}"/>
    <cellStyle name="Komma 5 2 5 3" xfId="8224" xr:uid="{32084BC9-E39F-4FB2-AE4E-646099E60D78}"/>
    <cellStyle name="Komma 5 3" xfId="3285" xr:uid="{00000000-0005-0000-0000-00009B050000}"/>
    <cellStyle name="Komma 5 3 2" xfId="4289" xr:uid="{00000000-0005-0000-0000-00009C050000}"/>
    <cellStyle name="Komma 5 3 2 2" xfId="7457" xr:uid="{00000000-0005-0000-0000-00009D050000}"/>
    <cellStyle name="Komma 5 3 2 2 2" xfId="10212" xr:uid="{6100A20A-36EA-4170-825F-B2533775FD3B}"/>
    <cellStyle name="Komma 5 3 2 3" xfId="8850" xr:uid="{43584CB9-27CE-420A-93E6-414973978CEA}"/>
    <cellStyle name="Komma 5 3 3" xfId="3653" xr:uid="{00000000-0005-0000-0000-00009E050000}"/>
    <cellStyle name="Komma 5 3 3 2" xfId="6834" xr:uid="{00000000-0005-0000-0000-00009F050000}"/>
    <cellStyle name="Komma 5 3 3 2 2" xfId="9589" xr:uid="{97EE70B7-BD11-4FB3-9BD5-DC48A3D78B9E}"/>
    <cellStyle name="Komma 5 3 3 3" xfId="8227" xr:uid="{396C2483-91F1-48FA-884D-99D160343B18}"/>
    <cellStyle name="Komma 5 4" xfId="3654" xr:uid="{00000000-0005-0000-0000-0000A0050000}"/>
    <cellStyle name="Komma 5 4 2" xfId="4290" xr:uid="{00000000-0005-0000-0000-0000A1050000}"/>
    <cellStyle name="Komma 5 4 2 2" xfId="7458" xr:uid="{00000000-0005-0000-0000-0000A2050000}"/>
    <cellStyle name="Komma 5 4 2 2 2" xfId="10213" xr:uid="{B4E33E4B-27E9-4F6C-B3E1-BBBACD082A36}"/>
    <cellStyle name="Komma 5 4 2 3" xfId="8851" xr:uid="{427602F9-6F37-4F19-BDF0-7DD6CC3CDBE6}"/>
    <cellStyle name="Komma 5 4 3" xfId="6835" xr:uid="{00000000-0005-0000-0000-0000A3050000}"/>
    <cellStyle name="Komma 5 4 3 2" xfId="9590" xr:uid="{D6ED91CF-9392-482B-9DDA-FE5A053167D7}"/>
    <cellStyle name="Komma 5 4 4" xfId="8228" xr:uid="{1DF08A44-57FD-4DD4-BAD5-0C1616E57B0A}"/>
    <cellStyle name="Komma 5 5" xfId="3655" xr:uid="{00000000-0005-0000-0000-0000A4050000}"/>
    <cellStyle name="Komma 5 5 2" xfId="4291" xr:uid="{00000000-0005-0000-0000-0000A5050000}"/>
    <cellStyle name="Komma 5 5 2 2" xfId="7459" xr:uid="{00000000-0005-0000-0000-0000A6050000}"/>
    <cellStyle name="Komma 5 5 2 2 2" xfId="10214" xr:uid="{E0F5502F-9611-42F1-9F00-906BDCF9297F}"/>
    <cellStyle name="Komma 5 5 2 3" xfId="8852" xr:uid="{FC618B73-BD4A-4C59-830E-9FA8F10A1A04}"/>
    <cellStyle name="Komma 5 5 3" xfId="6836" xr:uid="{00000000-0005-0000-0000-0000A7050000}"/>
    <cellStyle name="Komma 5 5 3 2" xfId="9591" xr:uid="{458BFF9D-8BAA-49EC-8317-665C518A2EC3}"/>
    <cellStyle name="Komma 5 5 4" xfId="8229" xr:uid="{9FE364ED-0599-4A2A-9790-57A6AFEF4F15}"/>
    <cellStyle name="Komma 5 6" xfId="4285" xr:uid="{00000000-0005-0000-0000-0000A8050000}"/>
    <cellStyle name="Komma 5 6 2" xfId="7453" xr:uid="{00000000-0005-0000-0000-0000A9050000}"/>
    <cellStyle name="Komma 5 6 2 2" xfId="10208" xr:uid="{0CD9614E-097E-415C-B93F-E70BF128029A}"/>
    <cellStyle name="Komma 5 6 3" xfId="8846" xr:uid="{535C69AB-FC8D-4C88-9A32-F5D558B967A8}"/>
    <cellStyle name="Komma 5 7" xfId="3649" xr:uid="{00000000-0005-0000-0000-0000AA050000}"/>
    <cellStyle name="Komma 5 7 2" xfId="6830" xr:uid="{00000000-0005-0000-0000-0000AB050000}"/>
    <cellStyle name="Komma 5 7 2 2" xfId="9585" xr:uid="{F507BC6A-CA8B-4ED5-815E-7A6A75A8ACB3}"/>
    <cellStyle name="Komma 5 7 3" xfId="8223" xr:uid="{15D3D0AC-3D39-4808-B991-A747AFE44511}"/>
    <cellStyle name="Komma 6" xfId="3363" xr:uid="{00000000-0005-0000-0000-0000AC050000}"/>
    <cellStyle name="Komma 6 2" xfId="3656" xr:uid="{00000000-0005-0000-0000-0000AD050000}"/>
    <cellStyle name="Komma 6 2 2" xfId="3657" xr:uid="{00000000-0005-0000-0000-0000AE050000}"/>
    <cellStyle name="Komma 6 2 2 2" xfId="4294" xr:uid="{00000000-0005-0000-0000-0000AF050000}"/>
    <cellStyle name="Komma 6 2 2 2 2" xfId="7462" xr:uid="{00000000-0005-0000-0000-0000B0050000}"/>
    <cellStyle name="Komma 6 2 2 2 2 2" xfId="10217" xr:uid="{6F24F2F1-E8FB-424C-A068-A8BEA0597E14}"/>
    <cellStyle name="Komma 6 2 2 2 3" xfId="8855" xr:uid="{3690DDFB-145F-4F69-977E-80C6841E61C6}"/>
    <cellStyle name="Komma 6 2 2 3" xfId="6838" xr:uid="{00000000-0005-0000-0000-0000B1050000}"/>
    <cellStyle name="Komma 6 2 2 3 2" xfId="9593" xr:uid="{40892AB0-FD35-4F83-B57F-3D34DFB11111}"/>
    <cellStyle name="Komma 6 2 2 4" xfId="8231" xr:uid="{3AAC3676-BC8A-4195-A5AC-A16E22FE10AF}"/>
    <cellStyle name="Komma 6 2 3" xfId="3658" xr:uid="{00000000-0005-0000-0000-0000B2050000}"/>
    <cellStyle name="Komma 6 2 3 2" xfId="4295" xr:uid="{00000000-0005-0000-0000-0000B3050000}"/>
    <cellStyle name="Komma 6 2 3 2 2" xfId="7463" xr:uid="{00000000-0005-0000-0000-0000B4050000}"/>
    <cellStyle name="Komma 6 2 3 2 2 2" xfId="10218" xr:uid="{FE71150D-C079-4142-AA08-E0A82F3BA5A9}"/>
    <cellStyle name="Komma 6 2 3 2 3" xfId="8856" xr:uid="{9DCDD6B3-C530-490C-BF19-54F4FC58F834}"/>
    <cellStyle name="Komma 6 2 3 3" xfId="6839" xr:uid="{00000000-0005-0000-0000-0000B5050000}"/>
    <cellStyle name="Komma 6 2 3 3 2" xfId="9594" xr:uid="{2C914B39-E31B-474E-9CE3-E64AD0AFC34A}"/>
    <cellStyle name="Komma 6 2 3 4" xfId="8232" xr:uid="{8FEE7704-8AD0-41CE-BC47-737463BE611D}"/>
    <cellStyle name="Komma 6 2 4" xfId="4293" xr:uid="{00000000-0005-0000-0000-0000B6050000}"/>
    <cellStyle name="Komma 6 2 4 2" xfId="7461" xr:uid="{00000000-0005-0000-0000-0000B7050000}"/>
    <cellStyle name="Komma 6 2 4 2 2" xfId="10216" xr:uid="{6D972DE9-8208-4CBC-91F6-CBA203B6D48C}"/>
    <cellStyle name="Komma 6 2 4 3" xfId="8854" xr:uid="{5D1EAC0E-70C6-4916-A897-E8FAD1DA697D}"/>
    <cellStyle name="Komma 6 2 5" xfId="6837" xr:uid="{00000000-0005-0000-0000-0000B8050000}"/>
    <cellStyle name="Komma 6 2 5 2" xfId="9592" xr:uid="{7F66C6C5-F815-4723-B0D8-BEE74C0B367E}"/>
    <cellStyle name="Komma 6 2 6" xfId="8230" xr:uid="{E49D63ED-37FB-4E92-A9D1-D5AD72323027}"/>
    <cellStyle name="Komma 6 3" xfId="3659" xr:uid="{00000000-0005-0000-0000-0000B9050000}"/>
    <cellStyle name="Komma 6 3 2" xfId="4296" xr:uid="{00000000-0005-0000-0000-0000BA050000}"/>
    <cellStyle name="Komma 6 3 2 2" xfId="7464" xr:uid="{00000000-0005-0000-0000-0000BB050000}"/>
    <cellStyle name="Komma 6 3 2 2 2" xfId="10219" xr:uid="{1CA08D4A-8422-42D5-A776-F0FD6D86A071}"/>
    <cellStyle name="Komma 6 3 2 3" xfId="8857" xr:uid="{216728AC-1857-4929-988B-EC9E4F422E7F}"/>
    <cellStyle name="Komma 6 3 3" xfId="6840" xr:uid="{00000000-0005-0000-0000-0000BC050000}"/>
    <cellStyle name="Komma 6 3 3 2" xfId="9595" xr:uid="{29428DAA-963A-46CE-93E2-ECEFFB3CC20E}"/>
    <cellStyle name="Komma 6 3 4" xfId="8233" xr:uid="{D23263A0-CA1C-4159-B6EC-94DA3E6016E6}"/>
    <cellStyle name="Komma 6 4" xfId="3660" xr:uid="{00000000-0005-0000-0000-0000BD050000}"/>
    <cellStyle name="Komma 6 4 2" xfId="4297" xr:uid="{00000000-0005-0000-0000-0000BE050000}"/>
    <cellStyle name="Komma 6 4 2 2" xfId="7465" xr:uid="{00000000-0005-0000-0000-0000BF050000}"/>
    <cellStyle name="Komma 6 4 2 2 2" xfId="10220" xr:uid="{06A33E6F-2EA8-42EF-BC35-CAD8D78FEC83}"/>
    <cellStyle name="Komma 6 4 2 3" xfId="8858" xr:uid="{B3F3D957-AE4E-498F-B07A-34595E6F65A7}"/>
    <cellStyle name="Komma 6 4 3" xfId="6841" xr:uid="{00000000-0005-0000-0000-0000C0050000}"/>
    <cellStyle name="Komma 6 4 3 2" xfId="9596" xr:uid="{A7ABCA65-E614-41A6-82AC-1099EB01A366}"/>
    <cellStyle name="Komma 6 4 4" xfId="8234" xr:uid="{E2BE9AE4-E6DE-450C-AD56-E5A442D09336}"/>
    <cellStyle name="Komma 6 5" xfId="3661" xr:uid="{00000000-0005-0000-0000-0000C1050000}"/>
    <cellStyle name="Komma 6 5 2" xfId="4298" xr:uid="{00000000-0005-0000-0000-0000C2050000}"/>
    <cellStyle name="Komma 6 5 2 2" xfId="7466" xr:uid="{00000000-0005-0000-0000-0000C3050000}"/>
    <cellStyle name="Komma 6 5 2 2 2" xfId="10221" xr:uid="{B0845A05-302F-42AE-9112-A15387F09373}"/>
    <cellStyle name="Komma 6 5 2 3" xfId="8859" xr:uid="{3E241833-9B05-49A5-859F-50AE37EBBC37}"/>
    <cellStyle name="Komma 6 5 3" xfId="6842" xr:uid="{00000000-0005-0000-0000-0000C4050000}"/>
    <cellStyle name="Komma 6 5 3 2" xfId="9597" xr:uid="{DA4F06E9-277A-4473-990F-135937E61548}"/>
    <cellStyle name="Komma 6 5 4" xfId="8235" xr:uid="{4BC1F4B7-127F-4E45-ACBB-A2698FD1AD1F}"/>
    <cellStyle name="Komma 6 6" xfId="4292" xr:uid="{00000000-0005-0000-0000-0000C5050000}"/>
    <cellStyle name="Komma 6 6 2" xfId="7460" xr:uid="{00000000-0005-0000-0000-0000C6050000}"/>
    <cellStyle name="Komma 6 6 2 2" xfId="10215" xr:uid="{86A3825C-2815-41CB-98DC-F979B0333070}"/>
    <cellStyle name="Komma 6 6 3" xfId="8853" xr:uid="{EE42A321-8775-4A03-B4EB-B5771FEC4F87}"/>
    <cellStyle name="Komma 6 7" xfId="6647" xr:uid="{00000000-0005-0000-0000-0000C7050000}"/>
    <cellStyle name="Komma 6 7 2" xfId="9411" xr:uid="{82DE2EF4-8245-4F0A-AE52-B227608D1B2D}"/>
    <cellStyle name="Komma 6 8" xfId="8040" xr:uid="{AFC3DB0E-3E5A-4D83-87AD-38E60C2B0E16}"/>
    <cellStyle name="Komma 7" xfId="3662" xr:uid="{00000000-0005-0000-0000-0000C8050000}"/>
    <cellStyle name="Komma 7 2" xfId="3663" xr:uid="{00000000-0005-0000-0000-0000C9050000}"/>
    <cellStyle name="Komma 7 2 2" xfId="3664" xr:uid="{00000000-0005-0000-0000-0000CA050000}"/>
    <cellStyle name="Komma 7 2 2 2" xfId="4301" xr:uid="{00000000-0005-0000-0000-0000CB050000}"/>
    <cellStyle name="Komma 7 2 2 2 2" xfId="7469" xr:uid="{00000000-0005-0000-0000-0000CC050000}"/>
    <cellStyle name="Komma 7 2 2 2 2 2" xfId="10224" xr:uid="{A2EFD407-6CA3-47E4-AA3F-0350054A495E}"/>
    <cellStyle name="Komma 7 2 2 2 3" xfId="8862" xr:uid="{370F8033-E2D1-4B20-886E-2FD7A9CC05F0}"/>
    <cellStyle name="Komma 7 2 2 3" xfId="6845" xr:uid="{00000000-0005-0000-0000-0000CD050000}"/>
    <cellStyle name="Komma 7 2 2 3 2" xfId="9600" xr:uid="{6C230C2C-D6BB-4488-AAFA-0A376CE137FF}"/>
    <cellStyle name="Komma 7 2 2 4" xfId="8238" xr:uid="{186118D7-DFFB-4C16-AA68-72C4F2DFCE3E}"/>
    <cellStyle name="Komma 7 2 3" xfId="3665" xr:uid="{00000000-0005-0000-0000-0000CE050000}"/>
    <cellStyle name="Komma 7 2 3 2" xfId="4302" xr:uid="{00000000-0005-0000-0000-0000CF050000}"/>
    <cellStyle name="Komma 7 2 3 2 2" xfId="7470" xr:uid="{00000000-0005-0000-0000-0000D0050000}"/>
    <cellStyle name="Komma 7 2 3 2 2 2" xfId="10225" xr:uid="{82B70729-D317-4857-A7E3-89397A28FEA8}"/>
    <cellStyle name="Komma 7 2 3 2 3" xfId="8863" xr:uid="{615E566A-D045-4669-9934-F4CFC5425E29}"/>
    <cellStyle name="Komma 7 2 3 3" xfId="6846" xr:uid="{00000000-0005-0000-0000-0000D1050000}"/>
    <cellStyle name="Komma 7 2 3 3 2" xfId="9601" xr:uid="{214DA7F2-45A7-4491-A795-DEEA4B9772AD}"/>
    <cellStyle name="Komma 7 2 3 4" xfId="8239" xr:uid="{E8B3D01B-F975-4D47-9CFC-0003DDE437AC}"/>
    <cellStyle name="Komma 7 2 4" xfId="4300" xr:uid="{00000000-0005-0000-0000-0000D2050000}"/>
    <cellStyle name="Komma 7 2 4 2" xfId="7468" xr:uid="{00000000-0005-0000-0000-0000D3050000}"/>
    <cellStyle name="Komma 7 2 4 2 2" xfId="10223" xr:uid="{17DEC017-4F35-46A0-9E04-5ECE256BD2AA}"/>
    <cellStyle name="Komma 7 2 4 3" xfId="8861" xr:uid="{695E1111-6B5A-48A3-B5F5-C5B60A3F5871}"/>
    <cellStyle name="Komma 7 2 5" xfId="6844" xr:uid="{00000000-0005-0000-0000-0000D4050000}"/>
    <cellStyle name="Komma 7 2 5 2" xfId="9599" xr:uid="{3AB2F11A-1CB5-412D-8685-D2E86A63C314}"/>
    <cellStyle name="Komma 7 2 6" xfId="8237" xr:uid="{E01C5D4B-22D7-41A4-B4A5-F83A90CEE5C0}"/>
    <cellStyle name="Komma 7 3" xfId="3666" xr:uid="{00000000-0005-0000-0000-0000D5050000}"/>
    <cellStyle name="Komma 7 3 2" xfId="4303" xr:uid="{00000000-0005-0000-0000-0000D6050000}"/>
    <cellStyle name="Komma 7 3 2 2" xfId="7471" xr:uid="{00000000-0005-0000-0000-0000D7050000}"/>
    <cellStyle name="Komma 7 3 2 2 2" xfId="10226" xr:uid="{1630A2C6-8202-4FAA-872C-F29A18467131}"/>
    <cellStyle name="Komma 7 3 2 3" xfId="8864" xr:uid="{A832280D-213A-4368-8575-328E63FF7B7E}"/>
    <cellStyle name="Komma 7 3 3" xfId="6847" xr:uid="{00000000-0005-0000-0000-0000D8050000}"/>
    <cellStyle name="Komma 7 3 3 2" xfId="9602" xr:uid="{49EA9335-FB41-4D71-A260-492C5D1DD9B4}"/>
    <cellStyle name="Komma 7 3 4" xfId="8240" xr:uid="{F0A93060-1170-4DBD-B9A1-3E0E3DF21C03}"/>
    <cellStyle name="Komma 7 4" xfId="3667" xr:uid="{00000000-0005-0000-0000-0000D9050000}"/>
    <cellStyle name="Komma 7 4 2" xfId="4304" xr:uid="{00000000-0005-0000-0000-0000DA050000}"/>
    <cellStyle name="Komma 7 4 2 2" xfId="7472" xr:uid="{00000000-0005-0000-0000-0000DB050000}"/>
    <cellStyle name="Komma 7 4 2 2 2" xfId="10227" xr:uid="{B16AB201-2BD5-471F-80CE-F14C53227F50}"/>
    <cellStyle name="Komma 7 4 2 3" xfId="8865" xr:uid="{947E505C-4DC7-44E8-92B9-AB1DF490F46B}"/>
    <cellStyle name="Komma 7 4 3" xfId="6848" xr:uid="{00000000-0005-0000-0000-0000DC050000}"/>
    <cellStyle name="Komma 7 4 3 2" xfId="9603" xr:uid="{748FC9F4-64C0-4551-AF3B-CF741F8821CF}"/>
    <cellStyle name="Komma 7 4 4" xfId="8241" xr:uid="{125A8254-54CE-48C0-A0C4-A4C59228F984}"/>
    <cellStyle name="Komma 7 5" xfId="4299" xr:uid="{00000000-0005-0000-0000-0000DD050000}"/>
    <cellStyle name="Komma 7 5 2" xfId="7467" xr:uid="{00000000-0005-0000-0000-0000DE050000}"/>
    <cellStyle name="Komma 7 5 2 2" xfId="10222" xr:uid="{CC842AF9-5FA0-462C-BF80-7B1C38FD9C3E}"/>
    <cellStyle name="Komma 7 5 3" xfId="8860" xr:uid="{7AFEA75E-9CAD-4D40-858B-7A4B3EBDA57F}"/>
    <cellStyle name="Komma 7 6" xfId="6843" xr:uid="{00000000-0005-0000-0000-0000DF050000}"/>
    <cellStyle name="Komma 7 6 2" xfId="9598" xr:uid="{5D16010C-09E3-4149-AB05-8769A8933D84}"/>
    <cellStyle name="Komma 7 7" xfId="8236" xr:uid="{FD9602EB-C873-4962-B363-4848311D3709}"/>
    <cellStyle name="Komma 8" xfId="3668" xr:uid="{00000000-0005-0000-0000-0000E0050000}"/>
    <cellStyle name="Komma 8 2" xfId="3669" xr:uid="{00000000-0005-0000-0000-0000E1050000}"/>
    <cellStyle name="Komma 8 2 2" xfId="4306" xr:uid="{00000000-0005-0000-0000-0000E2050000}"/>
    <cellStyle name="Komma 8 2 2 2" xfId="7474" xr:uid="{00000000-0005-0000-0000-0000E3050000}"/>
    <cellStyle name="Komma 8 2 2 2 2" xfId="10229" xr:uid="{D3FCCF55-7F08-46B9-A965-6870E76D3E00}"/>
    <cellStyle name="Komma 8 2 2 3" xfId="8867" xr:uid="{98AAF4B0-0231-47DE-9813-2698E84D9E83}"/>
    <cellStyle name="Komma 8 2 3" xfId="6850" xr:uid="{00000000-0005-0000-0000-0000E4050000}"/>
    <cellStyle name="Komma 8 2 3 2" xfId="9605" xr:uid="{E5919373-49CB-4868-87CA-0FB95997249F}"/>
    <cellStyle name="Komma 8 2 4" xfId="8243" xr:uid="{CE91952C-AF91-40FF-9C0B-68FAEF42A39D}"/>
    <cellStyle name="Komma 8 3" xfId="3670" xr:uid="{00000000-0005-0000-0000-0000E5050000}"/>
    <cellStyle name="Komma 8 3 2" xfId="4307" xr:uid="{00000000-0005-0000-0000-0000E6050000}"/>
    <cellStyle name="Komma 8 3 2 2" xfId="7475" xr:uid="{00000000-0005-0000-0000-0000E7050000}"/>
    <cellStyle name="Komma 8 3 2 2 2" xfId="10230" xr:uid="{872385BC-9F1A-42C1-B65E-BE94095438F8}"/>
    <cellStyle name="Komma 8 3 2 3" xfId="8868" xr:uid="{780B8AE6-F06B-4D4F-9BAC-4425EC536A10}"/>
    <cellStyle name="Komma 8 3 3" xfId="6851" xr:uid="{00000000-0005-0000-0000-0000E8050000}"/>
    <cellStyle name="Komma 8 3 3 2" xfId="9606" xr:uid="{F855215B-3A89-4E8D-911F-FB66A520E1CA}"/>
    <cellStyle name="Komma 8 3 4" xfId="8244" xr:uid="{E3E2FA27-B58F-4867-B439-F849D885DB6F}"/>
    <cellStyle name="Komma 8 4" xfId="4305" xr:uid="{00000000-0005-0000-0000-0000E9050000}"/>
    <cellStyle name="Komma 8 4 2" xfId="7473" xr:uid="{00000000-0005-0000-0000-0000EA050000}"/>
    <cellStyle name="Komma 8 4 2 2" xfId="10228" xr:uid="{8F5F5C10-6D4A-4A42-85AA-0A37793460CA}"/>
    <cellStyle name="Komma 8 4 3" xfId="8866" xr:uid="{4BF99A69-6EF8-4FAD-AA27-0BD2224D9AEA}"/>
    <cellStyle name="Komma 8 5" xfId="6849" xr:uid="{00000000-0005-0000-0000-0000EB050000}"/>
    <cellStyle name="Komma 8 5 2" xfId="9604" xr:uid="{18FE933A-A768-4703-A2E8-D17B554BA950}"/>
    <cellStyle name="Komma 8 6" xfId="8242" xr:uid="{042D0DE9-84B0-4E52-9E8C-44E015A105F9}"/>
    <cellStyle name="Komma 9" xfId="3671" xr:uid="{00000000-0005-0000-0000-0000EC050000}"/>
    <cellStyle name="Komma 9 2" xfId="4308" xr:uid="{00000000-0005-0000-0000-0000ED050000}"/>
    <cellStyle name="Komma 9 2 2" xfId="7476" xr:uid="{00000000-0005-0000-0000-0000EE050000}"/>
    <cellStyle name="Komma 9 2 2 2" xfId="10231" xr:uid="{8E709282-7764-4154-A17C-8720321E85A4}"/>
    <cellStyle name="Komma 9 2 3" xfId="8869" xr:uid="{A51C260E-3AE5-4FDC-8D1F-2D6F0FB80164}"/>
    <cellStyle name="Komma 9 3" xfId="6852" xr:uid="{00000000-0005-0000-0000-0000EF050000}"/>
    <cellStyle name="Komma 9 3 2" xfId="9607" xr:uid="{A35819C9-9023-491D-B59A-AD64CE710463}"/>
    <cellStyle name="Komma 9 4" xfId="8245" xr:uid="{9F1A8260-17A2-4C30-A3F3-D6B3F3E23681}"/>
    <cellStyle name="Kontrollér celle" xfId="3334" builtinId="23" customBuiltin="1"/>
    <cellStyle name="Link 2" xfId="432" xr:uid="{00000000-0005-0000-0000-0000F0050000}"/>
    <cellStyle name="Link 2 2" xfId="3674" xr:uid="{00000000-0005-0000-0000-0000F1050000}"/>
    <cellStyle name="Link 2 3" xfId="3675" xr:uid="{00000000-0005-0000-0000-0000F2050000}"/>
    <cellStyle name="Link 2 4" xfId="3673" xr:uid="{00000000-0005-0000-0000-0000F3050000}"/>
    <cellStyle name="Link 2 5" xfId="3503" xr:uid="{00000000-0005-0000-0000-0000F4050000}"/>
    <cellStyle name="Link 3" xfId="433" xr:uid="{00000000-0005-0000-0000-0000F5050000}"/>
    <cellStyle name="Link 3 2" xfId="3676" xr:uid="{00000000-0005-0000-0000-0000F6050000}"/>
    <cellStyle name="Link 4" xfId="3672" xr:uid="{00000000-0005-0000-0000-0000F7050000}"/>
    <cellStyle name="Link 5" xfId="3509" xr:uid="{00000000-0005-0000-0000-0000F8050000}"/>
    <cellStyle name="Link 6" xfId="4729" xr:uid="{00000000-0005-0000-0000-0000F9050000}"/>
    <cellStyle name="Linked Cell 2" xfId="3445" xr:uid="{00000000-0005-0000-0000-0000FB050000}"/>
    <cellStyle name="Migliaia [0] 10" xfId="434" xr:uid="{00000000-0005-0000-0000-0000FC050000}"/>
    <cellStyle name="Migliaia [0] 10 2" xfId="2010" xr:uid="{00000000-0005-0000-0000-0000FD050000}"/>
    <cellStyle name="Migliaia [0] 10 2 2" xfId="5309" xr:uid="{00000000-0005-0000-0000-0000FE050000}"/>
    <cellStyle name="Migliaia [0] 10 2 3" xfId="6231" xr:uid="{00000000-0005-0000-0000-0000FF050000}"/>
    <cellStyle name="Migliaia [0] 10 3" xfId="4740" xr:uid="{00000000-0005-0000-0000-000000060000}"/>
    <cellStyle name="Migliaia [0] 10 4" xfId="5685" xr:uid="{00000000-0005-0000-0000-000001060000}"/>
    <cellStyle name="Migliaia [0] 11" xfId="435" xr:uid="{00000000-0005-0000-0000-000002060000}"/>
    <cellStyle name="Migliaia [0] 11 2" xfId="2011" xr:uid="{00000000-0005-0000-0000-000003060000}"/>
    <cellStyle name="Migliaia [0] 11 2 2" xfId="5310" xr:uid="{00000000-0005-0000-0000-000004060000}"/>
    <cellStyle name="Migliaia [0] 11 2 3" xfId="6232" xr:uid="{00000000-0005-0000-0000-000005060000}"/>
    <cellStyle name="Migliaia [0] 11 3" xfId="4741" xr:uid="{00000000-0005-0000-0000-000006060000}"/>
    <cellStyle name="Migliaia [0] 11 4" xfId="5686" xr:uid="{00000000-0005-0000-0000-000007060000}"/>
    <cellStyle name="Migliaia [0] 12" xfId="436" xr:uid="{00000000-0005-0000-0000-000008060000}"/>
    <cellStyle name="Migliaia [0] 12 2" xfId="2012" xr:uid="{00000000-0005-0000-0000-000009060000}"/>
    <cellStyle name="Migliaia [0] 12 2 2" xfId="5311" xr:uid="{00000000-0005-0000-0000-00000A060000}"/>
    <cellStyle name="Migliaia [0] 12 2 3" xfId="6233" xr:uid="{00000000-0005-0000-0000-00000B060000}"/>
    <cellStyle name="Migliaia [0] 12 3" xfId="4742" xr:uid="{00000000-0005-0000-0000-00000C060000}"/>
    <cellStyle name="Migliaia [0] 12 4" xfId="5687" xr:uid="{00000000-0005-0000-0000-00000D060000}"/>
    <cellStyle name="Migliaia [0] 13" xfId="437" xr:uid="{00000000-0005-0000-0000-00000E060000}"/>
    <cellStyle name="Migliaia [0] 13 2" xfId="2013" xr:uid="{00000000-0005-0000-0000-00000F060000}"/>
    <cellStyle name="Migliaia [0] 13 2 2" xfId="5312" xr:uid="{00000000-0005-0000-0000-000010060000}"/>
    <cellStyle name="Migliaia [0] 13 2 3" xfId="6234" xr:uid="{00000000-0005-0000-0000-000011060000}"/>
    <cellStyle name="Migliaia [0] 13 3" xfId="4743" xr:uid="{00000000-0005-0000-0000-000012060000}"/>
    <cellStyle name="Migliaia [0] 13 4" xfId="5688" xr:uid="{00000000-0005-0000-0000-000013060000}"/>
    <cellStyle name="Migliaia [0] 14" xfId="438" xr:uid="{00000000-0005-0000-0000-000014060000}"/>
    <cellStyle name="Migliaia [0] 14 2" xfId="2014" xr:uid="{00000000-0005-0000-0000-000015060000}"/>
    <cellStyle name="Migliaia [0] 14 2 2" xfId="5313" xr:uid="{00000000-0005-0000-0000-000016060000}"/>
    <cellStyle name="Migliaia [0] 14 2 3" xfId="6235" xr:uid="{00000000-0005-0000-0000-000017060000}"/>
    <cellStyle name="Migliaia [0] 14 3" xfId="4744" xr:uid="{00000000-0005-0000-0000-000018060000}"/>
    <cellStyle name="Migliaia [0] 14 4" xfId="5689" xr:uid="{00000000-0005-0000-0000-000019060000}"/>
    <cellStyle name="Migliaia [0] 15" xfId="439" xr:uid="{00000000-0005-0000-0000-00001A060000}"/>
    <cellStyle name="Migliaia [0] 15 2" xfId="2015" xr:uid="{00000000-0005-0000-0000-00001B060000}"/>
    <cellStyle name="Migliaia [0] 15 2 2" xfId="5314" xr:uid="{00000000-0005-0000-0000-00001C060000}"/>
    <cellStyle name="Migliaia [0] 15 2 3" xfId="6236" xr:uid="{00000000-0005-0000-0000-00001D060000}"/>
    <cellStyle name="Migliaia [0] 15 3" xfId="4745" xr:uid="{00000000-0005-0000-0000-00001E060000}"/>
    <cellStyle name="Migliaia [0] 15 4" xfId="5690" xr:uid="{00000000-0005-0000-0000-00001F060000}"/>
    <cellStyle name="Migliaia [0] 16" xfId="440" xr:uid="{00000000-0005-0000-0000-000020060000}"/>
    <cellStyle name="Migliaia [0] 16 2" xfId="2016" xr:uid="{00000000-0005-0000-0000-000021060000}"/>
    <cellStyle name="Migliaia [0] 16 2 2" xfId="5315" xr:uid="{00000000-0005-0000-0000-000022060000}"/>
    <cellStyle name="Migliaia [0] 16 2 3" xfId="6237" xr:uid="{00000000-0005-0000-0000-000023060000}"/>
    <cellStyle name="Migliaia [0] 16 3" xfId="4746" xr:uid="{00000000-0005-0000-0000-000024060000}"/>
    <cellStyle name="Migliaia [0] 16 4" xfId="5691" xr:uid="{00000000-0005-0000-0000-000025060000}"/>
    <cellStyle name="Migliaia [0] 17" xfId="441" xr:uid="{00000000-0005-0000-0000-000026060000}"/>
    <cellStyle name="Migliaia [0] 17 2" xfId="2017" xr:uid="{00000000-0005-0000-0000-000027060000}"/>
    <cellStyle name="Migliaia [0] 17 2 2" xfId="5316" xr:uid="{00000000-0005-0000-0000-000028060000}"/>
    <cellStyle name="Migliaia [0] 17 2 3" xfId="6238" xr:uid="{00000000-0005-0000-0000-000029060000}"/>
    <cellStyle name="Migliaia [0] 17 3" xfId="4747" xr:uid="{00000000-0005-0000-0000-00002A060000}"/>
    <cellStyle name="Migliaia [0] 17 4" xfId="5692" xr:uid="{00000000-0005-0000-0000-00002B060000}"/>
    <cellStyle name="Migliaia [0] 18" xfId="442" xr:uid="{00000000-0005-0000-0000-00002C060000}"/>
    <cellStyle name="Migliaia [0] 18 2" xfId="2018" xr:uid="{00000000-0005-0000-0000-00002D060000}"/>
    <cellStyle name="Migliaia [0] 18 2 2" xfId="5317" xr:uid="{00000000-0005-0000-0000-00002E060000}"/>
    <cellStyle name="Migliaia [0] 18 2 3" xfId="6239" xr:uid="{00000000-0005-0000-0000-00002F060000}"/>
    <cellStyle name="Migliaia [0] 18 3" xfId="4748" xr:uid="{00000000-0005-0000-0000-000030060000}"/>
    <cellStyle name="Migliaia [0] 18 4" xfId="5693" xr:uid="{00000000-0005-0000-0000-000031060000}"/>
    <cellStyle name="Migliaia [0] 19" xfId="443" xr:uid="{00000000-0005-0000-0000-000032060000}"/>
    <cellStyle name="Migliaia [0] 19 2" xfId="2019" xr:uid="{00000000-0005-0000-0000-000033060000}"/>
    <cellStyle name="Migliaia [0] 19 2 2" xfId="5318" xr:uid="{00000000-0005-0000-0000-000034060000}"/>
    <cellStyle name="Migliaia [0] 19 2 3" xfId="6240" xr:uid="{00000000-0005-0000-0000-000035060000}"/>
    <cellStyle name="Migliaia [0] 19 3" xfId="4749" xr:uid="{00000000-0005-0000-0000-000036060000}"/>
    <cellStyle name="Migliaia [0] 19 4" xfId="5694" xr:uid="{00000000-0005-0000-0000-000037060000}"/>
    <cellStyle name="Migliaia [0] 2" xfId="444" xr:uid="{00000000-0005-0000-0000-000038060000}"/>
    <cellStyle name="Migliaia [0] 2 2" xfId="2020" xr:uid="{00000000-0005-0000-0000-000039060000}"/>
    <cellStyle name="Migliaia [0] 2 2 2" xfId="5319" xr:uid="{00000000-0005-0000-0000-00003A060000}"/>
    <cellStyle name="Migliaia [0] 2 2 3" xfId="6241" xr:uid="{00000000-0005-0000-0000-00003B060000}"/>
    <cellStyle name="Migliaia [0] 2 3" xfId="4750" xr:uid="{00000000-0005-0000-0000-00003C060000}"/>
    <cellStyle name="Migliaia [0] 2 4" xfId="5695" xr:uid="{00000000-0005-0000-0000-00003D060000}"/>
    <cellStyle name="Migliaia [0] 20" xfId="445" xr:uid="{00000000-0005-0000-0000-00003E060000}"/>
    <cellStyle name="Migliaia [0] 20 2" xfId="2021" xr:uid="{00000000-0005-0000-0000-00003F060000}"/>
    <cellStyle name="Migliaia [0] 20 2 2" xfId="5320" xr:uid="{00000000-0005-0000-0000-000040060000}"/>
    <cellStyle name="Migliaia [0] 20 2 3" xfId="6242" xr:uid="{00000000-0005-0000-0000-000041060000}"/>
    <cellStyle name="Migliaia [0] 20 3" xfId="4751" xr:uid="{00000000-0005-0000-0000-000042060000}"/>
    <cellStyle name="Migliaia [0] 20 4" xfId="5696" xr:uid="{00000000-0005-0000-0000-000043060000}"/>
    <cellStyle name="Migliaia [0] 21" xfId="446" xr:uid="{00000000-0005-0000-0000-000044060000}"/>
    <cellStyle name="Migliaia [0] 21 2" xfId="2022" xr:uid="{00000000-0005-0000-0000-000045060000}"/>
    <cellStyle name="Migliaia [0] 21 2 2" xfId="5321" xr:uid="{00000000-0005-0000-0000-000046060000}"/>
    <cellStyle name="Migliaia [0] 21 2 3" xfId="6243" xr:uid="{00000000-0005-0000-0000-000047060000}"/>
    <cellStyle name="Migliaia [0] 21 3" xfId="4752" xr:uid="{00000000-0005-0000-0000-000048060000}"/>
    <cellStyle name="Migliaia [0] 21 4" xfId="5697" xr:uid="{00000000-0005-0000-0000-000049060000}"/>
    <cellStyle name="Migliaia [0] 22" xfId="447" xr:uid="{00000000-0005-0000-0000-00004A060000}"/>
    <cellStyle name="Migliaia [0] 22 2" xfId="2023" xr:uid="{00000000-0005-0000-0000-00004B060000}"/>
    <cellStyle name="Migliaia [0] 22 2 2" xfId="5322" xr:uid="{00000000-0005-0000-0000-00004C060000}"/>
    <cellStyle name="Migliaia [0] 22 2 3" xfId="6244" xr:uid="{00000000-0005-0000-0000-00004D060000}"/>
    <cellStyle name="Migliaia [0] 22 3" xfId="4753" xr:uid="{00000000-0005-0000-0000-00004E060000}"/>
    <cellStyle name="Migliaia [0] 22 4" xfId="5698" xr:uid="{00000000-0005-0000-0000-00004F060000}"/>
    <cellStyle name="Migliaia [0] 23" xfId="448" xr:uid="{00000000-0005-0000-0000-000050060000}"/>
    <cellStyle name="Migliaia [0] 23 2" xfId="2024" xr:uid="{00000000-0005-0000-0000-000051060000}"/>
    <cellStyle name="Migliaia [0] 23 2 2" xfId="5323" xr:uid="{00000000-0005-0000-0000-000052060000}"/>
    <cellStyle name="Migliaia [0] 23 2 3" xfId="6245" xr:uid="{00000000-0005-0000-0000-000053060000}"/>
    <cellStyle name="Migliaia [0] 23 3" xfId="4754" xr:uid="{00000000-0005-0000-0000-000054060000}"/>
    <cellStyle name="Migliaia [0] 23 4" xfId="5699" xr:uid="{00000000-0005-0000-0000-000055060000}"/>
    <cellStyle name="Migliaia [0] 24" xfId="449" xr:uid="{00000000-0005-0000-0000-000056060000}"/>
    <cellStyle name="Migliaia [0] 24 2" xfId="2025" xr:uid="{00000000-0005-0000-0000-000057060000}"/>
    <cellStyle name="Migliaia [0] 24 2 2" xfId="5324" xr:uid="{00000000-0005-0000-0000-000058060000}"/>
    <cellStyle name="Migliaia [0] 24 2 3" xfId="6246" xr:uid="{00000000-0005-0000-0000-000059060000}"/>
    <cellStyle name="Migliaia [0] 24 3" xfId="4755" xr:uid="{00000000-0005-0000-0000-00005A060000}"/>
    <cellStyle name="Migliaia [0] 24 4" xfId="5700" xr:uid="{00000000-0005-0000-0000-00005B060000}"/>
    <cellStyle name="Migliaia [0] 25" xfId="450" xr:uid="{00000000-0005-0000-0000-00005C060000}"/>
    <cellStyle name="Migliaia [0] 25 2" xfId="2026" xr:uid="{00000000-0005-0000-0000-00005D060000}"/>
    <cellStyle name="Migliaia [0] 25 2 2" xfId="5325" xr:uid="{00000000-0005-0000-0000-00005E060000}"/>
    <cellStyle name="Migliaia [0] 25 2 3" xfId="6247" xr:uid="{00000000-0005-0000-0000-00005F060000}"/>
    <cellStyle name="Migliaia [0] 25 3" xfId="4756" xr:uid="{00000000-0005-0000-0000-000060060000}"/>
    <cellStyle name="Migliaia [0] 25 4" xfId="5701" xr:uid="{00000000-0005-0000-0000-000061060000}"/>
    <cellStyle name="Migliaia [0] 26" xfId="451" xr:uid="{00000000-0005-0000-0000-000062060000}"/>
    <cellStyle name="Migliaia [0] 26 2" xfId="2027" xr:uid="{00000000-0005-0000-0000-000063060000}"/>
    <cellStyle name="Migliaia [0] 26 2 2" xfId="5326" xr:uid="{00000000-0005-0000-0000-000064060000}"/>
    <cellStyle name="Migliaia [0] 26 2 3" xfId="6248" xr:uid="{00000000-0005-0000-0000-000065060000}"/>
    <cellStyle name="Migliaia [0] 26 3" xfId="4757" xr:uid="{00000000-0005-0000-0000-000066060000}"/>
    <cellStyle name="Migliaia [0] 26 4" xfId="5702" xr:uid="{00000000-0005-0000-0000-000067060000}"/>
    <cellStyle name="Migliaia [0] 27" xfId="452" xr:uid="{00000000-0005-0000-0000-000068060000}"/>
    <cellStyle name="Migliaia [0] 27 2" xfId="2028" xr:uid="{00000000-0005-0000-0000-000069060000}"/>
    <cellStyle name="Migliaia [0] 27 2 2" xfId="5327" xr:uid="{00000000-0005-0000-0000-00006A060000}"/>
    <cellStyle name="Migliaia [0] 27 2 3" xfId="6249" xr:uid="{00000000-0005-0000-0000-00006B060000}"/>
    <cellStyle name="Migliaia [0] 27 3" xfId="4758" xr:uid="{00000000-0005-0000-0000-00006C060000}"/>
    <cellStyle name="Migliaia [0] 27 4" xfId="5703" xr:uid="{00000000-0005-0000-0000-00006D060000}"/>
    <cellStyle name="Migliaia [0] 28" xfId="453" xr:uid="{00000000-0005-0000-0000-00006E060000}"/>
    <cellStyle name="Migliaia [0] 28 2" xfId="2029" xr:uid="{00000000-0005-0000-0000-00006F060000}"/>
    <cellStyle name="Migliaia [0] 28 2 2" xfId="5328" xr:uid="{00000000-0005-0000-0000-000070060000}"/>
    <cellStyle name="Migliaia [0] 28 2 3" xfId="6250" xr:uid="{00000000-0005-0000-0000-000071060000}"/>
    <cellStyle name="Migliaia [0] 28 3" xfId="4759" xr:uid="{00000000-0005-0000-0000-000072060000}"/>
    <cellStyle name="Migliaia [0] 28 4" xfId="5704" xr:uid="{00000000-0005-0000-0000-000073060000}"/>
    <cellStyle name="Migliaia [0] 29" xfId="454" xr:uid="{00000000-0005-0000-0000-000074060000}"/>
    <cellStyle name="Migliaia [0] 29 2" xfId="2030" xr:uid="{00000000-0005-0000-0000-000075060000}"/>
    <cellStyle name="Migliaia [0] 29 2 2" xfId="5329" xr:uid="{00000000-0005-0000-0000-000076060000}"/>
    <cellStyle name="Migliaia [0] 29 2 3" xfId="6251" xr:uid="{00000000-0005-0000-0000-000077060000}"/>
    <cellStyle name="Migliaia [0] 29 3" xfId="4760" xr:uid="{00000000-0005-0000-0000-000078060000}"/>
    <cellStyle name="Migliaia [0] 29 4" xfId="5705" xr:uid="{00000000-0005-0000-0000-000079060000}"/>
    <cellStyle name="Migliaia [0] 3" xfId="455" xr:uid="{00000000-0005-0000-0000-00007A060000}"/>
    <cellStyle name="Migliaia [0] 3 2" xfId="2031" xr:uid="{00000000-0005-0000-0000-00007B060000}"/>
    <cellStyle name="Migliaia [0] 3 2 2" xfId="5330" xr:uid="{00000000-0005-0000-0000-00007C060000}"/>
    <cellStyle name="Migliaia [0] 3 2 3" xfId="6252" xr:uid="{00000000-0005-0000-0000-00007D060000}"/>
    <cellStyle name="Migliaia [0] 3 3" xfId="4761" xr:uid="{00000000-0005-0000-0000-00007E060000}"/>
    <cellStyle name="Migliaia [0] 3 4" xfId="5706" xr:uid="{00000000-0005-0000-0000-00007F060000}"/>
    <cellStyle name="Migliaia [0] 30" xfId="456" xr:uid="{00000000-0005-0000-0000-000080060000}"/>
    <cellStyle name="Migliaia [0] 30 2" xfId="2032" xr:uid="{00000000-0005-0000-0000-000081060000}"/>
    <cellStyle name="Migliaia [0] 30 2 2" xfId="5331" xr:uid="{00000000-0005-0000-0000-000082060000}"/>
    <cellStyle name="Migliaia [0] 30 2 3" xfId="6253" xr:uid="{00000000-0005-0000-0000-000083060000}"/>
    <cellStyle name="Migliaia [0] 30 3" xfId="4762" xr:uid="{00000000-0005-0000-0000-000084060000}"/>
    <cellStyle name="Migliaia [0] 30 4" xfId="5707" xr:uid="{00000000-0005-0000-0000-000085060000}"/>
    <cellStyle name="Migliaia [0] 31" xfId="457" xr:uid="{00000000-0005-0000-0000-000086060000}"/>
    <cellStyle name="Migliaia [0] 31 2" xfId="2033" xr:uid="{00000000-0005-0000-0000-000087060000}"/>
    <cellStyle name="Migliaia [0] 31 2 2" xfId="5332" xr:uid="{00000000-0005-0000-0000-000088060000}"/>
    <cellStyle name="Migliaia [0] 31 2 3" xfId="6254" xr:uid="{00000000-0005-0000-0000-000089060000}"/>
    <cellStyle name="Migliaia [0] 31 3" xfId="4763" xr:uid="{00000000-0005-0000-0000-00008A060000}"/>
    <cellStyle name="Migliaia [0] 31 4" xfId="5708" xr:uid="{00000000-0005-0000-0000-00008B060000}"/>
    <cellStyle name="Migliaia [0] 32" xfId="458" xr:uid="{00000000-0005-0000-0000-00008C060000}"/>
    <cellStyle name="Migliaia [0] 32 2" xfId="2034" xr:uid="{00000000-0005-0000-0000-00008D060000}"/>
    <cellStyle name="Migliaia [0] 32 2 2" xfId="5333" xr:uid="{00000000-0005-0000-0000-00008E060000}"/>
    <cellStyle name="Migliaia [0] 32 2 3" xfId="6255" xr:uid="{00000000-0005-0000-0000-00008F060000}"/>
    <cellStyle name="Migliaia [0] 32 3" xfId="4764" xr:uid="{00000000-0005-0000-0000-000090060000}"/>
    <cellStyle name="Migliaia [0] 32 4" xfId="5709" xr:uid="{00000000-0005-0000-0000-000091060000}"/>
    <cellStyle name="Migliaia [0] 33" xfId="459" xr:uid="{00000000-0005-0000-0000-000092060000}"/>
    <cellStyle name="Migliaia [0] 33 2" xfId="2035" xr:uid="{00000000-0005-0000-0000-000093060000}"/>
    <cellStyle name="Migliaia [0] 33 2 2" xfId="5334" xr:uid="{00000000-0005-0000-0000-000094060000}"/>
    <cellStyle name="Migliaia [0] 33 2 3" xfId="6256" xr:uid="{00000000-0005-0000-0000-000095060000}"/>
    <cellStyle name="Migliaia [0] 33 3" xfId="4765" xr:uid="{00000000-0005-0000-0000-000096060000}"/>
    <cellStyle name="Migliaia [0] 33 4" xfId="5710" xr:uid="{00000000-0005-0000-0000-000097060000}"/>
    <cellStyle name="Migliaia [0] 34" xfId="460" xr:uid="{00000000-0005-0000-0000-000098060000}"/>
    <cellStyle name="Migliaia [0] 34 2" xfId="2036" xr:uid="{00000000-0005-0000-0000-000099060000}"/>
    <cellStyle name="Migliaia [0] 34 2 2" xfId="5335" xr:uid="{00000000-0005-0000-0000-00009A060000}"/>
    <cellStyle name="Migliaia [0] 34 2 3" xfId="6257" xr:uid="{00000000-0005-0000-0000-00009B060000}"/>
    <cellStyle name="Migliaia [0] 34 3" xfId="4766" xr:uid="{00000000-0005-0000-0000-00009C060000}"/>
    <cellStyle name="Migliaia [0] 34 4" xfId="5711" xr:uid="{00000000-0005-0000-0000-00009D060000}"/>
    <cellStyle name="Migliaia [0] 35" xfId="461" xr:uid="{00000000-0005-0000-0000-00009E060000}"/>
    <cellStyle name="Migliaia [0] 35 2" xfId="2037" xr:uid="{00000000-0005-0000-0000-00009F060000}"/>
    <cellStyle name="Migliaia [0] 35 2 2" xfId="5336" xr:uid="{00000000-0005-0000-0000-0000A0060000}"/>
    <cellStyle name="Migliaia [0] 35 2 3" xfId="6258" xr:uid="{00000000-0005-0000-0000-0000A1060000}"/>
    <cellStyle name="Migliaia [0] 35 3" xfId="4767" xr:uid="{00000000-0005-0000-0000-0000A2060000}"/>
    <cellStyle name="Migliaia [0] 35 4" xfId="5712" xr:uid="{00000000-0005-0000-0000-0000A3060000}"/>
    <cellStyle name="Migliaia [0] 36" xfId="462" xr:uid="{00000000-0005-0000-0000-0000A4060000}"/>
    <cellStyle name="Migliaia [0] 36 2" xfId="2038" xr:uid="{00000000-0005-0000-0000-0000A5060000}"/>
    <cellStyle name="Migliaia [0] 36 2 2" xfId="5337" xr:uid="{00000000-0005-0000-0000-0000A6060000}"/>
    <cellStyle name="Migliaia [0] 36 2 3" xfId="6259" xr:uid="{00000000-0005-0000-0000-0000A7060000}"/>
    <cellStyle name="Migliaia [0] 36 3" xfId="4768" xr:uid="{00000000-0005-0000-0000-0000A8060000}"/>
    <cellStyle name="Migliaia [0] 36 4" xfId="5713" xr:uid="{00000000-0005-0000-0000-0000A9060000}"/>
    <cellStyle name="Migliaia [0] 37" xfId="463" xr:uid="{00000000-0005-0000-0000-0000AA060000}"/>
    <cellStyle name="Migliaia [0] 37 2" xfId="2039" xr:uid="{00000000-0005-0000-0000-0000AB060000}"/>
    <cellStyle name="Migliaia [0] 37 2 2" xfId="5338" xr:uid="{00000000-0005-0000-0000-0000AC060000}"/>
    <cellStyle name="Migliaia [0] 37 2 3" xfId="6260" xr:uid="{00000000-0005-0000-0000-0000AD060000}"/>
    <cellStyle name="Migliaia [0] 37 3" xfId="4769" xr:uid="{00000000-0005-0000-0000-0000AE060000}"/>
    <cellStyle name="Migliaia [0] 37 4" xfId="5714" xr:uid="{00000000-0005-0000-0000-0000AF060000}"/>
    <cellStyle name="Migliaia [0] 38" xfId="464" xr:uid="{00000000-0005-0000-0000-0000B0060000}"/>
    <cellStyle name="Migliaia [0] 38 2" xfId="2040" xr:uid="{00000000-0005-0000-0000-0000B1060000}"/>
    <cellStyle name="Migliaia [0] 38 2 2" xfId="5339" xr:uid="{00000000-0005-0000-0000-0000B2060000}"/>
    <cellStyle name="Migliaia [0] 38 2 3" xfId="6261" xr:uid="{00000000-0005-0000-0000-0000B3060000}"/>
    <cellStyle name="Migliaia [0] 38 3" xfId="4770" xr:uid="{00000000-0005-0000-0000-0000B4060000}"/>
    <cellStyle name="Migliaia [0] 38 4" xfId="5715" xr:uid="{00000000-0005-0000-0000-0000B5060000}"/>
    <cellStyle name="Migliaia [0] 39" xfId="465" xr:uid="{00000000-0005-0000-0000-0000B6060000}"/>
    <cellStyle name="Migliaia [0] 39 2" xfId="2041" xr:uid="{00000000-0005-0000-0000-0000B7060000}"/>
    <cellStyle name="Migliaia [0] 39 2 2" xfId="5340" xr:uid="{00000000-0005-0000-0000-0000B8060000}"/>
    <cellStyle name="Migliaia [0] 39 2 3" xfId="6262" xr:uid="{00000000-0005-0000-0000-0000B9060000}"/>
    <cellStyle name="Migliaia [0] 39 3" xfId="4771" xr:uid="{00000000-0005-0000-0000-0000BA060000}"/>
    <cellStyle name="Migliaia [0] 39 4" xfId="5716" xr:uid="{00000000-0005-0000-0000-0000BB060000}"/>
    <cellStyle name="Migliaia [0] 4" xfId="466" xr:uid="{00000000-0005-0000-0000-0000BC060000}"/>
    <cellStyle name="Migliaia [0] 4 2" xfId="2042" xr:uid="{00000000-0005-0000-0000-0000BD060000}"/>
    <cellStyle name="Migliaia [0] 4 2 2" xfId="5341" xr:uid="{00000000-0005-0000-0000-0000BE060000}"/>
    <cellStyle name="Migliaia [0] 4 2 3" xfId="6263" xr:uid="{00000000-0005-0000-0000-0000BF060000}"/>
    <cellStyle name="Migliaia [0] 4 3" xfId="4772" xr:uid="{00000000-0005-0000-0000-0000C0060000}"/>
    <cellStyle name="Migliaia [0] 4 4" xfId="5717" xr:uid="{00000000-0005-0000-0000-0000C1060000}"/>
    <cellStyle name="Migliaia [0] 40" xfId="467" xr:uid="{00000000-0005-0000-0000-0000C2060000}"/>
    <cellStyle name="Migliaia [0] 40 2" xfId="2043" xr:uid="{00000000-0005-0000-0000-0000C3060000}"/>
    <cellStyle name="Migliaia [0] 40 2 2" xfId="5342" xr:uid="{00000000-0005-0000-0000-0000C4060000}"/>
    <cellStyle name="Migliaia [0] 40 2 3" xfId="6264" xr:uid="{00000000-0005-0000-0000-0000C5060000}"/>
    <cellStyle name="Migliaia [0] 40 3" xfId="4773" xr:uid="{00000000-0005-0000-0000-0000C6060000}"/>
    <cellStyle name="Migliaia [0] 40 4" xfId="5718" xr:uid="{00000000-0005-0000-0000-0000C7060000}"/>
    <cellStyle name="Migliaia [0] 41" xfId="468" xr:uid="{00000000-0005-0000-0000-0000C8060000}"/>
    <cellStyle name="Migliaia [0] 41 2" xfId="2044" xr:uid="{00000000-0005-0000-0000-0000C9060000}"/>
    <cellStyle name="Migliaia [0] 41 2 2" xfId="5343" xr:uid="{00000000-0005-0000-0000-0000CA060000}"/>
    <cellStyle name="Migliaia [0] 41 2 3" xfId="6265" xr:uid="{00000000-0005-0000-0000-0000CB060000}"/>
    <cellStyle name="Migliaia [0] 41 3" xfId="4774" xr:uid="{00000000-0005-0000-0000-0000CC060000}"/>
    <cellStyle name="Migliaia [0] 41 4" xfId="5719" xr:uid="{00000000-0005-0000-0000-0000CD060000}"/>
    <cellStyle name="Migliaia [0] 42" xfId="469" xr:uid="{00000000-0005-0000-0000-0000CE060000}"/>
    <cellStyle name="Migliaia [0] 42 2" xfId="2045" xr:uid="{00000000-0005-0000-0000-0000CF060000}"/>
    <cellStyle name="Migliaia [0] 42 2 2" xfId="5344" xr:uid="{00000000-0005-0000-0000-0000D0060000}"/>
    <cellStyle name="Migliaia [0] 42 2 3" xfId="6266" xr:uid="{00000000-0005-0000-0000-0000D1060000}"/>
    <cellStyle name="Migliaia [0] 42 3" xfId="4775" xr:uid="{00000000-0005-0000-0000-0000D2060000}"/>
    <cellStyle name="Migliaia [0] 42 4" xfId="5720" xr:uid="{00000000-0005-0000-0000-0000D3060000}"/>
    <cellStyle name="Migliaia [0] 43" xfId="470" xr:uid="{00000000-0005-0000-0000-0000D4060000}"/>
    <cellStyle name="Migliaia [0] 43 2" xfId="2046" xr:uid="{00000000-0005-0000-0000-0000D5060000}"/>
    <cellStyle name="Migliaia [0] 43 2 2" xfId="5345" xr:uid="{00000000-0005-0000-0000-0000D6060000}"/>
    <cellStyle name="Migliaia [0] 43 2 3" xfId="6267" xr:uid="{00000000-0005-0000-0000-0000D7060000}"/>
    <cellStyle name="Migliaia [0] 43 3" xfId="4776" xr:uid="{00000000-0005-0000-0000-0000D8060000}"/>
    <cellStyle name="Migliaia [0] 43 4" xfId="5721" xr:uid="{00000000-0005-0000-0000-0000D9060000}"/>
    <cellStyle name="Migliaia [0] 44" xfId="471" xr:uid="{00000000-0005-0000-0000-0000DA060000}"/>
    <cellStyle name="Migliaia [0] 44 2" xfId="2047" xr:uid="{00000000-0005-0000-0000-0000DB060000}"/>
    <cellStyle name="Migliaia [0] 44 2 2" xfId="5346" xr:uid="{00000000-0005-0000-0000-0000DC060000}"/>
    <cellStyle name="Migliaia [0] 44 2 3" xfId="6268" xr:uid="{00000000-0005-0000-0000-0000DD060000}"/>
    <cellStyle name="Migliaia [0] 44 3" xfId="4777" xr:uid="{00000000-0005-0000-0000-0000DE060000}"/>
    <cellStyle name="Migliaia [0] 44 4" xfId="5722" xr:uid="{00000000-0005-0000-0000-0000DF060000}"/>
    <cellStyle name="Migliaia [0] 45" xfId="472" xr:uid="{00000000-0005-0000-0000-0000E0060000}"/>
    <cellStyle name="Migliaia [0] 45 2" xfId="2048" xr:uid="{00000000-0005-0000-0000-0000E1060000}"/>
    <cellStyle name="Migliaia [0] 45 2 2" xfId="5347" xr:uid="{00000000-0005-0000-0000-0000E2060000}"/>
    <cellStyle name="Migliaia [0] 45 2 3" xfId="6269" xr:uid="{00000000-0005-0000-0000-0000E3060000}"/>
    <cellStyle name="Migliaia [0] 45 3" xfId="4778" xr:uid="{00000000-0005-0000-0000-0000E4060000}"/>
    <cellStyle name="Migliaia [0] 45 4" xfId="5723" xr:uid="{00000000-0005-0000-0000-0000E5060000}"/>
    <cellStyle name="Migliaia [0] 46" xfId="473" xr:uid="{00000000-0005-0000-0000-0000E6060000}"/>
    <cellStyle name="Migliaia [0] 46 2" xfId="2049" xr:uid="{00000000-0005-0000-0000-0000E7060000}"/>
    <cellStyle name="Migliaia [0] 46 2 2" xfId="5348" xr:uid="{00000000-0005-0000-0000-0000E8060000}"/>
    <cellStyle name="Migliaia [0] 46 2 3" xfId="6270" xr:uid="{00000000-0005-0000-0000-0000E9060000}"/>
    <cellStyle name="Migliaia [0] 46 3" xfId="4779" xr:uid="{00000000-0005-0000-0000-0000EA060000}"/>
    <cellStyle name="Migliaia [0] 46 4" xfId="5724" xr:uid="{00000000-0005-0000-0000-0000EB060000}"/>
    <cellStyle name="Migliaia [0] 47" xfId="474" xr:uid="{00000000-0005-0000-0000-0000EC060000}"/>
    <cellStyle name="Migliaia [0] 47 2" xfId="2050" xr:uid="{00000000-0005-0000-0000-0000ED060000}"/>
    <cellStyle name="Migliaia [0] 47 2 2" xfId="5349" xr:uid="{00000000-0005-0000-0000-0000EE060000}"/>
    <cellStyle name="Migliaia [0] 47 2 3" xfId="6271" xr:uid="{00000000-0005-0000-0000-0000EF060000}"/>
    <cellStyle name="Migliaia [0] 47 3" xfId="4780" xr:uid="{00000000-0005-0000-0000-0000F0060000}"/>
    <cellStyle name="Migliaia [0] 47 4" xfId="5725" xr:uid="{00000000-0005-0000-0000-0000F1060000}"/>
    <cellStyle name="Migliaia [0] 48" xfId="475" xr:uid="{00000000-0005-0000-0000-0000F2060000}"/>
    <cellStyle name="Migliaia [0] 48 2" xfId="2051" xr:uid="{00000000-0005-0000-0000-0000F3060000}"/>
    <cellStyle name="Migliaia [0] 48 2 2" xfId="5350" xr:uid="{00000000-0005-0000-0000-0000F4060000}"/>
    <cellStyle name="Migliaia [0] 48 2 3" xfId="6272" xr:uid="{00000000-0005-0000-0000-0000F5060000}"/>
    <cellStyle name="Migliaia [0] 48 3" xfId="4781" xr:uid="{00000000-0005-0000-0000-0000F6060000}"/>
    <cellStyle name="Migliaia [0] 48 4" xfId="5726" xr:uid="{00000000-0005-0000-0000-0000F7060000}"/>
    <cellStyle name="Migliaia [0] 49" xfId="476" xr:uid="{00000000-0005-0000-0000-0000F8060000}"/>
    <cellStyle name="Migliaia [0] 49 2" xfId="2052" xr:uid="{00000000-0005-0000-0000-0000F9060000}"/>
    <cellStyle name="Migliaia [0] 49 2 2" xfId="5351" xr:uid="{00000000-0005-0000-0000-0000FA060000}"/>
    <cellStyle name="Migliaia [0] 49 2 3" xfId="6273" xr:uid="{00000000-0005-0000-0000-0000FB060000}"/>
    <cellStyle name="Migliaia [0] 49 3" xfId="4782" xr:uid="{00000000-0005-0000-0000-0000FC060000}"/>
    <cellStyle name="Migliaia [0] 49 4" xfId="5727" xr:uid="{00000000-0005-0000-0000-0000FD060000}"/>
    <cellStyle name="Migliaia [0] 5" xfId="477" xr:uid="{00000000-0005-0000-0000-0000FE060000}"/>
    <cellStyle name="Migliaia [0] 5 2" xfId="2053" xr:uid="{00000000-0005-0000-0000-0000FF060000}"/>
    <cellStyle name="Migliaia [0] 5 2 2" xfId="5352" xr:uid="{00000000-0005-0000-0000-000000070000}"/>
    <cellStyle name="Migliaia [0] 5 2 3" xfId="6274" xr:uid="{00000000-0005-0000-0000-000001070000}"/>
    <cellStyle name="Migliaia [0] 5 3" xfId="4783" xr:uid="{00000000-0005-0000-0000-000002070000}"/>
    <cellStyle name="Migliaia [0] 5 4" xfId="5728" xr:uid="{00000000-0005-0000-0000-000003070000}"/>
    <cellStyle name="Migliaia [0] 50" xfId="478" xr:uid="{00000000-0005-0000-0000-000004070000}"/>
    <cellStyle name="Migliaia [0] 50 2" xfId="2054" xr:uid="{00000000-0005-0000-0000-000005070000}"/>
    <cellStyle name="Migliaia [0] 50 2 2" xfId="5353" xr:uid="{00000000-0005-0000-0000-000006070000}"/>
    <cellStyle name="Migliaia [0] 50 2 3" xfId="6275" xr:uid="{00000000-0005-0000-0000-000007070000}"/>
    <cellStyle name="Migliaia [0] 50 3" xfId="4784" xr:uid="{00000000-0005-0000-0000-000008070000}"/>
    <cellStyle name="Migliaia [0] 50 4" xfId="5729" xr:uid="{00000000-0005-0000-0000-000009070000}"/>
    <cellStyle name="Migliaia [0] 51" xfId="479" xr:uid="{00000000-0005-0000-0000-00000A070000}"/>
    <cellStyle name="Migliaia [0] 51 2" xfId="2055" xr:uid="{00000000-0005-0000-0000-00000B070000}"/>
    <cellStyle name="Migliaia [0] 51 2 2" xfId="5354" xr:uid="{00000000-0005-0000-0000-00000C070000}"/>
    <cellStyle name="Migliaia [0] 51 2 3" xfId="6276" xr:uid="{00000000-0005-0000-0000-00000D070000}"/>
    <cellStyle name="Migliaia [0] 51 3" xfId="4785" xr:uid="{00000000-0005-0000-0000-00000E070000}"/>
    <cellStyle name="Migliaia [0] 51 4" xfId="5730" xr:uid="{00000000-0005-0000-0000-00000F070000}"/>
    <cellStyle name="Migliaia [0] 52" xfId="480" xr:uid="{00000000-0005-0000-0000-000010070000}"/>
    <cellStyle name="Migliaia [0] 52 2" xfId="2056" xr:uid="{00000000-0005-0000-0000-000011070000}"/>
    <cellStyle name="Migliaia [0] 52 2 2" xfId="5355" xr:uid="{00000000-0005-0000-0000-000012070000}"/>
    <cellStyle name="Migliaia [0] 52 2 3" xfId="6277" xr:uid="{00000000-0005-0000-0000-000013070000}"/>
    <cellStyle name="Migliaia [0] 52 3" xfId="4786" xr:uid="{00000000-0005-0000-0000-000014070000}"/>
    <cellStyle name="Migliaia [0] 52 4" xfId="5731" xr:uid="{00000000-0005-0000-0000-000015070000}"/>
    <cellStyle name="Migliaia [0] 53" xfId="481" xr:uid="{00000000-0005-0000-0000-000016070000}"/>
    <cellStyle name="Migliaia [0] 53 2" xfId="2057" xr:uid="{00000000-0005-0000-0000-000017070000}"/>
    <cellStyle name="Migliaia [0] 53 2 2" xfId="5356" xr:uid="{00000000-0005-0000-0000-000018070000}"/>
    <cellStyle name="Migliaia [0] 53 2 3" xfId="6278" xr:uid="{00000000-0005-0000-0000-000019070000}"/>
    <cellStyle name="Migliaia [0] 53 3" xfId="4787" xr:uid="{00000000-0005-0000-0000-00001A070000}"/>
    <cellStyle name="Migliaia [0] 53 4" xfId="5732" xr:uid="{00000000-0005-0000-0000-00001B070000}"/>
    <cellStyle name="Migliaia [0] 54" xfId="482" xr:uid="{00000000-0005-0000-0000-00001C070000}"/>
    <cellStyle name="Migliaia [0] 54 2" xfId="2058" xr:uid="{00000000-0005-0000-0000-00001D070000}"/>
    <cellStyle name="Migliaia [0] 54 2 2" xfId="5357" xr:uid="{00000000-0005-0000-0000-00001E070000}"/>
    <cellStyle name="Migliaia [0] 54 2 3" xfId="6279" xr:uid="{00000000-0005-0000-0000-00001F070000}"/>
    <cellStyle name="Migliaia [0] 54 3" xfId="4788" xr:uid="{00000000-0005-0000-0000-000020070000}"/>
    <cellStyle name="Migliaia [0] 54 4" xfId="5733" xr:uid="{00000000-0005-0000-0000-000021070000}"/>
    <cellStyle name="Migliaia [0] 55" xfId="483" xr:uid="{00000000-0005-0000-0000-000022070000}"/>
    <cellStyle name="Migliaia [0] 55 2" xfId="2059" xr:uid="{00000000-0005-0000-0000-000023070000}"/>
    <cellStyle name="Migliaia [0] 55 2 2" xfId="5358" xr:uid="{00000000-0005-0000-0000-000024070000}"/>
    <cellStyle name="Migliaia [0] 55 2 3" xfId="6280" xr:uid="{00000000-0005-0000-0000-000025070000}"/>
    <cellStyle name="Migliaia [0] 55 3" xfId="4789" xr:uid="{00000000-0005-0000-0000-000026070000}"/>
    <cellStyle name="Migliaia [0] 55 4" xfId="5734" xr:uid="{00000000-0005-0000-0000-000027070000}"/>
    <cellStyle name="Migliaia [0] 56" xfId="484" xr:uid="{00000000-0005-0000-0000-000028070000}"/>
    <cellStyle name="Migliaia [0] 56 2" xfId="2060" xr:uid="{00000000-0005-0000-0000-000029070000}"/>
    <cellStyle name="Migliaia [0] 56 2 2" xfId="5359" xr:uid="{00000000-0005-0000-0000-00002A070000}"/>
    <cellStyle name="Migliaia [0] 56 2 3" xfId="6281" xr:uid="{00000000-0005-0000-0000-00002B070000}"/>
    <cellStyle name="Migliaia [0] 56 3" xfId="4790" xr:uid="{00000000-0005-0000-0000-00002C070000}"/>
    <cellStyle name="Migliaia [0] 56 4" xfId="5735" xr:uid="{00000000-0005-0000-0000-00002D070000}"/>
    <cellStyle name="Migliaia [0] 57" xfId="485" xr:uid="{00000000-0005-0000-0000-00002E070000}"/>
    <cellStyle name="Migliaia [0] 57 2" xfId="2061" xr:uid="{00000000-0005-0000-0000-00002F070000}"/>
    <cellStyle name="Migliaia [0] 57 2 2" xfId="5360" xr:uid="{00000000-0005-0000-0000-000030070000}"/>
    <cellStyle name="Migliaia [0] 57 2 3" xfId="6282" xr:uid="{00000000-0005-0000-0000-000031070000}"/>
    <cellStyle name="Migliaia [0] 57 3" xfId="4791" xr:uid="{00000000-0005-0000-0000-000032070000}"/>
    <cellStyle name="Migliaia [0] 57 4" xfId="5736" xr:uid="{00000000-0005-0000-0000-000033070000}"/>
    <cellStyle name="Migliaia [0] 58" xfId="486" xr:uid="{00000000-0005-0000-0000-000034070000}"/>
    <cellStyle name="Migliaia [0] 58 2" xfId="2062" xr:uid="{00000000-0005-0000-0000-000035070000}"/>
    <cellStyle name="Migliaia [0] 58 2 2" xfId="5361" xr:uid="{00000000-0005-0000-0000-000036070000}"/>
    <cellStyle name="Migliaia [0] 58 2 3" xfId="6283" xr:uid="{00000000-0005-0000-0000-000037070000}"/>
    <cellStyle name="Migliaia [0] 58 3" xfId="4792" xr:uid="{00000000-0005-0000-0000-000038070000}"/>
    <cellStyle name="Migliaia [0] 58 4" xfId="5737" xr:uid="{00000000-0005-0000-0000-000039070000}"/>
    <cellStyle name="Migliaia [0] 59" xfId="487" xr:uid="{00000000-0005-0000-0000-00003A070000}"/>
    <cellStyle name="Migliaia [0] 59 2" xfId="2063" xr:uid="{00000000-0005-0000-0000-00003B070000}"/>
    <cellStyle name="Migliaia [0] 59 2 2" xfId="5362" xr:uid="{00000000-0005-0000-0000-00003C070000}"/>
    <cellStyle name="Migliaia [0] 59 2 3" xfId="6284" xr:uid="{00000000-0005-0000-0000-00003D070000}"/>
    <cellStyle name="Migliaia [0] 59 3" xfId="4793" xr:uid="{00000000-0005-0000-0000-00003E070000}"/>
    <cellStyle name="Migliaia [0] 59 4" xfId="5738" xr:uid="{00000000-0005-0000-0000-00003F070000}"/>
    <cellStyle name="Migliaia [0] 6" xfId="488" xr:uid="{00000000-0005-0000-0000-000040070000}"/>
    <cellStyle name="Migliaia [0] 6 2" xfId="2064" xr:uid="{00000000-0005-0000-0000-000041070000}"/>
    <cellStyle name="Migliaia [0] 6 2 2" xfId="5363" xr:uid="{00000000-0005-0000-0000-000042070000}"/>
    <cellStyle name="Migliaia [0] 6 2 3" xfId="6285" xr:uid="{00000000-0005-0000-0000-000043070000}"/>
    <cellStyle name="Migliaia [0] 6 3" xfId="4794" xr:uid="{00000000-0005-0000-0000-000044070000}"/>
    <cellStyle name="Migliaia [0] 6 4" xfId="5739" xr:uid="{00000000-0005-0000-0000-000045070000}"/>
    <cellStyle name="Migliaia [0] 7" xfId="489" xr:uid="{00000000-0005-0000-0000-000046070000}"/>
    <cellStyle name="Migliaia [0] 7 2" xfId="2065" xr:uid="{00000000-0005-0000-0000-000047070000}"/>
    <cellStyle name="Migliaia [0] 7 2 2" xfId="5364" xr:uid="{00000000-0005-0000-0000-000048070000}"/>
    <cellStyle name="Migliaia [0] 7 2 3" xfId="6286" xr:uid="{00000000-0005-0000-0000-000049070000}"/>
    <cellStyle name="Migliaia [0] 7 3" xfId="4795" xr:uid="{00000000-0005-0000-0000-00004A070000}"/>
    <cellStyle name="Migliaia [0] 7 4" xfId="5740" xr:uid="{00000000-0005-0000-0000-00004B070000}"/>
    <cellStyle name="Migliaia [0] 8" xfId="490" xr:uid="{00000000-0005-0000-0000-00004C070000}"/>
    <cellStyle name="Migliaia [0] 8 2" xfId="2066" xr:uid="{00000000-0005-0000-0000-00004D070000}"/>
    <cellStyle name="Migliaia [0] 8 2 2" xfId="5365" xr:uid="{00000000-0005-0000-0000-00004E070000}"/>
    <cellStyle name="Migliaia [0] 8 2 3" xfId="6287" xr:uid="{00000000-0005-0000-0000-00004F070000}"/>
    <cellStyle name="Migliaia [0] 8 3" xfId="4796" xr:uid="{00000000-0005-0000-0000-000050070000}"/>
    <cellStyle name="Migliaia [0] 8 4" xfId="5741" xr:uid="{00000000-0005-0000-0000-000051070000}"/>
    <cellStyle name="Migliaia [0] 9" xfId="491" xr:uid="{00000000-0005-0000-0000-000052070000}"/>
    <cellStyle name="Migliaia [0] 9 2" xfId="2067" xr:uid="{00000000-0005-0000-0000-000053070000}"/>
    <cellStyle name="Migliaia [0] 9 2 2" xfId="5366" xr:uid="{00000000-0005-0000-0000-000054070000}"/>
    <cellStyle name="Migliaia [0] 9 2 3" xfId="6288" xr:uid="{00000000-0005-0000-0000-000055070000}"/>
    <cellStyle name="Migliaia [0] 9 3" xfId="4797" xr:uid="{00000000-0005-0000-0000-000056070000}"/>
    <cellStyle name="Migliaia [0] 9 4" xfId="5742" xr:uid="{00000000-0005-0000-0000-000057070000}"/>
    <cellStyle name="Migliaia 10" xfId="492" xr:uid="{00000000-0005-0000-0000-000058070000}"/>
    <cellStyle name="Migliaia 10 2" xfId="493" xr:uid="{00000000-0005-0000-0000-000059070000}"/>
    <cellStyle name="Migliaia 10 2 2" xfId="2312" xr:uid="{00000000-0005-0000-0000-00005A070000}"/>
    <cellStyle name="Migliaia 10 2 2 2" xfId="5372" xr:uid="{00000000-0005-0000-0000-00005B070000}"/>
    <cellStyle name="Migliaia 10 2 2 3" xfId="6294" xr:uid="{00000000-0005-0000-0000-00005C070000}"/>
    <cellStyle name="Migliaia 10 2 3" xfId="4865" xr:uid="{00000000-0005-0000-0000-00005D070000}"/>
    <cellStyle name="Migliaia 10 2 4" xfId="5744" xr:uid="{00000000-0005-0000-0000-00005E070000}"/>
    <cellStyle name="Migliaia 10 3" xfId="494" xr:uid="{00000000-0005-0000-0000-00005F070000}"/>
    <cellStyle name="Migliaia 10 3 2" xfId="495" xr:uid="{00000000-0005-0000-0000-000060070000}"/>
    <cellStyle name="Migliaia 10 3 2 2" xfId="4939" xr:uid="{00000000-0005-0000-0000-000061070000}"/>
    <cellStyle name="Migliaia 10 3 2 3" xfId="5746" xr:uid="{00000000-0005-0000-0000-000062070000}"/>
    <cellStyle name="Migliaia 10 3 3" xfId="496" xr:uid="{00000000-0005-0000-0000-000063070000}"/>
    <cellStyle name="Migliaia 10 3 3 2" xfId="2314" xr:uid="{00000000-0005-0000-0000-000064070000}"/>
    <cellStyle name="Migliaia 10 3 3 2 2" xfId="5374" xr:uid="{00000000-0005-0000-0000-000065070000}"/>
    <cellStyle name="Migliaia 10 3 3 2 3" xfId="6296" xr:uid="{00000000-0005-0000-0000-000066070000}"/>
    <cellStyle name="Migliaia 10 3 3 3" xfId="4940" xr:uid="{00000000-0005-0000-0000-000067070000}"/>
    <cellStyle name="Migliaia 10 3 3 4" xfId="5747" xr:uid="{00000000-0005-0000-0000-000068070000}"/>
    <cellStyle name="Migliaia 10 3 4" xfId="2313" xr:uid="{00000000-0005-0000-0000-000069070000}"/>
    <cellStyle name="Migliaia 10 3 4 2" xfId="5373" xr:uid="{00000000-0005-0000-0000-00006A070000}"/>
    <cellStyle name="Migliaia 10 3 4 3" xfId="6295" xr:uid="{00000000-0005-0000-0000-00006B070000}"/>
    <cellStyle name="Migliaia 10 3 5" xfId="4938" xr:uid="{00000000-0005-0000-0000-00006C070000}"/>
    <cellStyle name="Migliaia 10 3 6" xfId="5745" xr:uid="{00000000-0005-0000-0000-00006D070000}"/>
    <cellStyle name="Migliaia 10 4" xfId="497" xr:uid="{00000000-0005-0000-0000-00006E070000}"/>
    <cellStyle name="Migliaia 10 4 2" xfId="498" xr:uid="{00000000-0005-0000-0000-00006F070000}"/>
    <cellStyle name="Migliaia 10 4 2 2" xfId="2316" xr:uid="{00000000-0005-0000-0000-000070070000}"/>
    <cellStyle name="Migliaia 10 4 2 2 2" xfId="5376" xr:uid="{00000000-0005-0000-0000-000071070000}"/>
    <cellStyle name="Migliaia 10 4 2 2 3" xfId="6298" xr:uid="{00000000-0005-0000-0000-000072070000}"/>
    <cellStyle name="Migliaia 10 4 2 3" xfId="4942" xr:uid="{00000000-0005-0000-0000-000073070000}"/>
    <cellStyle name="Migliaia 10 4 2 4" xfId="5749" xr:uid="{00000000-0005-0000-0000-000074070000}"/>
    <cellStyle name="Migliaia 10 4 3" xfId="2315" xr:uid="{00000000-0005-0000-0000-000075070000}"/>
    <cellStyle name="Migliaia 10 4 3 2" xfId="5375" xr:uid="{00000000-0005-0000-0000-000076070000}"/>
    <cellStyle name="Migliaia 10 4 3 3" xfId="6297" xr:uid="{00000000-0005-0000-0000-000077070000}"/>
    <cellStyle name="Migliaia 10 4 4" xfId="4941" xr:uid="{00000000-0005-0000-0000-000078070000}"/>
    <cellStyle name="Migliaia 10 4 5" xfId="5748" xr:uid="{00000000-0005-0000-0000-000079070000}"/>
    <cellStyle name="Migliaia 10 5" xfId="499" xr:uid="{00000000-0005-0000-0000-00007A070000}"/>
    <cellStyle name="Migliaia 10 5 2" xfId="4943" xr:uid="{00000000-0005-0000-0000-00007B070000}"/>
    <cellStyle name="Migliaia 10 5 3" xfId="5750" xr:uid="{00000000-0005-0000-0000-00007C070000}"/>
    <cellStyle name="Migliaia 10 6" xfId="4798" xr:uid="{00000000-0005-0000-0000-00007D070000}"/>
    <cellStyle name="Migliaia 10 7" xfId="5743" xr:uid="{00000000-0005-0000-0000-00007E070000}"/>
    <cellStyle name="Migliaia 11" xfId="500" xr:uid="{00000000-0005-0000-0000-00007F070000}"/>
    <cellStyle name="Migliaia 11 2" xfId="501" xr:uid="{00000000-0005-0000-0000-000080070000}"/>
    <cellStyle name="Migliaia 11 2 2" xfId="2317" xr:uid="{00000000-0005-0000-0000-000081070000}"/>
    <cellStyle name="Migliaia 11 2 2 2" xfId="5377" xr:uid="{00000000-0005-0000-0000-000082070000}"/>
    <cellStyle name="Migliaia 11 2 2 3" xfId="6299" xr:uid="{00000000-0005-0000-0000-000083070000}"/>
    <cellStyle name="Migliaia 11 2 3" xfId="4866" xr:uid="{00000000-0005-0000-0000-000084070000}"/>
    <cellStyle name="Migliaia 11 2 4" xfId="5752" xr:uid="{00000000-0005-0000-0000-000085070000}"/>
    <cellStyle name="Migliaia 11 3" xfId="502" xr:uid="{00000000-0005-0000-0000-000086070000}"/>
    <cellStyle name="Migliaia 11 3 2" xfId="503" xr:uid="{00000000-0005-0000-0000-000087070000}"/>
    <cellStyle name="Migliaia 11 3 2 2" xfId="4945" xr:uid="{00000000-0005-0000-0000-000088070000}"/>
    <cellStyle name="Migliaia 11 3 2 3" xfId="5754" xr:uid="{00000000-0005-0000-0000-000089070000}"/>
    <cellStyle name="Migliaia 11 3 3" xfId="504" xr:uid="{00000000-0005-0000-0000-00008A070000}"/>
    <cellStyle name="Migliaia 11 3 3 2" xfId="2319" xr:uid="{00000000-0005-0000-0000-00008B070000}"/>
    <cellStyle name="Migliaia 11 3 3 2 2" xfId="5379" xr:uid="{00000000-0005-0000-0000-00008C070000}"/>
    <cellStyle name="Migliaia 11 3 3 2 3" xfId="6301" xr:uid="{00000000-0005-0000-0000-00008D070000}"/>
    <cellStyle name="Migliaia 11 3 3 3" xfId="4946" xr:uid="{00000000-0005-0000-0000-00008E070000}"/>
    <cellStyle name="Migliaia 11 3 3 4" xfId="5755" xr:uid="{00000000-0005-0000-0000-00008F070000}"/>
    <cellStyle name="Migliaia 11 3 4" xfId="2318" xr:uid="{00000000-0005-0000-0000-000090070000}"/>
    <cellStyle name="Migliaia 11 3 4 2" xfId="5378" xr:uid="{00000000-0005-0000-0000-000091070000}"/>
    <cellStyle name="Migliaia 11 3 4 3" xfId="6300" xr:uid="{00000000-0005-0000-0000-000092070000}"/>
    <cellStyle name="Migliaia 11 3 5" xfId="4944" xr:uid="{00000000-0005-0000-0000-000093070000}"/>
    <cellStyle name="Migliaia 11 3 6" xfId="5753" xr:uid="{00000000-0005-0000-0000-000094070000}"/>
    <cellStyle name="Migliaia 11 4" xfId="505" xr:uid="{00000000-0005-0000-0000-000095070000}"/>
    <cellStyle name="Migliaia 11 4 2" xfId="506" xr:uid="{00000000-0005-0000-0000-000096070000}"/>
    <cellStyle name="Migliaia 11 4 2 2" xfId="2321" xr:uid="{00000000-0005-0000-0000-000097070000}"/>
    <cellStyle name="Migliaia 11 4 2 2 2" xfId="5381" xr:uid="{00000000-0005-0000-0000-000098070000}"/>
    <cellStyle name="Migliaia 11 4 2 2 3" xfId="6303" xr:uid="{00000000-0005-0000-0000-000099070000}"/>
    <cellStyle name="Migliaia 11 4 2 3" xfId="4948" xr:uid="{00000000-0005-0000-0000-00009A070000}"/>
    <cellStyle name="Migliaia 11 4 2 4" xfId="5757" xr:uid="{00000000-0005-0000-0000-00009B070000}"/>
    <cellStyle name="Migliaia 11 4 3" xfId="2320" xr:uid="{00000000-0005-0000-0000-00009C070000}"/>
    <cellStyle name="Migliaia 11 4 3 2" xfId="5380" xr:uid="{00000000-0005-0000-0000-00009D070000}"/>
    <cellStyle name="Migliaia 11 4 3 3" xfId="6302" xr:uid="{00000000-0005-0000-0000-00009E070000}"/>
    <cellStyle name="Migliaia 11 4 4" xfId="4947" xr:uid="{00000000-0005-0000-0000-00009F070000}"/>
    <cellStyle name="Migliaia 11 4 5" xfId="5756" xr:uid="{00000000-0005-0000-0000-0000A0070000}"/>
    <cellStyle name="Migliaia 11 5" xfId="507" xr:uid="{00000000-0005-0000-0000-0000A1070000}"/>
    <cellStyle name="Migliaia 11 5 2" xfId="4949" xr:uid="{00000000-0005-0000-0000-0000A2070000}"/>
    <cellStyle name="Migliaia 11 5 3" xfId="5758" xr:uid="{00000000-0005-0000-0000-0000A3070000}"/>
    <cellStyle name="Migliaia 11 6" xfId="4799" xr:uid="{00000000-0005-0000-0000-0000A4070000}"/>
    <cellStyle name="Migliaia 11 7" xfId="5751" xr:uid="{00000000-0005-0000-0000-0000A5070000}"/>
    <cellStyle name="Migliaia 12" xfId="508" xr:uid="{00000000-0005-0000-0000-0000A6070000}"/>
    <cellStyle name="Migliaia 12 2" xfId="509" xr:uid="{00000000-0005-0000-0000-0000A7070000}"/>
    <cellStyle name="Migliaia 12 2 2" xfId="2322" xr:uid="{00000000-0005-0000-0000-0000A8070000}"/>
    <cellStyle name="Migliaia 12 2 2 2" xfId="5382" xr:uid="{00000000-0005-0000-0000-0000A9070000}"/>
    <cellStyle name="Migliaia 12 2 2 3" xfId="6304" xr:uid="{00000000-0005-0000-0000-0000AA070000}"/>
    <cellStyle name="Migliaia 12 2 3" xfId="4867" xr:uid="{00000000-0005-0000-0000-0000AB070000}"/>
    <cellStyle name="Migliaia 12 2 4" xfId="5760" xr:uid="{00000000-0005-0000-0000-0000AC070000}"/>
    <cellStyle name="Migliaia 12 3" xfId="510" xr:uid="{00000000-0005-0000-0000-0000AD070000}"/>
    <cellStyle name="Migliaia 12 3 2" xfId="511" xr:uid="{00000000-0005-0000-0000-0000AE070000}"/>
    <cellStyle name="Migliaia 12 3 2 2" xfId="4951" xr:uid="{00000000-0005-0000-0000-0000AF070000}"/>
    <cellStyle name="Migliaia 12 3 2 3" xfId="5762" xr:uid="{00000000-0005-0000-0000-0000B0070000}"/>
    <cellStyle name="Migliaia 12 3 3" xfId="512" xr:uid="{00000000-0005-0000-0000-0000B1070000}"/>
    <cellStyle name="Migliaia 12 3 3 2" xfId="2324" xr:uid="{00000000-0005-0000-0000-0000B2070000}"/>
    <cellStyle name="Migliaia 12 3 3 2 2" xfId="5384" xr:uid="{00000000-0005-0000-0000-0000B3070000}"/>
    <cellStyle name="Migliaia 12 3 3 2 3" xfId="6306" xr:uid="{00000000-0005-0000-0000-0000B4070000}"/>
    <cellStyle name="Migliaia 12 3 3 3" xfId="4952" xr:uid="{00000000-0005-0000-0000-0000B5070000}"/>
    <cellStyle name="Migliaia 12 3 3 4" xfId="5763" xr:uid="{00000000-0005-0000-0000-0000B6070000}"/>
    <cellStyle name="Migliaia 12 3 4" xfId="2323" xr:uid="{00000000-0005-0000-0000-0000B7070000}"/>
    <cellStyle name="Migliaia 12 3 4 2" xfId="5383" xr:uid="{00000000-0005-0000-0000-0000B8070000}"/>
    <cellStyle name="Migliaia 12 3 4 3" xfId="6305" xr:uid="{00000000-0005-0000-0000-0000B9070000}"/>
    <cellStyle name="Migliaia 12 3 5" xfId="4950" xr:uid="{00000000-0005-0000-0000-0000BA070000}"/>
    <cellStyle name="Migliaia 12 3 6" xfId="5761" xr:uid="{00000000-0005-0000-0000-0000BB070000}"/>
    <cellStyle name="Migliaia 12 4" xfId="513" xr:uid="{00000000-0005-0000-0000-0000BC070000}"/>
    <cellStyle name="Migliaia 12 4 2" xfId="514" xr:uid="{00000000-0005-0000-0000-0000BD070000}"/>
    <cellStyle name="Migliaia 12 4 2 2" xfId="2326" xr:uid="{00000000-0005-0000-0000-0000BE070000}"/>
    <cellStyle name="Migliaia 12 4 2 2 2" xfId="5386" xr:uid="{00000000-0005-0000-0000-0000BF070000}"/>
    <cellStyle name="Migliaia 12 4 2 2 3" xfId="6308" xr:uid="{00000000-0005-0000-0000-0000C0070000}"/>
    <cellStyle name="Migliaia 12 4 2 3" xfId="4954" xr:uid="{00000000-0005-0000-0000-0000C1070000}"/>
    <cellStyle name="Migliaia 12 4 2 4" xfId="5765" xr:uid="{00000000-0005-0000-0000-0000C2070000}"/>
    <cellStyle name="Migliaia 12 4 3" xfId="2325" xr:uid="{00000000-0005-0000-0000-0000C3070000}"/>
    <cellStyle name="Migliaia 12 4 3 2" xfId="5385" xr:uid="{00000000-0005-0000-0000-0000C4070000}"/>
    <cellStyle name="Migliaia 12 4 3 3" xfId="6307" xr:uid="{00000000-0005-0000-0000-0000C5070000}"/>
    <cellStyle name="Migliaia 12 4 4" xfId="4953" xr:uid="{00000000-0005-0000-0000-0000C6070000}"/>
    <cellStyle name="Migliaia 12 4 5" xfId="5764" xr:uid="{00000000-0005-0000-0000-0000C7070000}"/>
    <cellStyle name="Migliaia 12 5" xfId="515" xr:uid="{00000000-0005-0000-0000-0000C8070000}"/>
    <cellStyle name="Migliaia 12 5 2" xfId="4955" xr:uid="{00000000-0005-0000-0000-0000C9070000}"/>
    <cellStyle name="Migliaia 12 5 3" xfId="5766" xr:uid="{00000000-0005-0000-0000-0000CA070000}"/>
    <cellStyle name="Migliaia 12 6" xfId="4800" xr:uid="{00000000-0005-0000-0000-0000CB070000}"/>
    <cellStyle name="Migliaia 12 7" xfId="5759" xr:uid="{00000000-0005-0000-0000-0000CC070000}"/>
    <cellStyle name="Migliaia 13" xfId="516" xr:uid="{00000000-0005-0000-0000-0000CD070000}"/>
    <cellStyle name="Migliaia 13 2" xfId="517" xr:uid="{00000000-0005-0000-0000-0000CE070000}"/>
    <cellStyle name="Migliaia 13 2 2" xfId="2327" xr:uid="{00000000-0005-0000-0000-0000CF070000}"/>
    <cellStyle name="Migliaia 13 2 2 2" xfId="5387" xr:uid="{00000000-0005-0000-0000-0000D0070000}"/>
    <cellStyle name="Migliaia 13 2 2 3" xfId="6309" xr:uid="{00000000-0005-0000-0000-0000D1070000}"/>
    <cellStyle name="Migliaia 13 2 3" xfId="4868" xr:uid="{00000000-0005-0000-0000-0000D2070000}"/>
    <cellStyle name="Migliaia 13 2 4" xfId="5768" xr:uid="{00000000-0005-0000-0000-0000D3070000}"/>
    <cellStyle name="Migliaia 13 3" xfId="518" xr:uid="{00000000-0005-0000-0000-0000D4070000}"/>
    <cellStyle name="Migliaia 13 3 2" xfId="519" xr:uid="{00000000-0005-0000-0000-0000D5070000}"/>
    <cellStyle name="Migliaia 13 3 2 2" xfId="4957" xr:uid="{00000000-0005-0000-0000-0000D6070000}"/>
    <cellStyle name="Migliaia 13 3 2 3" xfId="5770" xr:uid="{00000000-0005-0000-0000-0000D7070000}"/>
    <cellStyle name="Migliaia 13 3 3" xfId="520" xr:uid="{00000000-0005-0000-0000-0000D8070000}"/>
    <cellStyle name="Migliaia 13 3 3 2" xfId="2329" xr:uid="{00000000-0005-0000-0000-0000D9070000}"/>
    <cellStyle name="Migliaia 13 3 3 2 2" xfId="5389" xr:uid="{00000000-0005-0000-0000-0000DA070000}"/>
    <cellStyle name="Migliaia 13 3 3 2 3" xfId="6311" xr:uid="{00000000-0005-0000-0000-0000DB070000}"/>
    <cellStyle name="Migliaia 13 3 3 3" xfId="4958" xr:uid="{00000000-0005-0000-0000-0000DC070000}"/>
    <cellStyle name="Migliaia 13 3 3 4" xfId="5771" xr:uid="{00000000-0005-0000-0000-0000DD070000}"/>
    <cellStyle name="Migliaia 13 3 4" xfId="2328" xr:uid="{00000000-0005-0000-0000-0000DE070000}"/>
    <cellStyle name="Migliaia 13 3 4 2" xfId="5388" xr:uid="{00000000-0005-0000-0000-0000DF070000}"/>
    <cellStyle name="Migliaia 13 3 4 3" xfId="6310" xr:uid="{00000000-0005-0000-0000-0000E0070000}"/>
    <cellStyle name="Migliaia 13 3 5" xfId="4956" xr:uid="{00000000-0005-0000-0000-0000E1070000}"/>
    <cellStyle name="Migliaia 13 3 6" xfId="5769" xr:uid="{00000000-0005-0000-0000-0000E2070000}"/>
    <cellStyle name="Migliaia 13 4" xfId="521" xr:uid="{00000000-0005-0000-0000-0000E3070000}"/>
    <cellStyle name="Migliaia 13 4 2" xfId="522" xr:uid="{00000000-0005-0000-0000-0000E4070000}"/>
    <cellStyle name="Migliaia 13 4 2 2" xfId="2331" xr:uid="{00000000-0005-0000-0000-0000E5070000}"/>
    <cellStyle name="Migliaia 13 4 2 2 2" xfId="5391" xr:uid="{00000000-0005-0000-0000-0000E6070000}"/>
    <cellStyle name="Migliaia 13 4 2 2 3" xfId="6313" xr:uid="{00000000-0005-0000-0000-0000E7070000}"/>
    <cellStyle name="Migliaia 13 4 2 3" xfId="4960" xr:uid="{00000000-0005-0000-0000-0000E8070000}"/>
    <cellStyle name="Migliaia 13 4 2 4" xfId="5773" xr:uid="{00000000-0005-0000-0000-0000E9070000}"/>
    <cellStyle name="Migliaia 13 4 3" xfId="2330" xr:uid="{00000000-0005-0000-0000-0000EA070000}"/>
    <cellStyle name="Migliaia 13 4 3 2" xfId="5390" xr:uid="{00000000-0005-0000-0000-0000EB070000}"/>
    <cellStyle name="Migliaia 13 4 3 3" xfId="6312" xr:uid="{00000000-0005-0000-0000-0000EC070000}"/>
    <cellStyle name="Migliaia 13 4 4" xfId="4959" xr:uid="{00000000-0005-0000-0000-0000ED070000}"/>
    <cellStyle name="Migliaia 13 4 5" xfId="5772" xr:uid="{00000000-0005-0000-0000-0000EE070000}"/>
    <cellStyle name="Migliaia 13 5" xfId="523" xr:uid="{00000000-0005-0000-0000-0000EF070000}"/>
    <cellStyle name="Migliaia 13 5 2" xfId="4961" xr:uid="{00000000-0005-0000-0000-0000F0070000}"/>
    <cellStyle name="Migliaia 13 5 3" xfId="5774" xr:uid="{00000000-0005-0000-0000-0000F1070000}"/>
    <cellStyle name="Migliaia 13 6" xfId="4801" xr:uid="{00000000-0005-0000-0000-0000F2070000}"/>
    <cellStyle name="Migliaia 13 7" xfId="5767" xr:uid="{00000000-0005-0000-0000-0000F3070000}"/>
    <cellStyle name="Migliaia 14" xfId="524" xr:uid="{00000000-0005-0000-0000-0000F4070000}"/>
    <cellStyle name="Migliaia 14 2" xfId="525" xr:uid="{00000000-0005-0000-0000-0000F5070000}"/>
    <cellStyle name="Migliaia 14 2 2" xfId="2332" xr:uid="{00000000-0005-0000-0000-0000F6070000}"/>
    <cellStyle name="Migliaia 14 2 2 2" xfId="5392" xr:uid="{00000000-0005-0000-0000-0000F7070000}"/>
    <cellStyle name="Migliaia 14 2 2 3" xfId="6314" xr:uid="{00000000-0005-0000-0000-0000F8070000}"/>
    <cellStyle name="Migliaia 14 2 3" xfId="4869" xr:uid="{00000000-0005-0000-0000-0000F9070000}"/>
    <cellStyle name="Migliaia 14 2 4" xfId="5776" xr:uid="{00000000-0005-0000-0000-0000FA070000}"/>
    <cellStyle name="Migliaia 14 3" xfId="526" xr:uid="{00000000-0005-0000-0000-0000FB070000}"/>
    <cellStyle name="Migliaia 14 3 2" xfId="527" xr:uid="{00000000-0005-0000-0000-0000FC070000}"/>
    <cellStyle name="Migliaia 14 3 2 2" xfId="4963" xr:uid="{00000000-0005-0000-0000-0000FD070000}"/>
    <cellStyle name="Migliaia 14 3 2 3" xfId="5778" xr:uid="{00000000-0005-0000-0000-0000FE070000}"/>
    <cellStyle name="Migliaia 14 3 3" xfId="528" xr:uid="{00000000-0005-0000-0000-0000FF070000}"/>
    <cellStyle name="Migliaia 14 3 3 2" xfId="2334" xr:uid="{00000000-0005-0000-0000-000000080000}"/>
    <cellStyle name="Migliaia 14 3 3 2 2" xfId="5394" xr:uid="{00000000-0005-0000-0000-000001080000}"/>
    <cellStyle name="Migliaia 14 3 3 2 3" xfId="6316" xr:uid="{00000000-0005-0000-0000-000002080000}"/>
    <cellStyle name="Migliaia 14 3 3 3" xfId="4964" xr:uid="{00000000-0005-0000-0000-000003080000}"/>
    <cellStyle name="Migliaia 14 3 3 4" xfId="5779" xr:uid="{00000000-0005-0000-0000-000004080000}"/>
    <cellStyle name="Migliaia 14 3 4" xfId="2333" xr:uid="{00000000-0005-0000-0000-000005080000}"/>
    <cellStyle name="Migliaia 14 3 4 2" xfId="5393" xr:uid="{00000000-0005-0000-0000-000006080000}"/>
    <cellStyle name="Migliaia 14 3 4 3" xfId="6315" xr:uid="{00000000-0005-0000-0000-000007080000}"/>
    <cellStyle name="Migliaia 14 3 5" xfId="4962" xr:uid="{00000000-0005-0000-0000-000008080000}"/>
    <cellStyle name="Migliaia 14 3 6" xfId="5777" xr:uid="{00000000-0005-0000-0000-000009080000}"/>
    <cellStyle name="Migliaia 14 4" xfId="529" xr:uid="{00000000-0005-0000-0000-00000A080000}"/>
    <cellStyle name="Migliaia 14 4 2" xfId="530" xr:uid="{00000000-0005-0000-0000-00000B080000}"/>
    <cellStyle name="Migliaia 14 4 2 2" xfId="2336" xr:uid="{00000000-0005-0000-0000-00000C080000}"/>
    <cellStyle name="Migliaia 14 4 2 2 2" xfId="5396" xr:uid="{00000000-0005-0000-0000-00000D080000}"/>
    <cellStyle name="Migliaia 14 4 2 2 3" xfId="6318" xr:uid="{00000000-0005-0000-0000-00000E080000}"/>
    <cellStyle name="Migliaia 14 4 2 3" xfId="4966" xr:uid="{00000000-0005-0000-0000-00000F080000}"/>
    <cellStyle name="Migliaia 14 4 2 4" xfId="5781" xr:uid="{00000000-0005-0000-0000-000010080000}"/>
    <cellStyle name="Migliaia 14 4 3" xfId="2335" xr:uid="{00000000-0005-0000-0000-000011080000}"/>
    <cellStyle name="Migliaia 14 4 3 2" xfId="5395" xr:uid="{00000000-0005-0000-0000-000012080000}"/>
    <cellStyle name="Migliaia 14 4 3 3" xfId="6317" xr:uid="{00000000-0005-0000-0000-000013080000}"/>
    <cellStyle name="Migliaia 14 4 4" xfId="4965" xr:uid="{00000000-0005-0000-0000-000014080000}"/>
    <cellStyle name="Migliaia 14 4 5" xfId="5780" xr:uid="{00000000-0005-0000-0000-000015080000}"/>
    <cellStyle name="Migliaia 14 5" xfId="531" xr:uid="{00000000-0005-0000-0000-000016080000}"/>
    <cellStyle name="Migliaia 14 5 2" xfId="4967" xr:uid="{00000000-0005-0000-0000-000017080000}"/>
    <cellStyle name="Migliaia 14 5 3" xfId="5782" xr:uid="{00000000-0005-0000-0000-000018080000}"/>
    <cellStyle name="Migliaia 14 6" xfId="4802" xr:uid="{00000000-0005-0000-0000-000019080000}"/>
    <cellStyle name="Migliaia 14 7" xfId="5775" xr:uid="{00000000-0005-0000-0000-00001A080000}"/>
    <cellStyle name="Migliaia 15" xfId="532" xr:uid="{00000000-0005-0000-0000-00001B080000}"/>
    <cellStyle name="Migliaia 15 2" xfId="533" xr:uid="{00000000-0005-0000-0000-00001C080000}"/>
    <cellStyle name="Migliaia 15 2 2" xfId="2337" xr:uid="{00000000-0005-0000-0000-00001D080000}"/>
    <cellStyle name="Migliaia 15 2 2 2" xfId="5397" xr:uid="{00000000-0005-0000-0000-00001E080000}"/>
    <cellStyle name="Migliaia 15 2 2 3" xfId="6319" xr:uid="{00000000-0005-0000-0000-00001F080000}"/>
    <cellStyle name="Migliaia 15 2 3" xfId="4870" xr:uid="{00000000-0005-0000-0000-000020080000}"/>
    <cellStyle name="Migliaia 15 2 4" xfId="5784" xr:uid="{00000000-0005-0000-0000-000021080000}"/>
    <cellStyle name="Migliaia 15 3" xfId="534" xr:uid="{00000000-0005-0000-0000-000022080000}"/>
    <cellStyle name="Migliaia 15 3 2" xfId="535" xr:uid="{00000000-0005-0000-0000-000023080000}"/>
    <cellStyle name="Migliaia 15 3 2 2" xfId="4969" xr:uid="{00000000-0005-0000-0000-000024080000}"/>
    <cellStyle name="Migliaia 15 3 2 3" xfId="5786" xr:uid="{00000000-0005-0000-0000-000025080000}"/>
    <cellStyle name="Migliaia 15 3 3" xfId="536" xr:uid="{00000000-0005-0000-0000-000026080000}"/>
    <cellStyle name="Migliaia 15 3 3 2" xfId="2339" xr:uid="{00000000-0005-0000-0000-000027080000}"/>
    <cellStyle name="Migliaia 15 3 3 2 2" xfId="5399" xr:uid="{00000000-0005-0000-0000-000028080000}"/>
    <cellStyle name="Migliaia 15 3 3 2 3" xfId="6321" xr:uid="{00000000-0005-0000-0000-000029080000}"/>
    <cellStyle name="Migliaia 15 3 3 3" xfId="4970" xr:uid="{00000000-0005-0000-0000-00002A080000}"/>
    <cellStyle name="Migliaia 15 3 3 4" xfId="5787" xr:uid="{00000000-0005-0000-0000-00002B080000}"/>
    <cellStyle name="Migliaia 15 3 4" xfId="2338" xr:uid="{00000000-0005-0000-0000-00002C080000}"/>
    <cellStyle name="Migliaia 15 3 4 2" xfId="5398" xr:uid="{00000000-0005-0000-0000-00002D080000}"/>
    <cellStyle name="Migliaia 15 3 4 3" xfId="6320" xr:uid="{00000000-0005-0000-0000-00002E080000}"/>
    <cellStyle name="Migliaia 15 3 5" xfId="4968" xr:uid="{00000000-0005-0000-0000-00002F080000}"/>
    <cellStyle name="Migliaia 15 3 6" xfId="5785" xr:uid="{00000000-0005-0000-0000-000030080000}"/>
    <cellStyle name="Migliaia 15 4" xfId="537" xr:uid="{00000000-0005-0000-0000-000031080000}"/>
    <cellStyle name="Migliaia 15 4 2" xfId="538" xr:uid="{00000000-0005-0000-0000-000032080000}"/>
    <cellStyle name="Migliaia 15 4 2 2" xfId="2341" xr:uid="{00000000-0005-0000-0000-000033080000}"/>
    <cellStyle name="Migliaia 15 4 2 2 2" xfId="5401" xr:uid="{00000000-0005-0000-0000-000034080000}"/>
    <cellStyle name="Migliaia 15 4 2 2 3" xfId="6323" xr:uid="{00000000-0005-0000-0000-000035080000}"/>
    <cellStyle name="Migliaia 15 4 2 3" xfId="4972" xr:uid="{00000000-0005-0000-0000-000036080000}"/>
    <cellStyle name="Migliaia 15 4 2 4" xfId="5789" xr:uid="{00000000-0005-0000-0000-000037080000}"/>
    <cellStyle name="Migliaia 15 4 3" xfId="2340" xr:uid="{00000000-0005-0000-0000-000038080000}"/>
    <cellStyle name="Migliaia 15 4 3 2" xfId="5400" xr:uid="{00000000-0005-0000-0000-000039080000}"/>
    <cellStyle name="Migliaia 15 4 3 3" xfId="6322" xr:uid="{00000000-0005-0000-0000-00003A080000}"/>
    <cellStyle name="Migliaia 15 4 4" xfId="4971" xr:uid="{00000000-0005-0000-0000-00003B080000}"/>
    <cellStyle name="Migliaia 15 4 5" xfId="5788" xr:uid="{00000000-0005-0000-0000-00003C080000}"/>
    <cellStyle name="Migliaia 15 5" xfId="539" xr:uid="{00000000-0005-0000-0000-00003D080000}"/>
    <cellStyle name="Migliaia 15 5 2" xfId="4973" xr:uid="{00000000-0005-0000-0000-00003E080000}"/>
    <cellStyle name="Migliaia 15 5 3" xfId="5790" xr:uid="{00000000-0005-0000-0000-00003F080000}"/>
    <cellStyle name="Migliaia 15 6" xfId="4803" xr:uid="{00000000-0005-0000-0000-000040080000}"/>
    <cellStyle name="Migliaia 15 7" xfId="5783" xr:uid="{00000000-0005-0000-0000-000041080000}"/>
    <cellStyle name="Migliaia 16" xfId="540" xr:uid="{00000000-0005-0000-0000-000042080000}"/>
    <cellStyle name="Migliaia 16 2" xfId="541" xr:uid="{00000000-0005-0000-0000-000043080000}"/>
    <cellStyle name="Migliaia 16 2 2" xfId="2342" xr:uid="{00000000-0005-0000-0000-000044080000}"/>
    <cellStyle name="Migliaia 16 2 2 2" xfId="5402" xr:uid="{00000000-0005-0000-0000-000045080000}"/>
    <cellStyle name="Migliaia 16 2 2 3" xfId="6324" xr:uid="{00000000-0005-0000-0000-000046080000}"/>
    <cellStyle name="Migliaia 16 2 3" xfId="4871" xr:uid="{00000000-0005-0000-0000-000047080000}"/>
    <cellStyle name="Migliaia 16 2 4" xfId="5792" xr:uid="{00000000-0005-0000-0000-000048080000}"/>
    <cellStyle name="Migliaia 16 3" xfId="542" xr:uid="{00000000-0005-0000-0000-000049080000}"/>
    <cellStyle name="Migliaia 16 3 2" xfId="543" xr:uid="{00000000-0005-0000-0000-00004A080000}"/>
    <cellStyle name="Migliaia 16 3 2 2" xfId="4975" xr:uid="{00000000-0005-0000-0000-00004B080000}"/>
    <cellStyle name="Migliaia 16 3 2 3" xfId="5794" xr:uid="{00000000-0005-0000-0000-00004C080000}"/>
    <cellStyle name="Migliaia 16 3 3" xfId="544" xr:uid="{00000000-0005-0000-0000-00004D080000}"/>
    <cellStyle name="Migliaia 16 3 3 2" xfId="2344" xr:uid="{00000000-0005-0000-0000-00004E080000}"/>
    <cellStyle name="Migliaia 16 3 3 2 2" xfId="5404" xr:uid="{00000000-0005-0000-0000-00004F080000}"/>
    <cellStyle name="Migliaia 16 3 3 2 3" xfId="6326" xr:uid="{00000000-0005-0000-0000-000050080000}"/>
    <cellStyle name="Migliaia 16 3 3 3" xfId="4976" xr:uid="{00000000-0005-0000-0000-000051080000}"/>
    <cellStyle name="Migliaia 16 3 3 4" xfId="5795" xr:uid="{00000000-0005-0000-0000-000052080000}"/>
    <cellStyle name="Migliaia 16 3 4" xfId="2343" xr:uid="{00000000-0005-0000-0000-000053080000}"/>
    <cellStyle name="Migliaia 16 3 4 2" xfId="5403" xr:uid="{00000000-0005-0000-0000-000054080000}"/>
    <cellStyle name="Migliaia 16 3 4 3" xfId="6325" xr:uid="{00000000-0005-0000-0000-000055080000}"/>
    <cellStyle name="Migliaia 16 3 5" xfId="4974" xr:uid="{00000000-0005-0000-0000-000056080000}"/>
    <cellStyle name="Migliaia 16 3 6" xfId="5793" xr:uid="{00000000-0005-0000-0000-000057080000}"/>
    <cellStyle name="Migliaia 16 4" xfId="545" xr:uid="{00000000-0005-0000-0000-000058080000}"/>
    <cellStyle name="Migliaia 16 4 2" xfId="546" xr:uid="{00000000-0005-0000-0000-000059080000}"/>
    <cellStyle name="Migliaia 16 4 2 2" xfId="2346" xr:uid="{00000000-0005-0000-0000-00005A080000}"/>
    <cellStyle name="Migliaia 16 4 2 2 2" xfId="5406" xr:uid="{00000000-0005-0000-0000-00005B080000}"/>
    <cellStyle name="Migliaia 16 4 2 2 3" xfId="6328" xr:uid="{00000000-0005-0000-0000-00005C080000}"/>
    <cellStyle name="Migliaia 16 4 2 3" xfId="4978" xr:uid="{00000000-0005-0000-0000-00005D080000}"/>
    <cellStyle name="Migliaia 16 4 2 4" xfId="5797" xr:uid="{00000000-0005-0000-0000-00005E080000}"/>
    <cellStyle name="Migliaia 16 4 3" xfId="2345" xr:uid="{00000000-0005-0000-0000-00005F080000}"/>
    <cellStyle name="Migliaia 16 4 3 2" xfId="5405" xr:uid="{00000000-0005-0000-0000-000060080000}"/>
    <cellStyle name="Migliaia 16 4 3 3" xfId="6327" xr:uid="{00000000-0005-0000-0000-000061080000}"/>
    <cellStyle name="Migliaia 16 4 4" xfId="4977" xr:uid="{00000000-0005-0000-0000-000062080000}"/>
    <cellStyle name="Migliaia 16 4 5" xfId="5796" xr:uid="{00000000-0005-0000-0000-000063080000}"/>
    <cellStyle name="Migliaia 16 5" xfId="547" xr:uid="{00000000-0005-0000-0000-000064080000}"/>
    <cellStyle name="Migliaia 16 5 2" xfId="4979" xr:uid="{00000000-0005-0000-0000-000065080000}"/>
    <cellStyle name="Migliaia 16 5 3" xfId="5798" xr:uid="{00000000-0005-0000-0000-000066080000}"/>
    <cellStyle name="Migliaia 16 6" xfId="4804" xr:uid="{00000000-0005-0000-0000-000067080000}"/>
    <cellStyle name="Migliaia 16 7" xfId="5791" xr:uid="{00000000-0005-0000-0000-000068080000}"/>
    <cellStyle name="Migliaia 17" xfId="548" xr:uid="{00000000-0005-0000-0000-000069080000}"/>
    <cellStyle name="Migliaia 17 2" xfId="549" xr:uid="{00000000-0005-0000-0000-00006A080000}"/>
    <cellStyle name="Migliaia 17 2 2" xfId="2347" xr:uid="{00000000-0005-0000-0000-00006B080000}"/>
    <cellStyle name="Migliaia 17 2 2 2" xfId="5407" xr:uid="{00000000-0005-0000-0000-00006C080000}"/>
    <cellStyle name="Migliaia 17 2 2 3" xfId="6329" xr:uid="{00000000-0005-0000-0000-00006D080000}"/>
    <cellStyle name="Migliaia 17 2 3" xfId="4872" xr:uid="{00000000-0005-0000-0000-00006E080000}"/>
    <cellStyle name="Migliaia 17 2 4" xfId="5800" xr:uid="{00000000-0005-0000-0000-00006F080000}"/>
    <cellStyle name="Migliaia 17 3" xfId="550" xr:uid="{00000000-0005-0000-0000-000070080000}"/>
    <cellStyle name="Migliaia 17 3 2" xfId="551" xr:uid="{00000000-0005-0000-0000-000071080000}"/>
    <cellStyle name="Migliaia 17 3 2 2" xfId="4981" xr:uid="{00000000-0005-0000-0000-000072080000}"/>
    <cellStyle name="Migliaia 17 3 2 3" xfId="5802" xr:uid="{00000000-0005-0000-0000-000073080000}"/>
    <cellStyle name="Migliaia 17 3 3" xfId="552" xr:uid="{00000000-0005-0000-0000-000074080000}"/>
    <cellStyle name="Migliaia 17 3 3 2" xfId="2349" xr:uid="{00000000-0005-0000-0000-000075080000}"/>
    <cellStyle name="Migliaia 17 3 3 2 2" xfId="5409" xr:uid="{00000000-0005-0000-0000-000076080000}"/>
    <cellStyle name="Migliaia 17 3 3 2 3" xfId="6331" xr:uid="{00000000-0005-0000-0000-000077080000}"/>
    <cellStyle name="Migliaia 17 3 3 3" xfId="4982" xr:uid="{00000000-0005-0000-0000-000078080000}"/>
    <cellStyle name="Migliaia 17 3 3 4" xfId="5803" xr:uid="{00000000-0005-0000-0000-000079080000}"/>
    <cellStyle name="Migliaia 17 3 4" xfId="2348" xr:uid="{00000000-0005-0000-0000-00007A080000}"/>
    <cellStyle name="Migliaia 17 3 4 2" xfId="5408" xr:uid="{00000000-0005-0000-0000-00007B080000}"/>
    <cellStyle name="Migliaia 17 3 4 3" xfId="6330" xr:uid="{00000000-0005-0000-0000-00007C080000}"/>
    <cellStyle name="Migliaia 17 3 5" xfId="4980" xr:uid="{00000000-0005-0000-0000-00007D080000}"/>
    <cellStyle name="Migliaia 17 3 6" xfId="5801" xr:uid="{00000000-0005-0000-0000-00007E080000}"/>
    <cellStyle name="Migliaia 17 4" xfId="553" xr:uid="{00000000-0005-0000-0000-00007F080000}"/>
    <cellStyle name="Migliaia 17 4 2" xfId="554" xr:uid="{00000000-0005-0000-0000-000080080000}"/>
    <cellStyle name="Migliaia 17 4 2 2" xfId="2351" xr:uid="{00000000-0005-0000-0000-000081080000}"/>
    <cellStyle name="Migliaia 17 4 2 2 2" xfId="5411" xr:uid="{00000000-0005-0000-0000-000082080000}"/>
    <cellStyle name="Migliaia 17 4 2 2 3" xfId="6333" xr:uid="{00000000-0005-0000-0000-000083080000}"/>
    <cellStyle name="Migliaia 17 4 2 3" xfId="4984" xr:uid="{00000000-0005-0000-0000-000084080000}"/>
    <cellStyle name="Migliaia 17 4 2 4" xfId="5805" xr:uid="{00000000-0005-0000-0000-000085080000}"/>
    <cellStyle name="Migliaia 17 4 3" xfId="2350" xr:uid="{00000000-0005-0000-0000-000086080000}"/>
    <cellStyle name="Migliaia 17 4 3 2" xfId="5410" xr:uid="{00000000-0005-0000-0000-000087080000}"/>
    <cellStyle name="Migliaia 17 4 3 3" xfId="6332" xr:uid="{00000000-0005-0000-0000-000088080000}"/>
    <cellStyle name="Migliaia 17 4 4" xfId="4983" xr:uid="{00000000-0005-0000-0000-000089080000}"/>
    <cellStyle name="Migliaia 17 4 5" xfId="5804" xr:uid="{00000000-0005-0000-0000-00008A080000}"/>
    <cellStyle name="Migliaia 17 5" xfId="555" xr:uid="{00000000-0005-0000-0000-00008B080000}"/>
    <cellStyle name="Migliaia 17 5 2" xfId="4985" xr:uid="{00000000-0005-0000-0000-00008C080000}"/>
    <cellStyle name="Migliaia 17 5 3" xfId="5806" xr:uid="{00000000-0005-0000-0000-00008D080000}"/>
    <cellStyle name="Migliaia 17 6" xfId="4805" xr:uid="{00000000-0005-0000-0000-00008E080000}"/>
    <cellStyle name="Migliaia 17 7" xfId="5799" xr:uid="{00000000-0005-0000-0000-00008F080000}"/>
    <cellStyle name="Migliaia 18" xfId="556" xr:uid="{00000000-0005-0000-0000-000090080000}"/>
    <cellStyle name="Migliaia 18 2" xfId="557" xr:uid="{00000000-0005-0000-0000-000091080000}"/>
    <cellStyle name="Migliaia 18 2 2" xfId="2352" xr:uid="{00000000-0005-0000-0000-000092080000}"/>
    <cellStyle name="Migliaia 18 2 2 2" xfId="5412" xr:uid="{00000000-0005-0000-0000-000093080000}"/>
    <cellStyle name="Migliaia 18 2 2 3" xfId="6334" xr:uid="{00000000-0005-0000-0000-000094080000}"/>
    <cellStyle name="Migliaia 18 2 3" xfId="4873" xr:uid="{00000000-0005-0000-0000-000095080000}"/>
    <cellStyle name="Migliaia 18 2 4" xfId="5808" xr:uid="{00000000-0005-0000-0000-000096080000}"/>
    <cellStyle name="Migliaia 18 3" xfId="558" xr:uid="{00000000-0005-0000-0000-000097080000}"/>
    <cellStyle name="Migliaia 18 3 2" xfId="559" xr:uid="{00000000-0005-0000-0000-000098080000}"/>
    <cellStyle name="Migliaia 18 3 2 2" xfId="4987" xr:uid="{00000000-0005-0000-0000-000099080000}"/>
    <cellStyle name="Migliaia 18 3 2 3" xfId="5810" xr:uid="{00000000-0005-0000-0000-00009A080000}"/>
    <cellStyle name="Migliaia 18 3 3" xfId="560" xr:uid="{00000000-0005-0000-0000-00009B080000}"/>
    <cellStyle name="Migliaia 18 3 3 2" xfId="2354" xr:uid="{00000000-0005-0000-0000-00009C080000}"/>
    <cellStyle name="Migliaia 18 3 3 2 2" xfId="5414" xr:uid="{00000000-0005-0000-0000-00009D080000}"/>
    <cellStyle name="Migliaia 18 3 3 2 3" xfId="6336" xr:uid="{00000000-0005-0000-0000-00009E080000}"/>
    <cellStyle name="Migliaia 18 3 3 3" xfId="4988" xr:uid="{00000000-0005-0000-0000-00009F080000}"/>
    <cellStyle name="Migliaia 18 3 3 4" xfId="5811" xr:uid="{00000000-0005-0000-0000-0000A0080000}"/>
    <cellStyle name="Migliaia 18 3 4" xfId="2353" xr:uid="{00000000-0005-0000-0000-0000A1080000}"/>
    <cellStyle name="Migliaia 18 3 4 2" xfId="5413" xr:uid="{00000000-0005-0000-0000-0000A2080000}"/>
    <cellStyle name="Migliaia 18 3 4 3" xfId="6335" xr:uid="{00000000-0005-0000-0000-0000A3080000}"/>
    <cellStyle name="Migliaia 18 3 5" xfId="4986" xr:uid="{00000000-0005-0000-0000-0000A4080000}"/>
    <cellStyle name="Migliaia 18 3 6" xfId="5809" xr:uid="{00000000-0005-0000-0000-0000A5080000}"/>
    <cellStyle name="Migliaia 18 4" xfId="561" xr:uid="{00000000-0005-0000-0000-0000A6080000}"/>
    <cellStyle name="Migliaia 18 4 2" xfId="562" xr:uid="{00000000-0005-0000-0000-0000A7080000}"/>
    <cellStyle name="Migliaia 18 4 2 2" xfId="2356" xr:uid="{00000000-0005-0000-0000-0000A8080000}"/>
    <cellStyle name="Migliaia 18 4 2 2 2" xfId="5416" xr:uid="{00000000-0005-0000-0000-0000A9080000}"/>
    <cellStyle name="Migliaia 18 4 2 2 3" xfId="6338" xr:uid="{00000000-0005-0000-0000-0000AA080000}"/>
    <cellStyle name="Migliaia 18 4 2 3" xfId="4990" xr:uid="{00000000-0005-0000-0000-0000AB080000}"/>
    <cellStyle name="Migliaia 18 4 2 4" xfId="5813" xr:uid="{00000000-0005-0000-0000-0000AC080000}"/>
    <cellStyle name="Migliaia 18 4 3" xfId="2355" xr:uid="{00000000-0005-0000-0000-0000AD080000}"/>
    <cellStyle name="Migliaia 18 4 3 2" xfId="5415" xr:uid="{00000000-0005-0000-0000-0000AE080000}"/>
    <cellStyle name="Migliaia 18 4 3 3" xfId="6337" xr:uid="{00000000-0005-0000-0000-0000AF080000}"/>
    <cellStyle name="Migliaia 18 4 4" xfId="4989" xr:uid="{00000000-0005-0000-0000-0000B0080000}"/>
    <cellStyle name="Migliaia 18 4 5" xfId="5812" xr:uid="{00000000-0005-0000-0000-0000B1080000}"/>
    <cellStyle name="Migliaia 18 5" xfId="563" xr:uid="{00000000-0005-0000-0000-0000B2080000}"/>
    <cellStyle name="Migliaia 18 5 2" xfId="4991" xr:uid="{00000000-0005-0000-0000-0000B3080000}"/>
    <cellStyle name="Migliaia 18 5 3" xfId="5814" xr:uid="{00000000-0005-0000-0000-0000B4080000}"/>
    <cellStyle name="Migliaia 18 6" xfId="4806" xr:uid="{00000000-0005-0000-0000-0000B5080000}"/>
    <cellStyle name="Migliaia 18 7" xfId="5807" xr:uid="{00000000-0005-0000-0000-0000B6080000}"/>
    <cellStyle name="Migliaia 19" xfId="564" xr:uid="{00000000-0005-0000-0000-0000B7080000}"/>
    <cellStyle name="Migliaia 19 2" xfId="565" xr:uid="{00000000-0005-0000-0000-0000B8080000}"/>
    <cellStyle name="Migliaia 19 2 2" xfId="2357" xr:uid="{00000000-0005-0000-0000-0000B9080000}"/>
    <cellStyle name="Migliaia 19 2 2 2" xfId="5417" xr:uid="{00000000-0005-0000-0000-0000BA080000}"/>
    <cellStyle name="Migliaia 19 2 2 3" xfId="6339" xr:uid="{00000000-0005-0000-0000-0000BB080000}"/>
    <cellStyle name="Migliaia 19 2 3" xfId="4874" xr:uid="{00000000-0005-0000-0000-0000BC080000}"/>
    <cellStyle name="Migliaia 19 2 4" xfId="5816" xr:uid="{00000000-0005-0000-0000-0000BD080000}"/>
    <cellStyle name="Migliaia 19 3" xfId="566" xr:uid="{00000000-0005-0000-0000-0000BE080000}"/>
    <cellStyle name="Migliaia 19 3 2" xfId="567" xr:uid="{00000000-0005-0000-0000-0000BF080000}"/>
    <cellStyle name="Migliaia 19 3 2 2" xfId="4993" xr:uid="{00000000-0005-0000-0000-0000C0080000}"/>
    <cellStyle name="Migliaia 19 3 2 3" xfId="5818" xr:uid="{00000000-0005-0000-0000-0000C1080000}"/>
    <cellStyle name="Migliaia 19 3 3" xfId="568" xr:uid="{00000000-0005-0000-0000-0000C2080000}"/>
    <cellStyle name="Migliaia 19 3 3 2" xfId="2359" xr:uid="{00000000-0005-0000-0000-0000C3080000}"/>
    <cellStyle name="Migliaia 19 3 3 2 2" xfId="5419" xr:uid="{00000000-0005-0000-0000-0000C4080000}"/>
    <cellStyle name="Migliaia 19 3 3 2 3" xfId="6341" xr:uid="{00000000-0005-0000-0000-0000C5080000}"/>
    <cellStyle name="Migliaia 19 3 3 3" xfId="4994" xr:uid="{00000000-0005-0000-0000-0000C6080000}"/>
    <cellStyle name="Migliaia 19 3 3 4" xfId="5819" xr:uid="{00000000-0005-0000-0000-0000C7080000}"/>
    <cellStyle name="Migliaia 19 3 4" xfId="2358" xr:uid="{00000000-0005-0000-0000-0000C8080000}"/>
    <cellStyle name="Migliaia 19 3 4 2" xfId="5418" xr:uid="{00000000-0005-0000-0000-0000C9080000}"/>
    <cellStyle name="Migliaia 19 3 4 3" xfId="6340" xr:uid="{00000000-0005-0000-0000-0000CA080000}"/>
    <cellStyle name="Migliaia 19 3 5" xfId="4992" xr:uid="{00000000-0005-0000-0000-0000CB080000}"/>
    <cellStyle name="Migliaia 19 3 6" xfId="5817" xr:uid="{00000000-0005-0000-0000-0000CC080000}"/>
    <cellStyle name="Migliaia 19 4" xfId="569" xr:uid="{00000000-0005-0000-0000-0000CD080000}"/>
    <cellStyle name="Migliaia 19 4 2" xfId="570" xr:uid="{00000000-0005-0000-0000-0000CE080000}"/>
    <cellStyle name="Migliaia 19 4 2 2" xfId="2361" xr:uid="{00000000-0005-0000-0000-0000CF080000}"/>
    <cellStyle name="Migliaia 19 4 2 2 2" xfId="5421" xr:uid="{00000000-0005-0000-0000-0000D0080000}"/>
    <cellStyle name="Migliaia 19 4 2 2 3" xfId="6343" xr:uid="{00000000-0005-0000-0000-0000D1080000}"/>
    <cellStyle name="Migliaia 19 4 2 3" xfId="4996" xr:uid="{00000000-0005-0000-0000-0000D2080000}"/>
    <cellStyle name="Migliaia 19 4 2 4" xfId="5821" xr:uid="{00000000-0005-0000-0000-0000D3080000}"/>
    <cellStyle name="Migliaia 19 4 3" xfId="2360" xr:uid="{00000000-0005-0000-0000-0000D4080000}"/>
    <cellStyle name="Migliaia 19 4 3 2" xfId="5420" xr:uid="{00000000-0005-0000-0000-0000D5080000}"/>
    <cellStyle name="Migliaia 19 4 3 3" xfId="6342" xr:uid="{00000000-0005-0000-0000-0000D6080000}"/>
    <cellStyle name="Migliaia 19 4 4" xfId="4995" xr:uid="{00000000-0005-0000-0000-0000D7080000}"/>
    <cellStyle name="Migliaia 19 4 5" xfId="5820" xr:uid="{00000000-0005-0000-0000-0000D8080000}"/>
    <cellStyle name="Migliaia 19 5" xfId="571" xr:uid="{00000000-0005-0000-0000-0000D9080000}"/>
    <cellStyle name="Migliaia 19 5 2" xfId="4997" xr:uid="{00000000-0005-0000-0000-0000DA080000}"/>
    <cellStyle name="Migliaia 19 5 3" xfId="5822" xr:uid="{00000000-0005-0000-0000-0000DB080000}"/>
    <cellStyle name="Migliaia 19 6" xfId="4807" xr:uid="{00000000-0005-0000-0000-0000DC080000}"/>
    <cellStyle name="Migliaia 19 7" xfId="5815" xr:uid="{00000000-0005-0000-0000-0000DD080000}"/>
    <cellStyle name="Migliaia 2" xfId="572" xr:uid="{00000000-0005-0000-0000-0000DE080000}"/>
    <cellStyle name="Migliaia 2 2" xfId="573" xr:uid="{00000000-0005-0000-0000-0000DF080000}"/>
    <cellStyle name="Migliaia 2 2 2" xfId="2068" xr:uid="{00000000-0005-0000-0000-0000E0080000}"/>
    <cellStyle name="Migliaia 2 2 2 2" xfId="5367" xr:uid="{00000000-0005-0000-0000-0000E1080000}"/>
    <cellStyle name="Migliaia 2 2 2 3" xfId="6289" xr:uid="{00000000-0005-0000-0000-0000E2080000}"/>
    <cellStyle name="Migliaia 2 2 3" xfId="4809" xr:uid="{00000000-0005-0000-0000-0000E3080000}"/>
    <cellStyle name="Migliaia 2 2 4" xfId="5824" xr:uid="{00000000-0005-0000-0000-0000E4080000}"/>
    <cellStyle name="Migliaia 2 3" xfId="574" xr:uid="{00000000-0005-0000-0000-0000E5080000}"/>
    <cellStyle name="Migliaia 2 3 2" xfId="2069" xr:uid="{00000000-0005-0000-0000-0000E6080000}"/>
    <cellStyle name="Migliaia 2 3 2 2" xfId="5368" xr:uid="{00000000-0005-0000-0000-0000E7080000}"/>
    <cellStyle name="Migliaia 2 3 2 3" xfId="6290" xr:uid="{00000000-0005-0000-0000-0000E8080000}"/>
    <cellStyle name="Migliaia 2 3 3" xfId="4810" xr:uid="{00000000-0005-0000-0000-0000E9080000}"/>
    <cellStyle name="Migliaia 2 3 4" xfId="5825" xr:uid="{00000000-0005-0000-0000-0000EA080000}"/>
    <cellStyle name="Migliaia 2 4" xfId="575" xr:uid="{00000000-0005-0000-0000-0000EB080000}"/>
    <cellStyle name="Migliaia 2 4 2" xfId="576" xr:uid="{00000000-0005-0000-0000-0000EC080000}"/>
    <cellStyle name="Migliaia 2 4 2 2" xfId="4999" xr:uid="{00000000-0005-0000-0000-0000ED080000}"/>
    <cellStyle name="Migliaia 2 4 2 3" xfId="5827" xr:uid="{00000000-0005-0000-0000-0000EE080000}"/>
    <cellStyle name="Migliaia 2 4 3" xfId="577" xr:uid="{00000000-0005-0000-0000-0000EF080000}"/>
    <cellStyle name="Migliaia 2 4 3 2" xfId="2363" xr:uid="{00000000-0005-0000-0000-0000F0080000}"/>
    <cellStyle name="Migliaia 2 4 3 2 2" xfId="5423" xr:uid="{00000000-0005-0000-0000-0000F1080000}"/>
    <cellStyle name="Migliaia 2 4 3 2 3" xfId="6345" xr:uid="{00000000-0005-0000-0000-0000F2080000}"/>
    <cellStyle name="Migliaia 2 4 3 3" xfId="5000" xr:uid="{00000000-0005-0000-0000-0000F3080000}"/>
    <cellStyle name="Migliaia 2 4 3 4" xfId="5828" xr:uid="{00000000-0005-0000-0000-0000F4080000}"/>
    <cellStyle name="Migliaia 2 4 4" xfId="2362" xr:uid="{00000000-0005-0000-0000-0000F5080000}"/>
    <cellStyle name="Migliaia 2 4 4 2" xfId="5422" xr:uid="{00000000-0005-0000-0000-0000F6080000}"/>
    <cellStyle name="Migliaia 2 4 4 3" xfId="6344" xr:uid="{00000000-0005-0000-0000-0000F7080000}"/>
    <cellStyle name="Migliaia 2 4 5" xfId="4998" xr:uid="{00000000-0005-0000-0000-0000F8080000}"/>
    <cellStyle name="Migliaia 2 4 6" xfId="5826" xr:uid="{00000000-0005-0000-0000-0000F9080000}"/>
    <cellStyle name="Migliaia 2 5" xfId="578" xr:uid="{00000000-0005-0000-0000-0000FA080000}"/>
    <cellStyle name="Migliaia 2 5 2" xfId="579" xr:uid="{00000000-0005-0000-0000-0000FB080000}"/>
    <cellStyle name="Migliaia 2 5 2 2" xfId="2365" xr:uid="{00000000-0005-0000-0000-0000FC080000}"/>
    <cellStyle name="Migliaia 2 5 2 2 2" xfId="5425" xr:uid="{00000000-0005-0000-0000-0000FD080000}"/>
    <cellStyle name="Migliaia 2 5 2 2 3" xfId="6347" xr:uid="{00000000-0005-0000-0000-0000FE080000}"/>
    <cellStyle name="Migliaia 2 5 2 3" xfId="5002" xr:uid="{00000000-0005-0000-0000-0000FF080000}"/>
    <cellStyle name="Migliaia 2 5 2 4" xfId="5830" xr:uid="{00000000-0005-0000-0000-000000090000}"/>
    <cellStyle name="Migliaia 2 5 3" xfId="2364" xr:uid="{00000000-0005-0000-0000-000001090000}"/>
    <cellStyle name="Migliaia 2 5 3 2" xfId="5424" xr:uid="{00000000-0005-0000-0000-000002090000}"/>
    <cellStyle name="Migliaia 2 5 3 3" xfId="6346" xr:uid="{00000000-0005-0000-0000-000003090000}"/>
    <cellStyle name="Migliaia 2 5 4" xfId="5001" xr:uid="{00000000-0005-0000-0000-000004090000}"/>
    <cellStyle name="Migliaia 2 5 5" xfId="5829" xr:uid="{00000000-0005-0000-0000-000005090000}"/>
    <cellStyle name="Migliaia 2 6" xfId="580" xr:uid="{00000000-0005-0000-0000-000006090000}"/>
    <cellStyle name="Migliaia 2 6 2" xfId="5003" xr:uid="{00000000-0005-0000-0000-000007090000}"/>
    <cellStyle name="Migliaia 2 6 3" xfId="5831" xr:uid="{00000000-0005-0000-0000-000008090000}"/>
    <cellStyle name="Migliaia 2 7" xfId="4808" xr:uid="{00000000-0005-0000-0000-000009090000}"/>
    <cellStyle name="Migliaia 2 8" xfId="5823" xr:uid="{00000000-0005-0000-0000-00000A090000}"/>
    <cellStyle name="Migliaia 2_Domestico_reg&amp;naz" xfId="581" xr:uid="{00000000-0005-0000-0000-00000B090000}"/>
    <cellStyle name="Migliaia 20" xfId="582" xr:uid="{00000000-0005-0000-0000-00000C090000}"/>
    <cellStyle name="Migliaia 20 2" xfId="583" xr:uid="{00000000-0005-0000-0000-00000D090000}"/>
    <cellStyle name="Migliaia 20 2 2" xfId="2366" xr:uid="{00000000-0005-0000-0000-00000E090000}"/>
    <cellStyle name="Migliaia 20 2 2 2" xfId="5426" xr:uid="{00000000-0005-0000-0000-00000F090000}"/>
    <cellStyle name="Migliaia 20 2 2 3" xfId="6348" xr:uid="{00000000-0005-0000-0000-000010090000}"/>
    <cellStyle name="Migliaia 20 2 3" xfId="4875" xr:uid="{00000000-0005-0000-0000-000011090000}"/>
    <cellStyle name="Migliaia 20 2 4" xfId="5833" xr:uid="{00000000-0005-0000-0000-000012090000}"/>
    <cellStyle name="Migliaia 20 3" xfId="584" xr:uid="{00000000-0005-0000-0000-000013090000}"/>
    <cellStyle name="Migliaia 20 3 2" xfId="585" xr:uid="{00000000-0005-0000-0000-000014090000}"/>
    <cellStyle name="Migliaia 20 3 2 2" xfId="5005" xr:uid="{00000000-0005-0000-0000-000015090000}"/>
    <cellStyle name="Migliaia 20 3 2 3" xfId="5835" xr:uid="{00000000-0005-0000-0000-000016090000}"/>
    <cellStyle name="Migliaia 20 3 3" xfId="586" xr:uid="{00000000-0005-0000-0000-000017090000}"/>
    <cellStyle name="Migliaia 20 3 3 2" xfId="2368" xr:uid="{00000000-0005-0000-0000-000018090000}"/>
    <cellStyle name="Migliaia 20 3 3 2 2" xfId="5428" xr:uid="{00000000-0005-0000-0000-000019090000}"/>
    <cellStyle name="Migliaia 20 3 3 2 3" xfId="6350" xr:uid="{00000000-0005-0000-0000-00001A090000}"/>
    <cellStyle name="Migliaia 20 3 3 3" xfId="5006" xr:uid="{00000000-0005-0000-0000-00001B090000}"/>
    <cellStyle name="Migliaia 20 3 3 4" xfId="5836" xr:uid="{00000000-0005-0000-0000-00001C090000}"/>
    <cellStyle name="Migliaia 20 3 4" xfId="2367" xr:uid="{00000000-0005-0000-0000-00001D090000}"/>
    <cellStyle name="Migliaia 20 3 4 2" xfId="5427" xr:uid="{00000000-0005-0000-0000-00001E090000}"/>
    <cellStyle name="Migliaia 20 3 4 3" xfId="6349" xr:uid="{00000000-0005-0000-0000-00001F090000}"/>
    <cellStyle name="Migliaia 20 3 5" xfId="5004" xr:uid="{00000000-0005-0000-0000-000020090000}"/>
    <cellStyle name="Migliaia 20 3 6" xfId="5834" xr:uid="{00000000-0005-0000-0000-000021090000}"/>
    <cellStyle name="Migliaia 20 4" xfId="587" xr:uid="{00000000-0005-0000-0000-000022090000}"/>
    <cellStyle name="Migliaia 20 4 2" xfId="588" xr:uid="{00000000-0005-0000-0000-000023090000}"/>
    <cellStyle name="Migliaia 20 4 2 2" xfId="2370" xr:uid="{00000000-0005-0000-0000-000024090000}"/>
    <cellStyle name="Migliaia 20 4 2 2 2" xfId="5430" xr:uid="{00000000-0005-0000-0000-000025090000}"/>
    <cellStyle name="Migliaia 20 4 2 2 3" xfId="6352" xr:uid="{00000000-0005-0000-0000-000026090000}"/>
    <cellStyle name="Migliaia 20 4 2 3" xfId="5008" xr:uid="{00000000-0005-0000-0000-000027090000}"/>
    <cellStyle name="Migliaia 20 4 2 4" xfId="5838" xr:uid="{00000000-0005-0000-0000-000028090000}"/>
    <cellStyle name="Migliaia 20 4 3" xfId="2369" xr:uid="{00000000-0005-0000-0000-000029090000}"/>
    <cellStyle name="Migliaia 20 4 3 2" xfId="5429" xr:uid="{00000000-0005-0000-0000-00002A090000}"/>
    <cellStyle name="Migliaia 20 4 3 3" xfId="6351" xr:uid="{00000000-0005-0000-0000-00002B090000}"/>
    <cellStyle name="Migliaia 20 4 4" xfId="5007" xr:uid="{00000000-0005-0000-0000-00002C090000}"/>
    <cellStyle name="Migliaia 20 4 5" xfId="5837" xr:uid="{00000000-0005-0000-0000-00002D090000}"/>
    <cellStyle name="Migliaia 20 5" xfId="589" xr:uid="{00000000-0005-0000-0000-00002E090000}"/>
    <cellStyle name="Migliaia 20 5 2" xfId="5009" xr:uid="{00000000-0005-0000-0000-00002F090000}"/>
    <cellStyle name="Migliaia 20 5 3" xfId="5839" xr:uid="{00000000-0005-0000-0000-000030090000}"/>
    <cellStyle name="Migliaia 20 6" xfId="4811" xr:uid="{00000000-0005-0000-0000-000031090000}"/>
    <cellStyle name="Migliaia 20 7" xfId="5832" xr:uid="{00000000-0005-0000-0000-000032090000}"/>
    <cellStyle name="Migliaia 21" xfId="590" xr:uid="{00000000-0005-0000-0000-000033090000}"/>
    <cellStyle name="Migliaia 21 2" xfId="591" xr:uid="{00000000-0005-0000-0000-000034090000}"/>
    <cellStyle name="Migliaia 21 2 2" xfId="2371" xr:uid="{00000000-0005-0000-0000-000035090000}"/>
    <cellStyle name="Migliaia 21 2 2 2" xfId="5431" xr:uid="{00000000-0005-0000-0000-000036090000}"/>
    <cellStyle name="Migliaia 21 2 2 3" xfId="6353" xr:uid="{00000000-0005-0000-0000-000037090000}"/>
    <cellStyle name="Migliaia 21 2 3" xfId="4876" xr:uid="{00000000-0005-0000-0000-000038090000}"/>
    <cellStyle name="Migliaia 21 2 4" xfId="5841" xr:uid="{00000000-0005-0000-0000-000039090000}"/>
    <cellStyle name="Migliaia 21 3" xfId="592" xr:uid="{00000000-0005-0000-0000-00003A090000}"/>
    <cellStyle name="Migliaia 21 3 2" xfId="593" xr:uid="{00000000-0005-0000-0000-00003B090000}"/>
    <cellStyle name="Migliaia 21 3 2 2" xfId="5011" xr:uid="{00000000-0005-0000-0000-00003C090000}"/>
    <cellStyle name="Migliaia 21 3 2 3" xfId="5843" xr:uid="{00000000-0005-0000-0000-00003D090000}"/>
    <cellStyle name="Migliaia 21 3 3" xfId="594" xr:uid="{00000000-0005-0000-0000-00003E090000}"/>
    <cellStyle name="Migliaia 21 3 3 2" xfId="2373" xr:uid="{00000000-0005-0000-0000-00003F090000}"/>
    <cellStyle name="Migliaia 21 3 3 2 2" xfId="5433" xr:uid="{00000000-0005-0000-0000-000040090000}"/>
    <cellStyle name="Migliaia 21 3 3 2 3" xfId="6355" xr:uid="{00000000-0005-0000-0000-000041090000}"/>
    <cellStyle name="Migliaia 21 3 3 3" xfId="5012" xr:uid="{00000000-0005-0000-0000-000042090000}"/>
    <cellStyle name="Migliaia 21 3 3 4" xfId="5844" xr:uid="{00000000-0005-0000-0000-000043090000}"/>
    <cellStyle name="Migliaia 21 3 4" xfId="2372" xr:uid="{00000000-0005-0000-0000-000044090000}"/>
    <cellStyle name="Migliaia 21 3 4 2" xfId="5432" xr:uid="{00000000-0005-0000-0000-000045090000}"/>
    <cellStyle name="Migliaia 21 3 4 3" xfId="6354" xr:uid="{00000000-0005-0000-0000-000046090000}"/>
    <cellStyle name="Migliaia 21 3 5" xfId="5010" xr:uid="{00000000-0005-0000-0000-000047090000}"/>
    <cellStyle name="Migliaia 21 3 6" xfId="5842" xr:uid="{00000000-0005-0000-0000-000048090000}"/>
    <cellStyle name="Migliaia 21 4" xfId="595" xr:uid="{00000000-0005-0000-0000-000049090000}"/>
    <cellStyle name="Migliaia 21 4 2" xfId="596" xr:uid="{00000000-0005-0000-0000-00004A090000}"/>
    <cellStyle name="Migliaia 21 4 2 2" xfId="2375" xr:uid="{00000000-0005-0000-0000-00004B090000}"/>
    <cellStyle name="Migliaia 21 4 2 2 2" xfId="5435" xr:uid="{00000000-0005-0000-0000-00004C090000}"/>
    <cellStyle name="Migliaia 21 4 2 2 3" xfId="6357" xr:uid="{00000000-0005-0000-0000-00004D090000}"/>
    <cellStyle name="Migliaia 21 4 2 3" xfId="5014" xr:uid="{00000000-0005-0000-0000-00004E090000}"/>
    <cellStyle name="Migliaia 21 4 2 4" xfId="5846" xr:uid="{00000000-0005-0000-0000-00004F090000}"/>
    <cellStyle name="Migliaia 21 4 3" xfId="2374" xr:uid="{00000000-0005-0000-0000-000050090000}"/>
    <cellStyle name="Migliaia 21 4 3 2" xfId="5434" xr:uid="{00000000-0005-0000-0000-000051090000}"/>
    <cellStyle name="Migliaia 21 4 3 3" xfId="6356" xr:uid="{00000000-0005-0000-0000-000052090000}"/>
    <cellStyle name="Migliaia 21 4 4" xfId="5013" xr:uid="{00000000-0005-0000-0000-000053090000}"/>
    <cellStyle name="Migliaia 21 4 5" xfId="5845" xr:uid="{00000000-0005-0000-0000-000054090000}"/>
    <cellStyle name="Migliaia 21 5" xfId="597" xr:uid="{00000000-0005-0000-0000-000055090000}"/>
    <cellStyle name="Migliaia 21 5 2" xfId="5015" xr:uid="{00000000-0005-0000-0000-000056090000}"/>
    <cellStyle name="Migliaia 21 5 3" xfId="5847" xr:uid="{00000000-0005-0000-0000-000057090000}"/>
    <cellStyle name="Migliaia 21 6" xfId="4812" xr:uid="{00000000-0005-0000-0000-000058090000}"/>
    <cellStyle name="Migliaia 21 7" xfId="5840" xr:uid="{00000000-0005-0000-0000-000059090000}"/>
    <cellStyle name="Migliaia 22" xfId="598" xr:uid="{00000000-0005-0000-0000-00005A090000}"/>
    <cellStyle name="Migliaia 22 2" xfId="599" xr:uid="{00000000-0005-0000-0000-00005B090000}"/>
    <cellStyle name="Migliaia 22 2 2" xfId="2376" xr:uid="{00000000-0005-0000-0000-00005C090000}"/>
    <cellStyle name="Migliaia 22 2 2 2" xfId="5436" xr:uid="{00000000-0005-0000-0000-00005D090000}"/>
    <cellStyle name="Migliaia 22 2 2 3" xfId="6358" xr:uid="{00000000-0005-0000-0000-00005E090000}"/>
    <cellStyle name="Migliaia 22 2 3" xfId="4877" xr:uid="{00000000-0005-0000-0000-00005F090000}"/>
    <cellStyle name="Migliaia 22 2 4" xfId="5849" xr:uid="{00000000-0005-0000-0000-000060090000}"/>
    <cellStyle name="Migliaia 22 3" xfId="600" xr:uid="{00000000-0005-0000-0000-000061090000}"/>
    <cellStyle name="Migliaia 22 3 2" xfId="601" xr:uid="{00000000-0005-0000-0000-000062090000}"/>
    <cellStyle name="Migliaia 22 3 2 2" xfId="5017" xr:uid="{00000000-0005-0000-0000-000063090000}"/>
    <cellStyle name="Migliaia 22 3 2 3" xfId="5851" xr:uid="{00000000-0005-0000-0000-000064090000}"/>
    <cellStyle name="Migliaia 22 3 3" xfId="602" xr:uid="{00000000-0005-0000-0000-000065090000}"/>
    <cellStyle name="Migliaia 22 3 3 2" xfId="2378" xr:uid="{00000000-0005-0000-0000-000066090000}"/>
    <cellStyle name="Migliaia 22 3 3 2 2" xfId="5438" xr:uid="{00000000-0005-0000-0000-000067090000}"/>
    <cellStyle name="Migliaia 22 3 3 2 3" xfId="6360" xr:uid="{00000000-0005-0000-0000-000068090000}"/>
    <cellStyle name="Migliaia 22 3 3 3" xfId="5018" xr:uid="{00000000-0005-0000-0000-000069090000}"/>
    <cellStyle name="Migliaia 22 3 3 4" xfId="5852" xr:uid="{00000000-0005-0000-0000-00006A090000}"/>
    <cellStyle name="Migliaia 22 3 4" xfId="2377" xr:uid="{00000000-0005-0000-0000-00006B090000}"/>
    <cellStyle name="Migliaia 22 3 4 2" xfId="5437" xr:uid="{00000000-0005-0000-0000-00006C090000}"/>
    <cellStyle name="Migliaia 22 3 4 3" xfId="6359" xr:uid="{00000000-0005-0000-0000-00006D090000}"/>
    <cellStyle name="Migliaia 22 3 5" xfId="5016" xr:uid="{00000000-0005-0000-0000-00006E090000}"/>
    <cellStyle name="Migliaia 22 3 6" xfId="5850" xr:uid="{00000000-0005-0000-0000-00006F090000}"/>
    <cellStyle name="Migliaia 22 4" xfId="603" xr:uid="{00000000-0005-0000-0000-000070090000}"/>
    <cellStyle name="Migliaia 22 4 2" xfId="604" xr:uid="{00000000-0005-0000-0000-000071090000}"/>
    <cellStyle name="Migliaia 22 4 2 2" xfId="2380" xr:uid="{00000000-0005-0000-0000-000072090000}"/>
    <cellStyle name="Migliaia 22 4 2 2 2" xfId="5440" xr:uid="{00000000-0005-0000-0000-000073090000}"/>
    <cellStyle name="Migliaia 22 4 2 2 3" xfId="6362" xr:uid="{00000000-0005-0000-0000-000074090000}"/>
    <cellStyle name="Migliaia 22 4 2 3" xfId="5020" xr:uid="{00000000-0005-0000-0000-000075090000}"/>
    <cellStyle name="Migliaia 22 4 2 4" xfId="5854" xr:uid="{00000000-0005-0000-0000-000076090000}"/>
    <cellStyle name="Migliaia 22 4 3" xfId="2379" xr:uid="{00000000-0005-0000-0000-000077090000}"/>
    <cellStyle name="Migliaia 22 4 3 2" xfId="5439" xr:uid="{00000000-0005-0000-0000-000078090000}"/>
    <cellStyle name="Migliaia 22 4 3 3" xfId="6361" xr:uid="{00000000-0005-0000-0000-000079090000}"/>
    <cellStyle name="Migliaia 22 4 4" xfId="5019" xr:uid="{00000000-0005-0000-0000-00007A090000}"/>
    <cellStyle name="Migliaia 22 4 5" xfId="5853" xr:uid="{00000000-0005-0000-0000-00007B090000}"/>
    <cellStyle name="Migliaia 22 5" xfId="605" xr:uid="{00000000-0005-0000-0000-00007C090000}"/>
    <cellStyle name="Migliaia 22 5 2" xfId="5021" xr:uid="{00000000-0005-0000-0000-00007D090000}"/>
    <cellStyle name="Migliaia 22 5 3" xfId="5855" xr:uid="{00000000-0005-0000-0000-00007E090000}"/>
    <cellStyle name="Migliaia 22 6" xfId="4813" xr:uid="{00000000-0005-0000-0000-00007F090000}"/>
    <cellStyle name="Migliaia 22 7" xfId="5848" xr:uid="{00000000-0005-0000-0000-000080090000}"/>
    <cellStyle name="Migliaia 23" xfId="606" xr:uid="{00000000-0005-0000-0000-000081090000}"/>
    <cellStyle name="Migliaia 23 2" xfId="607" xr:uid="{00000000-0005-0000-0000-000082090000}"/>
    <cellStyle name="Migliaia 23 2 2" xfId="2381" xr:uid="{00000000-0005-0000-0000-000083090000}"/>
    <cellStyle name="Migliaia 23 2 2 2" xfId="5441" xr:uid="{00000000-0005-0000-0000-000084090000}"/>
    <cellStyle name="Migliaia 23 2 2 3" xfId="6363" xr:uid="{00000000-0005-0000-0000-000085090000}"/>
    <cellStyle name="Migliaia 23 2 3" xfId="4878" xr:uid="{00000000-0005-0000-0000-000086090000}"/>
    <cellStyle name="Migliaia 23 2 4" xfId="5857" xr:uid="{00000000-0005-0000-0000-000087090000}"/>
    <cellStyle name="Migliaia 23 3" xfId="608" xr:uid="{00000000-0005-0000-0000-000088090000}"/>
    <cellStyle name="Migliaia 23 3 2" xfId="609" xr:uid="{00000000-0005-0000-0000-000089090000}"/>
    <cellStyle name="Migliaia 23 3 2 2" xfId="5023" xr:uid="{00000000-0005-0000-0000-00008A090000}"/>
    <cellStyle name="Migliaia 23 3 2 3" xfId="5859" xr:uid="{00000000-0005-0000-0000-00008B090000}"/>
    <cellStyle name="Migliaia 23 3 3" xfId="610" xr:uid="{00000000-0005-0000-0000-00008C090000}"/>
    <cellStyle name="Migliaia 23 3 3 2" xfId="2383" xr:uid="{00000000-0005-0000-0000-00008D090000}"/>
    <cellStyle name="Migliaia 23 3 3 2 2" xfId="5443" xr:uid="{00000000-0005-0000-0000-00008E090000}"/>
    <cellStyle name="Migliaia 23 3 3 2 3" xfId="6365" xr:uid="{00000000-0005-0000-0000-00008F090000}"/>
    <cellStyle name="Migliaia 23 3 3 3" xfId="5024" xr:uid="{00000000-0005-0000-0000-000090090000}"/>
    <cellStyle name="Migliaia 23 3 3 4" xfId="5860" xr:uid="{00000000-0005-0000-0000-000091090000}"/>
    <cellStyle name="Migliaia 23 3 4" xfId="2382" xr:uid="{00000000-0005-0000-0000-000092090000}"/>
    <cellStyle name="Migliaia 23 3 4 2" xfId="5442" xr:uid="{00000000-0005-0000-0000-000093090000}"/>
    <cellStyle name="Migliaia 23 3 4 3" xfId="6364" xr:uid="{00000000-0005-0000-0000-000094090000}"/>
    <cellStyle name="Migliaia 23 3 5" xfId="5022" xr:uid="{00000000-0005-0000-0000-000095090000}"/>
    <cellStyle name="Migliaia 23 3 6" xfId="5858" xr:uid="{00000000-0005-0000-0000-000096090000}"/>
    <cellStyle name="Migliaia 23 4" xfId="611" xr:uid="{00000000-0005-0000-0000-000097090000}"/>
    <cellStyle name="Migliaia 23 4 2" xfId="612" xr:uid="{00000000-0005-0000-0000-000098090000}"/>
    <cellStyle name="Migliaia 23 4 2 2" xfId="2385" xr:uid="{00000000-0005-0000-0000-000099090000}"/>
    <cellStyle name="Migliaia 23 4 2 2 2" xfId="5445" xr:uid="{00000000-0005-0000-0000-00009A090000}"/>
    <cellStyle name="Migliaia 23 4 2 2 3" xfId="6367" xr:uid="{00000000-0005-0000-0000-00009B090000}"/>
    <cellStyle name="Migliaia 23 4 2 3" xfId="5026" xr:uid="{00000000-0005-0000-0000-00009C090000}"/>
    <cellStyle name="Migliaia 23 4 2 4" xfId="5862" xr:uid="{00000000-0005-0000-0000-00009D090000}"/>
    <cellStyle name="Migliaia 23 4 3" xfId="2384" xr:uid="{00000000-0005-0000-0000-00009E090000}"/>
    <cellStyle name="Migliaia 23 4 3 2" xfId="5444" xr:uid="{00000000-0005-0000-0000-00009F090000}"/>
    <cellStyle name="Migliaia 23 4 3 3" xfId="6366" xr:uid="{00000000-0005-0000-0000-0000A0090000}"/>
    <cellStyle name="Migliaia 23 4 4" xfId="5025" xr:uid="{00000000-0005-0000-0000-0000A1090000}"/>
    <cellStyle name="Migliaia 23 4 5" xfId="5861" xr:uid="{00000000-0005-0000-0000-0000A2090000}"/>
    <cellStyle name="Migliaia 23 5" xfId="613" xr:uid="{00000000-0005-0000-0000-0000A3090000}"/>
    <cellStyle name="Migliaia 23 5 2" xfId="5027" xr:uid="{00000000-0005-0000-0000-0000A4090000}"/>
    <cellStyle name="Migliaia 23 5 3" xfId="5863" xr:uid="{00000000-0005-0000-0000-0000A5090000}"/>
    <cellStyle name="Migliaia 23 6" xfId="4814" xr:uid="{00000000-0005-0000-0000-0000A6090000}"/>
    <cellStyle name="Migliaia 23 7" xfId="5856" xr:uid="{00000000-0005-0000-0000-0000A7090000}"/>
    <cellStyle name="Migliaia 24" xfId="614" xr:uid="{00000000-0005-0000-0000-0000A8090000}"/>
    <cellStyle name="Migliaia 24 2" xfId="615" xr:uid="{00000000-0005-0000-0000-0000A9090000}"/>
    <cellStyle name="Migliaia 24 2 2" xfId="2386" xr:uid="{00000000-0005-0000-0000-0000AA090000}"/>
    <cellStyle name="Migliaia 24 2 2 2" xfId="5446" xr:uid="{00000000-0005-0000-0000-0000AB090000}"/>
    <cellStyle name="Migliaia 24 2 2 3" xfId="6368" xr:uid="{00000000-0005-0000-0000-0000AC090000}"/>
    <cellStyle name="Migliaia 24 2 3" xfId="4879" xr:uid="{00000000-0005-0000-0000-0000AD090000}"/>
    <cellStyle name="Migliaia 24 2 4" xfId="5865" xr:uid="{00000000-0005-0000-0000-0000AE090000}"/>
    <cellStyle name="Migliaia 24 3" xfId="616" xr:uid="{00000000-0005-0000-0000-0000AF090000}"/>
    <cellStyle name="Migliaia 24 3 2" xfId="617" xr:uid="{00000000-0005-0000-0000-0000B0090000}"/>
    <cellStyle name="Migliaia 24 3 2 2" xfId="5029" xr:uid="{00000000-0005-0000-0000-0000B1090000}"/>
    <cellStyle name="Migliaia 24 3 2 3" xfId="5867" xr:uid="{00000000-0005-0000-0000-0000B2090000}"/>
    <cellStyle name="Migliaia 24 3 3" xfId="618" xr:uid="{00000000-0005-0000-0000-0000B3090000}"/>
    <cellStyle name="Migliaia 24 3 3 2" xfId="2388" xr:uid="{00000000-0005-0000-0000-0000B4090000}"/>
    <cellStyle name="Migliaia 24 3 3 2 2" xfId="5448" xr:uid="{00000000-0005-0000-0000-0000B5090000}"/>
    <cellStyle name="Migliaia 24 3 3 2 3" xfId="6370" xr:uid="{00000000-0005-0000-0000-0000B6090000}"/>
    <cellStyle name="Migliaia 24 3 3 3" xfId="5030" xr:uid="{00000000-0005-0000-0000-0000B7090000}"/>
    <cellStyle name="Migliaia 24 3 3 4" xfId="5868" xr:uid="{00000000-0005-0000-0000-0000B8090000}"/>
    <cellStyle name="Migliaia 24 3 4" xfId="2387" xr:uid="{00000000-0005-0000-0000-0000B9090000}"/>
    <cellStyle name="Migliaia 24 3 4 2" xfId="5447" xr:uid="{00000000-0005-0000-0000-0000BA090000}"/>
    <cellStyle name="Migliaia 24 3 4 3" xfId="6369" xr:uid="{00000000-0005-0000-0000-0000BB090000}"/>
    <cellStyle name="Migliaia 24 3 5" xfId="5028" xr:uid="{00000000-0005-0000-0000-0000BC090000}"/>
    <cellStyle name="Migliaia 24 3 6" xfId="5866" xr:uid="{00000000-0005-0000-0000-0000BD090000}"/>
    <cellStyle name="Migliaia 24 4" xfId="619" xr:uid="{00000000-0005-0000-0000-0000BE090000}"/>
    <cellStyle name="Migliaia 24 4 2" xfId="620" xr:uid="{00000000-0005-0000-0000-0000BF090000}"/>
    <cellStyle name="Migliaia 24 4 2 2" xfId="2390" xr:uid="{00000000-0005-0000-0000-0000C0090000}"/>
    <cellStyle name="Migliaia 24 4 2 2 2" xfId="5450" xr:uid="{00000000-0005-0000-0000-0000C1090000}"/>
    <cellStyle name="Migliaia 24 4 2 2 3" xfId="6372" xr:uid="{00000000-0005-0000-0000-0000C2090000}"/>
    <cellStyle name="Migliaia 24 4 2 3" xfId="5032" xr:uid="{00000000-0005-0000-0000-0000C3090000}"/>
    <cellStyle name="Migliaia 24 4 2 4" xfId="5870" xr:uid="{00000000-0005-0000-0000-0000C4090000}"/>
    <cellStyle name="Migliaia 24 4 3" xfId="2389" xr:uid="{00000000-0005-0000-0000-0000C5090000}"/>
    <cellStyle name="Migliaia 24 4 3 2" xfId="5449" xr:uid="{00000000-0005-0000-0000-0000C6090000}"/>
    <cellStyle name="Migliaia 24 4 3 3" xfId="6371" xr:uid="{00000000-0005-0000-0000-0000C7090000}"/>
    <cellStyle name="Migliaia 24 4 4" xfId="5031" xr:uid="{00000000-0005-0000-0000-0000C8090000}"/>
    <cellStyle name="Migliaia 24 4 5" xfId="5869" xr:uid="{00000000-0005-0000-0000-0000C9090000}"/>
    <cellStyle name="Migliaia 24 5" xfId="621" xr:uid="{00000000-0005-0000-0000-0000CA090000}"/>
    <cellStyle name="Migliaia 24 5 2" xfId="5033" xr:uid="{00000000-0005-0000-0000-0000CB090000}"/>
    <cellStyle name="Migliaia 24 5 3" xfId="5871" xr:uid="{00000000-0005-0000-0000-0000CC090000}"/>
    <cellStyle name="Migliaia 24 6" xfId="4815" xr:uid="{00000000-0005-0000-0000-0000CD090000}"/>
    <cellStyle name="Migliaia 24 7" xfId="5864" xr:uid="{00000000-0005-0000-0000-0000CE090000}"/>
    <cellStyle name="Migliaia 25" xfId="622" xr:uid="{00000000-0005-0000-0000-0000CF090000}"/>
    <cellStyle name="Migliaia 25 2" xfId="623" xr:uid="{00000000-0005-0000-0000-0000D0090000}"/>
    <cellStyle name="Migliaia 25 2 2" xfId="2391" xr:uid="{00000000-0005-0000-0000-0000D1090000}"/>
    <cellStyle name="Migliaia 25 2 2 2" xfId="5451" xr:uid="{00000000-0005-0000-0000-0000D2090000}"/>
    <cellStyle name="Migliaia 25 2 2 3" xfId="6373" xr:uid="{00000000-0005-0000-0000-0000D3090000}"/>
    <cellStyle name="Migliaia 25 2 3" xfId="4880" xr:uid="{00000000-0005-0000-0000-0000D4090000}"/>
    <cellStyle name="Migliaia 25 2 4" xfId="5873" xr:uid="{00000000-0005-0000-0000-0000D5090000}"/>
    <cellStyle name="Migliaia 25 3" xfId="624" xr:uid="{00000000-0005-0000-0000-0000D6090000}"/>
    <cellStyle name="Migliaia 25 3 2" xfId="625" xr:uid="{00000000-0005-0000-0000-0000D7090000}"/>
    <cellStyle name="Migliaia 25 3 2 2" xfId="5035" xr:uid="{00000000-0005-0000-0000-0000D8090000}"/>
    <cellStyle name="Migliaia 25 3 2 3" xfId="5875" xr:uid="{00000000-0005-0000-0000-0000D9090000}"/>
    <cellStyle name="Migliaia 25 3 3" xfId="626" xr:uid="{00000000-0005-0000-0000-0000DA090000}"/>
    <cellStyle name="Migliaia 25 3 3 2" xfId="2393" xr:uid="{00000000-0005-0000-0000-0000DB090000}"/>
    <cellStyle name="Migliaia 25 3 3 2 2" xfId="5453" xr:uid="{00000000-0005-0000-0000-0000DC090000}"/>
    <cellStyle name="Migliaia 25 3 3 2 3" xfId="6375" xr:uid="{00000000-0005-0000-0000-0000DD090000}"/>
    <cellStyle name="Migliaia 25 3 3 3" xfId="5036" xr:uid="{00000000-0005-0000-0000-0000DE090000}"/>
    <cellStyle name="Migliaia 25 3 3 4" xfId="5876" xr:uid="{00000000-0005-0000-0000-0000DF090000}"/>
    <cellStyle name="Migliaia 25 3 4" xfId="2392" xr:uid="{00000000-0005-0000-0000-0000E0090000}"/>
    <cellStyle name="Migliaia 25 3 4 2" xfId="5452" xr:uid="{00000000-0005-0000-0000-0000E1090000}"/>
    <cellStyle name="Migliaia 25 3 4 3" xfId="6374" xr:uid="{00000000-0005-0000-0000-0000E2090000}"/>
    <cellStyle name="Migliaia 25 3 5" xfId="5034" xr:uid="{00000000-0005-0000-0000-0000E3090000}"/>
    <cellStyle name="Migliaia 25 3 6" xfId="5874" xr:uid="{00000000-0005-0000-0000-0000E4090000}"/>
    <cellStyle name="Migliaia 25 4" xfId="627" xr:uid="{00000000-0005-0000-0000-0000E5090000}"/>
    <cellStyle name="Migliaia 25 4 2" xfId="628" xr:uid="{00000000-0005-0000-0000-0000E6090000}"/>
    <cellStyle name="Migliaia 25 4 2 2" xfId="2395" xr:uid="{00000000-0005-0000-0000-0000E7090000}"/>
    <cellStyle name="Migliaia 25 4 2 2 2" xfId="5455" xr:uid="{00000000-0005-0000-0000-0000E8090000}"/>
    <cellStyle name="Migliaia 25 4 2 2 3" xfId="6377" xr:uid="{00000000-0005-0000-0000-0000E9090000}"/>
    <cellStyle name="Migliaia 25 4 2 3" xfId="5038" xr:uid="{00000000-0005-0000-0000-0000EA090000}"/>
    <cellStyle name="Migliaia 25 4 2 4" xfId="5878" xr:uid="{00000000-0005-0000-0000-0000EB090000}"/>
    <cellStyle name="Migliaia 25 4 3" xfId="2394" xr:uid="{00000000-0005-0000-0000-0000EC090000}"/>
    <cellStyle name="Migliaia 25 4 3 2" xfId="5454" xr:uid="{00000000-0005-0000-0000-0000ED090000}"/>
    <cellStyle name="Migliaia 25 4 3 3" xfId="6376" xr:uid="{00000000-0005-0000-0000-0000EE090000}"/>
    <cellStyle name="Migliaia 25 4 4" xfId="5037" xr:uid="{00000000-0005-0000-0000-0000EF090000}"/>
    <cellStyle name="Migliaia 25 4 5" xfId="5877" xr:uid="{00000000-0005-0000-0000-0000F0090000}"/>
    <cellStyle name="Migliaia 25 5" xfId="629" xr:uid="{00000000-0005-0000-0000-0000F1090000}"/>
    <cellStyle name="Migliaia 25 5 2" xfId="5039" xr:uid="{00000000-0005-0000-0000-0000F2090000}"/>
    <cellStyle name="Migliaia 25 5 3" xfId="5879" xr:uid="{00000000-0005-0000-0000-0000F3090000}"/>
    <cellStyle name="Migliaia 25 6" xfId="4816" xr:uid="{00000000-0005-0000-0000-0000F4090000}"/>
    <cellStyle name="Migliaia 25 7" xfId="5872" xr:uid="{00000000-0005-0000-0000-0000F5090000}"/>
    <cellStyle name="Migliaia 26" xfId="630" xr:uid="{00000000-0005-0000-0000-0000F6090000}"/>
    <cellStyle name="Migliaia 26 2" xfId="631" xr:uid="{00000000-0005-0000-0000-0000F7090000}"/>
    <cellStyle name="Migliaia 26 2 2" xfId="2396" xr:uid="{00000000-0005-0000-0000-0000F8090000}"/>
    <cellStyle name="Migliaia 26 2 2 2" xfId="5456" xr:uid="{00000000-0005-0000-0000-0000F9090000}"/>
    <cellStyle name="Migliaia 26 2 2 3" xfId="6378" xr:uid="{00000000-0005-0000-0000-0000FA090000}"/>
    <cellStyle name="Migliaia 26 2 3" xfId="4881" xr:uid="{00000000-0005-0000-0000-0000FB090000}"/>
    <cellStyle name="Migliaia 26 2 4" xfId="5881" xr:uid="{00000000-0005-0000-0000-0000FC090000}"/>
    <cellStyle name="Migliaia 26 3" xfId="632" xr:uid="{00000000-0005-0000-0000-0000FD090000}"/>
    <cellStyle name="Migliaia 26 3 2" xfId="633" xr:uid="{00000000-0005-0000-0000-0000FE090000}"/>
    <cellStyle name="Migliaia 26 3 2 2" xfId="5041" xr:uid="{00000000-0005-0000-0000-0000FF090000}"/>
    <cellStyle name="Migliaia 26 3 2 3" xfId="5883" xr:uid="{00000000-0005-0000-0000-0000000A0000}"/>
    <cellStyle name="Migliaia 26 3 3" xfId="634" xr:uid="{00000000-0005-0000-0000-0000010A0000}"/>
    <cellStyle name="Migliaia 26 3 3 2" xfId="2398" xr:uid="{00000000-0005-0000-0000-0000020A0000}"/>
    <cellStyle name="Migliaia 26 3 3 2 2" xfId="5458" xr:uid="{00000000-0005-0000-0000-0000030A0000}"/>
    <cellStyle name="Migliaia 26 3 3 2 3" xfId="6380" xr:uid="{00000000-0005-0000-0000-0000040A0000}"/>
    <cellStyle name="Migliaia 26 3 3 3" xfId="5042" xr:uid="{00000000-0005-0000-0000-0000050A0000}"/>
    <cellStyle name="Migliaia 26 3 3 4" xfId="5884" xr:uid="{00000000-0005-0000-0000-0000060A0000}"/>
    <cellStyle name="Migliaia 26 3 4" xfId="2397" xr:uid="{00000000-0005-0000-0000-0000070A0000}"/>
    <cellStyle name="Migliaia 26 3 4 2" xfId="5457" xr:uid="{00000000-0005-0000-0000-0000080A0000}"/>
    <cellStyle name="Migliaia 26 3 4 3" xfId="6379" xr:uid="{00000000-0005-0000-0000-0000090A0000}"/>
    <cellStyle name="Migliaia 26 3 5" xfId="5040" xr:uid="{00000000-0005-0000-0000-00000A0A0000}"/>
    <cellStyle name="Migliaia 26 3 6" xfId="5882" xr:uid="{00000000-0005-0000-0000-00000B0A0000}"/>
    <cellStyle name="Migliaia 26 4" xfId="635" xr:uid="{00000000-0005-0000-0000-00000C0A0000}"/>
    <cellStyle name="Migliaia 26 4 2" xfId="636" xr:uid="{00000000-0005-0000-0000-00000D0A0000}"/>
    <cellStyle name="Migliaia 26 4 2 2" xfId="2400" xr:uid="{00000000-0005-0000-0000-00000E0A0000}"/>
    <cellStyle name="Migliaia 26 4 2 2 2" xfId="5460" xr:uid="{00000000-0005-0000-0000-00000F0A0000}"/>
    <cellStyle name="Migliaia 26 4 2 2 3" xfId="6382" xr:uid="{00000000-0005-0000-0000-0000100A0000}"/>
    <cellStyle name="Migliaia 26 4 2 3" xfId="5044" xr:uid="{00000000-0005-0000-0000-0000110A0000}"/>
    <cellStyle name="Migliaia 26 4 2 4" xfId="5886" xr:uid="{00000000-0005-0000-0000-0000120A0000}"/>
    <cellStyle name="Migliaia 26 4 3" xfId="2399" xr:uid="{00000000-0005-0000-0000-0000130A0000}"/>
    <cellStyle name="Migliaia 26 4 3 2" xfId="5459" xr:uid="{00000000-0005-0000-0000-0000140A0000}"/>
    <cellStyle name="Migliaia 26 4 3 3" xfId="6381" xr:uid="{00000000-0005-0000-0000-0000150A0000}"/>
    <cellStyle name="Migliaia 26 4 4" xfId="5043" xr:uid="{00000000-0005-0000-0000-0000160A0000}"/>
    <cellStyle name="Migliaia 26 4 5" xfId="5885" xr:uid="{00000000-0005-0000-0000-0000170A0000}"/>
    <cellStyle name="Migliaia 26 5" xfId="637" xr:uid="{00000000-0005-0000-0000-0000180A0000}"/>
    <cellStyle name="Migliaia 26 5 2" xfId="5045" xr:uid="{00000000-0005-0000-0000-0000190A0000}"/>
    <cellStyle name="Migliaia 26 5 3" xfId="5887" xr:uid="{00000000-0005-0000-0000-00001A0A0000}"/>
    <cellStyle name="Migliaia 26 6" xfId="4817" xr:uid="{00000000-0005-0000-0000-00001B0A0000}"/>
    <cellStyle name="Migliaia 26 7" xfId="5880" xr:uid="{00000000-0005-0000-0000-00001C0A0000}"/>
    <cellStyle name="Migliaia 27" xfId="638" xr:uid="{00000000-0005-0000-0000-00001D0A0000}"/>
    <cellStyle name="Migliaia 27 2" xfId="639" xr:uid="{00000000-0005-0000-0000-00001E0A0000}"/>
    <cellStyle name="Migliaia 27 2 2" xfId="2401" xr:uid="{00000000-0005-0000-0000-00001F0A0000}"/>
    <cellStyle name="Migliaia 27 2 2 2" xfId="5461" xr:uid="{00000000-0005-0000-0000-0000200A0000}"/>
    <cellStyle name="Migliaia 27 2 2 3" xfId="6383" xr:uid="{00000000-0005-0000-0000-0000210A0000}"/>
    <cellStyle name="Migliaia 27 2 3" xfId="4882" xr:uid="{00000000-0005-0000-0000-0000220A0000}"/>
    <cellStyle name="Migliaia 27 2 4" xfId="5889" xr:uid="{00000000-0005-0000-0000-0000230A0000}"/>
    <cellStyle name="Migliaia 27 3" xfId="640" xr:uid="{00000000-0005-0000-0000-0000240A0000}"/>
    <cellStyle name="Migliaia 27 3 2" xfId="641" xr:uid="{00000000-0005-0000-0000-0000250A0000}"/>
    <cellStyle name="Migliaia 27 3 2 2" xfId="5047" xr:uid="{00000000-0005-0000-0000-0000260A0000}"/>
    <cellStyle name="Migliaia 27 3 2 3" xfId="5891" xr:uid="{00000000-0005-0000-0000-0000270A0000}"/>
    <cellStyle name="Migliaia 27 3 3" xfId="642" xr:uid="{00000000-0005-0000-0000-0000280A0000}"/>
    <cellStyle name="Migliaia 27 3 3 2" xfId="2403" xr:uid="{00000000-0005-0000-0000-0000290A0000}"/>
    <cellStyle name="Migliaia 27 3 3 2 2" xfId="5463" xr:uid="{00000000-0005-0000-0000-00002A0A0000}"/>
    <cellStyle name="Migliaia 27 3 3 2 3" xfId="6385" xr:uid="{00000000-0005-0000-0000-00002B0A0000}"/>
    <cellStyle name="Migliaia 27 3 3 3" xfId="5048" xr:uid="{00000000-0005-0000-0000-00002C0A0000}"/>
    <cellStyle name="Migliaia 27 3 3 4" xfId="5892" xr:uid="{00000000-0005-0000-0000-00002D0A0000}"/>
    <cellStyle name="Migliaia 27 3 4" xfId="2402" xr:uid="{00000000-0005-0000-0000-00002E0A0000}"/>
    <cellStyle name="Migliaia 27 3 4 2" xfId="5462" xr:uid="{00000000-0005-0000-0000-00002F0A0000}"/>
    <cellStyle name="Migliaia 27 3 4 3" xfId="6384" xr:uid="{00000000-0005-0000-0000-0000300A0000}"/>
    <cellStyle name="Migliaia 27 3 5" xfId="5046" xr:uid="{00000000-0005-0000-0000-0000310A0000}"/>
    <cellStyle name="Migliaia 27 3 6" xfId="5890" xr:uid="{00000000-0005-0000-0000-0000320A0000}"/>
    <cellStyle name="Migliaia 27 4" xfId="643" xr:uid="{00000000-0005-0000-0000-0000330A0000}"/>
    <cellStyle name="Migliaia 27 4 2" xfId="644" xr:uid="{00000000-0005-0000-0000-0000340A0000}"/>
    <cellStyle name="Migliaia 27 4 2 2" xfId="2405" xr:uid="{00000000-0005-0000-0000-0000350A0000}"/>
    <cellStyle name="Migliaia 27 4 2 2 2" xfId="5465" xr:uid="{00000000-0005-0000-0000-0000360A0000}"/>
    <cellStyle name="Migliaia 27 4 2 2 3" xfId="6387" xr:uid="{00000000-0005-0000-0000-0000370A0000}"/>
    <cellStyle name="Migliaia 27 4 2 3" xfId="5050" xr:uid="{00000000-0005-0000-0000-0000380A0000}"/>
    <cellStyle name="Migliaia 27 4 2 4" xfId="5894" xr:uid="{00000000-0005-0000-0000-0000390A0000}"/>
    <cellStyle name="Migliaia 27 4 3" xfId="2404" xr:uid="{00000000-0005-0000-0000-00003A0A0000}"/>
    <cellStyle name="Migliaia 27 4 3 2" xfId="5464" xr:uid="{00000000-0005-0000-0000-00003B0A0000}"/>
    <cellStyle name="Migliaia 27 4 3 3" xfId="6386" xr:uid="{00000000-0005-0000-0000-00003C0A0000}"/>
    <cellStyle name="Migliaia 27 4 4" xfId="5049" xr:uid="{00000000-0005-0000-0000-00003D0A0000}"/>
    <cellStyle name="Migliaia 27 4 5" xfId="5893" xr:uid="{00000000-0005-0000-0000-00003E0A0000}"/>
    <cellStyle name="Migliaia 27 5" xfId="645" xr:uid="{00000000-0005-0000-0000-00003F0A0000}"/>
    <cellStyle name="Migliaia 27 5 2" xfId="5051" xr:uid="{00000000-0005-0000-0000-0000400A0000}"/>
    <cellStyle name="Migliaia 27 5 3" xfId="5895" xr:uid="{00000000-0005-0000-0000-0000410A0000}"/>
    <cellStyle name="Migliaia 27 6" xfId="4818" xr:uid="{00000000-0005-0000-0000-0000420A0000}"/>
    <cellStyle name="Migliaia 27 7" xfId="5888" xr:uid="{00000000-0005-0000-0000-0000430A0000}"/>
    <cellStyle name="Migliaia 28" xfId="646" xr:uid="{00000000-0005-0000-0000-0000440A0000}"/>
    <cellStyle name="Migliaia 28 2" xfId="647" xr:uid="{00000000-0005-0000-0000-0000450A0000}"/>
    <cellStyle name="Migliaia 28 2 2" xfId="2406" xr:uid="{00000000-0005-0000-0000-0000460A0000}"/>
    <cellStyle name="Migliaia 28 2 2 2" xfId="5466" xr:uid="{00000000-0005-0000-0000-0000470A0000}"/>
    <cellStyle name="Migliaia 28 2 2 3" xfId="6388" xr:uid="{00000000-0005-0000-0000-0000480A0000}"/>
    <cellStyle name="Migliaia 28 2 3" xfId="4883" xr:uid="{00000000-0005-0000-0000-0000490A0000}"/>
    <cellStyle name="Migliaia 28 2 4" xfId="5897" xr:uid="{00000000-0005-0000-0000-00004A0A0000}"/>
    <cellStyle name="Migliaia 28 3" xfId="648" xr:uid="{00000000-0005-0000-0000-00004B0A0000}"/>
    <cellStyle name="Migliaia 28 3 2" xfId="649" xr:uid="{00000000-0005-0000-0000-00004C0A0000}"/>
    <cellStyle name="Migliaia 28 3 2 2" xfId="5053" xr:uid="{00000000-0005-0000-0000-00004D0A0000}"/>
    <cellStyle name="Migliaia 28 3 2 3" xfId="5899" xr:uid="{00000000-0005-0000-0000-00004E0A0000}"/>
    <cellStyle name="Migliaia 28 3 3" xfId="650" xr:uid="{00000000-0005-0000-0000-00004F0A0000}"/>
    <cellStyle name="Migliaia 28 3 3 2" xfId="2408" xr:uid="{00000000-0005-0000-0000-0000500A0000}"/>
    <cellStyle name="Migliaia 28 3 3 2 2" xfId="5468" xr:uid="{00000000-0005-0000-0000-0000510A0000}"/>
    <cellStyle name="Migliaia 28 3 3 2 3" xfId="6390" xr:uid="{00000000-0005-0000-0000-0000520A0000}"/>
    <cellStyle name="Migliaia 28 3 3 3" xfId="5054" xr:uid="{00000000-0005-0000-0000-0000530A0000}"/>
    <cellStyle name="Migliaia 28 3 3 4" xfId="5900" xr:uid="{00000000-0005-0000-0000-0000540A0000}"/>
    <cellStyle name="Migliaia 28 3 4" xfId="2407" xr:uid="{00000000-0005-0000-0000-0000550A0000}"/>
    <cellStyle name="Migliaia 28 3 4 2" xfId="5467" xr:uid="{00000000-0005-0000-0000-0000560A0000}"/>
    <cellStyle name="Migliaia 28 3 4 3" xfId="6389" xr:uid="{00000000-0005-0000-0000-0000570A0000}"/>
    <cellStyle name="Migliaia 28 3 5" xfId="5052" xr:uid="{00000000-0005-0000-0000-0000580A0000}"/>
    <cellStyle name="Migliaia 28 3 6" xfId="5898" xr:uid="{00000000-0005-0000-0000-0000590A0000}"/>
    <cellStyle name="Migliaia 28 4" xfId="651" xr:uid="{00000000-0005-0000-0000-00005A0A0000}"/>
    <cellStyle name="Migliaia 28 4 2" xfId="652" xr:uid="{00000000-0005-0000-0000-00005B0A0000}"/>
    <cellStyle name="Migliaia 28 4 2 2" xfId="2410" xr:uid="{00000000-0005-0000-0000-00005C0A0000}"/>
    <cellStyle name="Migliaia 28 4 2 2 2" xfId="5470" xr:uid="{00000000-0005-0000-0000-00005D0A0000}"/>
    <cellStyle name="Migliaia 28 4 2 2 3" xfId="6392" xr:uid="{00000000-0005-0000-0000-00005E0A0000}"/>
    <cellStyle name="Migliaia 28 4 2 3" xfId="5056" xr:uid="{00000000-0005-0000-0000-00005F0A0000}"/>
    <cellStyle name="Migliaia 28 4 2 4" xfId="5902" xr:uid="{00000000-0005-0000-0000-0000600A0000}"/>
    <cellStyle name="Migliaia 28 4 3" xfId="2409" xr:uid="{00000000-0005-0000-0000-0000610A0000}"/>
    <cellStyle name="Migliaia 28 4 3 2" xfId="5469" xr:uid="{00000000-0005-0000-0000-0000620A0000}"/>
    <cellStyle name="Migliaia 28 4 3 3" xfId="6391" xr:uid="{00000000-0005-0000-0000-0000630A0000}"/>
    <cellStyle name="Migliaia 28 4 4" xfId="5055" xr:uid="{00000000-0005-0000-0000-0000640A0000}"/>
    <cellStyle name="Migliaia 28 4 5" xfId="5901" xr:uid="{00000000-0005-0000-0000-0000650A0000}"/>
    <cellStyle name="Migliaia 28 5" xfId="653" xr:uid="{00000000-0005-0000-0000-0000660A0000}"/>
    <cellStyle name="Migliaia 28 5 2" xfId="5057" xr:uid="{00000000-0005-0000-0000-0000670A0000}"/>
    <cellStyle name="Migliaia 28 5 3" xfId="5903" xr:uid="{00000000-0005-0000-0000-0000680A0000}"/>
    <cellStyle name="Migliaia 28 6" xfId="4819" xr:uid="{00000000-0005-0000-0000-0000690A0000}"/>
    <cellStyle name="Migliaia 28 7" xfId="5896" xr:uid="{00000000-0005-0000-0000-00006A0A0000}"/>
    <cellStyle name="Migliaia 29" xfId="654" xr:uid="{00000000-0005-0000-0000-00006B0A0000}"/>
    <cellStyle name="Migliaia 29 2" xfId="655" xr:uid="{00000000-0005-0000-0000-00006C0A0000}"/>
    <cellStyle name="Migliaia 29 2 2" xfId="2411" xr:uid="{00000000-0005-0000-0000-00006D0A0000}"/>
    <cellStyle name="Migliaia 29 2 2 2" xfId="5471" xr:uid="{00000000-0005-0000-0000-00006E0A0000}"/>
    <cellStyle name="Migliaia 29 2 2 3" xfId="6393" xr:uid="{00000000-0005-0000-0000-00006F0A0000}"/>
    <cellStyle name="Migliaia 29 2 3" xfId="4884" xr:uid="{00000000-0005-0000-0000-0000700A0000}"/>
    <cellStyle name="Migliaia 29 2 4" xfId="5905" xr:uid="{00000000-0005-0000-0000-0000710A0000}"/>
    <cellStyle name="Migliaia 29 3" xfId="656" xr:uid="{00000000-0005-0000-0000-0000720A0000}"/>
    <cellStyle name="Migliaia 29 3 2" xfId="657" xr:uid="{00000000-0005-0000-0000-0000730A0000}"/>
    <cellStyle name="Migliaia 29 3 2 2" xfId="5059" xr:uid="{00000000-0005-0000-0000-0000740A0000}"/>
    <cellStyle name="Migliaia 29 3 2 3" xfId="5907" xr:uid="{00000000-0005-0000-0000-0000750A0000}"/>
    <cellStyle name="Migliaia 29 3 3" xfId="658" xr:uid="{00000000-0005-0000-0000-0000760A0000}"/>
    <cellStyle name="Migliaia 29 3 3 2" xfId="2413" xr:uid="{00000000-0005-0000-0000-0000770A0000}"/>
    <cellStyle name="Migliaia 29 3 3 2 2" xfId="5473" xr:uid="{00000000-0005-0000-0000-0000780A0000}"/>
    <cellStyle name="Migliaia 29 3 3 2 3" xfId="6395" xr:uid="{00000000-0005-0000-0000-0000790A0000}"/>
    <cellStyle name="Migliaia 29 3 3 3" xfId="5060" xr:uid="{00000000-0005-0000-0000-00007A0A0000}"/>
    <cellStyle name="Migliaia 29 3 3 4" xfId="5908" xr:uid="{00000000-0005-0000-0000-00007B0A0000}"/>
    <cellStyle name="Migliaia 29 3 4" xfId="2412" xr:uid="{00000000-0005-0000-0000-00007C0A0000}"/>
    <cellStyle name="Migliaia 29 3 4 2" xfId="5472" xr:uid="{00000000-0005-0000-0000-00007D0A0000}"/>
    <cellStyle name="Migliaia 29 3 4 3" xfId="6394" xr:uid="{00000000-0005-0000-0000-00007E0A0000}"/>
    <cellStyle name="Migliaia 29 3 5" xfId="5058" xr:uid="{00000000-0005-0000-0000-00007F0A0000}"/>
    <cellStyle name="Migliaia 29 3 6" xfId="5906" xr:uid="{00000000-0005-0000-0000-0000800A0000}"/>
    <cellStyle name="Migliaia 29 4" xfId="659" xr:uid="{00000000-0005-0000-0000-0000810A0000}"/>
    <cellStyle name="Migliaia 29 4 2" xfId="660" xr:uid="{00000000-0005-0000-0000-0000820A0000}"/>
    <cellStyle name="Migliaia 29 4 2 2" xfId="2415" xr:uid="{00000000-0005-0000-0000-0000830A0000}"/>
    <cellStyle name="Migliaia 29 4 2 2 2" xfId="5475" xr:uid="{00000000-0005-0000-0000-0000840A0000}"/>
    <cellStyle name="Migliaia 29 4 2 2 3" xfId="6397" xr:uid="{00000000-0005-0000-0000-0000850A0000}"/>
    <cellStyle name="Migliaia 29 4 2 3" xfId="5062" xr:uid="{00000000-0005-0000-0000-0000860A0000}"/>
    <cellStyle name="Migliaia 29 4 2 4" xfId="5910" xr:uid="{00000000-0005-0000-0000-0000870A0000}"/>
    <cellStyle name="Migliaia 29 4 3" xfId="2414" xr:uid="{00000000-0005-0000-0000-0000880A0000}"/>
    <cellStyle name="Migliaia 29 4 3 2" xfId="5474" xr:uid="{00000000-0005-0000-0000-0000890A0000}"/>
    <cellStyle name="Migliaia 29 4 3 3" xfId="6396" xr:uid="{00000000-0005-0000-0000-00008A0A0000}"/>
    <cellStyle name="Migliaia 29 4 4" xfId="5061" xr:uid="{00000000-0005-0000-0000-00008B0A0000}"/>
    <cellStyle name="Migliaia 29 4 5" xfId="5909" xr:uid="{00000000-0005-0000-0000-00008C0A0000}"/>
    <cellStyle name="Migliaia 29 5" xfId="661" xr:uid="{00000000-0005-0000-0000-00008D0A0000}"/>
    <cellStyle name="Migliaia 29 5 2" xfId="5063" xr:uid="{00000000-0005-0000-0000-00008E0A0000}"/>
    <cellStyle name="Migliaia 29 5 3" xfId="5911" xr:uid="{00000000-0005-0000-0000-00008F0A0000}"/>
    <cellStyle name="Migliaia 29 6" xfId="4820" xr:uid="{00000000-0005-0000-0000-0000900A0000}"/>
    <cellStyle name="Migliaia 29 7" xfId="5904" xr:uid="{00000000-0005-0000-0000-0000910A0000}"/>
    <cellStyle name="Migliaia 3" xfId="662" xr:uid="{00000000-0005-0000-0000-0000920A0000}"/>
    <cellStyle name="Migliaia 3 2" xfId="663" xr:uid="{00000000-0005-0000-0000-0000930A0000}"/>
    <cellStyle name="Migliaia 3 2 2" xfId="2416" xr:uid="{00000000-0005-0000-0000-0000940A0000}"/>
    <cellStyle name="Migliaia 3 2 2 2" xfId="5476" xr:uid="{00000000-0005-0000-0000-0000950A0000}"/>
    <cellStyle name="Migliaia 3 2 2 3" xfId="6398" xr:uid="{00000000-0005-0000-0000-0000960A0000}"/>
    <cellStyle name="Migliaia 3 2 3" xfId="4885" xr:uid="{00000000-0005-0000-0000-0000970A0000}"/>
    <cellStyle name="Migliaia 3 2 4" xfId="5913" xr:uid="{00000000-0005-0000-0000-0000980A0000}"/>
    <cellStyle name="Migliaia 3 3" xfId="664" xr:uid="{00000000-0005-0000-0000-0000990A0000}"/>
    <cellStyle name="Migliaia 3 3 2" xfId="665" xr:uid="{00000000-0005-0000-0000-00009A0A0000}"/>
    <cellStyle name="Migliaia 3 3 2 2" xfId="5065" xr:uid="{00000000-0005-0000-0000-00009B0A0000}"/>
    <cellStyle name="Migliaia 3 3 2 3" xfId="5915" xr:uid="{00000000-0005-0000-0000-00009C0A0000}"/>
    <cellStyle name="Migliaia 3 3 3" xfId="666" xr:uid="{00000000-0005-0000-0000-00009D0A0000}"/>
    <cellStyle name="Migliaia 3 3 3 2" xfId="2418" xr:uid="{00000000-0005-0000-0000-00009E0A0000}"/>
    <cellStyle name="Migliaia 3 3 3 2 2" xfId="5478" xr:uid="{00000000-0005-0000-0000-00009F0A0000}"/>
    <cellStyle name="Migliaia 3 3 3 2 3" xfId="6400" xr:uid="{00000000-0005-0000-0000-0000A00A0000}"/>
    <cellStyle name="Migliaia 3 3 3 3" xfId="5066" xr:uid="{00000000-0005-0000-0000-0000A10A0000}"/>
    <cellStyle name="Migliaia 3 3 3 4" xfId="5916" xr:uid="{00000000-0005-0000-0000-0000A20A0000}"/>
    <cellStyle name="Migliaia 3 3 4" xfId="2417" xr:uid="{00000000-0005-0000-0000-0000A30A0000}"/>
    <cellStyle name="Migliaia 3 3 4 2" xfId="5477" xr:uid="{00000000-0005-0000-0000-0000A40A0000}"/>
    <cellStyle name="Migliaia 3 3 4 3" xfId="6399" xr:uid="{00000000-0005-0000-0000-0000A50A0000}"/>
    <cellStyle name="Migliaia 3 3 5" xfId="5064" xr:uid="{00000000-0005-0000-0000-0000A60A0000}"/>
    <cellStyle name="Migliaia 3 3 6" xfId="5914" xr:uid="{00000000-0005-0000-0000-0000A70A0000}"/>
    <cellStyle name="Migliaia 3 4" xfId="667" xr:uid="{00000000-0005-0000-0000-0000A80A0000}"/>
    <cellStyle name="Migliaia 3 4 2" xfId="668" xr:uid="{00000000-0005-0000-0000-0000A90A0000}"/>
    <cellStyle name="Migliaia 3 4 2 2" xfId="2420" xr:uid="{00000000-0005-0000-0000-0000AA0A0000}"/>
    <cellStyle name="Migliaia 3 4 2 2 2" xfId="5480" xr:uid="{00000000-0005-0000-0000-0000AB0A0000}"/>
    <cellStyle name="Migliaia 3 4 2 2 3" xfId="6402" xr:uid="{00000000-0005-0000-0000-0000AC0A0000}"/>
    <cellStyle name="Migliaia 3 4 2 3" xfId="5068" xr:uid="{00000000-0005-0000-0000-0000AD0A0000}"/>
    <cellStyle name="Migliaia 3 4 2 4" xfId="5918" xr:uid="{00000000-0005-0000-0000-0000AE0A0000}"/>
    <cellStyle name="Migliaia 3 4 3" xfId="2419" xr:uid="{00000000-0005-0000-0000-0000AF0A0000}"/>
    <cellStyle name="Migliaia 3 4 3 2" xfId="5479" xr:uid="{00000000-0005-0000-0000-0000B00A0000}"/>
    <cellStyle name="Migliaia 3 4 3 3" xfId="6401" xr:uid="{00000000-0005-0000-0000-0000B10A0000}"/>
    <cellStyle name="Migliaia 3 4 4" xfId="5067" xr:uid="{00000000-0005-0000-0000-0000B20A0000}"/>
    <cellStyle name="Migliaia 3 4 5" xfId="5917" xr:uid="{00000000-0005-0000-0000-0000B30A0000}"/>
    <cellStyle name="Migliaia 3 5" xfId="669" xr:uid="{00000000-0005-0000-0000-0000B40A0000}"/>
    <cellStyle name="Migliaia 3 5 2" xfId="5069" xr:uid="{00000000-0005-0000-0000-0000B50A0000}"/>
    <cellStyle name="Migliaia 3 5 3" xfId="5919" xr:uid="{00000000-0005-0000-0000-0000B60A0000}"/>
    <cellStyle name="Migliaia 3 6" xfId="4821" xr:uid="{00000000-0005-0000-0000-0000B70A0000}"/>
    <cellStyle name="Migliaia 3 7" xfId="5912" xr:uid="{00000000-0005-0000-0000-0000B80A0000}"/>
    <cellStyle name="Migliaia 30" xfId="670" xr:uid="{00000000-0005-0000-0000-0000B90A0000}"/>
    <cellStyle name="Migliaia 30 2" xfId="671" xr:uid="{00000000-0005-0000-0000-0000BA0A0000}"/>
    <cellStyle name="Migliaia 30 2 2" xfId="2421" xr:uid="{00000000-0005-0000-0000-0000BB0A0000}"/>
    <cellStyle name="Migliaia 30 2 2 2" xfId="5481" xr:uid="{00000000-0005-0000-0000-0000BC0A0000}"/>
    <cellStyle name="Migliaia 30 2 2 3" xfId="6403" xr:uid="{00000000-0005-0000-0000-0000BD0A0000}"/>
    <cellStyle name="Migliaia 30 2 3" xfId="4886" xr:uid="{00000000-0005-0000-0000-0000BE0A0000}"/>
    <cellStyle name="Migliaia 30 2 4" xfId="5921" xr:uid="{00000000-0005-0000-0000-0000BF0A0000}"/>
    <cellStyle name="Migliaia 30 3" xfId="672" xr:uid="{00000000-0005-0000-0000-0000C00A0000}"/>
    <cellStyle name="Migliaia 30 3 2" xfId="673" xr:uid="{00000000-0005-0000-0000-0000C10A0000}"/>
    <cellStyle name="Migliaia 30 3 2 2" xfId="5071" xr:uid="{00000000-0005-0000-0000-0000C20A0000}"/>
    <cellStyle name="Migliaia 30 3 2 3" xfId="5923" xr:uid="{00000000-0005-0000-0000-0000C30A0000}"/>
    <cellStyle name="Migliaia 30 3 3" xfId="674" xr:uid="{00000000-0005-0000-0000-0000C40A0000}"/>
    <cellStyle name="Migliaia 30 3 3 2" xfId="2423" xr:uid="{00000000-0005-0000-0000-0000C50A0000}"/>
    <cellStyle name="Migliaia 30 3 3 2 2" xfId="5483" xr:uid="{00000000-0005-0000-0000-0000C60A0000}"/>
    <cellStyle name="Migliaia 30 3 3 2 3" xfId="6405" xr:uid="{00000000-0005-0000-0000-0000C70A0000}"/>
    <cellStyle name="Migliaia 30 3 3 3" xfId="5072" xr:uid="{00000000-0005-0000-0000-0000C80A0000}"/>
    <cellStyle name="Migliaia 30 3 3 4" xfId="5924" xr:uid="{00000000-0005-0000-0000-0000C90A0000}"/>
    <cellStyle name="Migliaia 30 3 4" xfId="2422" xr:uid="{00000000-0005-0000-0000-0000CA0A0000}"/>
    <cellStyle name="Migliaia 30 3 4 2" xfId="5482" xr:uid="{00000000-0005-0000-0000-0000CB0A0000}"/>
    <cellStyle name="Migliaia 30 3 4 3" xfId="6404" xr:uid="{00000000-0005-0000-0000-0000CC0A0000}"/>
    <cellStyle name="Migliaia 30 3 5" xfId="5070" xr:uid="{00000000-0005-0000-0000-0000CD0A0000}"/>
    <cellStyle name="Migliaia 30 3 6" xfId="5922" xr:uid="{00000000-0005-0000-0000-0000CE0A0000}"/>
    <cellStyle name="Migliaia 30 4" xfId="675" xr:uid="{00000000-0005-0000-0000-0000CF0A0000}"/>
    <cellStyle name="Migliaia 30 4 2" xfId="676" xr:uid="{00000000-0005-0000-0000-0000D00A0000}"/>
    <cellStyle name="Migliaia 30 4 2 2" xfId="2425" xr:uid="{00000000-0005-0000-0000-0000D10A0000}"/>
    <cellStyle name="Migliaia 30 4 2 2 2" xfId="5485" xr:uid="{00000000-0005-0000-0000-0000D20A0000}"/>
    <cellStyle name="Migliaia 30 4 2 2 3" xfId="6407" xr:uid="{00000000-0005-0000-0000-0000D30A0000}"/>
    <cellStyle name="Migliaia 30 4 2 3" xfId="5074" xr:uid="{00000000-0005-0000-0000-0000D40A0000}"/>
    <cellStyle name="Migliaia 30 4 2 4" xfId="5926" xr:uid="{00000000-0005-0000-0000-0000D50A0000}"/>
    <cellStyle name="Migliaia 30 4 3" xfId="2424" xr:uid="{00000000-0005-0000-0000-0000D60A0000}"/>
    <cellStyle name="Migliaia 30 4 3 2" xfId="5484" xr:uid="{00000000-0005-0000-0000-0000D70A0000}"/>
    <cellStyle name="Migliaia 30 4 3 3" xfId="6406" xr:uid="{00000000-0005-0000-0000-0000D80A0000}"/>
    <cellStyle name="Migliaia 30 4 4" xfId="5073" xr:uid="{00000000-0005-0000-0000-0000D90A0000}"/>
    <cellStyle name="Migliaia 30 4 5" xfId="5925" xr:uid="{00000000-0005-0000-0000-0000DA0A0000}"/>
    <cellStyle name="Migliaia 30 5" xfId="677" xr:uid="{00000000-0005-0000-0000-0000DB0A0000}"/>
    <cellStyle name="Migliaia 30 5 2" xfId="5075" xr:uid="{00000000-0005-0000-0000-0000DC0A0000}"/>
    <cellStyle name="Migliaia 30 5 3" xfId="5927" xr:uid="{00000000-0005-0000-0000-0000DD0A0000}"/>
    <cellStyle name="Migliaia 30 6" xfId="4822" xr:uid="{00000000-0005-0000-0000-0000DE0A0000}"/>
    <cellStyle name="Migliaia 30 7" xfId="5920" xr:uid="{00000000-0005-0000-0000-0000DF0A0000}"/>
    <cellStyle name="Migliaia 31" xfId="678" xr:uid="{00000000-0005-0000-0000-0000E00A0000}"/>
    <cellStyle name="Migliaia 31 2" xfId="679" xr:uid="{00000000-0005-0000-0000-0000E10A0000}"/>
    <cellStyle name="Migliaia 31 2 2" xfId="2426" xr:uid="{00000000-0005-0000-0000-0000E20A0000}"/>
    <cellStyle name="Migliaia 31 2 2 2" xfId="5486" xr:uid="{00000000-0005-0000-0000-0000E30A0000}"/>
    <cellStyle name="Migliaia 31 2 2 3" xfId="6408" xr:uid="{00000000-0005-0000-0000-0000E40A0000}"/>
    <cellStyle name="Migliaia 31 2 3" xfId="4887" xr:uid="{00000000-0005-0000-0000-0000E50A0000}"/>
    <cellStyle name="Migliaia 31 2 4" xfId="5929" xr:uid="{00000000-0005-0000-0000-0000E60A0000}"/>
    <cellStyle name="Migliaia 31 3" xfId="680" xr:uid="{00000000-0005-0000-0000-0000E70A0000}"/>
    <cellStyle name="Migliaia 31 3 2" xfId="681" xr:uid="{00000000-0005-0000-0000-0000E80A0000}"/>
    <cellStyle name="Migliaia 31 3 2 2" xfId="5077" xr:uid="{00000000-0005-0000-0000-0000E90A0000}"/>
    <cellStyle name="Migliaia 31 3 2 3" xfId="5931" xr:uid="{00000000-0005-0000-0000-0000EA0A0000}"/>
    <cellStyle name="Migliaia 31 3 3" xfId="682" xr:uid="{00000000-0005-0000-0000-0000EB0A0000}"/>
    <cellStyle name="Migliaia 31 3 3 2" xfId="2428" xr:uid="{00000000-0005-0000-0000-0000EC0A0000}"/>
    <cellStyle name="Migliaia 31 3 3 2 2" xfId="5488" xr:uid="{00000000-0005-0000-0000-0000ED0A0000}"/>
    <cellStyle name="Migliaia 31 3 3 2 3" xfId="6410" xr:uid="{00000000-0005-0000-0000-0000EE0A0000}"/>
    <cellStyle name="Migliaia 31 3 3 3" xfId="5078" xr:uid="{00000000-0005-0000-0000-0000EF0A0000}"/>
    <cellStyle name="Migliaia 31 3 3 4" xfId="5932" xr:uid="{00000000-0005-0000-0000-0000F00A0000}"/>
    <cellStyle name="Migliaia 31 3 4" xfId="2427" xr:uid="{00000000-0005-0000-0000-0000F10A0000}"/>
    <cellStyle name="Migliaia 31 3 4 2" xfId="5487" xr:uid="{00000000-0005-0000-0000-0000F20A0000}"/>
    <cellStyle name="Migliaia 31 3 4 3" xfId="6409" xr:uid="{00000000-0005-0000-0000-0000F30A0000}"/>
    <cellStyle name="Migliaia 31 3 5" xfId="5076" xr:uid="{00000000-0005-0000-0000-0000F40A0000}"/>
    <cellStyle name="Migliaia 31 3 6" xfId="5930" xr:uid="{00000000-0005-0000-0000-0000F50A0000}"/>
    <cellStyle name="Migliaia 31 4" xfId="683" xr:uid="{00000000-0005-0000-0000-0000F60A0000}"/>
    <cellStyle name="Migliaia 31 4 2" xfId="684" xr:uid="{00000000-0005-0000-0000-0000F70A0000}"/>
    <cellStyle name="Migliaia 31 4 2 2" xfId="2430" xr:uid="{00000000-0005-0000-0000-0000F80A0000}"/>
    <cellStyle name="Migliaia 31 4 2 2 2" xfId="5490" xr:uid="{00000000-0005-0000-0000-0000F90A0000}"/>
    <cellStyle name="Migliaia 31 4 2 2 3" xfId="6412" xr:uid="{00000000-0005-0000-0000-0000FA0A0000}"/>
    <cellStyle name="Migliaia 31 4 2 3" xfId="5080" xr:uid="{00000000-0005-0000-0000-0000FB0A0000}"/>
    <cellStyle name="Migliaia 31 4 2 4" xfId="5934" xr:uid="{00000000-0005-0000-0000-0000FC0A0000}"/>
    <cellStyle name="Migliaia 31 4 3" xfId="2429" xr:uid="{00000000-0005-0000-0000-0000FD0A0000}"/>
    <cellStyle name="Migliaia 31 4 3 2" xfId="5489" xr:uid="{00000000-0005-0000-0000-0000FE0A0000}"/>
    <cellStyle name="Migliaia 31 4 3 3" xfId="6411" xr:uid="{00000000-0005-0000-0000-0000FF0A0000}"/>
    <cellStyle name="Migliaia 31 4 4" xfId="5079" xr:uid="{00000000-0005-0000-0000-0000000B0000}"/>
    <cellStyle name="Migliaia 31 4 5" xfId="5933" xr:uid="{00000000-0005-0000-0000-0000010B0000}"/>
    <cellStyle name="Migliaia 31 5" xfId="685" xr:uid="{00000000-0005-0000-0000-0000020B0000}"/>
    <cellStyle name="Migliaia 31 5 2" xfId="5081" xr:uid="{00000000-0005-0000-0000-0000030B0000}"/>
    <cellStyle name="Migliaia 31 5 3" xfId="5935" xr:uid="{00000000-0005-0000-0000-0000040B0000}"/>
    <cellStyle name="Migliaia 31 6" xfId="4823" xr:uid="{00000000-0005-0000-0000-0000050B0000}"/>
    <cellStyle name="Migliaia 31 7" xfId="5928" xr:uid="{00000000-0005-0000-0000-0000060B0000}"/>
    <cellStyle name="Migliaia 32" xfId="686" xr:uid="{00000000-0005-0000-0000-0000070B0000}"/>
    <cellStyle name="Migliaia 32 2" xfId="687" xr:uid="{00000000-0005-0000-0000-0000080B0000}"/>
    <cellStyle name="Migliaia 32 2 2" xfId="2431" xr:uid="{00000000-0005-0000-0000-0000090B0000}"/>
    <cellStyle name="Migliaia 32 2 2 2" xfId="5491" xr:uid="{00000000-0005-0000-0000-00000A0B0000}"/>
    <cellStyle name="Migliaia 32 2 2 3" xfId="6413" xr:uid="{00000000-0005-0000-0000-00000B0B0000}"/>
    <cellStyle name="Migliaia 32 2 3" xfId="4888" xr:uid="{00000000-0005-0000-0000-00000C0B0000}"/>
    <cellStyle name="Migliaia 32 2 4" xfId="5937" xr:uid="{00000000-0005-0000-0000-00000D0B0000}"/>
    <cellStyle name="Migliaia 32 3" xfId="688" xr:uid="{00000000-0005-0000-0000-00000E0B0000}"/>
    <cellStyle name="Migliaia 32 3 2" xfId="689" xr:uid="{00000000-0005-0000-0000-00000F0B0000}"/>
    <cellStyle name="Migliaia 32 3 2 2" xfId="5083" xr:uid="{00000000-0005-0000-0000-0000100B0000}"/>
    <cellStyle name="Migliaia 32 3 2 3" xfId="5939" xr:uid="{00000000-0005-0000-0000-0000110B0000}"/>
    <cellStyle name="Migliaia 32 3 3" xfId="690" xr:uid="{00000000-0005-0000-0000-0000120B0000}"/>
    <cellStyle name="Migliaia 32 3 3 2" xfId="2433" xr:uid="{00000000-0005-0000-0000-0000130B0000}"/>
    <cellStyle name="Migliaia 32 3 3 2 2" xfId="5493" xr:uid="{00000000-0005-0000-0000-0000140B0000}"/>
    <cellStyle name="Migliaia 32 3 3 2 3" xfId="6415" xr:uid="{00000000-0005-0000-0000-0000150B0000}"/>
    <cellStyle name="Migliaia 32 3 3 3" xfId="5084" xr:uid="{00000000-0005-0000-0000-0000160B0000}"/>
    <cellStyle name="Migliaia 32 3 3 4" xfId="5940" xr:uid="{00000000-0005-0000-0000-0000170B0000}"/>
    <cellStyle name="Migliaia 32 3 4" xfId="2432" xr:uid="{00000000-0005-0000-0000-0000180B0000}"/>
    <cellStyle name="Migliaia 32 3 4 2" xfId="5492" xr:uid="{00000000-0005-0000-0000-0000190B0000}"/>
    <cellStyle name="Migliaia 32 3 4 3" xfId="6414" xr:uid="{00000000-0005-0000-0000-00001A0B0000}"/>
    <cellStyle name="Migliaia 32 3 5" xfId="5082" xr:uid="{00000000-0005-0000-0000-00001B0B0000}"/>
    <cellStyle name="Migliaia 32 3 6" xfId="5938" xr:uid="{00000000-0005-0000-0000-00001C0B0000}"/>
    <cellStyle name="Migliaia 32 4" xfId="691" xr:uid="{00000000-0005-0000-0000-00001D0B0000}"/>
    <cellStyle name="Migliaia 32 4 2" xfId="692" xr:uid="{00000000-0005-0000-0000-00001E0B0000}"/>
    <cellStyle name="Migliaia 32 4 2 2" xfId="2435" xr:uid="{00000000-0005-0000-0000-00001F0B0000}"/>
    <cellStyle name="Migliaia 32 4 2 2 2" xfId="5495" xr:uid="{00000000-0005-0000-0000-0000200B0000}"/>
    <cellStyle name="Migliaia 32 4 2 2 3" xfId="6417" xr:uid="{00000000-0005-0000-0000-0000210B0000}"/>
    <cellStyle name="Migliaia 32 4 2 3" xfId="5086" xr:uid="{00000000-0005-0000-0000-0000220B0000}"/>
    <cellStyle name="Migliaia 32 4 2 4" xfId="5942" xr:uid="{00000000-0005-0000-0000-0000230B0000}"/>
    <cellStyle name="Migliaia 32 4 3" xfId="2434" xr:uid="{00000000-0005-0000-0000-0000240B0000}"/>
    <cellStyle name="Migliaia 32 4 3 2" xfId="5494" xr:uid="{00000000-0005-0000-0000-0000250B0000}"/>
    <cellStyle name="Migliaia 32 4 3 3" xfId="6416" xr:uid="{00000000-0005-0000-0000-0000260B0000}"/>
    <cellStyle name="Migliaia 32 4 4" xfId="5085" xr:uid="{00000000-0005-0000-0000-0000270B0000}"/>
    <cellStyle name="Migliaia 32 4 5" xfId="5941" xr:uid="{00000000-0005-0000-0000-0000280B0000}"/>
    <cellStyle name="Migliaia 32 5" xfId="693" xr:uid="{00000000-0005-0000-0000-0000290B0000}"/>
    <cellStyle name="Migliaia 32 5 2" xfId="5087" xr:uid="{00000000-0005-0000-0000-00002A0B0000}"/>
    <cellStyle name="Migliaia 32 5 3" xfId="5943" xr:uid="{00000000-0005-0000-0000-00002B0B0000}"/>
    <cellStyle name="Migliaia 32 6" xfId="4824" xr:uid="{00000000-0005-0000-0000-00002C0B0000}"/>
    <cellStyle name="Migliaia 32 7" xfId="5936" xr:uid="{00000000-0005-0000-0000-00002D0B0000}"/>
    <cellStyle name="Migliaia 33" xfId="694" xr:uid="{00000000-0005-0000-0000-00002E0B0000}"/>
    <cellStyle name="Migliaia 33 2" xfId="695" xr:uid="{00000000-0005-0000-0000-00002F0B0000}"/>
    <cellStyle name="Migliaia 33 2 2" xfId="2436" xr:uid="{00000000-0005-0000-0000-0000300B0000}"/>
    <cellStyle name="Migliaia 33 2 2 2" xfId="5496" xr:uid="{00000000-0005-0000-0000-0000310B0000}"/>
    <cellStyle name="Migliaia 33 2 2 3" xfId="6418" xr:uid="{00000000-0005-0000-0000-0000320B0000}"/>
    <cellStyle name="Migliaia 33 2 3" xfId="4889" xr:uid="{00000000-0005-0000-0000-0000330B0000}"/>
    <cellStyle name="Migliaia 33 2 4" xfId="5945" xr:uid="{00000000-0005-0000-0000-0000340B0000}"/>
    <cellStyle name="Migliaia 33 3" xfId="696" xr:uid="{00000000-0005-0000-0000-0000350B0000}"/>
    <cellStyle name="Migliaia 33 3 2" xfId="697" xr:uid="{00000000-0005-0000-0000-0000360B0000}"/>
    <cellStyle name="Migliaia 33 3 2 2" xfId="5089" xr:uid="{00000000-0005-0000-0000-0000370B0000}"/>
    <cellStyle name="Migliaia 33 3 2 3" xfId="5947" xr:uid="{00000000-0005-0000-0000-0000380B0000}"/>
    <cellStyle name="Migliaia 33 3 3" xfId="698" xr:uid="{00000000-0005-0000-0000-0000390B0000}"/>
    <cellStyle name="Migliaia 33 3 3 2" xfId="2438" xr:uid="{00000000-0005-0000-0000-00003A0B0000}"/>
    <cellStyle name="Migliaia 33 3 3 2 2" xfId="5498" xr:uid="{00000000-0005-0000-0000-00003B0B0000}"/>
    <cellStyle name="Migliaia 33 3 3 2 3" xfId="6420" xr:uid="{00000000-0005-0000-0000-00003C0B0000}"/>
    <cellStyle name="Migliaia 33 3 3 3" xfId="5090" xr:uid="{00000000-0005-0000-0000-00003D0B0000}"/>
    <cellStyle name="Migliaia 33 3 3 4" xfId="5948" xr:uid="{00000000-0005-0000-0000-00003E0B0000}"/>
    <cellStyle name="Migliaia 33 3 4" xfId="2437" xr:uid="{00000000-0005-0000-0000-00003F0B0000}"/>
    <cellStyle name="Migliaia 33 3 4 2" xfId="5497" xr:uid="{00000000-0005-0000-0000-0000400B0000}"/>
    <cellStyle name="Migliaia 33 3 4 3" xfId="6419" xr:uid="{00000000-0005-0000-0000-0000410B0000}"/>
    <cellStyle name="Migliaia 33 3 5" xfId="5088" xr:uid="{00000000-0005-0000-0000-0000420B0000}"/>
    <cellStyle name="Migliaia 33 3 6" xfId="5946" xr:uid="{00000000-0005-0000-0000-0000430B0000}"/>
    <cellStyle name="Migliaia 33 4" xfId="699" xr:uid="{00000000-0005-0000-0000-0000440B0000}"/>
    <cellStyle name="Migliaia 33 4 2" xfId="700" xr:uid="{00000000-0005-0000-0000-0000450B0000}"/>
    <cellStyle name="Migliaia 33 4 2 2" xfId="2440" xr:uid="{00000000-0005-0000-0000-0000460B0000}"/>
    <cellStyle name="Migliaia 33 4 2 2 2" xfId="5500" xr:uid="{00000000-0005-0000-0000-0000470B0000}"/>
    <cellStyle name="Migliaia 33 4 2 2 3" xfId="6422" xr:uid="{00000000-0005-0000-0000-0000480B0000}"/>
    <cellStyle name="Migliaia 33 4 2 3" xfId="5092" xr:uid="{00000000-0005-0000-0000-0000490B0000}"/>
    <cellStyle name="Migliaia 33 4 2 4" xfId="5950" xr:uid="{00000000-0005-0000-0000-00004A0B0000}"/>
    <cellStyle name="Migliaia 33 4 3" xfId="2439" xr:uid="{00000000-0005-0000-0000-00004B0B0000}"/>
    <cellStyle name="Migliaia 33 4 3 2" xfId="5499" xr:uid="{00000000-0005-0000-0000-00004C0B0000}"/>
    <cellStyle name="Migliaia 33 4 3 3" xfId="6421" xr:uid="{00000000-0005-0000-0000-00004D0B0000}"/>
    <cellStyle name="Migliaia 33 4 4" xfId="5091" xr:uid="{00000000-0005-0000-0000-00004E0B0000}"/>
    <cellStyle name="Migliaia 33 4 5" xfId="5949" xr:uid="{00000000-0005-0000-0000-00004F0B0000}"/>
    <cellStyle name="Migliaia 33 5" xfId="701" xr:uid="{00000000-0005-0000-0000-0000500B0000}"/>
    <cellStyle name="Migliaia 33 5 2" xfId="5093" xr:uid="{00000000-0005-0000-0000-0000510B0000}"/>
    <cellStyle name="Migliaia 33 5 3" xfId="5951" xr:uid="{00000000-0005-0000-0000-0000520B0000}"/>
    <cellStyle name="Migliaia 33 6" xfId="4825" xr:uid="{00000000-0005-0000-0000-0000530B0000}"/>
    <cellStyle name="Migliaia 33 7" xfId="5944" xr:uid="{00000000-0005-0000-0000-0000540B0000}"/>
    <cellStyle name="Migliaia 34" xfId="702" xr:uid="{00000000-0005-0000-0000-0000550B0000}"/>
    <cellStyle name="Migliaia 34 2" xfId="703" xr:uid="{00000000-0005-0000-0000-0000560B0000}"/>
    <cellStyle name="Migliaia 34 2 2" xfId="2441" xr:uid="{00000000-0005-0000-0000-0000570B0000}"/>
    <cellStyle name="Migliaia 34 2 2 2" xfId="5501" xr:uid="{00000000-0005-0000-0000-0000580B0000}"/>
    <cellStyle name="Migliaia 34 2 2 3" xfId="6423" xr:uid="{00000000-0005-0000-0000-0000590B0000}"/>
    <cellStyle name="Migliaia 34 2 3" xfId="4890" xr:uid="{00000000-0005-0000-0000-00005A0B0000}"/>
    <cellStyle name="Migliaia 34 2 4" xfId="5953" xr:uid="{00000000-0005-0000-0000-00005B0B0000}"/>
    <cellStyle name="Migliaia 34 3" xfId="704" xr:uid="{00000000-0005-0000-0000-00005C0B0000}"/>
    <cellStyle name="Migliaia 34 3 2" xfId="705" xr:uid="{00000000-0005-0000-0000-00005D0B0000}"/>
    <cellStyle name="Migliaia 34 3 2 2" xfId="5095" xr:uid="{00000000-0005-0000-0000-00005E0B0000}"/>
    <cellStyle name="Migliaia 34 3 2 3" xfId="5955" xr:uid="{00000000-0005-0000-0000-00005F0B0000}"/>
    <cellStyle name="Migliaia 34 3 3" xfId="706" xr:uid="{00000000-0005-0000-0000-0000600B0000}"/>
    <cellStyle name="Migliaia 34 3 3 2" xfId="2443" xr:uid="{00000000-0005-0000-0000-0000610B0000}"/>
    <cellStyle name="Migliaia 34 3 3 2 2" xfId="5503" xr:uid="{00000000-0005-0000-0000-0000620B0000}"/>
    <cellStyle name="Migliaia 34 3 3 2 3" xfId="6425" xr:uid="{00000000-0005-0000-0000-0000630B0000}"/>
    <cellStyle name="Migliaia 34 3 3 3" xfId="5096" xr:uid="{00000000-0005-0000-0000-0000640B0000}"/>
    <cellStyle name="Migliaia 34 3 3 4" xfId="5956" xr:uid="{00000000-0005-0000-0000-0000650B0000}"/>
    <cellStyle name="Migliaia 34 3 4" xfId="2442" xr:uid="{00000000-0005-0000-0000-0000660B0000}"/>
    <cellStyle name="Migliaia 34 3 4 2" xfId="5502" xr:uid="{00000000-0005-0000-0000-0000670B0000}"/>
    <cellStyle name="Migliaia 34 3 4 3" xfId="6424" xr:uid="{00000000-0005-0000-0000-0000680B0000}"/>
    <cellStyle name="Migliaia 34 3 5" xfId="5094" xr:uid="{00000000-0005-0000-0000-0000690B0000}"/>
    <cellStyle name="Migliaia 34 3 6" xfId="5954" xr:uid="{00000000-0005-0000-0000-00006A0B0000}"/>
    <cellStyle name="Migliaia 34 4" xfId="707" xr:uid="{00000000-0005-0000-0000-00006B0B0000}"/>
    <cellStyle name="Migliaia 34 4 2" xfId="708" xr:uid="{00000000-0005-0000-0000-00006C0B0000}"/>
    <cellStyle name="Migliaia 34 4 2 2" xfId="2445" xr:uid="{00000000-0005-0000-0000-00006D0B0000}"/>
    <cellStyle name="Migliaia 34 4 2 2 2" xfId="5505" xr:uid="{00000000-0005-0000-0000-00006E0B0000}"/>
    <cellStyle name="Migliaia 34 4 2 2 3" xfId="6427" xr:uid="{00000000-0005-0000-0000-00006F0B0000}"/>
    <cellStyle name="Migliaia 34 4 2 3" xfId="5098" xr:uid="{00000000-0005-0000-0000-0000700B0000}"/>
    <cellStyle name="Migliaia 34 4 2 4" xfId="5958" xr:uid="{00000000-0005-0000-0000-0000710B0000}"/>
    <cellStyle name="Migliaia 34 4 3" xfId="2444" xr:uid="{00000000-0005-0000-0000-0000720B0000}"/>
    <cellStyle name="Migliaia 34 4 3 2" xfId="5504" xr:uid="{00000000-0005-0000-0000-0000730B0000}"/>
    <cellStyle name="Migliaia 34 4 3 3" xfId="6426" xr:uid="{00000000-0005-0000-0000-0000740B0000}"/>
    <cellStyle name="Migliaia 34 4 4" xfId="5097" xr:uid="{00000000-0005-0000-0000-0000750B0000}"/>
    <cellStyle name="Migliaia 34 4 5" xfId="5957" xr:uid="{00000000-0005-0000-0000-0000760B0000}"/>
    <cellStyle name="Migliaia 34 5" xfId="709" xr:uid="{00000000-0005-0000-0000-0000770B0000}"/>
    <cellStyle name="Migliaia 34 5 2" xfId="5099" xr:uid="{00000000-0005-0000-0000-0000780B0000}"/>
    <cellStyle name="Migliaia 34 5 3" xfId="5959" xr:uid="{00000000-0005-0000-0000-0000790B0000}"/>
    <cellStyle name="Migliaia 34 6" xfId="4826" xr:uid="{00000000-0005-0000-0000-00007A0B0000}"/>
    <cellStyle name="Migliaia 34 7" xfId="5952" xr:uid="{00000000-0005-0000-0000-00007B0B0000}"/>
    <cellStyle name="Migliaia 35" xfId="710" xr:uid="{00000000-0005-0000-0000-00007C0B0000}"/>
    <cellStyle name="Migliaia 35 2" xfId="711" xr:uid="{00000000-0005-0000-0000-00007D0B0000}"/>
    <cellStyle name="Migliaia 35 2 2" xfId="2446" xr:uid="{00000000-0005-0000-0000-00007E0B0000}"/>
    <cellStyle name="Migliaia 35 2 2 2" xfId="5506" xr:uid="{00000000-0005-0000-0000-00007F0B0000}"/>
    <cellStyle name="Migliaia 35 2 2 3" xfId="6428" xr:uid="{00000000-0005-0000-0000-0000800B0000}"/>
    <cellStyle name="Migliaia 35 2 3" xfId="4891" xr:uid="{00000000-0005-0000-0000-0000810B0000}"/>
    <cellStyle name="Migliaia 35 2 4" xfId="5961" xr:uid="{00000000-0005-0000-0000-0000820B0000}"/>
    <cellStyle name="Migliaia 35 3" xfId="712" xr:uid="{00000000-0005-0000-0000-0000830B0000}"/>
    <cellStyle name="Migliaia 35 3 2" xfId="713" xr:uid="{00000000-0005-0000-0000-0000840B0000}"/>
    <cellStyle name="Migliaia 35 3 2 2" xfId="5101" xr:uid="{00000000-0005-0000-0000-0000850B0000}"/>
    <cellStyle name="Migliaia 35 3 2 3" xfId="5963" xr:uid="{00000000-0005-0000-0000-0000860B0000}"/>
    <cellStyle name="Migliaia 35 3 3" xfId="714" xr:uid="{00000000-0005-0000-0000-0000870B0000}"/>
    <cellStyle name="Migliaia 35 3 3 2" xfId="2448" xr:uid="{00000000-0005-0000-0000-0000880B0000}"/>
    <cellStyle name="Migliaia 35 3 3 2 2" xfId="5508" xr:uid="{00000000-0005-0000-0000-0000890B0000}"/>
    <cellStyle name="Migliaia 35 3 3 2 3" xfId="6430" xr:uid="{00000000-0005-0000-0000-00008A0B0000}"/>
    <cellStyle name="Migliaia 35 3 3 3" xfId="5102" xr:uid="{00000000-0005-0000-0000-00008B0B0000}"/>
    <cellStyle name="Migliaia 35 3 3 4" xfId="5964" xr:uid="{00000000-0005-0000-0000-00008C0B0000}"/>
    <cellStyle name="Migliaia 35 3 4" xfId="2447" xr:uid="{00000000-0005-0000-0000-00008D0B0000}"/>
    <cellStyle name="Migliaia 35 3 4 2" xfId="5507" xr:uid="{00000000-0005-0000-0000-00008E0B0000}"/>
    <cellStyle name="Migliaia 35 3 4 3" xfId="6429" xr:uid="{00000000-0005-0000-0000-00008F0B0000}"/>
    <cellStyle name="Migliaia 35 3 5" xfId="5100" xr:uid="{00000000-0005-0000-0000-0000900B0000}"/>
    <cellStyle name="Migliaia 35 3 6" xfId="5962" xr:uid="{00000000-0005-0000-0000-0000910B0000}"/>
    <cellStyle name="Migliaia 35 4" xfId="715" xr:uid="{00000000-0005-0000-0000-0000920B0000}"/>
    <cellStyle name="Migliaia 35 4 2" xfId="716" xr:uid="{00000000-0005-0000-0000-0000930B0000}"/>
    <cellStyle name="Migliaia 35 4 2 2" xfId="2450" xr:uid="{00000000-0005-0000-0000-0000940B0000}"/>
    <cellStyle name="Migliaia 35 4 2 2 2" xfId="5510" xr:uid="{00000000-0005-0000-0000-0000950B0000}"/>
    <cellStyle name="Migliaia 35 4 2 2 3" xfId="6432" xr:uid="{00000000-0005-0000-0000-0000960B0000}"/>
    <cellStyle name="Migliaia 35 4 2 3" xfId="5104" xr:uid="{00000000-0005-0000-0000-0000970B0000}"/>
    <cellStyle name="Migliaia 35 4 2 4" xfId="5966" xr:uid="{00000000-0005-0000-0000-0000980B0000}"/>
    <cellStyle name="Migliaia 35 4 3" xfId="2449" xr:uid="{00000000-0005-0000-0000-0000990B0000}"/>
    <cellStyle name="Migliaia 35 4 3 2" xfId="5509" xr:uid="{00000000-0005-0000-0000-00009A0B0000}"/>
    <cellStyle name="Migliaia 35 4 3 3" xfId="6431" xr:uid="{00000000-0005-0000-0000-00009B0B0000}"/>
    <cellStyle name="Migliaia 35 4 4" xfId="5103" xr:uid="{00000000-0005-0000-0000-00009C0B0000}"/>
    <cellStyle name="Migliaia 35 4 5" xfId="5965" xr:uid="{00000000-0005-0000-0000-00009D0B0000}"/>
    <cellStyle name="Migliaia 35 5" xfId="717" xr:uid="{00000000-0005-0000-0000-00009E0B0000}"/>
    <cellStyle name="Migliaia 35 5 2" xfId="5105" xr:uid="{00000000-0005-0000-0000-00009F0B0000}"/>
    <cellStyle name="Migliaia 35 5 3" xfId="5967" xr:uid="{00000000-0005-0000-0000-0000A00B0000}"/>
    <cellStyle name="Migliaia 35 6" xfId="4827" xr:uid="{00000000-0005-0000-0000-0000A10B0000}"/>
    <cellStyle name="Migliaia 35 7" xfId="5960" xr:uid="{00000000-0005-0000-0000-0000A20B0000}"/>
    <cellStyle name="Migliaia 36" xfId="718" xr:uid="{00000000-0005-0000-0000-0000A30B0000}"/>
    <cellStyle name="Migliaia 36 2" xfId="719" xr:uid="{00000000-0005-0000-0000-0000A40B0000}"/>
    <cellStyle name="Migliaia 36 2 2" xfId="2451" xr:uid="{00000000-0005-0000-0000-0000A50B0000}"/>
    <cellStyle name="Migliaia 36 2 2 2" xfId="5511" xr:uid="{00000000-0005-0000-0000-0000A60B0000}"/>
    <cellStyle name="Migliaia 36 2 2 3" xfId="6433" xr:uid="{00000000-0005-0000-0000-0000A70B0000}"/>
    <cellStyle name="Migliaia 36 2 3" xfId="4892" xr:uid="{00000000-0005-0000-0000-0000A80B0000}"/>
    <cellStyle name="Migliaia 36 2 4" xfId="5969" xr:uid="{00000000-0005-0000-0000-0000A90B0000}"/>
    <cellStyle name="Migliaia 36 3" xfId="720" xr:uid="{00000000-0005-0000-0000-0000AA0B0000}"/>
    <cellStyle name="Migliaia 36 3 2" xfId="721" xr:uid="{00000000-0005-0000-0000-0000AB0B0000}"/>
    <cellStyle name="Migliaia 36 3 2 2" xfId="5107" xr:uid="{00000000-0005-0000-0000-0000AC0B0000}"/>
    <cellStyle name="Migliaia 36 3 2 3" xfId="5971" xr:uid="{00000000-0005-0000-0000-0000AD0B0000}"/>
    <cellStyle name="Migliaia 36 3 3" xfId="722" xr:uid="{00000000-0005-0000-0000-0000AE0B0000}"/>
    <cellStyle name="Migliaia 36 3 3 2" xfId="2453" xr:uid="{00000000-0005-0000-0000-0000AF0B0000}"/>
    <cellStyle name="Migliaia 36 3 3 2 2" xfId="5513" xr:uid="{00000000-0005-0000-0000-0000B00B0000}"/>
    <cellStyle name="Migliaia 36 3 3 2 3" xfId="6435" xr:uid="{00000000-0005-0000-0000-0000B10B0000}"/>
    <cellStyle name="Migliaia 36 3 3 3" xfId="5108" xr:uid="{00000000-0005-0000-0000-0000B20B0000}"/>
    <cellStyle name="Migliaia 36 3 3 4" xfId="5972" xr:uid="{00000000-0005-0000-0000-0000B30B0000}"/>
    <cellStyle name="Migliaia 36 3 4" xfId="2452" xr:uid="{00000000-0005-0000-0000-0000B40B0000}"/>
    <cellStyle name="Migliaia 36 3 4 2" xfId="5512" xr:uid="{00000000-0005-0000-0000-0000B50B0000}"/>
    <cellStyle name="Migliaia 36 3 4 3" xfId="6434" xr:uid="{00000000-0005-0000-0000-0000B60B0000}"/>
    <cellStyle name="Migliaia 36 3 5" xfId="5106" xr:uid="{00000000-0005-0000-0000-0000B70B0000}"/>
    <cellStyle name="Migliaia 36 3 6" xfId="5970" xr:uid="{00000000-0005-0000-0000-0000B80B0000}"/>
    <cellStyle name="Migliaia 36 4" xfId="723" xr:uid="{00000000-0005-0000-0000-0000B90B0000}"/>
    <cellStyle name="Migliaia 36 4 2" xfId="724" xr:uid="{00000000-0005-0000-0000-0000BA0B0000}"/>
    <cellStyle name="Migliaia 36 4 2 2" xfId="2455" xr:uid="{00000000-0005-0000-0000-0000BB0B0000}"/>
    <cellStyle name="Migliaia 36 4 2 2 2" xfId="5515" xr:uid="{00000000-0005-0000-0000-0000BC0B0000}"/>
    <cellStyle name="Migliaia 36 4 2 2 3" xfId="6437" xr:uid="{00000000-0005-0000-0000-0000BD0B0000}"/>
    <cellStyle name="Migliaia 36 4 2 3" xfId="5110" xr:uid="{00000000-0005-0000-0000-0000BE0B0000}"/>
    <cellStyle name="Migliaia 36 4 2 4" xfId="5974" xr:uid="{00000000-0005-0000-0000-0000BF0B0000}"/>
    <cellStyle name="Migliaia 36 4 3" xfId="2454" xr:uid="{00000000-0005-0000-0000-0000C00B0000}"/>
    <cellStyle name="Migliaia 36 4 3 2" xfId="5514" xr:uid="{00000000-0005-0000-0000-0000C10B0000}"/>
    <cellStyle name="Migliaia 36 4 3 3" xfId="6436" xr:uid="{00000000-0005-0000-0000-0000C20B0000}"/>
    <cellStyle name="Migliaia 36 4 4" xfId="5109" xr:uid="{00000000-0005-0000-0000-0000C30B0000}"/>
    <cellStyle name="Migliaia 36 4 5" xfId="5973" xr:uid="{00000000-0005-0000-0000-0000C40B0000}"/>
    <cellStyle name="Migliaia 36 5" xfId="725" xr:uid="{00000000-0005-0000-0000-0000C50B0000}"/>
    <cellStyle name="Migliaia 36 5 2" xfId="5111" xr:uid="{00000000-0005-0000-0000-0000C60B0000}"/>
    <cellStyle name="Migliaia 36 5 3" xfId="5975" xr:uid="{00000000-0005-0000-0000-0000C70B0000}"/>
    <cellStyle name="Migliaia 36 6" xfId="4828" xr:uid="{00000000-0005-0000-0000-0000C80B0000}"/>
    <cellStyle name="Migliaia 36 7" xfId="5968" xr:uid="{00000000-0005-0000-0000-0000C90B0000}"/>
    <cellStyle name="Migliaia 37" xfId="726" xr:uid="{00000000-0005-0000-0000-0000CA0B0000}"/>
    <cellStyle name="Migliaia 37 2" xfId="727" xr:uid="{00000000-0005-0000-0000-0000CB0B0000}"/>
    <cellStyle name="Migliaia 37 2 2" xfId="2456" xr:uid="{00000000-0005-0000-0000-0000CC0B0000}"/>
    <cellStyle name="Migliaia 37 2 2 2" xfId="5516" xr:uid="{00000000-0005-0000-0000-0000CD0B0000}"/>
    <cellStyle name="Migliaia 37 2 2 3" xfId="6438" xr:uid="{00000000-0005-0000-0000-0000CE0B0000}"/>
    <cellStyle name="Migliaia 37 2 3" xfId="4893" xr:uid="{00000000-0005-0000-0000-0000CF0B0000}"/>
    <cellStyle name="Migliaia 37 2 4" xfId="5977" xr:uid="{00000000-0005-0000-0000-0000D00B0000}"/>
    <cellStyle name="Migliaia 37 3" xfId="728" xr:uid="{00000000-0005-0000-0000-0000D10B0000}"/>
    <cellStyle name="Migliaia 37 3 2" xfId="729" xr:uid="{00000000-0005-0000-0000-0000D20B0000}"/>
    <cellStyle name="Migliaia 37 3 2 2" xfId="5113" xr:uid="{00000000-0005-0000-0000-0000D30B0000}"/>
    <cellStyle name="Migliaia 37 3 2 3" xfId="5979" xr:uid="{00000000-0005-0000-0000-0000D40B0000}"/>
    <cellStyle name="Migliaia 37 3 3" xfId="730" xr:uid="{00000000-0005-0000-0000-0000D50B0000}"/>
    <cellStyle name="Migliaia 37 3 3 2" xfId="2458" xr:uid="{00000000-0005-0000-0000-0000D60B0000}"/>
    <cellStyle name="Migliaia 37 3 3 2 2" xfId="5518" xr:uid="{00000000-0005-0000-0000-0000D70B0000}"/>
    <cellStyle name="Migliaia 37 3 3 2 3" xfId="6440" xr:uid="{00000000-0005-0000-0000-0000D80B0000}"/>
    <cellStyle name="Migliaia 37 3 3 3" xfId="5114" xr:uid="{00000000-0005-0000-0000-0000D90B0000}"/>
    <cellStyle name="Migliaia 37 3 3 4" xfId="5980" xr:uid="{00000000-0005-0000-0000-0000DA0B0000}"/>
    <cellStyle name="Migliaia 37 3 4" xfId="2457" xr:uid="{00000000-0005-0000-0000-0000DB0B0000}"/>
    <cellStyle name="Migliaia 37 3 4 2" xfId="5517" xr:uid="{00000000-0005-0000-0000-0000DC0B0000}"/>
    <cellStyle name="Migliaia 37 3 4 3" xfId="6439" xr:uid="{00000000-0005-0000-0000-0000DD0B0000}"/>
    <cellStyle name="Migliaia 37 3 5" xfId="5112" xr:uid="{00000000-0005-0000-0000-0000DE0B0000}"/>
    <cellStyle name="Migliaia 37 3 6" xfId="5978" xr:uid="{00000000-0005-0000-0000-0000DF0B0000}"/>
    <cellStyle name="Migliaia 37 4" xfId="731" xr:uid="{00000000-0005-0000-0000-0000E00B0000}"/>
    <cellStyle name="Migliaia 37 4 2" xfId="732" xr:uid="{00000000-0005-0000-0000-0000E10B0000}"/>
    <cellStyle name="Migliaia 37 4 2 2" xfId="2460" xr:uid="{00000000-0005-0000-0000-0000E20B0000}"/>
    <cellStyle name="Migliaia 37 4 2 2 2" xfId="5520" xr:uid="{00000000-0005-0000-0000-0000E30B0000}"/>
    <cellStyle name="Migliaia 37 4 2 2 3" xfId="6442" xr:uid="{00000000-0005-0000-0000-0000E40B0000}"/>
    <cellStyle name="Migliaia 37 4 2 3" xfId="5116" xr:uid="{00000000-0005-0000-0000-0000E50B0000}"/>
    <cellStyle name="Migliaia 37 4 2 4" xfId="5982" xr:uid="{00000000-0005-0000-0000-0000E60B0000}"/>
    <cellStyle name="Migliaia 37 4 3" xfId="2459" xr:uid="{00000000-0005-0000-0000-0000E70B0000}"/>
    <cellStyle name="Migliaia 37 4 3 2" xfId="5519" xr:uid="{00000000-0005-0000-0000-0000E80B0000}"/>
    <cellStyle name="Migliaia 37 4 3 3" xfId="6441" xr:uid="{00000000-0005-0000-0000-0000E90B0000}"/>
    <cellStyle name="Migliaia 37 4 4" xfId="5115" xr:uid="{00000000-0005-0000-0000-0000EA0B0000}"/>
    <cellStyle name="Migliaia 37 4 5" xfId="5981" xr:uid="{00000000-0005-0000-0000-0000EB0B0000}"/>
    <cellStyle name="Migliaia 37 5" xfId="733" xr:uid="{00000000-0005-0000-0000-0000EC0B0000}"/>
    <cellStyle name="Migliaia 37 5 2" xfId="5117" xr:uid="{00000000-0005-0000-0000-0000ED0B0000}"/>
    <cellStyle name="Migliaia 37 5 3" xfId="5983" xr:uid="{00000000-0005-0000-0000-0000EE0B0000}"/>
    <cellStyle name="Migliaia 37 6" xfId="4829" xr:uid="{00000000-0005-0000-0000-0000EF0B0000}"/>
    <cellStyle name="Migliaia 37 7" xfId="5976" xr:uid="{00000000-0005-0000-0000-0000F00B0000}"/>
    <cellStyle name="Migliaia 38" xfId="734" xr:uid="{00000000-0005-0000-0000-0000F10B0000}"/>
    <cellStyle name="Migliaia 38 2" xfId="735" xr:uid="{00000000-0005-0000-0000-0000F20B0000}"/>
    <cellStyle name="Migliaia 38 2 2" xfId="2461" xr:uid="{00000000-0005-0000-0000-0000F30B0000}"/>
    <cellStyle name="Migliaia 38 2 2 2" xfId="5521" xr:uid="{00000000-0005-0000-0000-0000F40B0000}"/>
    <cellStyle name="Migliaia 38 2 2 3" xfId="6443" xr:uid="{00000000-0005-0000-0000-0000F50B0000}"/>
    <cellStyle name="Migliaia 38 2 3" xfId="4894" xr:uid="{00000000-0005-0000-0000-0000F60B0000}"/>
    <cellStyle name="Migliaia 38 2 4" xfId="5985" xr:uid="{00000000-0005-0000-0000-0000F70B0000}"/>
    <cellStyle name="Migliaia 38 3" xfId="736" xr:uid="{00000000-0005-0000-0000-0000F80B0000}"/>
    <cellStyle name="Migliaia 38 3 2" xfId="737" xr:uid="{00000000-0005-0000-0000-0000F90B0000}"/>
    <cellStyle name="Migliaia 38 3 2 2" xfId="5119" xr:uid="{00000000-0005-0000-0000-0000FA0B0000}"/>
    <cellStyle name="Migliaia 38 3 2 3" xfId="5987" xr:uid="{00000000-0005-0000-0000-0000FB0B0000}"/>
    <cellStyle name="Migliaia 38 3 3" xfId="738" xr:uid="{00000000-0005-0000-0000-0000FC0B0000}"/>
    <cellStyle name="Migliaia 38 3 3 2" xfId="2463" xr:uid="{00000000-0005-0000-0000-0000FD0B0000}"/>
    <cellStyle name="Migliaia 38 3 3 2 2" xfId="5523" xr:uid="{00000000-0005-0000-0000-0000FE0B0000}"/>
    <cellStyle name="Migliaia 38 3 3 2 3" xfId="6445" xr:uid="{00000000-0005-0000-0000-0000FF0B0000}"/>
    <cellStyle name="Migliaia 38 3 3 3" xfId="5120" xr:uid="{00000000-0005-0000-0000-0000000C0000}"/>
    <cellStyle name="Migliaia 38 3 3 4" xfId="5988" xr:uid="{00000000-0005-0000-0000-0000010C0000}"/>
    <cellStyle name="Migliaia 38 3 4" xfId="2462" xr:uid="{00000000-0005-0000-0000-0000020C0000}"/>
    <cellStyle name="Migliaia 38 3 4 2" xfId="5522" xr:uid="{00000000-0005-0000-0000-0000030C0000}"/>
    <cellStyle name="Migliaia 38 3 4 3" xfId="6444" xr:uid="{00000000-0005-0000-0000-0000040C0000}"/>
    <cellStyle name="Migliaia 38 3 5" xfId="5118" xr:uid="{00000000-0005-0000-0000-0000050C0000}"/>
    <cellStyle name="Migliaia 38 3 6" xfId="5986" xr:uid="{00000000-0005-0000-0000-0000060C0000}"/>
    <cellStyle name="Migliaia 38 4" xfId="739" xr:uid="{00000000-0005-0000-0000-0000070C0000}"/>
    <cellStyle name="Migliaia 38 4 2" xfId="740" xr:uid="{00000000-0005-0000-0000-0000080C0000}"/>
    <cellStyle name="Migliaia 38 4 2 2" xfId="2465" xr:uid="{00000000-0005-0000-0000-0000090C0000}"/>
    <cellStyle name="Migliaia 38 4 2 2 2" xfId="5525" xr:uid="{00000000-0005-0000-0000-00000A0C0000}"/>
    <cellStyle name="Migliaia 38 4 2 2 3" xfId="6447" xr:uid="{00000000-0005-0000-0000-00000B0C0000}"/>
    <cellStyle name="Migliaia 38 4 2 3" xfId="5122" xr:uid="{00000000-0005-0000-0000-00000C0C0000}"/>
    <cellStyle name="Migliaia 38 4 2 4" xfId="5990" xr:uid="{00000000-0005-0000-0000-00000D0C0000}"/>
    <cellStyle name="Migliaia 38 4 3" xfId="2464" xr:uid="{00000000-0005-0000-0000-00000E0C0000}"/>
    <cellStyle name="Migliaia 38 4 3 2" xfId="5524" xr:uid="{00000000-0005-0000-0000-00000F0C0000}"/>
    <cellStyle name="Migliaia 38 4 3 3" xfId="6446" xr:uid="{00000000-0005-0000-0000-0000100C0000}"/>
    <cellStyle name="Migliaia 38 4 4" xfId="5121" xr:uid="{00000000-0005-0000-0000-0000110C0000}"/>
    <cellStyle name="Migliaia 38 4 5" xfId="5989" xr:uid="{00000000-0005-0000-0000-0000120C0000}"/>
    <cellStyle name="Migliaia 38 5" xfId="741" xr:uid="{00000000-0005-0000-0000-0000130C0000}"/>
    <cellStyle name="Migliaia 38 5 2" xfId="5123" xr:uid="{00000000-0005-0000-0000-0000140C0000}"/>
    <cellStyle name="Migliaia 38 5 3" xfId="5991" xr:uid="{00000000-0005-0000-0000-0000150C0000}"/>
    <cellStyle name="Migliaia 38 6" xfId="4830" xr:uid="{00000000-0005-0000-0000-0000160C0000}"/>
    <cellStyle name="Migliaia 38 7" xfId="5984" xr:uid="{00000000-0005-0000-0000-0000170C0000}"/>
    <cellStyle name="Migliaia 39" xfId="742" xr:uid="{00000000-0005-0000-0000-0000180C0000}"/>
    <cellStyle name="Migliaia 39 2" xfId="743" xr:uid="{00000000-0005-0000-0000-0000190C0000}"/>
    <cellStyle name="Migliaia 39 2 2" xfId="2466" xr:uid="{00000000-0005-0000-0000-00001A0C0000}"/>
    <cellStyle name="Migliaia 39 2 2 2" xfId="5526" xr:uid="{00000000-0005-0000-0000-00001B0C0000}"/>
    <cellStyle name="Migliaia 39 2 2 3" xfId="6448" xr:uid="{00000000-0005-0000-0000-00001C0C0000}"/>
    <cellStyle name="Migliaia 39 2 3" xfId="4895" xr:uid="{00000000-0005-0000-0000-00001D0C0000}"/>
    <cellStyle name="Migliaia 39 2 4" xfId="5993" xr:uid="{00000000-0005-0000-0000-00001E0C0000}"/>
    <cellStyle name="Migliaia 39 3" xfId="744" xr:uid="{00000000-0005-0000-0000-00001F0C0000}"/>
    <cellStyle name="Migliaia 39 3 2" xfId="745" xr:uid="{00000000-0005-0000-0000-0000200C0000}"/>
    <cellStyle name="Migliaia 39 3 2 2" xfId="5125" xr:uid="{00000000-0005-0000-0000-0000210C0000}"/>
    <cellStyle name="Migliaia 39 3 2 3" xfId="5995" xr:uid="{00000000-0005-0000-0000-0000220C0000}"/>
    <cellStyle name="Migliaia 39 3 3" xfId="746" xr:uid="{00000000-0005-0000-0000-0000230C0000}"/>
    <cellStyle name="Migliaia 39 3 3 2" xfId="2468" xr:uid="{00000000-0005-0000-0000-0000240C0000}"/>
    <cellStyle name="Migliaia 39 3 3 2 2" xfId="5528" xr:uid="{00000000-0005-0000-0000-0000250C0000}"/>
    <cellStyle name="Migliaia 39 3 3 2 3" xfId="6450" xr:uid="{00000000-0005-0000-0000-0000260C0000}"/>
    <cellStyle name="Migliaia 39 3 3 3" xfId="5126" xr:uid="{00000000-0005-0000-0000-0000270C0000}"/>
    <cellStyle name="Migliaia 39 3 3 4" xfId="5996" xr:uid="{00000000-0005-0000-0000-0000280C0000}"/>
    <cellStyle name="Migliaia 39 3 4" xfId="2467" xr:uid="{00000000-0005-0000-0000-0000290C0000}"/>
    <cellStyle name="Migliaia 39 3 4 2" xfId="5527" xr:uid="{00000000-0005-0000-0000-00002A0C0000}"/>
    <cellStyle name="Migliaia 39 3 4 3" xfId="6449" xr:uid="{00000000-0005-0000-0000-00002B0C0000}"/>
    <cellStyle name="Migliaia 39 3 5" xfId="5124" xr:uid="{00000000-0005-0000-0000-00002C0C0000}"/>
    <cellStyle name="Migliaia 39 3 6" xfId="5994" xr:uid="{00000000-0005-0000-0000-00002D0C0000}"/>
    <cellStyle name="Migliaia 39 4" xfId="747" xr:uid="{00000000-0005-0000-0000-00002E0C0000}"/>
    <cellStyle name="Migliaia 39 4 2" xfId="748" xr:uid="{00000000-0005-0000-0000-00002F0C0000}"/>
    <cellStyle name="Migliaia 39 4 2 2" xfId="2470" xr:uid="{00000000-0005-0000-0000-0000300C0000}"/>
    <cellStyle name="Migliaia 39 4 2 2 2" xfId="5530" xr:uid="{00000000-0005-0000-0000-0000310C0000}"/>
    <cellStyle name="Migliaia 39 4 2 2 3" xfId="6452" xr:uid="{00000000-0005-0000-0000-0000320C0000}"/>
    <cellStyle name="Migliaia 39 4 2 3" xfId="5128" xr:uid="{00000000-0005-0000-0000-0000330C0000}"/>
    <cellStyle name="Migliaia 39 4 2 4" xfId="5998" xr:uid="{00000000-0005-0000-0000-0000340C0000}"/>
    <cellStyle name="Migliaia 39 4 3" xfId="2469" xr:uid="{00000000-0005-0000-0000-0000350C0000}"/>
    <cellStyle name="Migliaia 39 4 3 2" xfId="5529" xr:uid="{00000000-0005-0000-0000-0000360C0000}"/>
    <cellStyle name="Migliaia 39 4 3 3" xfId="6451" xr:uid="{00000000-0005-0000-0000-0000370C0000}"/>
    <cellStyle name="Migliaia 39 4 4" xfId="5127" xr:uid="{00000000-0005-0000-0000-0000380C0000}"/>
    <cellStyle name="Migliaia 39 4 5" xfId="5997" xr:uid="{00000000-0005-0000-0000-0000390C0000}"/>
    <cellStyle name="Migliaia 39 5" xfId="749" xr:uid="{00000000-0005-0000-0000-00003A0C0000}"/>
    <cellStyle name="Migliaia 39 5 2" xfId="5129" xr:uid="{00000000-0005-0000-0000-00003B0C0000}"/>
    <cellStyle name="Migliaia 39 5 3" xfId="5999" xr:uid="{00000000-0005-0000-0000-00003C0C0000}"/>
    <cellStyle name="Migliaia 39 6" xfId="4831" xr:uid="{00000000-0005-0000-0000-00003D0C0000}"/>
    <cellStyle name="Migliaia 39 7" xfId="5992" xr:uid="{00000000-0005-0000-0000-00003E0C0000}"/>
    <cellStyle name="Migliaia 4" xfId="750" xr:uid="{00000000-0005-0000-0000-00003F0C0000}"/>
    <cellStyle name="Migliaia 4 2" xfId="751" xr:uid="{00000000-0005-0000-0000-0000400C0000}"/>
    <cellStyle name="Migliaia 4 2 2" xfId="2471" xr:uid="{00000000-0005-0000-0000-0000410C0000}"/>
    <cellStyle name="Migliaia 4 2 2 2" xfId="5531" xr:uid="{00000000-0005-0000-0000-0000420C0000}"/>
    <cellStyle name="Migliaia 4 2 2 3" xfId="6453" xr:uid="{00000000-0005-0000-0000-0000430C0000}"/>
    <cellStyle name="Migliaia 4 2 3" xfId="4896" xr:uid="{00000000-0005-0000-0000-0000440C0000}"/>
    <cellStyle name="Migliaia 4 2 4" xfId="6001" xr:uid="{00000000-0005-0000-0000-0000450C0000}"/>
    <cellStyle name="Migliaia 4 3" xfId="752" xr:uid="{00000000-0005-0000-0000-0000460C0000}"/>
    <cellStyle name="Migliaia 4 3 2" xfId="753" xr:uid="{00000000-0005-0000-0000-0000470C0000}"/>
    <cellStyle name="Migliaia 4 3 2 2" xfId="5131" xr:uid="{00000000-0005-0000-0000-0000480C0000}"/>
    <cellStyle name="Migliaia 4 3 2 3" xfId="6003" xr:uid="{00000000-0005-0000-0000-0000490C0000}"/>
    <cellStyle name="Migliaia 4 3 3" xfId="754" xr:uid="{00000000-0005-0000-0000-00004A0C0000}"/>
    <cellStyle name="Migliaia 4 3 3 2" xfId="2473" xr:uid="{00000000-0005-0000-0000-00004B0C0000}"/>
    <cellStyle name="Migliaia 4 3 3 2 2" xfId="5533" xr:uid="{00000000-0005-0000-0000-00004C0C0000}"/>
    <cellStyle name="Migliaia 4 3 3 2 3" xfId="6455" xr:uid="{00000000-0005-0000-0000-00004D0C0000}"/>
    <cellStyle name="Migliaia 4 3 3 3" xfId="5132" xr:uid="{00000000-0005-0000-0000-00004E0C0000}"/>
    <cellStyle name="Migliaia 4 3 3 4" xfId="6004" xr:uid="{00000000-0005-0000-0000-00004F0C0000}"/>
    <cellStyle name="Migliaia 4 3 4" xfId="2472" xr:uid="{00000000-0005-0000-0000-0000500C0000}"/>
    <cellStyle name="Migliaia 4 3 4 2" xfId="5532" xr:uid="{00000000-0005-0000-0000-0000510C0000}"/>
    <cellStyle name="Migliaia 4 3 4 3" xfId="6454" xr:uid="{00000000-0005-0000-0000-0000520C0000}"/>
    <cellStyle name="Migliaia 4 3 5" xfId="5130" xr:uid="{00000000-0005-0000-0000-0000530C0000}"/>
    <cellStyle name="Migliaia 4 3 6" xfId="6002" xr:uid="{00000000-0005-0000-0000-0000540C0000}"/>
    <cellStyle name="Migliaia 4 4" xfId="755" xr:uid="{00000000-0005-0000-0000-0000550C0000}"/>
    <cellStyle name="Migliaia 4 4 2" xfId="756" xr:uid="{00000000-0005-0000-0000-0000560C0000}"/>
    <cellStyle name="Migliaia 4 4 2 2" xfId="2475" xr:uid="{00000000-0005-0000-0000-0000570C0000}"/>
    <cellStyle name="Migliaia 4 4 2 2 2" xfId="5535" xr:uid="{00000000-0005-0000-0000-0000580C0000}"/>
    <cellStyle name="Migliaia 4 4 2 2 3" xfId="6457" xr:uid="{00000000-0005-0000-0000-0000590C0000}"/>
    <cellStyle name="Migliaia 4 4 2 3" xfId="5134" xr:uid="{00000000-0005-0000-0000-00005A0C0000}"/>
    <cellStyle name="Migliaia 4 4 2 4" xfId="6006" xr:uid="{00000000-0005-0000-0000-00005B0C0000}"/>
    <cellStyle name="Migliaia 4 4 3" xfId="2474" xr:uid="{00000000-0005-0000-0000-00005C0C0000}"/>
    <cellStyle name="Migliaia 4 4 3 2" xfId="5534" xr:uid="{00000000-0005-0000-0000-00005D0C0000}"/>
    <cellStyle name="Migliaia 4 4 3 3" xfId="6456" xr:uid="{00000000-0005-0000-0000-00005E0C0000}"/>
    <cellStyle name="Migliaia 4 4 4" xfId="5133" xr:uid="{00000000-0005-0000-0000-00005F0C0000}"/>
    <cellStyle name="Migliaia 4 4 5" xfId="6005" xr:uid="{00000000-0005-0000-0000-0000600C0000}"/>
    <cellStyle name="Migliaia 4 5" xfId="757" xr:uid="{00000000-0005-0000-0000-0000610C0000}"/>
    <cellStyle name="Migliaia 4 5 2" xfId="5135" xr:uid="{00000000-0005-0000-0000-0000620C0000}"/>
    <cellStyle name="Migliaia 4 5 3" xfId="6007" xr:uid="{00000000-0005-0000-0000-0000630C0000}"/>
    <cellStyle name="Migliaia 4 6" xfId="4832" xr:uid="{00000000-0005-0000-0000-0000640C0000}"/>
    <cellStyle name="Migliaia 4 7" xfId="6000" xr:uid="{00000000-0005-0000-0000-0000650C0000}"/>
    <cellStyle name="Migliaia 40" xfId="758" xr:uid="{00000000-0005-0000-0000-0000660C0000}"/>
    <cellStyle name="Migliaia 40 2" xfId="759" xr:uid="{00000000-0005-0000-0000-0000670C0000}"/>
    <cellStyle name="Migliaia 40 2 2" xfId="2476" xr:uid="{00000000-0005-0000-0000-0000680C0000}"/>
    <cellStyle name="Migliaia 40 2 2 2" xfId="5536" xr:uid="{00000000-0005-0000-0000-0000690C0000}"/>
    <cellStyle name="Migliaia 40 2 2 3" xfId="6458" xr:uid="{00000000-0005-0000-0000-00006A0C0000}"/>
    <cellStyle name="Migliaia 40 2 3" xfId="4897" xr:uid="{00000000-0005-0000-0000-00006B0C0000}"/>
    <cellStyle name="Migliaia 40 2 4" xfId="6009" xr:uid="{00000000-0005-0000-0000-00006C0C0000}"/>
    <cellStyle name="Migliaia 40 3" xfId="760" xr:uid="{00000000-0005-0000-0000-00006D0C0000}"/>
    <cellStyle name="Migliaia 40 3 2" xfId="761" xr:uid="{00000000-0005-0000-0000-00006E0C0000}"/>
    <cellStyle name="Migliaia 40 3 2 2" xfId="5137" xr:uid="{00000000-0005-0000-0000-00006F0C0000}"/>
    <cellStyle name="Migliaia 40 3 2 3" xfId="6011" xr:uid="{00000000-0005-0000-0000-0000700C0000}"/>
    <cellStyle name="Migliaia 40 3 3" xfId="762" xr:uid="{00000000-0005-0000-0000-0000710C0000}"/>
    <cellStyle name="Migliaia 40 3 3 2" xfId="2478" xr:uid="{00000000-0005-0000-0000-0000720C0000}"/>
    <cellStyle name="Migliaia 40 3 3 2 2" xfId="5538" xr:uid="{00000000-0005-0000-0000-0000730C0000}"/>
    <cellStyle name="Migliaia 40 3 3 2 3" xfId="6460" xr:uid="{00000000-0005-0000-0000-0000740C0000}"/>
    <cellStyle name="Migliaia 40 3 3 3" xfId="5138" xr:uid="{00000000-0005-0000-0000-0000750C0000}"/>
    <cellStyle name="Migliaia 40 3 3 4" xfId="6012" xr:uid="{00000000-0005-0000-0000-0000760C0000}"/>
    <cellStyle name="Migliaia 40 3 4" xfId="2477" xr:uid="{00000000-0005-0000-0000-0000770C0000}"/>
    <cellStyle name="Migliaia 40 3 4 2" xfId="5537" xr:uid="{00000000-0005-0000-0000-0000780C0000}"/>
    <cellStyle name="Migliaia 40 3 4 3" xfId="6459" xr:uid="{00000000-0005-0000-0000-0000790C0000}"/>
    <cellStyle name="Migliaia 40 3 5" xfId="5136" xr:uid="{00000000-0005-0000-0000-00007A0C0000}"/>
    <cellStyle name="Migliaia 40 3 6" xfId="6010" xr:uid="{00000000-0005-0000-0000-00007B0C0000}"/>
    <cellStyle name="Migliaia 40 4" xfId="763" xr:uid="{00000000-0005-0000-0000-00007C0C0000}"/>
    <cellStyle name="Migliaia 40 4 2" xfId="764" xr:uid="{00000000-0005-0000-0000-00007D0C0000}"/>
    <cellStyle name="Migliaia 40 4 2 2" xfId="2480" xr:uid="{00000000-0005-0000-0000-00007E0C0000}"/>
    <cellStyle name="Migliaia 40 4 2 2 2" xfId="5540" xr:uid="{00000000-0005-0000-0000-00007F0C0000}"/>
    <cellStyle name="Migliaia 40 4 2 2 3" xfId="6462" xr:uid="{00000000-0005-0000-0000-0000800C0000}"/>
    <cellStyle name="Migliaia 40 4 2 3" xfId="5140" xr:uid="{00000000-0005-0000-0000-0000810C0000}"/>
    <cellStyle name="Migliaia 40 4 2 4" xfId="6014" xr:uid="{00000000-0005-0000-0000-0000820C0000}"/>
    <cellStyle name="Migliaia 40 4 3" xfId="2479" xr:uid="{00000000-0005-0000-0000-0000830C0000}"/>
    <cellStyle name="Migliaia 40 4 3 2" xfId="5539" xr:uid="{00000000-0005-0000-0000-0000840C0000}"/>
    <cellStyle name="Migliaia 40 4 3 3" xfId="6461" xr:uid="{00000000-0005-0000-0000-0000850C0000}"/>
    <cellStyle name="Migliaia 40 4 4" xfId="5139" xr:uid="{00000000-0005-0000-0000-0000860C0000}"/>
    <cellStyle name="Migliaia 40 4 5" xfId="6013" xr:uid="{00000000-0005-0000-0000-0000870C0000}"/>
    <cellStyle name="Migliaia 40 5" xfId="765" xr:uid="{00000000-0005-0000-0000-0000880C0000}"/>
    <cellStyle name="Migliaia 40 5 2" xfId="5141" xr:uid="{00000000-0005-0000-0000-0000890C0000}"/>
    <cellStyle name="Migliaia 40 5 3" xfId="6015" xr:uid="{00000000-0005-0000-0000-00008A0C0000}"/>
    <cellStyle name="Migliaia 40 6" xfId="4833" xr:uid="{00000000-0005-0000-0000-00008B0C0000}"/>
    <cellStyle name="Migliaia 40 7" xfId="6008" xr:uid="{00000000-0005-0000-0000-00008C0C0000}"/>
    <cellStyle name="Migliaia 41" xfId="766" xr:uid="{00000000-0005-0000-0000-00008D0C0000}"/>
    <cellStyle name="Migliaia 41 2" xfId="767" xr:uid="{00000000-0005-0000-0000-00008E0C0000}"/>
    <cellStyle name="Migliaia 41 2 2" xfId="2481" xr:uid="{00000000-0005-0000-0000-00008F0C0000}"/>
    <cellStyle name="Migliaia 41 2 2 2" xfId="5541" xr:uid="{00000000-0005-0000-0000-0000900C0000}"/>
    <cellStyle name="Migliaia 41 2 2 3" xfId="6463" xr:uid="{00000000-0005-0000-0000-0000910C0000}"/>
    <cellStyle name="Migliaia 41 2 3" xfId="4898" xr:uid="{00000000-0005-0000-0000-0000920C0000}"/>
    <cellStyle name="Migliaia 41 2 4" xfId="6017" xr:uid="{00000000-0005-0000-0000-0000930C0000}"/>
    <cellStyle name="Migliaia 41 3" xfId="768" xr:uid="{00000000-0005-0000-0000-0000940C0000}"/>
    <cellStyle name="Migliaia 41 3 2" xfId="769" xr:uid="{00000000-0005-0000-0000-0000950C0000}"/>
    <cellStyle name="Migliaia 41 3 2 2" xfId="5143" xr:uid="{00000000-0005-0000-0000-0000960C0000}"/>
    <cellStyle name="Migliaia 41 3 2 3" xfId="6019" xr:uid="{00000000-0005-0000-0000-0000970C0000}"/>
    <cellStyle name="Migliaia 41 3 3" xfId="770" xr:uid="{00000000-0005-0000-0000-0000980C0000}"/>
    <cellStyle name="Migliaia 41 3 3 2" xfId="2483" xr:uid="{00000000-0005-0000-0000-0000990C0000}"/>
    <cellStyle name="Migliaia 41 3 3 2 2" xfId="5543" xr:uid="{00000000-0005-0000-0000-00009A0C0000}"/>
    <cellStyle name="Migliaia 41 3 3 2 3" xfId="6465" xr:uid="{00000000-0005-0000-0000-00009B0C0000}"/>
    <cellStyle name="Migliaia 41 3 3 3" xfId="5144" xr:uid="{00000000-0005-0000-0000-00009C0C0000}"/>
    <cellStyle name="Migliaia 41 3 3 4" xfId="6020" xr:uid="{00000000-0005-0000-0000-00009D0C0000}"/>
    <cellStyle name="Migliaia 41 3 4" xfId="2482" xr:uid="{00000000-0005-0000-0000-00009E0C0000}"/>
    <cellStyle name="Migliaia 41 3 4 2" xfId="5542" xr:uid="{00000000-0005-0000-0000-00009F0C0000}"/>
    <cellStyle name="Migliaia 41 3 4 3" xfId="6464" xr:uid="{00000000-0005-0000-0000-0000A00C0000}"/>
    <cellStyle name="Migliaia 41 3 5" xfId="5142" xr:uid="{00000000-0005-0000-0000-0000A10C0000}"/>
    <cellStyle name="Migliaia 41 3 6" xfId="6018" xr:uid="{00000000-0005-0000-0000-0000A20C0000}"/>
    <cellStyle name="Migliaia 41 4" xfId="771" xr:uid="{00000000-0005-0000-0000-0000A30C0000}"/>
    <cellStyle name="Migliaia 41 4 2" xfId="772" xr:uid="{00000000-0005-0000-0000-0000A40C0000}"/>
    <cellStyle name="Migliaia 41 4 2 2" xfId="2485" xr:uid="{00000000-0005-0000-0000-0000A50C0000}"/>
    <cellStyle name="Migliaia 41 4 2 2 2" xfId="5545" xr:uid="{00000000-0005-0000-0000-0000A60C0000}"/>
    <cellStyle name="Migliaia 41 4 2 2 3" xfId="6467" xr:uid="{00000000-0005-0000-0000-0000A70C0000}"/>
    <cellStyle name="Migliaia 41 4 2 3" xfId="5146" xr:uid="{00000000-0005-0000-0000-0000A80C0000}"/>
    <cellStyle name="Migliaia 41 4 2 4" xfId="6022" xr:uid="{00000000-0005-0000-0000-0000A90C0000}"/>
    <cellStyle name="Migliaia 41 4 3" xfId="2484" xr:uid="{00000000-0005-0000-0000-0000AA0C0000}"/>
    <cellStyle name="Migliaia 41 4 3 2" xfId="5544" xr:uid="{00000000-0005-0000-0000-0000AB0C0000}"/>
    <cellStyle name="Migliaia 41 4 3 3" xfId="6466" xr:uid="{00000000-0005-0000-0000-0000AC0C0000}"/>
    <cellStyle name="Migliaia 41 4 4" xfId="5145" xr:uid="{00000000-0005-0000-0000-0000AD0C0000}"/>
    <cellStyle name="Migliaia 41 4 5" xfId="6021" xr:uid="{00000000-0005-0000-0000-0000AE0C0000}"/>
    <cellStyle name="Migliaia 41 5" xfId="773" xr:uid="{00000000-0005-0000-0000-0000AF0C0000}"/>
    <cellStyle name="Migliaia 41 5 2" xfId="5147" xr:uid="{00000000-0005-0000-0000-0000B00C0000}"/>
    <cellStyle name="Migliaia 41 5 3" xfId="6023" xr:uid="{00000000-0005-0000-0000-0000B10C0000}"/>
    <cellStyle name="Migliaia 41 6" xfId="4834" xr:uid="{00000000-0005-0000-0000-0000B20C0000}"/>
    <cellStyle name="Migliaia 41 7" xfId="6016" xr:uid="{00000000-0005-0000-0000-0000B30C0000}"/>
    <cellStyle name="Migliaia 42" xfId="774" xr:uid="{00000000-0005-0000-0000-0000B40C0000}"/>
    <cellStyle name="Migliaia 42 2" xfId="775" xr:uid="{00000000-0005-0000-0000-0000B50C0000}"/>
    <cellStyle name="Migliaia 42 2 2" xfId="2486" xr:uid="{00000000-0005-0000-0000-0000B60C0000}"/>
    <cellStyle name="Migliaia 42 2 2 2" xfId="5546" xr:uid="{00000000-0005-0000-0000-0000B70C0000}"/>
    <cellStyle name="Migliaia 42 2 2 3" xfId="6468" xr:uid="{00000000-0005-0000-0000-0000B80C0000}"/>
    <cellStyle name="Migliaia 42 2 3" xfId="4899" xr:uid="{00000000-0005-0000-0000-0000B90C0000}"/>
    <cellStyle name="Migliaia 42 2 4" xfId="6025" xr:uid="{00000000-0005-0000-0000-0000BA0C0000}"/>
    <cellStyle name="Migliaia 42 3" xfId="776" xr:uid="{00000000-0005-0000-0000-0000BB0C0000}"/>
    <cellStyle name="Migliaia 42 3 2" xfId="777" xr:uid="{00000000-0005-0000-0000-0000BC0C0000}"/>
    <cellStyle name="Migliaia 42 3 2 2" xfId="5149" xr:uid="{00000000-0005-0000-0000-0000BD0C0000}"/>
    <cellStyle name="Migliaia 42 3 2 3" xfId="6027" xr:uid="{00000000-0005-0000-0000-0000BE0C0000}"/>
    <cellStyle name="Migliaia 42 3 3" xfId="778" xr:uid="{00000000-0005-0000-0000-0000BF0C0000}"/>
    <cellStyle name="Migliaia 42 3 3 2" xfId="2488" xr:uid="{00000000-0005-0000-0000-0000C00C0000}"/>
    <cellStyle name="Migliaia 42 3 3 2 2" xfId="5548" xr:uid="{00000000-0005-0000-0000-0000C10C0000}"/>
    <cellStyle name="Migliaia 42 3 3 2 3" xfId="6470" xr:uid="{00000000-0005-0000-0000-0000C20C0000}"/>
    <cellStyle name="Migliaia 42 3 3 3" xfId="5150" xr:uid="{00000000-0005-0000-0000-0000C30C0000}"/>
    <cellStyle name="Migliaia 42 3 3 4" xfId="6028" xr:uid="{00000000-0005-0000-0000-0000C40C0000}"/>
    <cellStyle name="Migliaia 42 3 4" xfId="2487" xr:uid="{00000000-0005-0000-0000-0000C50C0000}"/>
    <cellStyle name="Migliaia 42 3 4 2" xfId="5547" xr:uid="{00000000-0005-0000-0000-0000C60C0000}"/>
    <cellStyle name="Migliaia 42 3 4 3" xfId="6469" xr:uid="{00000000-0005-0000-0000-0000C70C0000}"/>
    <cellStyle name="Migliaia 42 3 5" xfId="5148" xr:uid="{00000000-0005-0000-0000-0000C80C0000}"/>
    <cellStyle name="Migliaia 42 3 6" xfId="6026" xr:uid="{00000000-0005-0000-0000-0000C90C0000}"/>
    <cellStyle name="Migliaia 42 4" xfId="779" xr:uid="{00000000-0005-0000-0000-0000CA0C0000}"/>
    <cellStyle name="Migliaia 42 4 2" xfId="780" xr:uid="{00000000-0005-0000-0000-0000CB0C0000}"/>
    <cellStyle name="Migliaia 42 4 2 2" xfId="2490" xr:uid="{00000000-0005-0000-0000-0000CC0C0000}"/>
    <cellStyle name="Migliaia 42 4 2 2 2" xfId="5550" xr:uid="{00000000-0005-0000-0000-0000CD0C0000}"/>
    <cellStyle name="Migliaia 42 4 2 2 3" xfId="6472" xr:uid="{00000000-0005-0000-0000-0000CE0C0000}"/>
    <cellStyle name="Migliaia 42 4 2 3" xfId="5152" xr:uid="{00000000-0005-0000-0000-0000CF0C0000}"/>
    <cellStyle name="Migliaia 42 4 2 4" xfId="6030" xr:uid="{00000000-0005-0000-0000-0000D00C0000}"/>
    <cellStyle name="Migliaia 42 4 3" xfId="2489" xr:uid="{00000000-0005-0000-0000-0000D10C0000}"/>
    <cellStyle name="Migliaia 42 4 3 2" xfId="5549" xr:uid="{00000000-0005-0000-0000-0000D20C0000}"/>
    <cellStyle name="Migliaia 42 4 3 3" xfId="6471" xr:uid="{00000000-0005-0000-0000-0000D30C0000}"/>
    <cellStyle name="Migliaia 42 4 4" xfId="5151" xr:uid="{00000000-0005-0000-0000-0000D40C0000}"/>
    <cellStyle name="Migliaia 42 4 5" xfId="6029" xr:uid="{00000000-0005-0000-0000-0000D50C0000}"/>
    <cellStyle name="Migliaia 42 5" xfId="781" xr:uid="{00000000-0005-0000-0000-0000D60C0000}"/>
    <cellStyle name="Migliaia 42 5 2" xfId="5153" xr:uid="{00000000-0005-0000-0000-0000D70C0000}"/>
    <cellStyle name="Migliaia 42 5 3" xfId="6031" xr:uid="{00000000-0005-0000-0000-0000D80C0000}"/>
    <cellStyle name="Migliaia 42 6" xfId="4835" xr:uid="{00000000-0005-0000-0000-0000D90C0000}"/>
    <cellStyle name="Migliaia 42 7" xfId="6024" xr:uid="{00000000-0005-0000-0000-0000DA0C0000}"/>
    <cellStyle name="Migliaia 43" xfId="782" xr:uid="{00000000-0005-0000-0000-0000DB0C0000}"/>
    <cellStyle name="Migliaia 43 2" xfId="783" xr:uid="{00000000-0005-0000-0000-0000DC0C0000}"/>
    <cellStyle name="Migliaia 43 2 2" xfId="2491" xr:uid="{00000000-0005-0000-0000-0000DD0C0000}"/>
    <cellStyle name="Migliaia 43 2 2 2" xfId="5551" xr:uid="{00000000-0005-0000-0000-0000DE0C0000}"/>
    <cellStyle name="Migliaia 43 2 2 3" xfId="6473" xr:uid="{00000000-0005-0000-0000-0000DF0C0000}"/>
    <cellStyle name="Migliaia 43 2 3" xfId="4900" xr:uid="{00000000-0005-0000-0000-0000E00C0000}"/>
    <cellStyle name="Migliaia 43 2 4" xfId="6033" xr:uid="{00000000-0005-0000-0000-0000E10C0000}"/>
    <cellStyle name="Migliaia 43 3" xfId="784" xr:uid="{00000000-0005-0000-0000-0000E20C0000}"/>
    <cellStyle name="Migliaia 43 3 2" xfId="785" xr:uid="{00000000-0005-0000-0000-0000E30C0000}"/>
    <cellStyle name="Migliaia 43 3 2 2" xfId="5155" xr:uid="{00000000-0005-0000-0000-0000E40C0000}"/>
    <cellStyle name="Migliaia 43 3 2 3" xfId="6035" xr:uid="{00000000-0005-0000-0000-0000E50C0000}"/>
    <cellStyle name="Migliaia 43 3 3" xfId="786" xr:uid="{00000000-0005-0000-0000-0000E60C0000}"/>
    <cellStyle name="Migliaia 43 3 3 2" xfId="2493" xr:uid="{00000000-0005-0000-0000-0000E70C0000}"/>
    <cellStyle name="Migliaia 43 3 3 2 2" xfId="5553" xr:uid="{00000000-0005-0000-0000-0000E80C0000}"/>
    <cellStyle name="Migliaia 43 3 3 2 3" xfId="6475" xr:uid="{00000000-0005-0000-0000-0000E90C0000}"/>
    <cellStyle name="Migliaia 43 3 3 3" xfId="5156" xr:uid="{00000000-0005-0000-0000-0000EA0C0000}"/>
    <cellStyle name="Migliaia 43 3 3 4" xfId="6036" xr:uid="{00000000-0005-0000-0000-0000EB0C0000}"/>
    <cellStyle name="Migliaia 43 3 4" xfId="2492" xr:uid="{00000000-0005-0000-0000-0000EC0C0000}"/>
    <cellStyle name="Migliaia 43 3 4 2" xfId="5552" xr:uid="{00000000-0005-0000-0000-0000ED0C0000}"/>
    <cellStyle name="Migliaia 43 3 4 3" xfId="6474" xr:uid="{00000000-0005-0000-0000-0000EE0C0000}"/>
    <cellStyle name="Migliaia 43 3 5" xfId="5154" xr:uid="{00000000-0005-0000-0000-0000EF0C0000}"/>
    <cellStyle name="Migliaia 43 3 6" xfId="6034" xr:uid="{00000000-0005-0000-0000-0000F00C0000}"/>
    <cellStyle name="Migliaia 43 4" xfId="787" xr:uid="{00000000-0005-0000-0000-0000F10C0000}"/>
    <cellStyle name="Migliaia 43 4 2" xfId="788" xr:uid="{00000000-0005-0000-0000-0000F20C0000}"/>
    <cellStyle name="Migliaia 43 4 2 2" xfId="2495" xr:uid="{00000000-0005-0000-0000-0000F30C0000}"/>
    <cellStyle name="Migliaia 43 4 2 2 2" xfId="5555" xr:uid="{00000000-0005-0000-0000-0000F40C0000}"/>
    <cellStyle name="Migliaia 43 4 2 2 3" xfId="6477" xr:uid="{00000000-0005-0000-0000-0000F50C0000}"/>
    <cellStyle name="Migliaia 43 4 2 3" xfId="5158" xr:uid="{00000000-0005-0000-0000-0000F60C0000}"/>
    <cellStyle name="Migliaia 43 4 2 4" xfId="6038" xr:uid="{00000000-0005-0000-0000-0000F70C0000}"/>
    <cellStyle name="Migliaia 43 4 3" xfId="2494" xr:uid="{00000000-0005-0000-0000-0000F80C0000}"/>
    <cellStyle name="Migliaia 43 4 3 2" xfId="5554" xr:uid="{00000000-0005-0000-0000-0000F90C0000}"/>
    <cellStyle name="Migliaia 43 4 3 3" xfId="6476" xr:uid="{00000000-0005-0000-0000-0000FA0C0000}"/>
    <cellStyle name="Migliaia 43 4 4" xfId="5157" xr:uid="{00000000-0005-0000-0000-0000FB0C0000}"/>
    <cellStyle name="Migliaia 43 4 5" xfId="6037" xr:uid="{00000000-0005-0000-0000-0000FC0C0000}"/>
    <cellStyle name="Migliaia 43 5" xfId="789" xr:uid="{00000000-0005-0000-0000-0000FD0C0000}"/>
    <cellStyle name="Migliaia 43 5 2" xfId="5159" xr:uid="{00000000-0005-0000-0000-0000FE0C0000}"/>
    <cellStyle name="Migliaia 43 5 3" xfId="6039" xr:uid="{00000000-0005-0000-0000-0000FF0C0000}"/>
    <cellStyle name="Migliaia 43 6" xfId="4836" xr:uid="{00000000-0005-0000-0000-0000000D0000}"/>
    <cellStyle name="Migliaia 43 7" xfId="6032" xr:uid="{00000000-0005-0000-0000-0000010D0000}"/>
    <cellStyle name="Migliaia 44" xfId="790" xr:uid="{00000000-0005-0000-0000-0000020D0000}"/>
    <cellStyle name="Migliaia 44 2" xfId="791" xr:uid="{00000000-0005-0000-0000-0000030D0000}"/>
    <cellStyle name="Migliaia 44 2 2" xfId="2496" xr:uid="{00000000-0005-0000-0000-0000040D0000}"/>
    <cellStyle name="Migliaia 44 2 2 2" xfId="5556" xr:uid="{00000000-0005-0000-0000-0000050D0000}"/>
    <cellStyle name="Migliaia 44 2 2 3" xfId="6478" xr:uid="{00000000-0005-0000-0000-0000060D0000}"/>
    <cellStyle name="Migliaia 44 2 3" xfId="4901" xr:uid="{00000000-0005-0000-0000-0000070D0000}"/>
    <cellStyle name="Migliaia 44 2 4" xfId="6041" xr:uid="{00000000-0005-0000-0000-0000080D0000}"/>
    <cellStyle name="Migliaia 44 3" xfId="792" xr:uid="{00000000-0005-0000-0000-0000090D0000}"/>
    <cellStyle name="Migliaia 44 3 2" xfId="793" xr:uid="{00000000-0005-0000-0000-00000A0D0000}"/>
    <cellStyle name="Migliaia 44 3 2 2" xfId="5161" xr:uid="{00000000-0005-0000-0000-00000B0D0000}"/>
    <cellStyle name="Migliaia 44 3 2 3" xfId="6043" xr:uid="{00000000-0005-0000-0000-00000C0D0000}"/>
    <cellStyle name="Migliaia 44 3 3" xfId="794" xr:uid="{00000000-0005-0000-0000-00000D0D0000}"/>
    <cellStyle name="Migliaia 44 3 3 2" xfId="2498" xr:uid="{00000000-0005-0000-0000-00000E0D0000}"/>
    <cellStyle name="Migliaia 44 3 3 2 2" xfId="5558" xr:uid="{00000000-0005-0000-0000-00000F0D0000}"/>
    <cellStyle name="Migliaia 44 3 3 2 3" xfId="6480" xr:uid="{00000000-0005-0000-0000-0000100D0000}"/>
    <cellStyle name="Migliaia 44 3 3 3" xfId="5162" xr:uid="{00000000-0005-0000-0000-0000110D0000}"/>
    <cellStyle name="Migliaia 44 3 3 4" xfId="6044" xr:uid="{00000000-0005-0000-0000-0000120D0000}"/>
    <cellStyle name="Migliaia 44 3 4" xfId="2497" xr:uid="{00000000-0005-0000-0000-0000130D0000}"/>
    <cellStyle name="Migliaia 44 3 4 2" xfId="5557" xr:uid="{00000000-0005-0000-0000-0000140D0000}"/>
    <cellStyle name="Migliaia 44 3 4 3" xfId="6479" xr:uid="{00000000-0005-0000-0000-0000150D0000}"/>
    <cellStyle name="Migliaia 44 3 5" xfId="5160" xr:uid="{00000000-0005-0000-0000-0000160D0000}"/>
    <cellStyle name="Migliaia 44 3 6" xfId="6042" xr:uid="{00000000-0005-0000-0000-0000170D0000}"/>
    <cellStyle name="Migliaia 44 4" xfId="795" xr:uid="{00000000-0005-0000-0000-0000180D0000}"/>
    <cellStyle name="Migliaia 44 4 2" xfId="796" xr:uid="{00000000-0005-0000-0000-0000190D0000}"/>
    <cellStyle name="Migliaia 44 4 2 2" xfId="2500" xr:uid="{00000000-0005-0000-0000-00001A0D0000}"/>
    <cellStyle name="Migliaia 44 4 2 2 2" xfId="5560" xr:uid="{00000000-0005-0000-0000-00001B0D0000}"/>
    <cellStyle name="Migliaia 44 4 2 2 3" xfId="6482" xr:uid="{00000000-0005-0000-0000-00001C0D0000}"/>
    <cellStyle name="Migliaia 44 4 2 3" xfId="5164" xr:uid="{00000000-0005-0000-0000-00001D0D0000}"/>
    <cellStyle name="Migliaia 44 4 2 4" xfId="6046" xr:uid="{00000000-0005-0000-0000-00001E0D0000}"/>
    <cellStyle name="Migliaia 44 4 3" xfId="2499" xr:uid="{00000000-0005-0000-0000-00001F0D0000}"/>
    <cellStyle name="Migliaia 44 4 3 2" xfId="5559" xr:uid="{00000000-0005-0000-0000-0000200D0000}"/>
    <cellStyle name="Migliaia 44 4 3 3" xfId="6481" xr:uid="{00000000-0005-0000-0000-0000210D0000}"/>
    <cellStyle name="Migliaia 44 4 4" xfId="5163" xr:uid="{00000000-0005-0000-0000-0000220D0000}"/>
    <cellStyle name="Migliaia 44 4 5" xfId="6045" xr:uid="{00000000-0005-0000-0000-0000230D0000}"/>
    <cellStyle name="Migliaia 44 5" xfId="797" xr:uid="{00000000-0005-0000-0000-0000240D0000}"/>
    <cellStyle name="Migliaia 44 5 2" xfId="5165" xr:uid="{00000000-0005-0000-0000-0000250D0000}"/>
    <cellStyle name="Migliaia 44 5 3" xfId="6047" xr:uid="{00000000-0005-0000-0000-0000260D0000}"/>
    <cellStyle name="Migliaia 44 6" xfId="4837" xr:uid="{00000000-0005-0000-0000-0000270D0000}"/>
    <cellStyle name="Migliaia 44 7" xfId="6040" xr:uid="{00000000-0005-0000-0000-0000280D0000}"/>
    <cellStyle name="Migliaia 45" xfId="798" xr:uid="{00000000-0005-0000-0000-0000290D0000}"/>
    <cellStyle name="Migliaia 45 2" xfId="799" xr:uid="{00000000-0005-0000-0000-00002A0D0000}"/>
    <cellStyle name="Migliaia 45 2 2" xfId="2501" xr:uid="{00000000-0005-0000-0000-00002B0D0000}"/>
    <cellStyle name="Migliaia 45 2 2 2" xfId="5561" xr:uid="{00000000-0005-0000-0000-00002C0D0000}"/>
    <cellStyle name="Migliaia 45 2 2 3" xfId="6483" xr:uid="{00000000-0005-0000-0000-00002D0D0000}"/>
    <cellStyle name="Migliaia 45 2 3" xfId="4902" xr:uid="{00000000-0005-0000-0000-00002E0D0000}"/>
    <cellStyle name="Migliaia 45 2 4" xfId="6049" xr:uid="{00000000-0005-0000-0000-00002F0D0000}"/>
    <cellStyle name="Migliaia 45 3" xfId="800" xr:uid="{00000000-0005-0000-0000-0000300D0000}"/>
    <cellStyle name="Migliaia 45 3 2" xfId="801" xr:uid="{00000000-0005-0000-0000-0000310D0000}"/>
    <cellStyle name="Migliaia 45 3 2 2" xfId="5167" xr:uid="{00000000-0005-0000-0000-0000320D0000}"/>
    <cellStyle name="Migliaia 45 3 2 3" xfId="6051" xr:uid="{00000000-0005-0000-0000-0000330D0000}"/>
    <cellStyle name="Migliaia 45 3 3" xfId="802" xr:uid="{00000000-0005-0000-0000-0000340D0000}"/>
    <cellStyle name="Migliaia 45 3 3 2" xfId="2503" xr:uid="{00000000-0005-0000-0000-0000350D0000}"/>
    <cellStyle name="Migliaia 45 3 3 2 2" xfId="5563" xr:uid="{00000000-0005-0000-0000-0000360D0000}"/>
    <cellStyle name="Migliaia 45 3 3 2 3" xfId="6485" xr:uid="{00000000-0005-0000-0000-0000370D0000}"/>
    <cellStyle name="Migliaia 45 3 3 3" xfId="5168" xr:uid="{00000000-0005-0000-0000-0000380D0000}"/>
    <cellStyle name="Migliaia 45 3 3 4" xfId="6052" xr:uid="{00000000-0005-0000-0000-0000390D0000}"/>
    <cellStyle name="Migliaia 45 3 4" xfId="2502" xr:uid="{00000000-0005-0000-0000-00003A0D0000}"/>
    <cellStyle name="Migliaia 45 3 4 2" xfId="5562" xr:uid="{00000000-0005-0000-0000-00003B0D0000}"/>
    <cellStyle name="Migliaia 45 3 4 3" xfId="6484" xr:uid="{00000000-0005-0000-0000-00003C0D0000}"/>
    <cellStyle name="Migliaia 45 3 5" xfId="5166" xr:uid="{00000000-0005-0000-0000-00003D0D0000}"/>
    <cellStyle name="Migliaia 45 3 6" xfId="6050" xr:uid="{00000000-0005-0000-0000-00003E0D0000}"/>
    <cellStyle name="Migliaia 45 4" xfId="803" xr:uid="{00000000-0005-0000-0000-00003F0D0000}"/>
    <cellStyle name="Migliaia 45 4 2" xfId="804" xr:uid="{00000000-0005-0000-0000-0000400D0000}"/>
    <cellStyle name="Migliaia 45 4 2 2" xfId="2505" xr:uid="{00000000-0005-0000-0000-0000410D0000}"/>
    <cellStyle name="Migliaia 45 4 2 2 2" xfId="5565" xr:uid="{00000000-0005-0000-0000-0000420D0000}"/>
    <cellStyle name="Migliaia 45 4 2 2 3" xfId="6487" xr:uid="{00000000-0005-0000-0000-0000430D0000}"/>
    <cellStyle name="Migliaia 45 4 2 3" xfId="5170" xr:uid="{00000000-0005-0000-0000-0000440D0000}"/>
    <cellStyle name="Migliaia 45 4 2 4" xfId="6054" xr:uid="{00000000-0005-0000-0000-0000450D0000}"/>
    <cellStyle name="Migliaia 45 4 3" xfId="2504" xr:uid="{00000000-0005-0000-0000-0000460D0000}"/>
    <cellStyle name="Migliaia 45 4 3 2" xfId="5564" xr:uid="{00000000-0005-0000-0000-0000470D0000}"/>
    <cellStyle name="Migliaia 45 4 3 3" xfId="6486" xr:uid="{00000000-0005-0000-0000-0000480D0000}"/>
    <cellStyle name="Migliaia 45 4 4" xfId="5169" xr:uid="{00000000-0005-0000-0000-0000490D0000}"/>
    <cellStyle name="Migliaia 45 4 5" xfId="6053" xr:uid="{00000000-0005-0000-0000-00004A0D0000}"/>
    <cellStyle name="Migliaia 45 5" xfId="805" xr:uid="{00000000-0005-0000-0000-00004B0D0000}"/>
    <cellStyle name="Migliaia 45 5 2" xfId="5171" xr:uid="{00000000-0005-0000-0000-00004C0D0000}"/>
    <cellStyle name="Migliaia 45 5 3" xfId="6055" xr:uid="{00000000-0005-0000-0000-00004D0D0000}"/>
    <cellStyle name="Migliaia 45 6" xfId="4838" xr:uid="{00000000-0005-0000-0000-00004E0D0000}"/>
    <cellStyle name="Migliaia 45 7" xfId="6048" xr:uid="{00000000-0005-0000-0000-00004F0D0000}"/>
    <cellStyle name="Migliaia 46" xfId="806" xr:uid="{00000000-0005-0000-0000-0000500D0000}"/>
    <cellStyle name="Migliaia 46 2" xfId="807" xr:uid="{00000000-0005-0000-0000-0000510D0000}"/>
    <cellStyle name="Migliaia 46 2 2" xfId="2506" xr:uid="{00000000-0005-0000-0000-0000520D0000}"/>
    <cellStyle name="Migliaia 46 2 2 2" xfId="5566" xr:uid="{00000000-0005-0000-0000-0000530D0000}"/>
    <cellStyle name="Migliaia 46 2 2 3" xfId="6488" xr:uid="{00000000-0005-0000-0000-0000540D0000}"/>
    <cellStyle name="Migliaia 46 2 3" xfId="4903" xr:uid="{00000000-0005-0000-0000-0000550D0000}"/>
    <cellStyle name="Migliaia 46 2 4" xfId="6057" xr:uid="{00000000-0005-0000-0000-0000560D0000}"/>
    <cellStyle name="Migliaia 46 3" xfId="808" xr:uid="{00000000-0005-0000-0000-0000570D0000}"/>
    <cellStyle name="Migliaia 46 3 2" xfId="809" xr:uid="{00000000-0005-0000-0000-0000580D0000}"/>
    <cellStyle name="Migliaia 46 3 2 2" xfId="5173" xr:uid="{00000000-0005-0000-0000-0000590D0000}"/>
    <cellStyle name="Migliaia 46 3 2 3" xfId="6059" xr:uid="{00000000-0005-0000-0000-00005A0D0000}"/>
    <cellStyle name="Migliaia 46 3 3" xfId="810" xr:uid="{00000000-0005-0000-0000-00005B0D0000}"/>
    <cellStyle name="Migliaia 46 3 3 2" xfId="2508" xr:uid="{00000000-0005-0000-0000-00005C0D0000}"/>
    <cellStyle name="Migliaia 46 3 3 2 2" xfId="5568" xr:uid="{00000000-0005-0000-0000-00005D0D0000}"/>
    <cellStyle name="Migliaia 46 3 3 2 3" xfId="6490" xr:uid="{00000000-0005-0000-0000-00005E0D0000}"/>
    <cellStyle name="Migliaia 46 3 3 3" xfId="5174" xr:uid="{00000000-0005-0000-0000-00005F0D0000}"/>
    <cellStyle name="Migliaia 46 3 3 4" xfId="6060" xr:uid="{00000000-0005-0000-0000-0000600D0000}"/>
    <cellStyle name="Migliaia 46 3 4" xfId="2507" xr:uid="{00000000-0005-0000-0000-0000610D0000}"/>
    <cellStyle name="Migliaia 46 3 4 2" xfId="5567" xr:uid="{00000000-0005-0000-0000-0000620D0000}"/>
    <cellStyle name="Migliaia 46 3 4 3" xfId="6489" xr:uid="{00000000-0005-0000-0000-0000630D0000}"/>
    <cellStyle name="Migliaia 46 3 5" xfId="5172" xr:uid="{00000000-0005-0000-0000-0000640D0000}"/>
    <cellStyle name="Migliaia 46 3 6" xfId="6058" xr:uid="{00000000-0005-0000-0000-0000650D0000}"/>
    <cellStyle name="Migliaia 46 4" xfId="811" xr:uid="{00000000-0005-0000-0000-0000660D0000}"/>
    <cellStyle name="Migliaia 46 4 2" xfId="812" xr:uid="{00000000-0005-0000-0000-0000670D0000}"/>
    <cellStyle name="Migliaia 46 4 2 2" xfId="2510" xr:uid="{00000000-0005-0000-0000-0000680D0000}"/>
    <cellStyle name="Migliaia 46 4 2 2 2" xfId="5570" xr:uid="{00000000-0005-0000-0000-0000690D0000}"/>
    <cellStyle name="Migliaia 46 4 2 2 3" xfId="6492" xr:uid="{00000000-0005-0000-0000-00006A0D0000}"/>
    <cellStyle name="Migliaia 46 4 2 3" xfId="5176" xr:uid="{00000000-0005-0000-0000-00006B0D0000}"/>
    <cellStyle name="Migliaia 46 4 2 4" xfId="6062" xr:uid="{00000000-0005-0000-0000-00006C0D0000}"/>
    <cellStyle name="Migliaia 46 4 3" xfId="2509" xr:uid="{00000000-0005-0000-0000-00006D0D0000}"/>
    <cellStyle name="Migliaia 46 4 3 2" xfId="5569" xr:uid="{00000000-0005-0000-0000-00006E0D0000}"/>
    <cellStyle name="Migliaia 46 4 3 3" xfId="6491" xr:uid="{00000000-0005-0000-0000-00006F0D0000}"/>
    <cellStyle name="Migliaia 46 4 4" xfId="5175" xr:uid="{00000000-0005-0000-0000-0000700D0000}"/>
    <cellStyle name="Migliaia 46 4 5" xfId="6061" xr:uid="{00000000-0005-0000-0000-0000710D0000}"/>
    <cellStyle name="Migliaia 46 5" xfId="813" xr:uid="{00000000-0005-0000-0000-0000720D0000}"/>
    <cellStyle name="Migliaia 46 5 2" xfId="5177" xr:uid="{00000000-0005-0000-0000-0000730D0000}"/>
    <cellStyle name="Migliaia 46 5 3" xfId="6063" xr:uid="{00000000-0005-0000-0000-0000740D0000}"/>
    <cellStyle name="Migliaia 46 6" xfId="4839" xr:uid="{00000000-0005-0000-0000-0000750D0000}"/>
    <cellStyle name="Migliaia 46 7" xfId="6056" xr:uid="{00000000-0005-0000-0000-0000760D0000}"/>
    <cellStyle name="Migliaia 47" xfId="814" xr:uid="{00000000-0005-0000-0000-0000770D0000}"/>
    <cellStyle name="Migliaia 47 2" xfId="815" xr:uid="{00000000-0005-0000-0000-0000780D0000}"/>
    <cellStyle name="Migliaia 47 2 2" xfId="2511" xr:uid="{00000000-0005-0000-0000-0000790D0000}"/>
    <cellStyle name="Migliaia 47 2 2 2" xfId="5571" xr:uid="{00000000-0005-0000-0000-00007A0D0000}"/>
    <cellStyle name="Migliaia 47 2 2 3" xfId="6493" xr:uid="{00000000-0005-0000-0000-00007B0D0000}"/>
    <cellStyle name="Migliaia 47 2 3" xfId="4904" xr:uid="{00000000-0005-0000-0000-00007C0D0000}"/>
    <cellStyle name="Migliaia 47 2 4" xfId="6065" xr:uid="{00000000-0005-0000-0000-00007D0D0000}"/>
    <cellStyle name="Migliaia 47 3" xfId="816" xr:uid="{00000000-0005-0000-0000-00007E0D0000}"/>
    <cellStyle name="Migliaia 47 3 2" xfId="817" xr:uid="{00000000-0005-0000-0000-00007F0D0000}"/>
    <cellStyle name="Migliaia 47 3 2 2" xfId="5179" xr:uid="{00000000-0005-0000-0000-0000800D0000}"/>
    <cellStyle name="Migliaia 47 3 2 3" xfId="6067" xr:uid="{00000000-0005-0000-0000-0000810D0000}"/>
    <cellStyle name="Migliaia 47 3 3" xfId="818" xr:uid="{00000000-0005-0000-0000-0000820D0000}"/>
    <cellStyle name="Migliaia 47 3 3 2" xfId="2513" xr:uid="{00000000-0005-0000-0000-0000830D0000}"/>
    <cellStyle name="Migliaia 47 3 3 2 2" xfId="5573" xr:uid="{00000000-0005-0000-0000-0000840D0000}"/>
    <cellStyle name="Migliaia 47 3 3 2 3" xfId="6495" xr:uid="{00000000-0005-0000-0000-0000850D0000}"/>
    <cellStyle name="Migliaia 47 3 3 3" xfId="5180" xr:uid="{00000000-0005-0000-0000-0000860D0000}"/>
    <cellStyle name="Migliaia 47 3 3 4" xfId="6068" xr:uid="{00000000-0005-0000-0000-0000870D0000}"/>
    <cellStyle name="Migliaia 47 3 4" xfId="2512" xr:uid="{00000000-0005-0000-0000-0000880D0000}"/>
    <cellStyle name="Migliaia 47 3 4 2" xfId="5572" xr:uid="{00000000-0005-0000-0000-0000890D0000}"/>
    <cellStyle name="Migliaia 47 3 4 3" xfId="6494" xr:uid="{00000000-0005-0000-0000-00008A0D0000}"/>
    <cellStyle name="Migliaia 47 3 5" xfId="5178" xr:uid="{00000000-0005-0000-0000-00008B0D0000}"/>
    <cellStyle name="Migliaia 47 3 6" xfId="6066" xr:uid="{00000000-0005-0000-0000-00008C0D0000}"/>
    <cellStyle name="Migliaia 47 4" xfId="819" xr:uid="{00000000-0005-0000-0000-00008D0D0000}"/>
    <cellStyle name="Migliaia 47 4 2" xfId="820" xr:uid="{00000000-0005-0000-0000-00008E0D0000}"/>
    <cellStyle name="Migliaia 47 4 2 2" xfId="2515" xr:uid="{00000000-0005-0000-0000-00008F0D0000}"/>
    <cellStyle name="Migliaia 47 4 2 2 2" xfId="5575" xr:uid="{00000000-0005-0000-0000-0000900D0000}"/>
    <cellStyle name="Migliaia 47 4 2 2 3" xfId="6497" xr:uid="{00000000-0005-0000-0000-0000910D0000}"/>
    <cellStyle name="Migliaia 47 4 2 3" xfId="5182" xr:uid="{00000000-0005-0000-0000-0000920D0000}"/>
    <cellStyle name="Migliaia 47 4 2 4" xfId="6070" xr:uid="{00000000-0005-0000-0000-0000930D0000}"/>
    <cellStyle name="Migliaia 47 4 3" xfId="2514" xr:uid="{00000000-0005-0000-0000-0000940D0000}"/>
    <cellStyle name="Migliaia 47 4 3 2" xfId="5574" xr:uid="{00000000-0005-0000-0000-0000950D0000}"/>
    <cellStyle name="Migliaia 47 4 3 3" xfId="6496" xr:uid="{00000000-0005-0000-0000-0000960D0000}"/>
    <cellStyle name="Migliaia 47 4 4" xfId="5181" xr:uid="{00000000-0005-0000-0000-0000970D0000}"/>
    <cellStyle name="Migliaia 47 4 5" xfId="6069" xr:uid="{00000000-0005-0000-0000-0000980D0000}"/>
    <cellStyle name="Migliaia 47 5" xfId="821" xr:uid="{00000000-0005-0000-0000-0000990D0000}"/>
    <cellStyle name="Migliaia 47 5 2" xfId="5183" xr:uid="{00000000-0005-0000-0000-00009A0D0000}"/>
    <cellStyle name="Migliaia 47 5 3" xfId="6071" xr:uid="{00000000-0005-0000-0000-00009B0D0000}"/>
    <cellStyle name="Migliaia 47 6" xfId="4840" xr:uid="{00000000-0005-0000-0000-00009C0D0000}"/>
    <cellStyle name="Migliaia 47 7" xfId="6064" xr:uid="{00000000-0005-0000-0000-00009D0D0000}"/>
    <cellStyle name="Migliaia 48" xfId="822" xr:uid="{00000000-0005-0000-0000-00009E0D0000}"/>
    <cellStyle name="Migliaia 48 2" xfId="823" xr:uid="{00000000-0005-0000-0000-00009F0D0000}"/>
    <cellStyle name="Migliaia 48 2 2" xfId="2516" xr:uid="{00000000-0005-0000-0000-0000A00D0000}"/>
    <cellStyle name="Migliaia 48 2 2 2" xfId="5576" xr:uid="{00000000-0005-0000-0000-0000A10D0000}"/>
    <cellStyle name="Migliaia 48 2 2 3" xfId="6498" xr:uid="{00000000-0005-0000-0000-0000A20D0000}"/>
    <cellStyle name="Migliaia 48 2 3" xfId="4905" xr:uid="{00000000-0005-0000-0000-0000A30D0000}"/>
    <cellStyle name="Migliaia 48 2 4" xfId="6073" xr:uid="{00000000-0005-0000-0000-0000A40D0000}"/>
    <cellStyle name="Migliaia 48 3" xfId="824" xr:uid="{00000000-0005-0000-0000-0000A50D0000}"/>
    <cellStyle name="Migliaia 48 3 2" xfId="825" xr:uid="{00000000-0005-0000-0000-0000A60D0000}"/>
    <cellStyle name="Migliaia 48 3 2 2" xfId="5185" xr:uid="{00000000-0005-0000-0000-0000A70D0000}"/>
    <cellStyle name="Migliaia 48 3 2 3" xfId="6075" xr:uid="{00000000-0005-0000-0000-0000A80D0000}"/>
    <cellStyle name="Migliaia 48 3 3" xfId="826" xr:uid="{00000000-0005-0000-0000-0000A90D0000}"/>
    <cellStyle name="Migliaia 48 3 3 2" xfId="2518" xr:uid="{00000000-0005-0000-0000-0000AA0D0000}"/>
    <cellStyle name="Migliaia 48 3 3 2 2" xfId="5578" xr:uid="{00000000-0005-0000-0000-0000AB0D0000}"/>
    <cellStyle name="Migliaia 48 3 3 2 3" xfId="6500" xr:uid="{00000000-0005-0000-0000-0000AC0D0000}"/>
    <cellStyle name="Migliaia 48 3 3 3" xfId="5186" xr:uid="{00000000-0005-0000-0000-0000AD0D0000}"/>
    <cellStyle name="Migliaia 48 3 3 4" xfId="6076" xr:uid="{00000000-0005-0000-0000-0000AE0D0000}"/>
    <cellStyle name="Migliaia 48 3 4" xfId="2517" xr:uid="{00000000-0005-0000-0000-0000AF0D0000}"/>
    <cellStyle name="Migliaia 48 3 4 2" xfId="5577" xr:uid="{00000000-0005-0000-0000-0000B00D0000}"/>
    <cellStyle name="Migliaia 48 3 4 3" xfId="6499" xr:uid="{00000000-0005-0000-0000-0000B10D0000}"/>
    <cellStyle name="Migliaia 48 3 5" xfId="5184" xr:uid="{00000000-0005-0000-0000-0000B20D0000}"/>
    <cellStyle name="Migliaia 48 3 6" xfId="6074" xr:uid="{00000000-0005-0000-0000-0000B30D0000}"/>
    <cellStyle name="Migliaia 48 4" xfId="827" xr:uid="{00000000-0005-0000-0000-0000B40D0000}"/>
    <cellStyle name="Migliaia 48 4 2" xfId="828" xr:uid="{00000000-0005-0000-0000-0000B50D0000}"/>
    <cellStyle name="Migliaia 48 4 2 2" xfId="2520" xr:uid="{00000000-0005-0000-0000-0000B60D0000}"/>
    <cellStyle name="Migliaia 48 4 2 2 2" xfId="5580" xr:uid="{00000000-0005-0000-0000-0000B70D0000}"/>
    <cellStyle name="Migliaia 48 4 2 2 3" xfId="6502" xr:uid="{00000000-0005-0000-0000-0000B80D0000}"/>
    <cellStyle name="Migliaia 48 4 2 3" xfId="5188" xr:uid="{00000000-0005-0000-0000-0000B90D0000}"/>
    <cellStyle name="Migliaia 48 4 2 4" xfId="6078" xr:uid="{00000000-0005-0000-0000-0000BA0D0000}"/>
    <cellStyle name="Migliaia 48 4 3" xfId="2519" xr:uid="{00000000-0005-0000-0000-0000BB0D0000}"/>
    <cellStyle name="Migliaia 48 4 3 2" xfId="5579" xr:uid="{00000000-0005-0000-0000-0000BC0D0000}"/>
    <cellStyle name="Migliaia 48 4 3 3" xfId="6501" xr:uid="{00000000-0005-0000-0000-0000BD0D0000}"/>
    <cellStyle name="Migliaia 48 4 4" xfId="5187" xr:uid="{00000000-0005-0000-0000-0000BE0D0000}"/>
    <cellStyle name="Migliaia 48 4 5" xfId="6077" xr:uid="{00000000-0005-0000-0000-0000BF0D0000}"/>
    <cellStyle name="Migliaia 48 5" xfId="829" xr:uid="{00000000-0005-0000-0000-0000C00D0000}"/>
    <cellStyle name="Migliaia 48 5 2" xfId="5189" xr:uid="{00000000-0005-0000-0000-0000C10D0000}"/>
    <cellStyle name="Migliaia 48 5 3" xfId="6079" xr:uid="{00000000-0005-0000-0000-0000C20D0000}"/>
    <cellStyle name="Migliaia 48 6" xfId="4841" xr:uid="{00000000-0005-0000-0000-0000C30D0000}"/>
    <cellStyle name="Migliaia 48 7" xfId="6072" xr:uid="{00000000-0005-0000-0000-0000C40D0000}"/>
    <cellStyle name="Migliaia 49" xfId="830" xr:uid="{00000000-0005-0000-0000-0000C50D0000}"/>
    <cellStyle name="Migliaia 49 2" xfId="831" xr:uid="{00000000-0005-0000-0000-0000C60D0000}"/>
    <cellStyle name="Migliaia 49 2 2" xfId="2521" xr:uid="{00000000-0005-0000-0000-0000C70D0000}"/>
    <cellStyle name="Migliaia 49 2 2 2" xfId="5581" xr:uid="{00000000-0005-0000-0000-0000C80D0000}"/>
    <cellStyle name="Migliaia 49 2 2 3" xfId="6503" xr:uid="{00000000-0005-0000-0000-0000C90D0000}"/>
    <cellStyle name="Migliaia 49 2 3" xfId="4906" xr:uid="{00000000-0005-0000-0000-0000CA0D0000}"/>
    <cellStyle name="Migliaia 49 2 4" xfId="6081" xr:uid="{00000000-0005-0000-0000-0000CB0D0000}"/>
    <cellStyle name="Migliaia 49 3" xfId="832" xr:uid="{00000000-0005-0000-0000-0000CC0D0000}"/>
    <cellStyle name="Migliaia 49 3 2" xfId="833" xr:uid="{00000000-0005-0000-0000-0000CD0D0000}"/>
    <cellStyle name="Migliaia 49 3 2 2" xfId="5191" xr:uid="{00000000-0005-0000-0000-0000CE0D0000}"/>
    <cellStyle name="Migliaia 49 3 2 3" xfId="6083" xr:uid="{00000000-0005-0000-0000-0000CF0D0000}"/>
    <cellStyle name="Migliaia 49 3 3" xfId="834" xr:uid="{00000000-0005-0000-0000-0000D00D0000}"/>
    <cellStyle name="Migliaia 49 3 3 2" xfId="2523" xr:uid="{00000000-0005-0000-0000-0000D10D0000}"/>
    <cellStyle name="Migliaia 49 3 3 2 2" xfId="5583" xr:uid="{00000000-0005-0000-0000-0000D20D0000}"/>
    <cellStyle name="Migliaia 49 3 3 2 3" xfId="6505" xr:uid="{00000000-0005-0000-0000-0000D30D0000}"/>
    <cellStyle name="Migliaia 49 3 3 3" xfId="5192" xr:uid="{00000000-0005-0000-0000-0000D40D0000}"/>
    <cellStyle name="Migliaia 49 3 3 4" xfId="6084" xr:uid="{00000000-0005-0000-0000-0000D50D0000}"/>
    <cellStyle name="Migliaia 49 3 4" xfId="2522" xr:uid="{00000000-0005-0000-0000-0000D60D0000}"/>
    <cellStyle name="Migliaia 49 3 4 2" xfId="5582" xr:uid="{00000000-0005-0000-0000-0000D70D0000}"/>
    <cellStyle name="Migliaia 49 3 4 3" xfId="6504" xr:uid="{00000000-0005-0000-0000-0000D80D0000}"/>
    <cellStyle name="Migliaia 49 3 5" xfId="5190" xr:uid="{00000000-0005-0000-0000-0000D90D0000}"/>
    <cellStyle name="Migliaia 49 3 6" xfId="6082" xr:uid="{00000000-0005-0000-0000-0000DA0D0000}"/>
    <cellStyle name="Migliaia 49 4" xfId="835" xr:uid="{00000000-0005-0000-0000-0000DB0D0000}"/>
    <cellStyle name="Migliaia 49 4 2" xfId="836" xr:uid="{00000000-0005-0000-0000-0000DC0D0000}"/>
    <cellStyle name="Migliaia 49 4 2 2" xfId="2525" xr:uid="{00000000-0005-0000-0000-0000DD0D0000}"/>
    <cellStyle name="Migliaia 49 4 2 2 2" xfId="5585" xr:uid="{00000000-0005-0000-0000-0000DE0D0000}"/>
    <cellStyle name="Migliaia 49 4 2 2 3" xfId="6507" xr:uid="{00000000-0005-0000-0000-0000DF0D0000}"/>
    <cellStyle name="Migliaia 49 4 2 3" xfId="5194" xr:uid="{00000000-0005-0000-0000-0000E00D0000}"/>
    <cellStyle name="Migliaia 49 4 2 4" xfId="6086" xr:uid="{00000000-0005-0000-0000-0000E10D0000}"/>
    <cellStyle name="Migliaia 49 4 3" xfId="2524" xr:uid="{00000000-0005-0000-0000-0000E20D0000}"/>
    <cellStyle name="Migliaia 49 4 3 2" xfId="5584" xr:uid="{00000000-0005-0000-0000-0000E30D0000}"/>
    <cellStyle name="Migliaia 49 4 3 3" xfId="6506" xr:uid="{00000000-0005-0000-0000-0000E40D0000}"/>
    <cellStyle name="Migliaia 49 4 4" xfId="5193" xr:uid="{00000000-0005-0000-0000-0000E50D0000}"/>
    <cellStyle name="Migliaia 49 4 5" xfId="6085" xr:uid="{00000000-0005-0000-0000-0000E60D0000}"/>
    <cellStyle name="Migliaia 49 5" xfId="837" xr:uid="{00000000-0005-0000-0000-0000E70D0000}"/>
    <cellStyle name="Migliaia 49 5 2" xfId="5195" xr:uid="{00000000-0005-0000-0000-0000E80D0000}"/>
    <cellStyle name="Migliaia 49 5 3" xfId="6087" xr:uid="{00000000-0005-0000-0000-0000E90D0000}"/>
    <cellStyle name="Migliaia 49 6" xfId="4842" xr:uid="{00000000-0005-0000-0000-0000EA0D0000}"/>
    <cellStyle name="Migliaia 49 7" xfId="6080" xr:uid="{00000000-0005-0000-0000-0000EB0D0000}"/>
    <cellStyle name="Migliaia 5" xfId="838" xr:uid="{00000000-0005-0000-0000-0000EC0D0000}"/>
    <cellStyle name="Migliaia 5 2" xfId="839" xr:uid="{00000000-0005-0000-0000-0000ED0D0000}"/>
    <cellStyle name="Migliaia 5 2 2" xfId="2526" xr:uid="{00000000-0005-0000-0000-0000EE0D0000}"/>
    <cellStyle name="Migliaia 5 2 2 2" xfId="5586" xr:uid="{00000000-0005-0000-0000-0000EF0D0000}"/>
    <cellStyle name="Migliaia 5 2 2 3" xfId="6508" xr:uid="{00000000-0005-0000-0000-0000F00D0000}"/>
    <cellStyle name="Migliaia 5 2 3" xfId="4907" xr:uid="{00000000-0005-0000-0000-0000F10D0000}"/>
    <cellStyle name="Migliaia 5 2 4" xfId="6089" xr:uid="{00000000-0005-0000-0000-0000F20D0000}"/>
    <cellStyle name="Migliaia 5 3" xfId="840" xr:uid="{00000000-0005-0000-0000-0000F30D0000}"/>
    <cellStyle name="Migliaia 5 3 2" xfId="841" xr:uid="{00000000-0005-0000-0000-0000F40D0000}"/>
    <cellStyle name="Migliaia 5 3 2 2" xfId="5197" xr:uid="{00000000-0005-0000-0000-0000F50D0000}"/>
    <cellStyle name="Migliaia 5 3 2 3" xfId="6091" xr:uid="{00000000-0005-0000-0000-0000F60D0000}"/>
    <cellStyle name="Migliaia 5 3 3" xfId="842" xr:uid="{00000000-0005-0000-0000-0000F70D0000}"/>
    <cellStyle name="Migliaia 5 3 3 2" xfId="2528" xr:uid="{00000000-0005-0000-0000-0000F80D0000}"/>
    <cellStyle name="Migliaia 5 3 3 2 2" xfId="5588" xr:uid="{00000000-0005-0000-0000-0000F90D0000}"/>
    <cellStyle name="Migliaia 5 3 3 2 3" xfId="6510" xr:uid="{00000000-0005-0000-0000-0000FA0D0000}"/>
    <cellStyle name="Migliaia 5 3 3 3" xfId="5198" xr:uid="{00000000-0005-0000-0000-0000FB0D0000}"/>
    <cellStyle name="Migliaia 5 3 3 4" xfId="6092" xr:uid="{00000000-0005-0000-0000-0000FC0D0000}"/>
    <cellStyle name="Migliaia 5 3 4" xfId="2527" xr:uid="{00000000-0005-0000-0000-0000FD0D0000}"/>
    <cellStyle name="Migliaia 5 3 4 2" xfId="5587" xr:uid="{00000000-0005-0000-0000-0000FE0D0000}"/>
    <cellStyle name="Migliaia 5 3 4 3" xfId="6509" xr:uid="{00000000-0005-0000-0000-0000FF0D0000}"/>
    <cellStyle name="Migliaia 5 3 5" xfId="5196" xr:uid="{00000000-0005-0000-0000-0000000E0000}"/>
    <cellStyle name="Migliaia 5 3 6" xfId="6090" xr:uid="{00000000-0005-0000-0000-0000010E0000}"/>
    <cellStyle name="Migliaia 5 4" xfId="843" xr:uid="{00000000-0005-0000-0000-0000020E0000}"/>
    <cellStyle name="Migliaia 5 4 2" xfId="844" xr:uid="{00000000-0005-0000-0000-0000030E0000}"/>
    <cellStyle name="Migliaia 5 4 2 2" xfId="2530" xr:uid="{00000000-0005-0000-0000-0000040E0000}"/>
    <cellStyle name="Migliaia 5 4 2 2 2" xfId="5590" xr:uid="{00000000-0005-0000-0000-0000050E0000}"/>
    <cellStyle name="Migliaia 5 4 2 2 3" xfId="6512" xr:uid="{00000000-0005-0000-0000-0000060E0000}"/>
    <cellStyle name="Migliaia 5 4 2 3" xfId="5200" xr:uid="{00000000-0005-0000-0000-0000070E0000}"/>
    <cellStyle name="Migliaia 5 4 2 4" xfId="6094" xr:uid="{00000000-0005-0000-0000-0000080E0000}"/>
    <cellStyle name="Migliaia 5 4 3" xfId="2529" xr:uid="{00000000-0005-0000-0000-0000090E0000}"/>
    <cellStyle name="Migliaia 5 4 3 2" xfId="5589" xr:uid="{00000000-0005-0000-0000-00000A0E0000}"/>
    <cellStyle name="Migliaia 5 4 3 3" xfId="6511" xr:uid="{00000000-0005-0000-0000-00000B0E0000}"/>
    <cellStyle name="Migliaia 5 4 4" xfId="5199" xr:uid="{00000000-0005-0000-0000-00000C0E0000}"/>
    <cellStyle name="Migliaia 5 4 5" xfId="6093" xr:uid="{00000000-0005-0000-0000-00000D0E0000}"/>
    <cellStyle name="Migliaia 5 5" xfId="845" xr:uid="{00000000-0005-0000-0000-00000E0E0000}"/>
    <cellStyle name="Migliaia 5 5 2" xfId="5201" xr:uid="{00000000-0005-0000-0000-00000F0E0000}"/>
    <cellStyle name="Migliaia 5 5 3" xfId="6095" xr:uid="{00000000-0005-0000-0000-0000100E0000}"/>
    <cellStyle name="Migliaia 5 6" xfId="4843" xr:uid="{00000000-0005-0000-0000-0000110E0000}"/>
    <cellStyle name="Migliaia 5 7" xfId="6088" xr:uid="{00000000-0005-0000-0000-0000120E0000}"/>
    <cellStyle name="Migliaia 50" xfId="846" xr:uid="{00000000-0005-0000-0000-0000130E0000}"/>
    <cellStyle name="Migliaia 50 2" xfId="847" xr:uid="{00000000-0005-0000-0000-0000140E0000}"/>
    <cellStyle name="Migliaia 50 2 2" xfId="2531" xr:uid="{00000000-0005-0000-0000-0000150E0000}"/>
    <cellStyle name="Migliaia 50 2 2 2" xfId="5591" xr:uid="{00000000-0005-0000-0000-0000160E0000}"/>
    <cellStyle name="Migliaia 50 2 2 3" xfId="6513" xr:uid="{00000000-0005-0000-0000-0000170E0000}"/>
    <cellStyle name="Migliaia 50 2 3" xfId="4908" xr:uid="{00000000-0005-0000-0000-0000180E0000}"/>
    <cellStyle name="Migliaia 50 2 4" xfId="6097" xr:uid="{00000000-0005-0000-0000-0000190E0000}"/>
    <cellStyle name="Migliaia 50 3" xfId="848" xr:uid="{00000000-0005-0000-0000-00001A0E0000}"/>
    <cellStyle name="Migliaia 50 3 2" xfId="849" xr:uid="{00000000-0005-0000-0000-00001B0E0000}"/>
    <cellStyle name="Migliaia 50 3 2 2" xfId="5203" xr:uid="{00000000-0005-0000-0000-00001C0E0000}"/>
    <cellStyle name="Migliaia 50 3 2 3" xfId="6099" xr:uid="{00000000-0005-0000-0000-00001D0E0000}"/>
    <cellStyle name="Migliaia 50 3 3" xfId="850" xr:uid="{00000000-0005-0000-0000-00001E0E0000}"/>
    <cellStyle name="Migliaia 50 3 3 2" xfId="2533" xr:uid="{00000000-0005-0000-0000-00001F0E0000}"/>
    <cellStyle name="Migliaia 50 3 3 2 2" xfId="5593" xr:uid="{00000000-0005-0000-0000-0000200E0000}"/>
    <cellStyle name="Migliaia 50 3 3 2 3" xfId="6515" xr:uid="{00000000-0005-0000-0000-0000210E0000}"/>
    <cellStyle name="Migliaia 50 3 3 3" xfId="5204" xr:uid="{00000000-0005-0000-0000-0000220E0000}"/>
    <cellStyle name="Migliaia 50 3 3 4" xfId="6100" xr:uid="{00000000-0005-0000-0000-0000230E0000}"/>
    <cellStyle name="Migliaia 50 3 4" xfId="2532" xr:uid="{00000000-0005-0000-0000-0000240E0000}"/>
    <cellStyle name="Migliaia 50 3 4 2" xfId="5592" xr:uid="{00000000-0005-0000-0000-0000250E0000}"/>
    <cellStyle name="Migliaia 50 3 4 3" xfId="6514" xr:uid="{00000000-0005-0000-0000-0000260E0000}"/>
    <cellStyle name="Migliaia 50 3 5" xfId="5202" xr:uid="{00000000-0005-0000-0000-0000270E0000}"/>
    <cellStyle name="Migliaia 50 3 6" xfId="6098" xr:uid="{00000000-0005-0000-0000-0000280E0000}"/>
    <cellStyle name="Migliaia 50 4" xfId="851" xr:uid="{00000000-0005-0000-0000-0000290E0000}"/>
    <cellStyle name="Migliaia 50 4 2" xfId="852" xr:uid="{00000000-0005-0000-0000-00002A0E0000}"/>
    <cellStyle name="Migliaia 50 4 2 2" xfId="2535" xr:uid="{00000000-0005-0000-0000-00002B0E0000}"/>
    <cellStyle name="Migliaia 50 4 2 2 2" xfId="5595" xr:uid="{00000000-0005-0000-0000-00002C0E0000}"/>
    <cellStyle name="Migliaia 50 4 2 2 3" xfId="6517" xr:uid="{00000000-0005-0000-0000-00002D0E0000}"/>
    <cellStyle name="Migliaia 50 4 2 3" xfId="5206" xr:uid="{00000000-0005-0000-0000-00002E0E0000}"/>
    <cellStyle name="Migliaia 50 4 2 4" xfId="6102" xr:uid="{00000000-0005-0000-0000-00002F0E0000}"/>
    <cellStyle name="Migliaia 50 4 3" xfId="2534" xr:uid="{00000000-0005-0000-0000-0000300E0000}"/>
    <cellStyle name="Migliaia 50 4 3 2" xfId="5594" xr:uid="{00000000-0005-0000-0000-0000310E0000}"/>
    <cellStyle name="Migliaia 50 4 3 3" xfId="6516" xr:uid="{00000000-0005-0000-0000-0000320E0000}"/>
    <cellStyle name="Migliaia 50 4 4" xfId="5205" xr:uid="{00000000-0005-0000-0000-0000330E0000}"/>
    <cellStyle name="Migliaia 50 4 5" xfId="6101" xr:uid="{00000000-0005-0000-0000-0000340E0000}"/>
    <cellStyle name="Migliaia 50 5" xfId="853" xr:uid="{00000000-0005-0000-0000-0000350E0000}"/>
    <cellStyle name="Migliaia 50 5 2" xfId="5207" xr:uid="{00000000-0005-0000-0000-0000360E0000}"/>
    <cellStyle name="Migliaia 50 5 3" xfId="6103" xr:uid="{00000000-0005-0000-0000-0000370E0000}"/>
    <cellStyle name="Migliaia 50 6" xfId="4844" xr:uid="{00000000-0005-0000-0000-0000380E0000}"/>
    <cellStyle name="Migliaia 50 7" xfId="6096" xr:uid="{00000000-0005-0000-0000-0000390E0000}"/>
    <cellStyle name="Migliaia 51" xfId="854" xr:uid="{00000000-0005-0000-0000-00003A0E0000}"/>
    <cellStyle name="Migliaia 51 2" xfId="855" xr:uid="{00000000-0005-0000-0000-00003B0E0000}"/>
    <cellStyle name="Migliaia 51 2 2" xfId="2536" xr:uid="{00000000-0005-0000-0000-00003C0E0000}"/>
    <cellStyle name="Migliaia 51 2 2 2" xfId="5596" xr:uid="{00000000-0005-0000-0000-00003D0E0000}"/>
    <cellStyle name="Migliaia 51 2 2 3" xfId="6518" xr:uid="{00000000-0005-0000-0000-00003E0E0000}"/>
    <cellStyle name="Migliaia 51 2 3" xfId="4909" xr:uid="{00000000-0005-0000-0000-00003F0E0000}"/>
    <cellStyle name="Migliaia 51 2 4" xfId="6105" xr:uid="{00000000-0005-0000-0000-0000400E0000}"/>
    <cellStyle name="Migliaia 51 3" xfId="856" xr:uid="{00000000-0005-0000-0000-0000410E0000}"/>
    <cellStyle name="Migliaia 51 3 2" xfId="857" xr:uid="{00000000-0005-0000-0000-0000420E0000}"/>
    <cellStyle name="Migliaia 51 3 2 2" xfId="5209" xr:uid="{00000000-0005-0000-0000-0000430E0000}"/>
    <cellStyle name="Migliaia 51 3 2 3" xfId="6107" xr:uid="{00000000-0005-0000-0000-0000440E0000}"/>
    <cellStyle name="Migliaia 51 3 3" xfId="858" xr:uid="{00000000-0005-0000-0000-0000450E0000}"/>
    <cellStyle name="Migliaia 51 3 3 2" xfId="2538" xr:uid="{00000000-0005-0000-0000-0000460E0000}"/>
    <cellStyle name="Migliaia 51 3 3 2 2" xfId="5598" xr:uid="{00000000-0005-0000-0000-0000470E0000}"/>
    <cellStyle name="Migliaia 51 3 3 2 3" xfId="6520" xr:uid="{00000000-0005-0000-0000-0000480E0000}"/>
    <cellStyle name="Migliaia 51 3 3 3" xfId="5210" xr:uid="{00000000-0005-0000-0000-0000490E0000}"/>
    <cellStyle name="Migliaia 51 3 3 4" xfId="6108" xr:uid="{00000000-0005-0000-0000-00004A0E0000}"/>
    <cellStyle name="Migliaia 51 3 4" xfId="2537" xr:uid="{00000000-0005-0000-0000-00004B0E0000}"/>
    <cellStyle name="Migliaia 51 3 4 2" xfId="5597" xr:uid="{00000000-0005-0000-0000-00004C0E0000}"/>
    <cellStyle name="Migliaia 51 3 4 3" xfId="6519" xr:uid="{00000000-0005-0000-0000-00004D0E0000}"/>
    <cellStyle name="Migliaia 51 3 5" xfId="5208" xr:uid="{00000000-0005-0000-0000-00004E0E0000}"/>
    <cellStyle name="Migliaia 51 3 6" xfId="6106" xr:uid="{00000000-0005-0000-0000-00004F0E0000}"/>
    <cellStyle name="Migliaia 51 4" xfId="859" xr:uid="{00000000-0005-0000-0000-0000500E0000}"/>
    <cellStyle name="Migliaia 51 4 2" xfId="860" xr:uid="{00000000-0005-0000-0000-0000510E0000}"/>
    <cellStyle name="Migliaia 51 4 2 2" xfId="2540" xr:uid="{00000000-0005-0000-0000-0000520E0000}"/>
    <cellStyle name="Migliaia 51 4 2 2 2" xfId="5600" xr:uid="{00000000-0005-0000-0000-0000530E0000}"/>
    <cellStyle name="Migliaia 51 4 2 2 3" xfId="6522" xr:uid="{00000000-0005-0000-0000-0000540E0000}"/>
    <cellStyle name="Migliaia 51 4 2 3" xfId="5212" xr:uid="{00000000-0005-0000-0000-0000550E0000}"/>
    <cellStyle name="Migliaia 51 4 2 4" xfId="6110" xr:uid="{00000000-0005-0000-0000-0000560E0000}"/>
    <cellStyle name="Migliaia 51 4 3" xfId="2539" xr:uid="{00000000-0005-0000-0000-0000570E0000}"/>
    <cellStyle name="Migliaia 51 4 3 2" xfId="5599" xr:uid="{00000000-0005-0000-0000-0000580E0000}"/>
    <cellStyle name="Migliaia 51 4 3 3" xfId="6521" xr:uid="{00000000-0005-0000-0000-0000590E0000}"/>
    <cellStyle name="Migliaia 51 4 4" xfId="5211" xr:uid="{00000000-0005-0000-0000-00005A0E0000}"/>
    <cellStyle name="Migliaia 51 4 5" xfId="6109" xr:uid="{00000000-0005-0000-0000-00005B0E0000}"/>
    <cellStyle name="Migliaia 51 5" xfId="861" xr:uid="{00000000-0005-0000-0000-00005C0E0000}"/>
    <cellStyle name="Migliaia 51 5 2" xfId="5213" xr:uid="{00000000-0005-0000-0000-00005D0E0000}"/>
    <cellStyle name="Migliaia 51 5 3" xfId="6111" xr:uid="{00000000-0005-0000-0000-00005E0E0000}"/>
    <cellStyle name="Migliaia 51 6" xfId="4845" xr:uid="{00000000-0005-0000-0000-00005F0E0000}"/>
    <cellStyle name="Migliaia 51 7" xfId="6104" xr:uid="{00000000-0005-0000-0000-0000600E0000}"/>
    <cellStyle name="Migliaia 52" xfId="862" xr:uid="{00000000-0005-0000-0000-0000610E0000}"/>
    <cellStyle name="Migliaia 52 2" xfId="863" xr:uid="{00000000-0005-0000-0000-0000620E0000}"/>
    <cellStyle name="Migliaia 52 2 2" xfId="2541" xr:uid="{00000000-0005-0000-0000-0000630E0000}"/>
    <cellStyle name="Migliaia 52 2 2 2" xfId="5601" xr:uid="{00000000-0005-0000-0000-0000640E0000}"/>
    <cellStyle name="Migliaia 52 2 2 3" xfId="6523" xr:uid="{00000000-0005-0000-0000-0000650E0000}"/>
    <cellStyle name="Migliaia 52 2 3" xfId="4910" xr:uid="{00000000-0005-0000-0000-0000660E0000}"/>
    <cellStyle name="Migliaia 52 2 4" xfId="6113" xr:uid="{00000000-0005-0000-0000-0000670E0000}"/>
    <cellStyle name="Migliaia 52 3" xfId="864" xr:uid="{00000000-0005-0000-0000-0000680E0000}"/>
    <cellStyle name="Migliaia 52 3 2" xfId="865" xr:uid="{00000000-0005-0000-0000-0000690E0000}"/>
    <cellStyle name="Migliaia 52 3 2 2" xfId="5215" xr:uid="{00000000-0005-0000-0000-00006A0E0000}"/>
    <cellStyle name="Migliaia 52 3 2 3" xfId="6115" xr:uid="{00000000-0005-0000-0000-00006B0E0000}"/>
    <cellStyle name="Migliaia 52 3 3" xfId="866" xr:uid="{00000000-0005-0000-0000-00006C0E0000}"/>
    <cellStyle name="Migliaia 52 3 3 2" xfId="2543" xr:uid="{00000000-0005-0000-0000-00006D0E0000}"/>
    <cellStyle name="Migliaia 52 3 3 2 2" xfId="5603" xr:uid="{00000000-0005-0000-0000-00006E0E0000}"/>
    <cellStyle name="Migliaia 52 3 3 2 3" xfId="6525" xr:uid="{00000000-0005-0000-0000-00006F0E0000}"/>
    <cellStyle name="Migliaia 52 3 3 3" xfId="5216" xr:uid="{00000000-0005-0000-0000-0000700E0000}"/>
    <cellStyle name="Migliaia 52 3 3 4" xfId="6116" xr:uid="{00000000-0005-0000-0000-0000710E0000}"/>
    <cellStyle name="Migliaia 52 3 4" xfId="2542" xr:uid="{00000000-0005-0000-0000-0000720E0000}"/>
    <cellStyle name="Migliaia 52 3 4 2" xfId="5602" xr:uid="{00000000-0005-0000-0000-0000730E0000}"/>
    <cellStyle name="Migliaia 52 3 4 3" xfId="6524" xr:uid="{00000000-0005-0000-0000-0000740E0000}"/>
    <cellStyle name="Migliaia 52 3 5" xfId="5214" xr:uid="{00000000-0005-0000-0000-0000750E0000}"/>
    <cellStyle name="Migliaia 52 3 6" xfId="6114" xr:uid="{00000000-0005-0000-0000-0000760E0000}"/>
    <cellStyle name="Migliaia 52 4" xfId="867" xr:uid="{00000000-0005-0000-0000-0000770E0000}"/>
    <cellStyle name="Migliaia 52 4 2" xfId="868" xr:uid="{00000000-0005-0000-0000-0000780E0000}"/>
    <cellStyle name="Migliaia 52 4 2 2" xfId="2545" xr:uid="{00000000-0005-0000-0000-0000790E0000}"/>
    <cellStyle name="Migliaia 52 4 2 2 2" xfId="5605" xr:uid="{00000000-0005-0000-0000-00007A0E0000}"/>
    <cellStyle name="Migliaia 52 4 2 2 3" xfId="6527" xr:uid="{00000000-0005-0000-0000-00007B0E0000}"/>
    <cellStyle name="Migliaia 52 4 2 3" xfId="5218" xr:uid="{00000000-0005-0000-0000-00007C0E0000}"/>
    <cellStyle name="Migliaia 52 4 2 4" xfId="6118" xr:uid="{00000000-0005-0000-0000-00007D0E0000}"/>
    <cellStyle name="Migliaia 52 4 3" xfId="2544" xr:uid="{00000000-0005-0000-0000-00007E0E0000}"/>
    <cellStyle name="Migliaia 52 4 3 2" xfId="5604" xr:uid="{00000000-0005-0000-0000-00007F0E0000}"/>
    <cellStyle name="Migliaia 52 4 3 3" xfId="6526" xr:uid="{00000000-0005-0000-0000-0000800E0000}"/>
    <cellStyle name="Migliaia 52 4 4" xfId="5217" xr:uid="{00000000-0005-0000-0000-0000810E0000}"/>
    <cellStyle name="Migliaia 52 4 5" xfId="6117" xr:uid="{00000000-0005-0000-0000-0000820E0000}"/>
    <cellStyle name="Migliaia 52 5" xfId="869" xr:uid="{00000000-0005-0000-0000-0000830E0000}"/>
    <cellStyle name="Migliaia 52 5 2" xfId="5219" xr:uid="{00000000-0005-0000-0000-0000840E0000}"/>
    <cellStyle name="Migliaia 52 5 3" xfId="6119" xr:uid="{00000000-0005-0000-0000-0000850E0000}"/>
    <cellStyle name="Migliaia 52 6" xfId="4846" xr:uid="{00000000-0005-0000-0000-0000860E0000}"/>
    <cellStyle name="Migliaia 52 7" xfId="6112" xr:uid="{00000000-0005-0000-0000-0000870E0000}"/>
    <cellStyle name="Migliaia 53" xfId="870" xr:uid="{00000000-0005-0000-0000-0000880E0000}"/>
    <cellStyle name="Migliaia 53 2" xfId="871" xr:uid="{00000000-0005-0000-0000-0000890E0000}"/>
    <cellStyle name="Migliaia 53 2 2" xfId="2546" xr:uid="{00000000-0005-0000-0000-00008A0E0000}"/>
    <cellStyle name="Migliaia 53 2 2 2" xfId="5606" xr:uid="{00000000-0005-0000-0000-00008B0E0000}"/>
    <cellStyle name="Migliaia 53 2 2 3" xfId="6528" xr:uid="{00000000-0005-0000-0000-00008C0E0000}"/>
    <cellStyle name="Migliaia 53 2 3" xfId="4911" xr:uid="{00000000-0005-0000-0000-00008D0E0000}"/>
    <cellStyle name="Migliaia 53 2 4" xfId="6121" xr:uid="{00000000-0005-0000-0000-00008E0E0000}"/>
    <cellStyle name="Migliaia 53 3" xfId="872" xr:uid="{00000000-0005-0000-0000-00008F0E0000}"/>
    <cellStyle name="Migliaia 53 3 2" xfId="873" xr:uid="{00000000-0005-0000-0000-0000900E0000}"/>
    <cellStyle name="Migliaia 53 3 2 2" xfId="5221" xr:uid="{00000000-0005-0000-0000-0000910E0000}"/>
    <cellStyle name="Migliaia 53 3 2 3" xfId="6123" xr:uid="{00000000-0005-0000-0000-0000920E0000}"/>
    <cellStyle name="Migliaia 53 3 3" xfId="874" xr:uid="{00000000-0005-0000-0000-0000930E0000}"/>
    <cellStyle name="Migliaia 53 3 3 2" xfId="2548" xr:uid="{00000000-0005-0000-0000-0000940E0000}"/>
    <cellStyle name="Migliaia 53 3 3 2 2" xfId="5608" xr:uid="{00000000-0005-0000-0000-0000950E0000}"/>
    <cellStyle name="Migliaia 53 3 3 2 3" xfId="6530" xr:uid="{00000000-0005-0000-0000-0000960E0000}"/>
    <cellStyle name="Migliaia 53 3 3 3" xfId="5222" xr:uid="{00000000-0005-0000-0000-0000970E0000}"/>
    <cellStyle name="Migliaia 53 3 3 4" xfId="6124" xr:uid="{00000000-0005-0000-0000-0000980E0000}"/>
    <cellStyle name="Migliaia 53 3 4" xfId="2547" xr:uid="{00000000-0005-0000-0000-0000990E0000}"/>
    <cellStyle name="Migliaia 53 3 4 2" xfId="5607" xr:uid="{00000000-0005-0000-0000-00009A0E0000}"/>
    <cellStyle name="Migliaia 53 3 4 3" xfId="6529" xr:uid="{00000000-0005-0000-0000-00009B0E0000}"/>
    <cellStyle name="Migliaia 53 3 5" xfId="5220" xr:uid="{00000000-0005-0000-0000-00009C0E0000}"/>
    <cellStyle name="Migliaia 53 3 6" xfId="6122" xr:uid="{00000000-0005-0000-0000-00009D0E0000}"/>
    <cellStyle name="Migliaia 53 4" xfId="875" xr:uid="{00000000-0005-0000-0000-00009E0E0000}"/>
    <cellStyle name="Migliaia 53 4 2" xfId="876" xr:uid="{00000000-0005-0000-0000-00009F0E0000}"/>
    <cellStyle name="Migliaia 53 4 2 2" xfId="2550" xr:uid="{00000000-0005-0000-0000-0000A00E0000}"/>
    <cellStyle name="Migliaia 53 4 2 2 2" xfId="5610" xr:uid="{00000000-0005-0000-0000-0000A10E0000}"/>
    <cellStyle name="Migliaia 53 4 2 2 3" xfId="6532" xr:uid="{00000000-0005-0000-0000-0000A20E0000}"/>
    <cellStyle name="Migliaia 53 4 2 3" xfId="5224" xr:uid="{00000000-0005-0000-0000-0000A30E0000}"/>
    <cellStyle name="Migliaia 53 4 2 4" xfId="6126" xr:uid="{00000000-0005-0000-0000-0000A40E0000}"/>
    <cellStyle name="Migliaia 53 4 3" xfId="2549" xr:uid="{00000000-0005-0000-0000-0000A50E0000}"/>
    <cellStyle name="Migliaia 53 4 3 2" xfId="5609" xr:uid="{00000000-0005-0000-0000-0000A60E0000}"/>
    <cellStyle name="Migliaia 53 4 3 3" xfId="6531" xr:uid="{00000000-0005-0000-0000-0000A70E0000}"/>
    <cellStyle name="Migliaia 53 4 4" xfId="5223" xr:uid="{00000000-0005-0000-0000-0000A80E0000}"/>
    <cellStyle name="Migliaia 53 4 5" xfId="6125" xr:uid="{00000000-0005-0000-0000-0000A90E0000}"/>
    <cellStyle name="Migliaia 53 5" xfId="877" xr:uid="{00000000-0005-0000-0000-0000AA0E0000}"/>
    <cellStyle name="Migliaia 53 5 2" xfId="5225" xr:uid="{00000000-0005-0000-0000-0000AB0E0000}"/>
    <cellStyle name="Migliaia 53 5 3" xfId="6127" xr:uid="{00000000-0005-0000-0000-0000AC0E0000}"/>
    <cellStyle name="Migliaia 53 6" xfId="4847" xr:uid="{00000000-0005-0000-0000-0000AD0E0000}"/>
    <cellStyle name="Migliaia 53 7" xfId="6120" xr:uid="{00000000-0005-0000-0000-0000AE0E0000}"/>
    <cellStyle name="Migliaia 54" xfId="878" xr:uid="{00000000-0005-0000-0000-0000AF0E0000}"/>
    <cellStyle name="Migliaia 54 2" xfId="879" xr:uid="{00000000-0005-0000-0000-0000B00E0000}"/>
    <cellStyle name="Migliaia 54 2 2" xfId="2551" xr:uid="{00000000-0005-0000-0000-0000B10E0000}"/>
    <cellStyle name="Migliaia 54 2 2 2" xfId="5611" xr:uid="{00000000-0005-0000-0000-0000B20E0000}"/>
    <cellStyle name="Migliaia 54 2 2 3" xfId="6533" xr:uid="{00000000-0005-0000-0000-0000B30E0000}"/>
    <cellStyle name="Migliaia 54 2 3" xfId="4912" xr:uid="{00000000-0005-0000-0000-0000B40E0000}"/>
    <cellStyle name="Migliaia 54 2 4" xfId="6129" xr:uid="{00000000-0005-0000-0000-0000B50E0000}"/>
    <cellStyle name="Migliaia 54 3" xfId="880" xr:uid="{00000000-0005-0000-0000-0000B60E0000}"/>
    <cellStyle name="Migliaia 54 3 2" xfId="881" xr:uid="{00000000-0005-0000-0000-0000B70E0000}"/>
    <cellStyle name="Migliaia 54 3 2 2" xfId="5227" xr:uid="{00000000-0005-0000-0000-0000B80E0000}"/>
    <cellStyle name="Migliaia 54 3 2 3" xfId="6131" xr:uid="{00000000-0005-0000-0000-0000B90E0000}"/>
    <cellStyle name="Migliaia 54 3 3" xfId="882" xr:uid="{00000000-0005-0000-0000-0000BA0E0000}"/>
    <cellStyle name="Migliaia 54 3 3 2" xfId="2553" xr:uid="{00000000-0005-0000-0000-0000BB0E0000}"/>
    <cellStyle name="Migliaia 54 3 3 2 2" xfId="5613" xr:uid="{00000000-0005-0000-0000-0000BC0E0000}"/>
    <cellStyle name="Migliaia 54 3 3 2 3" xfId="6535" xr:uid="{00000000-0005-0000-0000-0000BD0E0000}"/>
    <cellStyle name="Migliaia 54 3 3 3" xfId="5228" xr:uid="{00000000-0005-0000-0000-0000BE0E0000}"/>
    <cellStyle name="Migliaia 54 3 3 4" xfId="6132" xr:uid="{00000000-0005-0000-0000-0000BF0E0000}"/>
    <cellStyle name="Migliaia 54 3 4" xfId="2552" xr:uid="{00000000-0005-0000-0000-0000C00E0000}"/>
    <cellStyle name="Migliaia 54 3 4 2" xfId="5612" xr:uid="{00000000-0005-0000-0000-0000C10E0000}"/>
    <cellStyle name="Migliaia 54 3 4 3" xfId="6534" xr:uid="{00000000-0005-0000-0000-0000C20E0000}"/>
    <cellStyle name="Migliaia 54 3 5" xfId="5226" xr:uid="{00000000-0005-0000-0000-0000C30E0000}"/>
    <cellStyle name="Migliaia 54 3 6" xfId="6130" xr:uid="{00000000-0005-0000-0000-0000C40E0000}"/>
    <cellStyle name="Migliaia 54 4" xfId="883" xr:uid="{00000000-0005-0000-0000-0000C50E0000}"/>
    <cellStyle name="Migliaia 54 4 2" xfId="884" xr:uid="{00000000-0005-0000-0000-0000C60E0000}"/>
    <cellStyle name="Migliaia 54 4 2 2" xfId="2555" xr:uid="{00000000-0005-0000-0000-0000C70E0000}"/>
    <cellStyle name="Migliaia 54 4 2 2 2" xfId="5615" xr:uid="{00000000-0005-0000-0000-0000C80E0000}"/>
    <cellStyle name="Migliaia 54 4 2 2 3" xfId="6537" xr:uid="{00000000-0005-0000-0000-0000C90E0000}"/>
    <cellStyle name="Migliaia 54 4 2 3" xfId="5230" xr:uid="{00000000-0005-0000-0000-0000CA0E0000}"/>
    <cellStyle name="Migliaia 54 4 2 4" xfId="6134" xr:uid="{00000000-0005-0000-0000-0000CB0E0000}"/>
    <cellStyle name="Migliaia 54 4 3" xfId="2554" xr:uid="{00000000-0005-0000-0000-0000CC0E0000}"/>
    <cellStyle name="Migliaia 54 4 3 2" xfId="5614" xr:uid="{00000000-0005-0000-0000-0000CD0E0000}"/>
    <cellStyle name="Migliaia 54 4 3 3" xfId="6536" xr:uid="{00000000-0005-0000-0000-0000CE0E0000}"/>
    <cellStyle name="Migliaia 54 4 4" xfId="5229" xr:uid="{00000000-0005-0000-0000-0000CF0E0000}"/>
    <cellStyle name="Migliaia 54 4 5" xfId="6133" xr:uid="{00000000-0005-0000-0000-0000D00E0000}"/>
    <cellStyle name="Migliaia 54 5" xfId="885" xr:uid="{00000000-0005-0000-0000-0000D10E0000}"/>
    <cellStyle name="Migliaia 54 5 2" xfId="5231" xr:uid="{00000000-0005-0000-0000-0000D20E0000}"/>
    <cellStyle name="Migliaia 54 5 3" xfId="6135" xr:uid="{00000000-0005-0000-0000-0000D30E0000}"/>
    <cellStyle name="Migliaia 54 6" xfId="4848" xr:uid="{00000000-0005-0000-0000-0000D40E0000}"/>
    <cellStyle name="Migliaia 54 7" xfId="6128" xr:uid="{00000000-0005-0000-0000-0000D50E0000}"/>
    <cellStyle name="Migliaia 55" xfId="886" xr:uid="{00000000-0005-0000-0000-0000D60E0000}"/>
    <cellStyle name="Migliaia 55 2" xfId="887" xr:uid="{00000000-0005-0000-0000-0000D70E0000}"/>
    <cellStyle name="Migliaia 55 2 2" xfId="2556" xr:uid="{00000000-0005-0000-0000-0000D80E0000}"/>
    <cellStyle name="Migliaia 55 2 2 2" xfId="5616" xr:uid="{00000000-0005-0000-0000-0000D90E0000}"/>
    <cellStyle name="Migliaia 55 2 2 3" xfId="6538" xr:uid="{00000000-0005-0000-0000-0000DA0E0000}"/>
    <cellStyle name="Migliaia 55 2 3" xfId="4913" xr:uid="{00000000-0005-0000-0000-0000DB0E0000}"/>
    <cellStyle name="Migliaia 55 2 4" xfId="6137" xr:uid="{00000000-0005-0000-0000-0000DC0E0000}"/>
    <cellStyle name="Migliaia 55 3" xfId="888" xr:uid="{00000000-0005-0000-0000-0000DD0E0000}"/>
    <cellStyle name="Migliaia 55 3 2" xfId="889" xr:uid="{00000000-0005-0000-0000-0000DE0E0000}"/>
    <cellStyle name="Migliaia 55 3 2 2" xfId="5233" xr:uid="{00000000-0005-0000-0000-0000DF0E0000}"/>
    <cellStyle name="Migliaia 55 3 2 3" xfId="6139" xr:uid="{00000000-0005-0000-0000-0000E00E0000}"/>
    <cellStyle name="Migliaia 55 3 3" xfId="890" xr:uid="{00000000-0005-0000-0000-0000E10E0000}"/>
    <cellStyle name="Migliaia 55 3 3 2" xfId="2558" xr:uid="{00000000-0005-0000-0000-0000E20E0000}"/>
    <cellStyle name="Migliaia 55 3 3 2 2" xfId="5618" xr:uid="{00000000-0005-0000-0000-0000E30E0000}"/>
    <cellStyle name="Migliaia 55 3 3 2 3" xfId="6540" xr:uid="{00000000-0005-0000-0000-0000E40E0000}"/>
    <cellStyle name="Migliaia 55 3 3 3" xfId="5234" xr:uid="{00000000-0005-0000-0000-0000E50E0000}"/>
    <cellStyle name="Migliaia 55 3 3 4" xfId="6140" xr:uid="{00000000-0005-0000-0000-0000E60E0000}"/>
    <cellStyle name="Migliaia 55 3 4" xfId="2557" xr:uid="{00000000-0005-0000-0000-0000E70E0000}"/>
    <cellStyle name="Migliaia 55 3 4 2" xfId="5617" xr:uid="{00000000-0005-0000-0000-0000E80E0000}"/>
    <cellStyle name="Migliaia 55 3 4 3" xfId="6539" xr:uid="{00000000-0005-0000-0000-0000E90E0000}"/>
    <cellStyle name="Migliaia 55 3 5" xfId="5232" xr:uid="{00000000-0005-0000-0000-0000EA0E0000}"/>
    <cellStyle name="Migliaia 55 3 6" xfId="6138" xr:uid="{00000000-0005-0000-0000-0000EB0E0000}"/>
    <cellStyle name="Migliaia 55 4" xfId="891" xr:uid="{00000000-0005-0000-0000-0000EC0E0000}"/>
    <cellStyle name="Migliaia 55 4 2" xfId="892" xr:uid="{00000000-0005-0000-0000-0000ED0E0000}"/>
    <cellStyle name="Migliaia 55 4 2 2" xfId="2560" xr:uid="{00000000-0005-0000-0000-0000EE0E0000}"/>
    <cellStyle name="Migliaia 55 4 2 2 2" xfId="5620" xr:uid="{00000000-0005-0000-0000-0000EF0E0000}"/>
    <cellStyle name="Migliaia 55 4 2 2 3" xfId="6542" xr:uid="{00000000-0005-0000-0000-0000F00E0000}"/>
    <cellStyle name="Migliaia 55 4 2 3" xfId="5236" xr:uid="{00000000-0005-0000-0000-0000F10E0000}"/>
    <cellStyle name="Migliaia 55 4 2 4" xfId="6142" xr:uid="{00000000-0005-0000-0000-0000F20E0000}"/>
    <cellStyle name="Migliaia 55 4 3" xfId="2559" xr:uid="{00000000-0005-0000-0000-0000F30E0000}"/>
    <cellStyle name="Migliaia 55 4 3 2" xfId="5619" xr:uid="{00000000-0005-0000-0000-0000F40E0000}"/>
    <cellStyle name="Migliaia 55 4 3 3" xfId="6541" xr:uid="{00000000-0005-0000-0000-0000F50E0000}"/>
    <cellStyle name="Migliaia 55 4 4" xfId="5235" xr:uid="{00000000-0005-0000-0000-0000F60E0000}"/>
    <cellStyle name="Migliaia 55 4 5" xfId="6141" xr:uid="{00000000-0005-0000-0000-0000F70E0000}"/>
    <cellStyle name="Migliaia 55 5" xfId="893" xr:uid="{00000000-0005-0000-0000-0000F80E0000}"/>
    <cellStyle name="Migliaia 55 5 2" xfId="5237" xr:uid="{00000000-0005-0000-0000-0000F90E0000}"/>
    <cellStyle name="Migliaia 55 5 3" xfId="6143" xr:uid="{00000000-0005-0000-0000-0000FA0E0000}"/>
    <cellStyle name="Migliaia 55 6" xfId="4849" xr:uid="{00000000-0005-0000-0000-0000FB0E0000}"/>
    <cellStyle name="Migliaia 55 7" xfId="6136" xr:uid="{00000000-0005-0000-0000-0000FC0E0000}"/>
    <cellStyle name="Migliaia 56" xfId="894" xr:uid="{00000000-0005-0000-0000-0000FD0E0000}"/>
    <cellStyle name="Migliaia 56 2" xfId="895" xr:uid="{00000000-0005-0000-0000-0000FE0E0000}"/>
    <cellStyle name="Migliaia 56 2 2" xfId="2561" xr:uid="{00000000-0005-0000-0000-0000FF0E0000}"/>
    <cellStyle name="Migliaia 56 2 2 2" xfId="5621" xr:uid="{00000000-0005-0000-0000-0000000F0000}"/>
    <cellStyle name="Migliaia 56 2 2 3" xfId="6543" xr:uid="{00000000-0005-0000-0000-0000010F0000}"/>
    <cellStyle name="Migliaia 56 2 3" xfId="4914" xr:uid="{00000000-0005-0000-0000-0000020F0000}"/>
    <cellStyle name="Migliaia 56 2 4" xfId="6145" xr:uid="{00000000-0005-0000-0000-0000030F0000}"/>
    <cellStyle name="Migliaia 56 3" xfId="896" xr:uid="{00000000-0005-0000-0000-0000040F0000}"/>
    <cellStyle name="Migliaia 56 3 2" xfId="897" xr:uid="{00000000-0005-0000-0000-0000050F0000}"/>
    <cellStyle name="Migliaia 56 3 2 2" xfId="5239" xr:uid="{00000000-0005-0000-0000-0000060F0000}"/>
    <cellStyle name="Migliaia 56 3 2 3" xfId="6147" xr:uid="{00000000-0005-0000-0000-0000070F0000}"/>
    <cellStyle name="Migliaia 56 3 3" xfId="898" xr:uid="{00000000-0005-0000-0000-0000080F0000}"/>
    <cellStyle name="Migliaia 56 3 3 2" xfId="2563" xr:uid="{00000000-0005-0000-0000-0000090F0000}"/>
    <cellStyle name="Migliaia 56 3 3 2 2" xfId="5623" xr:uid="{00000000-0005-0000-0000-00000A0F0000}"/>
    <cellStyle name="Migliaia 56 3 3 2 3" xfId="6545" xr:uid="{00000000-0005-0000-0000-00000B0F0000}"/>
    <cellStyle name="Migliaia 56 3 3 3" xfId="5240" xr:uid="{00000000-0005-0000-0000-00000C0F0000}"/>
    <cellStyle name="Migliaia 56 3 3 4" xfId="6148" xr:uid="{00000000-0005-0000-0000-00000D0F0000}"/>
    <cellStyle name="Migliaia 56 3 4" xfId="2562" xr:uid="{00000000-0005-0000-0000-00000E0F0000}"/>
    <cellStyle name="Migliaia 56 3 4 2" xfId="5622" xr:uid="{00000000-0005-0000-0000-00000F0F0000}"/>
    <cellStyle name="Migliaia 56 3 4 3" xfId="6544" xr:uid="{00000000-0005-0000-0000-0000100F0000}"/>
    <cellStyle name="Migliaia 56 3 5" xfId="5238" xr:uid="{00000000-0005-0000-0000-0000110F0000}"/>
    <cellStyle name="Migliaia 56 3 6" xfId="6146" xr:uid="{00000000-0005-0000-0000-0000120F0000}"/>
    <cellStyle name="Migliaia 56 4" xfId="899" xr:uid="{00000000-0005-0000-0000-0000130F0000}"/>
    <cellStyle name="Migliaia 56 4 2" xfId="900" xr:uid="{00000000-0005-0000-0000-0000140F0000}"/>
    <cellStyle name="Migliaia 56 4 2 2" xfId="2565" xr:uid="{00000000-0005-0000-0000-0000150F0000}"/>
    <cellStyle name="Migliaia 56 4 2 2 2" xfId="5625" xr:uid="{00000000-0005-0000-0000-0000160F0000}"/>
    <cellStyle name="Migliaia 56 4 2 2 3" xfId="6547" xr:uid="{00000000-0005-0000-0000-0000170F0000}"/>
    <cellStyle name="Migliaia 56 4 2 3" xfId="5242" xr:uid="{00000000-0005-0000-0000-0000180F0000}"/>
    <cellStyle name="Migliaia 56 4 2 4" xfId="6150" xr:uid="{00000000-0005-0000-0000-0000190F0000}"/>
    <cellStyle name="Migliaia 56 4 3" xfId="2564" xr:uid="{00000000-0005-0000-0000-00001A0F0000}"/>
    <cellStyle name="Migliaia 56 4 3 2" xfId="5624" xr:uid="{00000000-0005-0000-0000-00001B0F0000}"/>
    <cellStyle name="Migliaia 56 4 3 3" xfId="6546" xr:uid="{00000000-0005-0000-0000-00001C0F0000}"/>
    <cellStyle name="Migliaia 56 4 4" xfId="5241" xr:uid="{00000000-0005-0000-0000-00001D0F0000}"/>
    <cellStyle name="Migliaia 56 4 5" xfId="6149" xr:uid="{00000000-0005-0000-0000-00001E0F0000}"/>
    <cellStyle name="Migliaia 56 5" xfId="901" xr:uid="{00000000-0005-0000-0000-00001F0F0000}"/>
    <cellStyle name="Migliaia 56 5 2" xfId="5243" xr:uid="{00000000-0005-0000-0000-0000200F0000}"/>
    <cellStyle name="Migliaia 56 5 3" xfId="6151" xr:uid="{00000000-0005-0000-0000-0000210F0000}"/>
    <cellStyle name="Migliaia 56 6" xfId="4850" xr:uid="{00000000-0005-0000-0000-0000220F0000}"/>
    <cellStyle name="Migliaia 56 7" xfId="6144" xr:uid="{00000000-0005-0000-0000-0000230F0000}"/>
    <cellStyle name="Migliaia 57" xfId="902" xr:uid="{00000000-0005-0000-0000-0000240F0000}"/>
    <cellStyle name="Migliaia 57 2" xfId="903" xr:uid="{00000000-0005-0000-0000-0000250F0000}"/>
    <cellStyle name="Migliaia 57 2 2" xfId="2566" xr:uid="{00000000-0005-0000-0000-0000260F0000}"/>
    <cellStyle name="Migliaia 57 2 2 2" xfId="5626" xr:uid="{00000000-0005-0000-0000-0000270F0000}"/>
    <cellStyle name="Migliaia 57 2 2 3" xfId="6548" xr:uid="{00000000-0005-0000-0000-0000280F0000}"/>
    <cellStyle name="Migliaia 57 2 3" xfId="4915" xr:uid="{00000000-0005-0000-0000-0000290F0000}"/>
    <cellStyle name="Migliaia 57 2 4" xfId="6153" xr:uid="{00000000-0005-0000-0000-00002A0F0000}"/>
    <cellStyle name="Migliaia 57 3" xfId="904" xr:uid="{00000000-0005-0000-0000-00002B0F0000}"/>
    <cellStyle name="Migliaia 57 3 2" xfId="905" xr:uid="{00000000-0005-0000-0000-00002C0F0000}"/>
    <cellStyle name="Migliaia 57 3 2 2" xfId="5245" xr:uid="{00000000-0005-0000-0000-00002D0F0000}"/>
    <cellStyle name="Migliaia 57 3 2 3" xfId="6155" xr:uid="{00000000-0005-0000-0000-00002E0F0000}"/>
    <cellStyle name="Migliaia 57 3 3" xfId="906" xr:uid="{00000000-0005-0000-0000-00002F0F0000}"/>
    <cellStyle name="Migliaia 57 3 3 2" xfId="2568" xr:uid="{00000000-0005-0000-0000-0000300F0000}"/>
    <cellStyle name="Migliaia 57 3 3 2 2" xfId="5628" xr:uid="{00000000-0005-0000-0000-0000310F0000}"/>
    <cellStyle name="Migliaia 57 3 3 2 3" xfId="6550" xr:uid="{00000000-0005-0000-0000-0000320F0000}"/>
    <cellStyle name="Migliaia 57 3 3 3" xfId="5246" xr:uid="{00000000-0005-0000-0000-0000330F0000}"/>
    <cellStyle name="Migliaia 57 3 3 4" xfId="6156" xr:uid="{00000000-0005-0000-0000-0000340F0000}"/>
    <cellStyle name="Migliaia 57 3 4" xfId="2567" xr:uid="{00000000-0005-0000-0000-0000350F0000}"/>
    <cellStyle name="Migliaia 57 3 4 2" xfId="5627" xr:uid="{00000000-0005-0000-0000-0000360F0000}"/>
    <cellStyle name="Migliaia 57 3 4 3" xfId="6549" xr:uid="{00000000-0005-0000-0000-0000370F0000}"/>
    <cellStyle name="Migliaia 57 3 5" xfId="5244" xr:uid="{00000000-0005-0000-0000-0000380F0000}"/>
    <cellStyle name="Migliaia 57 3 6" xfId="6154" xr:uid="{00000000-0005-0000-0000-0000390F0000}"/>
    <cellStyle name="Migliaia 57 4" xfId="907" xr:uid="{00000000-0005-0000-0000-00003A0F0000}"/>
    <cellStyle name="Migliaia 57 4 2" xfId="908" xr:uid="{00000000-0005-0000-0000-00003B0F0000}"/>
    <cellStyle name="Migliaia 57 4 2 2" xfId="2570" xr:uid="{00000000-0005-0000-0000-00003C0F0000}"/>
    <cellStyle name="Migliaia 57 4 2 2 2" xfId="5630" xr:uid="{00000000-0005-0000-0000-00003D0F0000}"/>
    <cellStyle name="Migliaia 57 4 2 2 3" xfId="6552" xr:uid="{00000000-0005-0000-0000-00003E0F0000}"/>
    <cellStyle name="Migliaia 57 4 2 3" xfId="5248" xr:uid="{00000000-0005-0000-0000-00003F0F0000}"/>
    <cellStyle name="Migliaia 57 4 2 4" xfId="6158" xr:uid="{00000000-0005-0000-0000-0000400F0000}"/>
    <cellStyle name="Migliaia 57 4 3" xfId="2569" xr:uid="{00000000-0005-0000-0000-0000410F0000}"/>
    <cellStyle name="Migliaia 57 4 3 2" xfId="5629" xr:uid="{00000000-0005-0000-0000-0000420F0000}"/>
    <cellStyle name="Migliaia 57 4 3 3" xfId="6551" xr:uid="{00000000-0005-0000-0000-0000430F0000}"/>
    <cellStyle name="Migliaia 57 4 4" xfId="5247" xr:uid="{00000000-0005-0000-0000-0000440F0000}"/>
    <cellStyle name="Migliaia 57 4 5" xfId="6157" xr:uid="{00000000-0005-0000-0000-0000450F0000}"/>
    <cellStyle name="Migliaia 57 5" xfId="909" xr:uid="{00000000-0005-0000-0000-0000460F0000}"/>
    <cellStyle name="Migliaia 57 5 2" xfId="5249" xr:uid="{00000000-0005-0000-0000-0000470F0000}"/>
    <cellStyle name="Migliaia 57 5 3" xfId="6159" xr:uid="{00000000-0005-0000-0000-0000480F0000}"/>
    <cellStyle name="Migliaia 57 6" xfId="4851" xr:uid="{00000000-0005-0000-0000-0000490F0000}"/>
    <cellStyle name="Migliaia 57 7" xfId="6152" xr:uid="{00000000-0005-0000-0000-00004A0F0000}"/>
    <cellStyle name="Migliaia 58" xfId="910" xr:uid="{00000000-0005-0000-0000-00004B0F0000}"/>
    <cellStyle name="Migliaia 58 2" xfId="911" xr:uid="{00000000-0005-0000-0000-00004C0F0000}"/>
    <cellStyle name="Migliaia 58 2 2" xfId="2571" xr:uid="{00000000-0005-0000-0000-00004D0F0000}"/>
    <cellStyle name="Migliaia 58 2 2 2" xfId="5631" xr:uid="{00000000-0005-0000-0000-00004E0F0000}"/>
    <cellStyle name="Migliaia 58 2 2 3" xfId="6553" xr:uid="{00000000-0005-0000-0000-00004F0F0000}"/>
    <cellStyle name="Migliaia 58 2 3" xfId="4916" xr:uid="{00000000-0005-0000-0000-0000500F0000}"/>
    <cellStyle name="Migliaia 58 2 4" xfId="6161" xr:uid="{00000000-0005-0000-0000-0000510F0000}"/>
    <cellStyle name="Migliaia 58 3" xfId="912" xr:uid="{00000000-0005-0000-0000-0000520F0000}"/>
    <cellStyle name="Migliaia 58 3 2" xfId="913" xr:uid="{00000000-0005-0000-0000-0000530F0000}"/>
    <cellStyle name="Migliaia 58 3 2 2" xfId="5251" xr:uid="{00000000-0005-0000-0000-0000540F0000}"/>
    <cellStyle name="Migliaia 58 3 2 3" xfId="6163" xr:uid="{00000000-0005-0000-0000-0000550F0000}"/>
    <cellStyle name="Migliaia 58 3 3" xfId="914" xr:uid="{00000000-0005-0000-0000-0000560F0000}"/>
    <cellStyle name="Migliaia 58 3 3 2" xfId="2573" xr:uid="{00000000-0005-0000-0000-0000570F0000}"/>
    <cellStyle name="Migliaia 58 3 3 2 2" xfId="5633" xr:uid="{00000000-0005-0000-0000-0000580F0000}"/>
    <cellStyle name="Migliaia 58 3 3 2 3" xfId="6555" xr:uid="{00000000-0005-0000-0000-0000590F0000}"/>
    <cellStyle name="Migliaia 58 3 3 3" xfId="5252" xr:uid="{00000000-0005-0000-0000-00005A0F0000}"/>
    <cellStyle name="Migliaia 58 3 3 4" xfId="6164" xr:uid="{00000000-0005-0000-0000-00005B0F0000}"/>
    <cellStyle name="Migliaia 58 3 4" xfId="2572" xr:uid="{00000000-0005-0000-0000-00005C0F0000}"/>
    <cellStyle name="Migliaia 58 3 4 2" xfId="5632" xr:uid="{00000000-0005-0000-0000-00005D0F0000}"/>
    <cellStyle name="Migliaia 58 3 4 3" xfId="6554" xr:uid="{00000000-0005-0000-0000-00005E0F0000}"/>
    <cellStyle name="Migliaia 58 3 5" xfId="5250" xr:uid="{00000000-0005-0000-0000-00005F0F0000}"/>
    <cellStyle name="Migliaia 58 3 6" xfId="6162" xr:uid="{00000000-0005-0000-0000-0000600F0000}"/>
    <cellStyle name="Migliaia 58 4" xfId="915" xr:uid="{00000000-0005-0000-0000-0000610F0000}"/>
    <cellStyle name="Migliaia 58 4 2" xfId="916" xr:uid="{00000000-0005-0000-0000-0000620F0000}"/>
    <cellStyle name="Migliaia 58 4 2 2" xfId="2575" xr:uid="{00000000-0005-0000-0000-0000630F0000}"/>
    <cellStyle name="Migliaia 58 4 2 2 2" xfId="5635" xr:uid="{00000000-0005-0000-0000-0000640F0000}"/>
    <cellStyle name="Migliaia 58 4 2 2 3" xfId="6557" xr:uid="{00000000-0005-0000-0000-0000650F0000}"/>
    <cellStyle name="Migliaia 58 4 2 3" xfId="5254" xr:uid="{00000000-0005-0000-0000-0000660F0000}"/>
    <cellStyle name="Migliaia 58 4 2 4" xfId="6166" xr:uid="{00000000-0005-0000-0000-0000670F0000}"/>
    <cellStyle name="Migliaia 58 4 3" xfId="2574" xr:uid="{00000000-0005-0000-0000-0000680F0000}"/>
    <cellStyle name="Migliaia 58 4 3 2" xfId="5634" xr:uid="{00000000-0005-0000-0000-0000690F0000}"/>
    <cellStyle name="Migliaia 58 4 3 3" xfId="6556" xr:uid="{00000000-0005-0000-0000-00006A0F0000}"/>
    <cellStyle name="Migliaia 58 4 4" xfId="5253" xr:uid="{00000000-0005-0000-0000-00006B0F0000}"/>
    <cellStyle name="Migliaia 58 4 5" xfId="6165" xr:uid="{00000000-0005-0000-0000-00006C0F0000}"/>
    <cellStyle name="Migliaia 58 5" xfId="917" xr:uid="{00000000-0005-0000-0000-00006D0F0000}"/>
    <cellStyle name="Migliaia 58 5 2" xfId="5255" xr:uid="{00000000-0005-0000-0000-00006E0F0000}"/>
    <cellStyle name="Migliaia 58 5 3" xfId="6167" xr:uid="{00000000-0005-0000-0000-00006F0F0000}"/>
    <cellStyle name="Migliaia 58 6" xfId="4852" xr:uid="{00000000-0005-0000-0000-0000700F0000}"/>
    <cellStyle name="Migliaia 58 7" xfId="6160" xr:uid="{00000000-0005-0000-0000-0000710F0000}"/>
    <cellStyle name="Migliaia 59" xfId="918" xr:uid="{00000000-0005-0000-0000-0000720F0000}"/>
    <cellStyle name="Migliaia 59 2" xfId="919" xr:uid="{00000000-0005-0000-0000-0000730F0000}"/>
    <cellStyle name="Migliaia 59 2 2" xfId="2576" xr:uid="{00000000-0005-0000-0000-0000740F0000}"/>
    <cellStyle name="Migliaia 59 2 2 2" xfId="5636" xr:uid="{00000000-0005-0000-0000-0000750F0000}"/>
    <cellStyle name="Migliaia 59 2 2 3" xfId="6558" xr:uid="{00000000-0005-0000-0000-0000760F0000}"/>
    <cellStyle name="Migliaia 59 2 3" xfId="4917" xr:uid="{00000000-0005-0000-0000-0000770F0000}"/>
    <cellStyle name="Migliaia 59 2 4" xfId="6169" xr:uid="{00000000-0005-0000-0000-0000780F0000}"/>
    <cellStyle name="Migliaia 59 3" xfId="920" xr:uid="{00000000-0005-0000-0000-0000790F0000}"/>
    <cellStyle name="Migliaia 59 3 2" xfId="921" xr:uid="{00000000-0005-0000-0000-00007A0F0000}"/>
    <cellStyle name="Migliaia 59 3 2 2" xfId="5257" xr:uid="{00000000-0005-0000-0000-00007B0F0000}"/>
    <cellStyle name="Migliaia 59 3 2 3" xfId="6171" xr:uid="{00000000-0005-0000-0000-00007C0F0000}"/>
    <cellStyle name="Migliaia 59 3 3" xfId="922" xr:uid="{00000000-0005-0000-0000-00007D0F0000}"/>
    <cellStyle name="Migliaia 59 3 3 2" xfId="2578" xr:uid="{00000000-0005-0000-0000-00007E0F0000}"/>
    <cellStyle name="Migliaia 59 3 3 2 2" xfId="5638" xr:uid="{00000000-0005-0000-0000-00007F0F0000}"/>
    <cellStyle name="Migliaia 59 3 3 2 3" xfId="6560" xr:uid="{00000000-0005-0000-0000-0000800F0000}"/>
    <cellStyle name="Migliaia 59 3 3 3" xfId="5258" xr:uid="{00000000-0005-0000-0000-0000810F0000}"/>
    <cellStyle name="Migliaia 59 3 3 4" xfId="6172" xr:uid="{00000000-0005-0000-0000-0000820F0000}"/>
    <cellStyle name="Migliaia 59 3 4" xfId="2577" xr:uid="{00000000-0005-0000-0000-0000830F0000}"/>
    <cellStyle name="Migliaia 59 3 4 2" xfId="5637" xr:uid="{00000000-0005-0000-0000-0000840F0000}"/>
    <cellStyle name="Migliaia 59 3 4 3" xfId="6559" xr:uid="{00000000-0005-0000-0000-0000850F0000}"/>
    <cellStyle name="Migliaia 59 3 5" xfId="5256" xr:uid="{00000000-0005-0000-0000-0000860F0000}"/>
    <cellStyle name="Migliaia 59 3 6" xfId="6170" xr:uid="{00000000-0005-0000-0000-0000870F0000}"/>
    <cellStyle name="Migliaia 59 4" xfId="923" xr:uid="{00000000-0005-0000-0000-0000880F0000}"/>
    <cellStyle name="Migliaia 59 4 2" xfId="924" xr:uid="{00000000-0005-0000-0000-0000890F0000}"/>
    <cellStyle name="Migliaia 59 4 2 2" xfId="2580" xr:uid="{00000000-0005-0000-0000-00008A0F0000}"/>
    <cellStyle name="Migliaia 59 4 2 2 2" xfId="5640" xr:uid="{00000000-0005-0000-0000-00008B0F0000}"/>
    <cellStyle name="Migliaia 59 4 2 2 3" xfId="6562" xr:uid="{00000000-0005-0000-0000-00008C0F0000}"/>
    <cellStyle name="Migliaia 59 4 2 3" xfId="5260" xr:uid="{00000000-0005-0000-0000-00008D0F0000}"/>
    <cellStyle name="Migliaia 59 4 2 4" xfId="6174" xr:uid="{00000000-0005-0000-0000-00008E0F0000}"/>
    <cellStyle name="Migliaia 59 4 3" xfId="2579" xr:uid="{00000000-0005-0000-0000-00008F0F0000}"/>
    <cellStyle name="Migliaia 59 4 3 2" xfId="5639" xr:uid="{00000000-0005-0000-0000-0000900F0000}"/>
    <cellStyle name="Migliaia 59 4 3 3" xfId="6561" xr:uid="{00000000-0005-0000-0000-0000910F0000}"/>
    <cellStyle name="Migliaia 59 4 4" xfId="5259" xr:uid="{00000000-0005-0000-0000-0000920F0000}"/>
    <cellStyle name="Migliaia 59 4 5" xfId="6173" xr:uid="{00000000-0005-0000-0000-0000930F0000}"/>
    <cellStyle name="Migliaia 59 5" xfId="925" xr:uid="{00000000-0005-0000-0000-0000940F0000}"/>
    <cellStyle name="Migliaia 59 5 2" xfId="5261" xr:uid="{00000000-0005-0000-0000-0000950F0000}"/>
    <cellStyle name="Migliaia 59 5 3" xfId="6175" xr:uid="{00000000-0005-0000-0000-0000960F0000}"/>
    <cellStyle name="Migliaia 59 6" xfId="4853" xr:uid="{00000000-0005-0000-0000-0000970F0000}"/>
    <cellStyle name="Migliaia 59 7" xfId="6168" xr:uid="{00000000-0005-0000-0000-0000980F0000}"/>
    <cellStyle name="Migliaia 6" xfId="926" xr:uid="{00000000-0005-0000-0000-0000990F0000}"/>
    <cellStyle name="Migliaia 6 2" xfId="927" xr:uid="{00000000-0005-0000-0000-00009A0F0000}"/>
    <cellStyle name="Migliaia 6 2 2" xfId="2581" xr:uid="{00000000-0005-0000-0000-00009B0F0000}"/>
    <cellStyle name="Migliaia 6 2 2 2" xfId="5641" xr:uid="{00000000-0005-0000-0000-00009C0F0000}"/>
    <cellStyle name="Migliaia 6 2 2 3" xfId="6563" xr:uid="{00000000-0005-0000-0000-00009D0F0000}"/>
    <cellStyle name="Migliaia 6 2 3" xfId="4918" xr:uid="{00000000-0005-0000-0000-00009E0F0000}"/>
    <cellStyle name="Migliaia 6 2 4" xfId="6177" xr:uid="{00000000-0005-0000-0000-00009F0F0000}"/>
    <cellStyle name="Migliaia 6 3" xfId="928" xr:uid="{00000000-0005-0000-0000-0000A00F0000}"/>
    <cellStyle name="Migliaia 6 3 2" xfId="929" xr:uid="{00000000-0005-0000-0000-0000A10F0000}"/>
    <cellStyle name="Migliaia 6 3 2 2" xfId="5263" xr:uid="{00000000-0005-0000-0000-0000A20F0000}"/>
    <cellStyle name="Migliaia 6 3 2 3" xfId="6179" xr:uid="{00000000-0005-0000-0000-0000A30F0000}"/>
    <cellStyle name="Migliaia 6 3 3" xfId="930" xr:uid="{00000000-0005-0000-0000-0000A40F0000}"/>
    <cellStyle name="Migliaia 6 3 3 2" xfId="2583" xr:uid="{00000000-0005-0000-0000-0000A50F0000}"/>
    <cellStyle name="Migliaia 6 3 3 2 2" xfId="5643" xr:uid="{00000000-0005-0000-0000-0000A60F0000}"/>
    <cellStyle name="Migliaia 6 3 3 2 3" xfId="6565" xr:uid="{00000000-0005-0000-0000-0000A70F0000}"/>
    <cellStyle name="Migliaia 6 3 3 3" xfId="5264" xr:uid="{00000000-0005-0000-0000-0000A80F0000}"/>
    <cellStyle name="Migliaia 6 3 3 4" xfId="6180" xr:uid="{00000000-0005-0000-0000-0000A90F0000}"/>
    <cellStyle name="Migliaia 6 3 4" xfId="2582" xr:uid="{00000000-0005-0000-0000-0000AA0F0000}"/>
    <cellStyle name="Migliaia 6 3 4 2" xfId="5642" xr:uid="{00000000-0005-0000-0000-0000AB0F0000}"/>
    <cellStyle name="Migliaia 6 3 4 3" xfId="6564" xr:uid="{00000000-0005-0000-0000-0000AC0F0000}"/>
    <cellStyle name="Migliaia 6 3 5" xfId="5262" xr:uid="{00000000-0005-0000-0000-0000AD0F0000}"/>
    <cellStyle name="Migliaia 6 3 6" xfId="6178" xr:uid="{00000000-0005-0000-0000-0000AE0F0000}"/>
    <cellStyle name="Migliaia 6 4" xfId="931" xr:uid="{00000000-0005-0000-0000-0000AF0F0000}"/>
    <cellStyle name="Migliaia 6 4 2" xfId="932" xr:uid="{00000000-0005-0000-0000-0000B00F0000}"/>
    <cellStyle name="Migliaia 6 4 2 2" xfId="2585" xr:uid="{00000000-0005-0000-0000-0000B10F0000}"/>
    <cellStyle name="Migliaia 6 4 2 2 2" xfId="5645" xr:uid="{00000000-0005-0000-0000-0000B20F0000}"/>
    <cellStyle name="Migliaia 6 4 2 2 3" xfId="6567" xr:uid="{00000000-0005-0000-0000-0000B30F0000}"/>
    <cellStyle name="Migliaia 6 4 2 3" xfId="5266" xr:uid="{00000000-0005-0000-0000-0000B40F0000}"/>
    <cellStyle name="Migliaia 6 4 2 4" xfId="6182" xr:uid="{00000000-0005-0000-0000-0000B50F0000}"/>
    <cellStyle name="Migliaia 6 4 3" xfId="2584" xr:uid="{00000000-0005-0000-0000-0000B60F0000}"/>
    <cellStyle name="Migliaia 6 4 3 2" xfId="5644" xr:uid="{00000000-0005-0000-0000-0000B70F0000}"/>
    <cellStyle name="Migliaia 6 4 3 3" xfId="6566" xr:uid="{00000000-0005-0000-0000-0000B80F0000}"/>
    <cellStyle name="Migliaia 6 4 4" xfId="5265" xr:uid="{00000000-0005-0000-0000-0000B90F0000}"/>
    <cellStyle name="Migliaia 6 4 5" xfId="6181" xr:uid="{00000000-0005-0000-0000-0000BA0F0000}"/>
    <cellStyle name="Migliaia 6 5" xfId="933" xr:uid="{00000000-0005-0000-0000-0000BB0F0000}"/>
    <cellStyle name="Migliaia 6 5 2" xfId="5267" xr:uid="{00000000-0005-0000-0000-0000BC0F0000}"/>
    <cellStyle name="Migliaia 6 5 3" xfId="6183" xr:uid="{00000000-0005-0000-0000-0000BD0F0000}"/>
    <cellStyle name="Migliaia 6 6" xfId="4854" xr:uid="{00000000-0005-0000-0000-0000BE0F0000}"/>
    <cellStyle name="Migliaia 6 7" xfId="6176" xr:uid="{00000000-0005-0000-0000-0000BF0F0000}"/>
    <cellStyle name="Migliaia 60" xfId="934" xr:uid="{00000000-0005-0000-0000-0000C00F0000}"/>
    <cellStyle name="Migliaia 60 2" xfId="935" xr:uid="{00000000-0005-0000-0000-0000C10F0000}"/>
    <cellStyle name="Migliaia 60 2 2" xfId="2586" xr:uid="{00000000-0005-0000-0000-0000C20F0000}"/>
    <cellStyle name="Migliaia 60 2 2 2" xfId="5646" xr:uid="{00000000-0005-0000-0000-0000C30F0000}"/>
    <cellStyle name="Migliaia 60 2 2 3" xfId="6568" xr:uid="{00000000-0005-0000-0000-0000C40F0000}"/>
    <cellStyle name="Migliaia 60 2 3" xfId="4919" xr:uid="{00000000-0005-0000-0000-0000C50F0000}"/>
    <cellStyle name="Migliaia 60 2 4" xfId="6185" xr:uid="{00000000-0005-0000-0000-0000C60F0000}"/>
    <cellStyle name="Migliaia 60 3" xfId="936" xr:uid="{00000000-0005-0000-0000-0000C70F0000}"/>
    <cellStyle name="Migliaia 60 3 2" xfId="937" xr:uid="{00000000-0005-0000-0000-0000C80F0000}"/>
    <cellStyle name="Migliaia 60 3 2 2" xfId="5269" xr:uid="{00000000-0005-0000-0000-0000C90F0000}"/>
    <cellStyle name="Migliaia 60 3 2 3" xfId="6187" xr:uid="{00000000-0005-0000-0000-0000CA0F0000}"/>
    <cellStyle name="Migliaia 60 3 3" xfId="938" xr:uid="{00000000-0005-0000-0000-0000CB0F0000}"/>
    <cellStyle name="Migliaia 60 3 3 2" xfId="2588" xr:uid="{00000000-0005-0000-0000-0000CC0F0000}"/>
    <cellStyle name="Migliaia 60 3 3 2 2" xfId="5648" xr:uid="{00000000-0005-0000-0000-0000CD0F0000}"/>
    <cellStyle name="Migliaia 60 3 3 2 3" xfId="6570" xr:uid="{00000000-0005-0000-0000-0000CE0F0000}"/>
    <cellStyle name="Migliaia 60 3 3 3" xfId="5270" xr:uid="{00000000-0005-0000-0000-0000CF0F0000}"/>
    <cellStyle name="Migliaia 60 3 3 4" xfId="6188" xr:uid="{00000000-0005-0000-0000-0000D00F0000}"/>
    <cellStyle name="Migliaia 60 3 4" xfId="2587" xr:uid="{00000000-0005-0000-0000-0000D10F0000}"/>
    <cellStyle name="Migliaia 60 3 4 2" xfId="5647" xr:uid="{00000000-0005-0000-0000-0000D20F0000}"/>
    <cellStyle name="Migliaia 60 3 4 3" xfId="6569" xr:uid="{00000000-0005-0000-0000-0000D30F0000}"/>
    <cellStyle name="Migliaia 60 3 5" xfId="5268" xr:uid="{00000000-0005-0000-0000-0000D40F0000}"/>
    <cellStyle name="Migliaia 60 3 6" xfId="6186" xr:uid="{00000000-0005-0000-0000-0000D50F0000}"/>
    <cellStyle name="Migliaia 60 4" xfId="939" xr:uid="{00000000-0005-0000-0000-0000D60F0000}"/>
    <cellStyle name="Migliaia 60 4 2" xfId="940" xr:uid="{00000000-0005-0000-0000-0000D70F0000}"/>
    <cellStyle name="Migliaia 60 4 2 2" xfId="2590" xr:uid="{00000000-0005-0000-0000-0000D80F0000}"/>
    <cellStyle name="Migliaia 60 4 2 2 2" xfId="5650" xr:uid="{00000000-0005-0000-0000-0000D90F0000}"/>
    <cellStyle name="Migliaia 60 4 2 2 3" xfId="6572" xr:uid="{00000000-0005-0000-0000-0000DA0F0000}"/>
    <cellStyle name="Migliaia 60 4 2 3" xfId="5272" xr:uid="{00000000-0005-0000-0000-0000DB0F0000}"/>
    <cellStyle name="Migliaia 60 4 2 4" xfId="6190" xr:uid="{00000000-0005-0000-0000-0000DC0F0000}"/>
    <cellStyle name="Migliaia 60 4 3" xfId="2589" xr:uid="{00000000-0005-0000-0000-0000DD0F0000}"/>
    <cellStyle name="Migliaia 60 4 3 2" xfId="5649" xr:uid="{00000000-0005-0000-0000-0000DE0F0000}"/>
    <cellStyle name="Migliaia 60 4 3 3" xfId="6571" xr:uid="{00000000-0005-0000-0000-0000DF0F0000}"/>
    <cellStyle name="Migliaia 60 4 4" xfId="5271" xr:uid="{00000000-0005-0000-0000-0000E00F0000}"/>
    <cellStyle name="Migliaia 60 4 5" xfId="6189" xr:uid="{00000000-0005-0000-0000-0000E10F0000}"/>
    <cellStyle name="Migliaia 60 5" xfId="941" xr:uid="{00000000-0005-0000-0000-0000E20F0000}"/>
    <cellStyle name="Migliaia 60 5 2" xfId="5273" xr:uid="{00000000-0005-0000-0000-0000E30F0000}"/>
    <cellStyle name="Migliaia 60 5 3" xfId="6191" xr:uid="{00000000-0005-0000-0000-0000E40F0000}"/>
    <cellStyle name="Migliaia 60 6" xfId="4855" xr:uid="{00000000-0005-0000-0000-0000E50F0000}"/>
    <cellStyle name="Migliaia 60 7" xfId="6184" xr:uid="{00000000-0005-0000-0000-0000E60F0000}"/>
    <cellStyle name="Migliaia 61" xfId="942" xr:uid="{00000000-0005-0000-0000-0000E70F0000}"/>
    <cellStyle name="Migliaia 61 2" xfId="943" xr:uid="{00000000-0005-0000-0000-0000E80F0000}"/>
    <cellStyle name="Migliaia 61 2 2" xfId="2591" xr:uid="{00000000-0005-0000-0000-0000E90F0000}"/>
    <cellStyle name="Migliaia 61 2 2 2" xfId="5651" xr:uid="{00000000-0005-0000-0000-0000EA0F0000}"/>
    <cellStyle name="Migliaia 61 2 2 3" xfId="6573" xr:uid="{00000000-0005-0000-0000-0000EB0F0000}"/>
    <cellStyle name="Migliaia 61 2 3" xfId="4920" xr:uid="{00000000-0005-0000-0000-0000EC0F0000}"/>
    <cellStyle name="Migliaia 61 2 4" xfId="6193" xr:uid="{00000000-0005-0000-0000-0000ED0F0000}"/>
    <cellStyle name="Migliaia 61 3" xfId="944" xr:uid="{00000000-0005-0000-0000-0000EE0F0000}"/>
    <cellStyle name="Migliaia 61 3 2" xfId="945" xr:uid="{00000000-0005-0000-0000-0000EF0F0000}"/>
    <cellStyle name="Migliaia 61 3 2 2" xfId="5275" xr:uid="{00000000-0005-0000-0000-0000F00F0000}"/>
    <cellStyle name="Migliaia 61 3 2 3" xfId="6195" xr:uid="{00000000-0005-0000-0000-0000F10F0000}"/>
    <cellStyle name="Migliaia 61 3 3" xfId="946" xr:uid="{00000000-0005-0000-0000-0000F20F0000}"/>
    <cellStyle name="Migliaia 61 3 3 2" xfId="2593" xr:uid="{00000000-0005-0000-0000-0000F30F0000}"/>
    <cellStyle name="Migliaia 61 3 3 2 2" xfId="5653" xr:uid="{00000000-0005-0000-0000-0000F40F0000}"/>
    <cellStyle name="Migliaia 61 3 3 2 3" xfId="6575" xr:uid="{00000000-0005-0000-0000-0000F50F0000}"/>
    <cellStyle name="Migliaia 61 3 3 3" xfId="5276" xr:uid="{00000000-0005-0000-0000-0000F60F0000}"/>
    <cellStyle name="Migliaia 61 3 3 4" xfId="6196" xr:uid="{00000000-0005-0000-0000-0000F70F0000}"/>
    <cellStyle name="Migliaia 61 3 4" xfId="2592" xr:uid="{00000000-0005-0000-0000-0000F80F0000}"/>
    <cellStyle name="Migliaia 61 3 4 2" xfId="5652" xr:uid="{00000000-0005-0000-0000-0000F90F0000}"/>
    <cellStyle name="Migliaia 61 3 4 3" xfId="6574" xr:uid="{00000000-0005-0000-0000-0000FA0F0000}"/>
    <cellStyle name="Migliaia 61 3 5" xfId="5274" xr:uid="{00000000-0005-0000-0000-0000FB0F0000}"/>
    <cellStyle name="Migliaia 61 3 6" xfId="6194" xr:uid="{00000000-0005-0000-0000-0000FC0F0000}"/>
    <cellStyle name="Migliaia 61 4" xfId="947" xr:uid="{00000000-0005-0000-0000-0000FD0F0000}"/>
    <cellStyle name="Migliaia 61 4 2" xfId="948" xr:uid="{00000000-0005-0000-0000-0000FE0F0000}"/>
    <cellStyle name="Migliaia 61 4 2 2" xfId="2595" xr:uid="{00000000-0005-0000-0000-0000FF0F0000}"/>
    <cellStyle name="Migliaia 61 4 2 2 2" xfId="5655" xr:uid="{00000000-0005-0000-0000-000000100000}"/>
    <cellStyle name="Migliaia 61 4 2 2 3" xfId="6577" xr:uid="{00000000-0005-0000-0000-000001100000}"/>
    <cellStyle name="Migliaia 61 4 2 3" xfId="5278" xr:uid="{00000000-0005-0000-0000-000002100000}"/>
    <cellStyle name="Migliaia 61 4 2 4" xfId="6198" xr:uid="{00000000-0005-0000-0000-000003100000}"/>
    <cellStyle name="Migliaia 61 4 3" xfId="2594" xr:uid="{00000000-0005-0000-0000-000004100000}"/>
    <cellStyle name="Migliaia 61 4 3 2" xfId="5654" xr:uid="{00000000-0005-0000-0000-000005100000}"/>
    <cellStyle name="Migliaia 61 4 3 3" xfId="6576" xr:uid="{00000000-0005-0000-0000-000006100000}"/>
    <cellStyle name="Migliaia 61 4 4" xfId="5277" xr:uid="{00000000-0005-0000-0000-000007100000}"/>
    <cellStyle name="Migliaia 61 4 5" xfId="6197" xr:uid="{00000000-0005-0000-0000-000008100000}"/>
    <cellStyle name="Migliaia 61 5" xfId="949" xr:uid="{00000000-0005-0000-0000-000009100000}"/>
    <cellStyle name="Migliaia 61 5 2" xfId="5279" xr:uid="{00000000-0005-0000-0000-00000A100000}"/>
    <cellStyle name="Migliaia 61 5 3" xfId="6199" xr:uid="{00000000-0005-0000-0000-00000B100000}"/>
    <cellStyle name="Migliaia 61 6" xfId="4856" xr:uid="{00000000-0005-0000-0000-00000C100000}"/>
    <cellStyle name="Migliaia 61 7" xfId="6192" xr:uid="{00000000-0005-0000-0000-00000D100000}"/>
    <cellStyle name="Migliaia 7" xfId="950" xr:uid="{00000000-0005-0000-0000-00000E100000}"/>
    <cellStyle name="Migliaia 7 2" xfId="951" xr:uid="{00000000-0005-0000-0000-00000F100000}"/>
    <cellStyle name="Migliaia 7 2 2" xfId="2596" xr:uid="{00000000-0005-0000-0000-000010100000}"/>
    <cellStyle name="Migliaia 7 2 2 2" xfId="5656" xr:uid="{00000000-0005-0000-0000-000011100000}"/>
    <cellStyle name="Migliaia 7 2 2 3" xfId="6578" xr:uid="{00000000-0005-0000-0000-000012100000}"/>
    <cellStyle name="Migliaia 7 2 3" xfId="4921" xr:uid="{00000000-0005-0000-0000-000013100000}"/>
    <cellStyle name="Migliaia 7 2 4" xfId="6201" xr:uid="{00000000-0005-0000-0000-000014100000}"/>
    <cellStyle name="Migliaia 7 3" xfId="952" xr:uid="{00000000-0005-0000-0000-000015100000}"/>
    <cellStyle name="Migliaia 7 3 2" xfId="953" xr:uid="{00000000-0005-0000-0000-000016100000}"/>
    <cellStyle name="Migliaia 7 3 2 2" xfId="5281" xr:uid="{00000000-0005-0000-0000-000017100000}"/>
    <cellStyle name="Migliaia 7 3 2 3" xfId="6203" xr:uid="{00000000-0005-0000-0000-000018100000}"/>
    <cellStyle name="Migliaia 7 3 3" xfId="954" xr:uid="{00000000-0005-0000-0000-000019100000}"/>
    <cellStyle name="Migliaia 7 3 3 2" xfId="2598" xr:uid="{00000000-0005-0000-0000-00001A100000}"/>
    <cellStyle name="Migliaia 7 3 3 2 2" xfId="5658" xr:uid="{00000000-0005-0000-0000-00001B100000}"/>
    <cellStyle name="Migliaia 7 3 3 2 3" xfId="6580" xr:uid="{00000000-0005-0000-0000-00001C100000}"/>
    <cellStyle name="Migliaia 7 3 3 3" xfId="5282" xr:uid="{00000000-0005-0000-0000-00001D100000}"/>
    <cellStyle name="Migliaia 7 3 3 4" xfId="6204" xr:uid="{00000000-0005-0000-0000-00001E100000}"/>
    <cellStyle name="Migliaia 7 3 4" xfId="2597" xr:uid="{00000000-0005-0000-0000-00001F100000}"/>
    <cellStyle name="Migliaia 7 3 4 2" xfId="5657" xr:uid="{00000000-0005-0000-0000-000020100000}"/>
    <cellStyle name="Migliaia 7 3 4 3" xfId="6579" xr:uid="{00000000-0005-0000-0000-000021100000}"/>
    <cellStyle name="Migliaia 7 3 5" xfId="5280" xr:uid="{00000000-0005-0000-0000-000022100000}"/>
    <cellStyle name="Migliaia 7 3 6" xfId="6202" xr:uid="{00000000-0005-0000-0000-000023100000}"/>
    <cellStyle name="Migliaia 7 4" xfId="955" xr:uid="{00000000-0005-0000-0000-000024100000}"/>
    <cellStyle name="Migliaia 7 4 2" xfId="956" xr:uid="{00000000-0005-0000-0000-000025100000}"/>
    <cellStyle name="Migliaia 7 4 2 2" xfId="2600" xr:uid="{00000000-0005-0000-0000-000026100000}"/>
    <cellStyle name="Migliaia 7 4 2 2 2" xfId="5660" xr:uid="{00000000-0005-0000-0000-000027100000}"/>
    <cellStyle name="Migliaia 7 4 2 2 3" xfId="6582" xr:uid="{00000000-0005-0000-0000-000028100000}"/>
    <cellStyle name="Migliaia 7 4 2 3" xfId="5284" xr:uid="{00000000-0005-0000-0000-000029100000}"/>
    <cellStyle name="Migliaia 7 4 2 4" xfId="6206" xr:uid="{00000000-0005-0000-0000-00002A100000}"/>
    <cellStyle name="Migliaia 7 4 3" xfId="2599" xr:uid="{00000000-0005-0000-0000-00002B100000}"/>
    <cellStyle name="Migliaia 7 4 3 2" xfId="5659" xr:uid="{00000000-0005-0000-0000-00002C100000}"/>
    <cellStyle name="Migliaia 7 4 3 3" xfId="6581" xr:uid="{00000000-0005-0000-0000-00002D100000}"/>
    <cellStyle name="Migliaia 7 4 4" xfId="5283" xr:uid="{00000000-0005-0000-0000-00002E100000}"/>
    <cellStyle name="Migliaia 7 4 5" xfId="6205" xr:uid="{00000000-0005-0000-0000-00002F100000}"/>
    <cellStyle name="Migliaia 7 5" xfId="957" xr:uid="{00000000-0005-0000-0000-000030100000}"/>
    <cellStyle name="Migliaia 7 5 2" xfId="5285" xr:uid="{00000000-0005-0000-0000-000031100000}"/>
    <cellStyle name="Migliaia 7 5 3" xfId="6207" xr:uid="{00000000-0005-0000-0000-000032100000}"/>
    <cellStyle name="Migliaia 7 6" xfId="4857" xr:uid="{00000000-0005-0000-0000-000033100000}"/>
    <cellStyle name="Migliaia 7 7" xfId="6200" xr:uid="{00000000-0005-0000-0000-000034100000}"/>
    <cellStyle name="Migliaia 8" xfId="958" xr:uid="{00000000-0005-0000-0000-000035100000}"/>
    <cellStyle name="Migliaia 8 2" xfId="959" xr:uid="{00000000-0005-0000-0000-000036100000}"/>
    <cellStyle name="Migliaia 8 2 2" xfId="2601" xr:uid="{00000000-0005-0000-0000-000037100000}"/>
    <cellStyle name="Migliaia 8 2 2 2" xfId="5661" xr:uid="{00000000-0005-0000-0000-000038100000}"/>
    <cellStyle name="Migliaia 8 2 2 3" xfId="6583" xr:uid="{00000000-0005-0000-0000-000039100000}"/>
    <cellStyle name="Migliaia 8 2 3" xfId="4922" xr:uid="{00000000-0005-0000-0000-00003A100000}"/>
    <cellStyle name="Migliaia 8 2 4" xfId="6209" xr:uid="{00000000-0005-0000-0000-00003B100000}"/>
    <cellStyle name="Migliaia 8 3" xfId="960" xr:uid="{00000000-0005-0000-0000-00003C100000}"/>
    <cellStyle name="Migliaia 8 3 2" xfId="961" xr:uid="{00000000-0005-0000-0000-00003D100000}"/>
    <cellStyle name="Migliaia 8 3 2 2" xfId="5287" xr:uid="{00000000-0005-0000-0000-00003E100000}"/>
    <cellStyle name="Migliaia 8 3 2 3" xfId="6211" xr:uid="{00000000-0005-0000-0000-00003F100000}"/>
    <cellStyle name="Migliaia 8 3 3" xfId="962" xr:uid="{00000000-0005-0000-0000-000040100000}"/>
    <cellStyle name="Migliaia 8 3 3 2" xfId="2603" xr:uid="{00000000-0005-0000-0000-000041100000}"/>
    <cellStyle name="Migliaia 8 3 3 2 2" xfId="5663" xr:uid="{00000000-0005-0000-0000-000042100000}"/>
    <cellStyle name="Migliaia 8 3 3 2 3" xfId="6585" xr:uid="{00000000-0005-0000-0000-000043100000}"/>
    <cellStyle name="Migliaia 8 3 3 3" xfId="5288" xr:uid="{00000000-0005-0000-0000-000044100000}"/>
    <cellStyle name="Migliaia 8 3 3 4" xfId="6212" xr:uid="{00000000-0005-0000-0000-000045100000}"/>
    <cellStyle name="Migliaia 8 3 4" xfId="2602" xr:uid="{00000000-0005-0000-0000-000046100000}"/>
    <cellStyle name="Migliaia 8 3 4 2" xfId="5662" xr:uid="{00000000-0005-0000-0000-000047100000}"/>
    <cellStyle name="Migliaia 8 3 4 3" xfId="6584" xr:uid="{00000000-0005-0000-0000-000048100000}"/>
    <cellStyle name="Migliaia 8 3 5" xfId="5286" xr:uid="{00000000-0005-0000-0000-000049100000}"/>
    <cellStyle name="Migliaia 8 3 6" xfId="6210" xr:uid="{00000000-0005-0000-0000-00004A100000}"/>
    <cellStyle name="Migliaia 8 4" xfId="963" xr:uid="{00000000-0005-0000-0000-00004B100000}"/>
    <cellStyle name="Migliaia 8 4 2" xfId="964" xr:uid="{00000000-0005-0000-0000-00004C100000}"/>
    <cellStyle name="Migliaia 8 4 2 2" xfId="2605" xr:uid="{00000000-0005-0000-0000-00004D100000}"/>
    <cellStyle name="Migliaia 8 4 2 2 2" xfId="5665" xr:uid="{00000000-0005-0000-0000-00004E100000}"/>
    <cellStyle name="Migliaia 8 4 2 2 3" xfId="6587" xr:uid="{00000000-0005-0000-0000-00004F100000}"/>
    <cellStyle name="Migliaia 8 4 2 3" xfId="5290" xr:uid="{00000000-0005-0000-0000-000050100000}"/>
    <cellStyle name="Migliaia 8 4 2 4" xfId="6214" xr:uid="{00000000-0005-0000-0000-000051100000}"/>
    <cellStyle name="Migliaia 8 4 3" xfId="2604" xr:uid="{00000000-0005-0000-0000-000052100000}"/>
    <cellStyle name="Migliaia 8 4 3 2" xfId="5664" xr:uid="{00000000-0005-0000-0000-000053100000}"/>
    <cellStyle name="Migliaia 8 4 3 3" xfId="6586" xr:uid="{00000000-0005-0000-0000-000054100000}"/>
    <cellStyle name="Migliaia 8 4 4" xfId="5289" xr:uid="{00000000-0005-0000-0000-000055100000}"/>
    <cellStyle name="Migliaia 8 4 5" xfId="6213" xr:uid="{00000000-0005-0000-0000-000056100000}"/>
    <cellStyle name="Migliaia 8 5" xfId="965" xr:uid="{00000000-0005-0000-0000-000057100000}"/>
    <cellStyle name="Migliaia 8 5 2" xfId="5291" xr:uid="{00000000-0005-0000-0000-000058100000}"/>
    <cellStyle name="Migliaia 8 5 3" xfId="6215" xr:uid="{00000000-0005-0000-0000-000059100000}"/>
    <cellStyle name="Migliaia 8 6" xfId="4858" xr:uid="{00000000-0005-0000-0000-00005A100000}"/>
    <cellStyle name="Migliaia 8 7" xfId="6208" xr:uid="{00000000-0005-0000-0000-00005B100000}"/>
    <cellStyle name="Migliaia 9" xfId="966" xr:uid="{00000000-0005-0000-0000-00005C100000}"/>
    <cellStyle name="Migliaia 9 2" xfId="967" xr:uid="{00000000-0005-0000-0000-00005D100000}"/>
    <cellStyle name="Migliaia 9 2 2" xfId="2606" xr:uid="{00000000-0005-0000-0000-00005E100000}"/>
    <cellStyle name="Migliaia 9 2 2 2" xfId="5666" xr:uid="{00000000-0005-0000-0000-00005F100000}"/>
    <cellStyle name="Migliaia 9 2 2 3" xfId="6588" xr:uid="{00000000-0005-0000-0000-000060100000}"/>
    <cellStyle name="Migliaia 9 2 3" xfId="4923" xr:uid="{00000000-0005-0000-0000-000061100000}"/>
    <cellStyle name="Migliaia 9 2 4" xfId="6217" xr:uid="{00000000-0005-0000-0000-000062100000}"/>
    <cellStyle name="Migliaia 9 3" xfId="968" xr:uid="{00000000-0005-0000-0000-000063100000}"/>
    <cellStyle name="Migliaia 9 3 2" xfId="969" xr:uid="{00000000-0005-0000-0000-000064100000}"/>
    <cellStyle name="Migliaia 9 3 2 2" xfId="5293" xr:uid="{00000000-0005-0000-0000-000065100000}"/>
    <cellStyle name="Migliaia 9 3 2 3" xfId="6219" xr:uid="{00000000-0005-0000-0000-000066100000}"/>
    <cellStyle name="Migliaia 9 3 3" xfId="970" xr:uid="{00000000-0005-0000-0000-000067100000}"/>
    <cellStyle name="Migliaia 9 3 3 2" xfId="2608" xr:uid="{00000000-0005-0000-0000-000068100000}"/>
    <cellStyle name="Migliaia 9 3 3 2 2" xfId="5668" xr:uid="{00000000-0005-0000-0000-000069100000}"/>
    <cellStyle name="Migliaia 9 3 3 2 3" xfId="6590" xr:uid="{00000000-0005-0000-0000-00006A100000}"/>
    <cellStyle name="Migliaia 9 3 3 3" xfId="5294" xr:uid="{00000000-0005-0000-0000-00006B100000}"/>
    <cellStyle name="Migliaia 9 3 3 4" xfId="6220" xr:uid="{00000000-0005-0000-0000-00006C100000}"/>
    <cellStyle name="Migliaia 9 3 4" xfId="2607" xr:uid="{00000000-0005-0000-0000-00006D100000}"/>
    <cellStyle name="Migliaia 9 3 4 2" xfId="5667" xr:uid="{00000000-0005-0000-0000-00006E100000}"/>
    <cellStyle name="Migliaia 9 3 4 3" xfId="6589" xr:uid="{00000000-0005-0000-0000-00006F100000}"/>
    <cellStyle name="Migliaia 9 3 5" xfId="5292" xr:uid="{00000000-0005-0000-0000-000070100000}"/>
    <cellStyle name="Migliaia 9 3 6" xfId="6218" xr:uid="{00000000-0005-0000-0000-000071100000}"/>
    <cellStyle name="Migliaia 9 4" xfId="971" xr:uid="{00000000-0005-0000-0000-000072100000}"/>
    <cellStyle name="Migliaia 9 4 2" xfId="972" xr:uid="{00000000-0005-0000-0000-000073100000}"/>
    <cellStyle name="Migliaia 9 4 2 2" xfId="2610" xr:uid="{00000000-0005-0000-0000-000074100000}"/>
    <cellStyle name="Migliaia 9 4 2 2 2" xfId="5670" xr:uid="{00000000-0005-0000-0000-000075100000}"/>
    <cellStyle name="Migliaia 9 4 2 2 3" xfId="6592" xr:uid="{00000000-0005-0000-0000-000076100000}"/>
    <cellStyle name="Migliaia 9 4 2 3" xfId="5296" xr:uid="{00000000-0005-0000-0000-000077100000}"/>
    <cellStyle name="Migliaia 9 4 2 4" xfId="6222" xr:uid="{00000000-0005-0000-0000-000078100000}"/>
    <cellStyle name="Migliaia 9 4 3" xfId="2609" xr:uid="{00000000-0005-0000-0000-000079100000}"/>
    <cellStyle name="Migliaia 9 4 3 2" xfId="5669" xr:uid="{00000000-0005-0000-0000-00007A100000}"/>
    <cellStyle name="Migliaia 9 4 3 3" xfId="6591" xr:uid="{00000000-0005-0000-0000-00007B100000}"/>
    <cellStyle name="Migliaia 9 4 4" xfId="5295" xr:uid="{00000000-0005-0000-0000-00007C100000}"/>
    <cellStyle name="Migliaia 9 4 5" xfId="6221" xr:uid="{00000000-0005-0000-0000-00007D100000}"/>
    <cellStyle name="Migliaia 9 5" xfId="973" xr:uid="{00000000-0005-0000-0000-00007E100000}"/>
    <cellStyle name="Migliaia 9 5 2" xfId="5297" xr:uid="{00000000-0005-0000-0000-00007F100000}"/>
    <cellStyle name="Migliaia 9 5 3" xfId="6223" xr:uid="{00000000-0005-0000-0000-000080100000}"/>
    <cellStyle name="Migliaia 9 6" xfId="4859" xr:uid="{00000000-0005-0000-0000-000081100000}"/>
    <cellStyle name="Migliaia 9 7" xfId="6216" xr:uid="{00000000-0005-0000-0000-000082100000}"/>
    <cellStyle name="Neutral" xfId="3332" builtinId="28" customBuiltin="1"/>
    <cellStyle name="Neutral 2" xfId="3446" xr:uid="{00000000-0005-0000-0000-000084100000}"/>
    <cellStyle name="Neutrale" xfId="974" xr:uid="{00000000-0005-0000-0000-000085100000}"/>
    <cellStyle name="Normal" xfId="0" builtinId="0"/>
    <cellStyle name="Normal 10" xfId="975" xr:uid="{00000000-0005-0000-0000-000087100000}"/>
    <cellStyle name="Normal 10 2" xfId="2611" xr:uid="{00000000-0005-0000-0000-000088100000}"/>
    <cellStyle name="Normal 10 2 2" xfId="3679" xr:uid="{00000000-0005-0000-0000-000089100000}"/>
    <cellStyle name="Normal 10 2 2 2" xfId="4311" xr:uid="{00000000-0005-0000-0000-00008A100000}"/>
    <cellStyle name="Normal 10 2 2 2 2" xfId="7479" xr:uid="{00000000-0005-0000-0000-00008B100000}"/>
    <cellStyle name="Normal 10 2 2 2 2 2" xfId="10234" xr:uid="{22EE26CB-29BF-401E-81A0-5D641867FDC2}"/>
    <cellStyle name="Normal 10 2 2 2 3" xfId="8872" xr:uid="{0C117F07-FB6C-448D-A83C-CABDE3896EEE}"/>
    <cellStyle name="Normal 10 2 2 3" xfId="6855" xr:uid="{00000000-0005-0000-0000-00008C100000}"/>
    <cellStyle name="Normal 10 2 2 3 2" xfId="9610" xr:uid="{757CC9A1-554E-4FEF-A399-9B299E820970}"/>
    <cellStyle name="Normal 10 2 2 4" xfId="8248" xr:uid="{4A02D907-4962-4778-A8F9-38D9B4E4833D}"/>
    <cellStyle name="Normal 10 2 3" xfId="3680" xr:uid="{00000000-0005-0000-0000-00008D100000}"/>
    <cellStyle name="Normal 10 2 3 2" xfId="4312" xr:uid="{00000000-0005-0000-0000-00008E100000}"/>
    <cellStyle name="Normal 10 2 3 2 2" xfId="7480" xr:uid="{00000000-0005-0000-0000-00008F100000}"/>
    <cellStyle name="Normal 10 2 3 2 2 2" xfId="10235" xr:uid="{0E54A4B3-C144-4C05-B81D-4E0268BCA826}"/>
    <cellStyle name="Normal 10 2 3 2 3" xfId="8873" xr:uid="{A991EEFC-1B2D-46CF-A2A2-BD0A69279C98}"/>
    <cellStyle name="Normal 10 2 3 3" xfId="6856" xr:uid="{00000000-0005-0000-0000-000090100000}"/>
    <cellStyle name="Normal 10 2 3 3 2" xfId="9611" xr:uid="{C92CF17F-8F9D-49E4-9FEA-F0C4A5F2A2EC}"/>
    <cellStyle name="Normal 10 2 3 4" xfId="8249" xr:uid="{B791BC1D-7DB5-4A25-B254-03F56C6A0685}"/>
    <cellStyle name="Normal 10 2 4" xfId="4310" xr:uid="{00000000-0005-0000-0000-000091100000}"/>
    <cellStyle name="Normal 10 2 4 2" xfId="7478" xr:uid="{00000000-0005-0000-0000-000092100000}"/>
    <cellStyle name="Normal 10 2 4 2 2" xfId="10233" xr:uid="{81E486FC-16B6-4BE6-97AE-4DA76D1F3F3A}"/>
    <cellStyle name="Normal 10 2 4 3" xfId="8871" xr:uid="{FA96E358-6DDB-4FA3-9F72-C40A1B6475EB}"/>
    <cellStyle name="Normal 10 2 5" xfId="3678" xr:uid="{00000000-0005-0000-0000-000093100000}"/>
    <cellStyle name="Normal 10 2 5 2" xfId="6854" xr:uid="{00000000-0005-0000-0000-000094100000}"/>
    <cellStyle name="Normal 10 2 5 2 2" xfId="9609" xr:uid="{EF5E3FEF-33BF-4753-8528-D00493BA5676}"/>
    <cellStyle name="Normal 10 2 5 3" xfId="8247" xr:uid="{9BA5F55B-295B-4113-9838-16C9BCCB30A9}"/>
    <cellStyle name="Normal 10 3" xfId="3317" xr:uid="{00000000-0005-0000-0000-000095100000}"/>
    <cellStyle name="Normal 10 3 2" xfId="4313" xr:uid="{00000000-0005-0000-0000-000096100000}"/>
    <cellStyle name="Normal 10 3 2 2" xfId="7481" xr:uid="{00000000-0005-0000-0000-000097100000}"/>
    <cellStyle name="Normal 10 3 2 2 2" xfId="10236" xr:uid="{D876E7BB-A37A-474A-B0E9-8988D874CAE7}"/>
    <cellStyle name="Normal 10 3 2 3" xfId="8874" xr:uid="{BD101D92-EB9D-4E9E-9093-C298AA4939E9}"/>
    <cellStyle name="Normal 10 3 3" xfId="3681" xr:uid="{00000000-0005-0000-0000-000098100000}"/>
    <cellStyle name="Normal 10 3 3 2" xfId="6857" xr:uid="{00000000-0005-0000-0000-000099100000}"/>
    <cellStyle name="Normal 10 3 3 2 2" xfId="9612" xr:uid="{7D7F06BD-E9E2-4AEC-AF2F-D1728FF3A454}"/>
    <cellStyle name="Normal 10 3 3 3" xfId="8250" xr:uid="{210F9A30-AC1E-40EB-B2C9-19C684275414}"/>
    <cellStyle name="Normal 10 4" xfId="3682" xr:uid="{00000000-0005-0000-0000-00009A100000}"/>
    <cellStyle name="Normal 10 4 2" xfId="4314" xr:uid="{00000000-0005-0000-0000-00009B100000}"/>
    <cellStyle name="Normal 10 4 2 2" xfId="7482" xr:uid="{00000000-0005-0000-0000-00009C100000}"/>
    <cellStyle name="Normal 10 4 2 2 2" xfId="10237" xr:uid="{3ED40C5E-3799-4F31-98C8-444EA408B2A9}"/>
    <cellStyle name="Normal 10 4 2 3" xfId="8875" xr:uid="{542B2A44-BF58-40BC-97AB-0B583702A11D}"/>
    <cellStyle name="Normal 10 4 3" xfId="6858" xr:uid="{00000000-0005-0000-0000-00009D100000}"/>
    <cellStyle name="Normal 10 4 3 2" xfId="9613" xr:uid="{9494E631-419D-486D-8958-D8A7C7C13EE4}"/>
    <cellStyle name="Normal 10 4 4" xfId="8251" xr:uid="{C0764901-2FD5-4734-8FBA-5F8B8CD9EF92}"/>
    <cellStyle name="Normal 10 5" xfId="3683" xr:uid="{00000000-0005-0000-0000-00009E100000}"/>
    <cellStyle name="Normal 10 5 2" xfId="4315" xr:uid="{00000000-0005-0000-0000-00009F100000}"/>
    <cellStyle name="Normal 10 5 2 2" xfId="7483" xr:uid="{00000000-0005-0000-0000-0000A0100000}"/>
    <cellStyle name="Normal 10 5 2 2 2" xfId="10238" xr:uid="{6BE94954-1795-4B14-9FCC-DB6E86D4C817}"/>
    <cellStyle name="Normal 10 5 2 3" xfId="8876" xr:uid="{255BCA39-3720-42B5-93B3-F4F41B88AE99}"/>
    <cellStyle name="Normal 10 5 3" xfId="6859" xr:uid="{00000000-0005-0000-0000-0000A1100000}"/>
    <cellStyle name="Normal 10 5 3 2" xfId="9614" xr:uid="{1DE6E3C1-B380-4295-BE8E-829D56B04608}"/>
    <cellStyle name="Normal 10 5 4" xfId="8252" xr:uid="{96F7DE35-5B4C-4DF3-B631-DACD58693C95}"/>
    <cellStyle name="Normal 10 6" xfId="4309" xr:uid="{00000000-0005-0000-0000-0000A2100000}"/>
    <cellStyle name="Normal 10 6 2" xfId="7477" xr:uid="{00000000-0005-0000-0000-0000A3100000}"/>
    <cellStyle name="Normal 10 6 2 2" xfId="10232" xr:uid="{E7BAE7DE-6929-40D3-99B0-D3FA55F4140A}"/>
    <cellStyle name="Normal 10 6 3" xfId="8870" xr:uid="{2FF5499C-D969-4CB5-AD5F-B00DB5929F7F}"/>
    <cellStyle name="Normal 10 7" xfId="3677" xr:uid="{00000000-0005-0000-0000-0000A4100000}"/>
    <cellStyle name="Normal 10 7 2" xfId="6853" xr:uid="{00000000-0005-0000-0000-0000A5100000}"/>
    <cellStyle name="Normal 10 7 2 2" xfId="9608" xr:uid="{4CAC3BC0-5788-46B5-8896-93362EDB44D2}"/>
    <cellStyle name="Normal 10 7 3" xfId="8246" xr:uid="{EF159797-CFDE-4337-B7C3-A29B19044FE8}"/>
    <cellStyle name="Normal 11" xfId="2005" xr:uid="{00000000-0005-0000-0000-0000A6100000}"/>
    <cellStyle name="Normal 11 10" xfId="6229" xr:uid="{00000000-0005-0000-0000-0000A7100000}"/>
    <cellStyle name="Normal 11 10 2" xfId="9345" xr:uid="{43DD31F7-02BF-41FA-B92B-BE54D9591BC4}"/>
    <cellStyle name="Normal 11 11" xfId="7954" xr:uid="{35D80030-2D05-4768-AEB0-FB76851FEF18}"/>
    <cellStyle name="Normal 11 2" xfId="3261" xr:uid="{00000000-0005-0000-0000-0000A8100000}"/>
    <cellStyle name="Normal 11 2 2" xfId="3310" xr:uid="{00000000-0005-0000-0000-0000A9100000}"/>
    <cellStyle name="Normal 11 2 2 2" xfId="4318" xr:uid="{00000000-0005-0000-0000-0000AA100000}"/>
    <cellStyle name="Normal 11 2 2 2 2" xfId="7486" xr:uid="{00000000-0005-0000-0000-0000AB100000}"/>
    <cellStyle name="Normal 11 2 2 2 2 2" xfId="10241" xr:uid="{0B4A89A1-E081-4F80-AC61-F0471FD454D5}"/>
    <cellStyle name="Normal 11 2 2 2 3" xfId="8879" xr:uid="{A393EFCC-E8B2-4754-B549-A503BBB4AE00}"/>
    <cellStyle name="Normal 11 2 2 3" xfId="3686" xr:uid="{00000000-0005-0000-0000-0000AC100000}"/>
    <cellStyle name="Normal 11 2 2 3 2" xfId="6862" xr:uid="{00000000-0005-0000-0000-0000AD100000}"/>
    <cellStyle name="Normal 11 2 2 3 2 2" xfId="9617" xr:uid="{185D07AF-3C9A-4CCA-B6B6-5B750DFDD7F2}"/>
    <cellStyle name="Normal 11 2 2 3 3" xfId="8255" xr:uid="{38AA2C5C-1111-4F57-98A3-0ED0599E6341}"/>
    <cellStyle name="Normal 11 2 2 4" xfId="6619" xr:uid="{00000000-0005-0000-0000-0000AE100000}"/>
    <cellStyle name="Normal 11 2 2 4 2" xfId="9383" xr:uid="{F512CDF8-569D-445E-A566-6D3ED349A47D}"/>
    <cellStyle name="Normal 11 2 2 5" xfId="8012" xr:uid="{A6C68EE3-A113-40B8-BAB3-6578C0DC3D87}"/>
    <cellStyle name="Normal 11 2 3" xfId="3687" xr:uid="{00000000-0005-0000-0000-0000AF100000}"/>
    <cellStyle name="Normal 11 2 3 2" xfId="4319" xr:uid="{00000000-0005-0000-0000-0000B0100000}"/>
    <cellStyle name="Normal 11 2 3 2 2" xfId="7487" xr:uid="{00000000-0005-0000-0000-0000B1100000}"/>
    <cellStyle name="Normal 11 2 3 2 2 2" xfId="10242" xr:uid="{F8E238C3-BBE0-4297-9092-B8BF1A360FAB}"/>
    <cellStyle name="Normal 11 2 3 2 3" xfId="8880" xr:uid="{C3677529-BAAA-47B1-9C5B-63668436CE3B}"/>
    <cellStyle name="Normal 11 2 3 3" xfId="6863" xr:uid="{00000000-0005-0000-0000-0000B2100000}"/>
    <cellStyle name="Normal 11 2 3 3 2" xfId="9618" xr:uid="{A5375794-935B-48F6-A483-D7B6A1652523}"/>
    <cellStyle name="Normal 11 2 3 4" xfId="8256" xr:uid="{4FE46CCC-2501-47C6-97D2-C2650E2C19D3}"/>
    <cellStyle name="Normal 11 2 4" xfId="3688" xr:uid="{00000000-0005-0000-0000-0000B3100000}"/>
    <cellStyle name="Normal 11 2 4 2" xfId="4320" xr:uid="{00000000-0005-0000-0000-0000B4100000}"/>
    <cellStyle name="Normal 11 2 4 2 2" xfId="7488" xr:uid="{00000000-0005-0000-0000-0000B5100000}"/>
    <cellStyle name="Normal 11 2 4 2 2 2" xfId="10243" xr:uid="{778B61A4-AE33-4B97-82E8-D2A38ADDDE2A}"/>
    <cellStyle name="Normal 11 2 4 2 3" xfId="8881" xr:uid="{FA01ED98-018F-4959-9F73-06B48F2EEE13}"/>
    <cellStyle name="Normal 11 2 4 3" xfId="6864" xr:uid="{00000000-0005-0000-0000-0000B6100000}"/>
    <cellStyle name="Normal 11 2 4 3 2" xfId="9619" xr:uid="{FCAA003E-3B1E-4241-89EF-7C4D2C2CC95B}"/>
    <cellStyle name="Normal 11 2 4 4" xfId="8257" xr:uid="{34663CFF-8103-46F2-B933-A26B373CDDCF}"/>
    <cellStyle name="Normal 11 2 5" xfId="4317" xr:uid="{00000000-0005-0000-0000-0000B7100000}"/>
    <cellStyle name="Normal 11 2 5 2" xfId="7485" xr:uid="{00000000-0005-0000-0000-0000B8100000}"/>
    <cellStyle name="Normal 11 2 5 2 2" xfId="10240" xr:uid="{97035CE8-D388-4061-B3AD-159B31E5DD78}"/>
    <cellStyle name="Normal 11 2 5 3" xfId="8878" xr:uid="{B70B9894-EFC0-485F-ACC5-3BD6D720C8B7}"/>
    <cellStyle name="Normal 11 2 6" xfId="3685" xr:uid="{00000000-0005-0000-0000-0000B9100000}"/>
    <cellStyle name="Normal 11 2 6 2" xfId="6861" xr:uid="{00000000-0005-0000-0000-0000BA100000}"/>
    <cellStyle name="Normal 11 2 6 2 2" xfId="9616" xr:uid="{96671597-A479-4311-A793-1508BC79F7A2}"/>
    <cellStyle name="Normal 11 2 6 3" xfId="8254" xr:uid="{1BBC8DAB-36CF-4D21-A409-E328C141291F}"/>
    <cellStyle name="Normal 11 2 7" xfId="5676" xr:uid="{00000000-0005-0000-0000-0000BB100000}"/>
    <cellStyle name="Normal 11 2 7 2" xfId="9326" xr:uid="{E46672D7-5A78-4D43-8429-0BC233AFE426}"/>
    <cellStyle name="Normal 11 2 8" xfId="6598" xr:uid="{00000000-0005-0000-0000-0000BC100000}"/>
    <cellStyle name="Normal 11 2 8 2" xfId="9362" xr:uid="{A49EEFF0-1267-4E91-A42B-F2ADF70096EB}"/>
    <cellStyle name="Normal 11 2 9" xfId="7992" xr:uid="{1F3046A4-C809-4B6E-BF35-B6AD00FBB43A}"/>
    <cellStyle name="Normal 11 3" xfId="3291" xr:uid="{00000000-0005-0000-0000-0000BD100000}"/>
    <cellStyle name="Normal 11 3 2" xfId="3690" xr:uid="{00000000-0005-0000-0000-0000BE100000}"/>
    <cellStyle name="Normal 11 3 2 2" xfId="4322" xr:uid="{00000000-0005-0000-0000-0000BF100000}"/>
    <cellStyle name="Normal 11 3 2 2 2" xfId="7490" xr:uid="{00000000-0005-0000-0000-0000C0100000}"/>
    <cellStyle name="Normal 11 3 2 2 2 2" xfId="10245" xr:uid="{FA5BFE1B-60D1-4D1A-958E-4D699CFD8281}"/>
    <cellStyle name="Normal 11 3 2 2 3" xfId="8883" xr:uid="{FB2DDBEB-903B-404B-9AAA-43CE19C0ABC1}"/>
    <cellStyle name="Normal 11 3 2 3" xfId="6866" xr:uid="{00000000-0005-0000-0000-0000C1100000}"/>
    <cellStyle name="Normal 11 3 2 3 2" xfId="9621" xr:uid="{2B3CEF12-EF80-434C-B05F-F7437B475B3D}"/>
    <cellStyle name="Normal 11 3 2 4" xfId="8259" xr:uid="{785EDE10-DBBD-43B9-BA39-E7889DCAAED7}"/>
    <cellStyle name="Normal 11 3 3" xfId="3691" xr:uid="{00000000-0005-0000-0000-0000C2100000}"/>
    <cellStyle name="Normal 11 3 3 2" xfId="4323" xr:uid="{00000000-0005-0000-0000-0000C3100000}"/>
    <cellStyle name="Normal 11 3 3 2 2" xfId="7491" xr:uid="{00000000-0005-0000-0000-0000C4100000}"/>
    <cellStyle name="Normal 11 3 3 2 2 2" xfId="10246" xr:uid="{7534D165-7048-4556-9FC9-FB9933BEED35}"/>
    <cellStyle name="Normal 11 3 3 2 3" xfId="8884" xr:uid="{165ACD74-F2A4-4E6B-9515-090155A92F47}"/>
    <cellStyle name="Normal 11 3 3 3" xfId="6867" xr:uid="{00000000-0005-0000-0000-0000C5100000}"/>
    <cellStyle name="Normal 11 3 3 3 2" xfId="9622" xr:uid="{CB472A14-4D56-4A09-B179-A41F7AC31F78}"/>
    <cellStyle name="Normal 11 3 3 4" xfId="8260" xr:uid="{735F2316-FD56-4878-A21E-D25F3D4C1CFB}"/>
    <cellStyle name="Normal 11 3 4" xfId="4321" xr:uid="{00000000-0005-0000-0000-0000C6100000}"/>
    <cellStyle name="Normal 11 3 4 2" xfId="7489" xr:uid="{00000000-0005-0000-0000-0000C7100000}"/>
    <cellStyle name="Normal 11 3 4 2 2" xfId="10244" xr:uid="{AA058415-973A-4FCF-81CF-C106088EE686}"/>
    <cellStyle name="Normal 11 3 4 3" xfId="8882" xr:uid="{85FD854D-3BDF-44B9-9E06-B0F0364ACF31}"/>
    <cellStyle name="Normal 11 3 5" xfId="3689" xr:uid="{00000000-0005-0000-0000-0000C8100000}"/>
    <cellStyle name="Normal 11 3 5 2" xfId="6865" xr:uid="{00000000-0005-0000-0000-0000C9100000}"/>
    <cellStyle name="Normal 11 3 5 2 2" xfId="9620" xr:uid="{72CC650E-7DB9-4874-A806-E4B35D3E075C}"/>
    <cellStyle name="Normal 11 3 5 3" xfId="8258" xr:uid="{7006615C-2B39-4373-ACAE-D97F7C97654E}"/>
    <cellStyle name="Normal 11 3 6" xfId="6609" xr:uid="{00000000-0005-0000-0000-0000CA100000}"/>
    <cellStyle name="Normal 11 3 6 2" xfId="9373" xr:uid="{088DC96E-8E6C-4EB2-9FD3-FFEA47A20253}"/>
    <cellStyle name="Normal 11 3 7" xfId="8002" xr:uid="{6F4AF4C7-A1A7-468D-8C58-A1BA65A983DB}"/>
    <cellStyle name="Normal 11 4" xfId="3692" xr:uid="{00000000-0005-0000-0000-0000CB100000}"/>
    <cellStyle name="Normal 11 4 2" xfId="4324" xr:uid="{00000000-0005-0000-0000-0000CC100000}"/>
    <cellStyle name="Normal 11 4 2 2" xfId="7492" xr:uid="{00000000-0005-0000-0000-0000CD100000}"/>
    <cellStyle name="Normal 11 4 2 2 2" xfId="10247" xr:uid="{42FEFD28-9473-4671-A05A-F89712883C76}"/>
    <cellStyle name="Normal 11 4 2 3" xfId="8885" xr:uid="{AB0447F1-6898-4522-925C-602193C5AFC3}"/>
    <cellStyle name="Normal 11 4 3" xfId="6868" xr:uid="{00000000-0005-0000-0000-0000CE100000}"/>
    <cellStyle name="Normal 11 4 3 2" xfId="9623" xr:uid="{E63B9E40-E648-4E16-ABF7-20B807852620}"/>
    <cellStyle name="Normal 11 4 4" xfId="10654" xr:uid="{EC3900EA-A212-4E24-AC84-6AD5D4E50BDE}"/>
    <cellStyle name="Normal 11 4 4 2" xfId="10688" xr:uid="{C481F5F6-53AB-4580-8A01-379C42EB5A4F}"/>
    <cellStyle name="Normal 11 4 5" xfId="8261" xr:uid="{1DEA2873-ACA3-4807-A2FE-BB04854A2810}"/>
    <cellStyle name="Normal 11 5" xfId="3693" xr:uid="{00000000-0005-0000-0000-0000CF100000}"/>
    <cellStyle name="Normal 11 5 2" xfId="4325" xr:uid="{00000000-0005-0000-0000-0000D0100000}"/>
    <cellStyle name="Normal 11 5 2 2" xfId="7493" xr:uid="{00000000-0005-0000-0000-0000D1100000}"/>
    <cellStyle name="Normal 11 5 2 2 2" xfId="10248" xr:uid="{7CFEF143-2CC9-4BF4-A002-030F7A0D66CF}"/>
    <cellStyle name="Normal 11 5 2 3" xfId="8886" xr:uid="{F5F737AC-7F83-4CAE-9D26-1599C7C39246}"/>
    <cellStyle name="Normal 11 5 3" xfId="6869" xr:uid="{00000000-0005-0000-0000-0000D2100000}"/>
    <cellStyle name="Normal 11 5 3 2" xfId="9624" xr:uid="{C59C595C-0357-4EEB-8BC0-F75F224E251C}"/>
    <cellStyle name="Normal 11 5 4" xfId="8262" xr:uid="{312B079B-FA00-4803-B08A-3458EDEC1B5B}"/>
    <cellStyle name="Normal 11 6" xfId="3694" xr:uid="{00000000-0005-0000-0000-0000D3100000}"/>
    <cellStyle name="Normal 11 6 2" xfId="4326" xr:uid="{00000000-0005-0000-0000-0000D4100000}"/>
    <cellStyle name="Normal 11 6 2 2" xfId="7494" xr:uid="{00000000-0005-0000-0000-0000D5100000}"/>
    <cellStyle name="Normal 11 6 2 2 2" xfId="10249" xr:uid="{6C028E33-1C44-4C83-A3CA-E97B5FEDEB3A}"/>
    <cellStyle name="Normal 11 6 2 3" xfId="8887" xr:uid="{F5388AA9-ED0D-4C10-97F8-02CEDE473AC1}"/>
    <cellStyle name="Normal 11 6 3" xfId="6870" xr:uid="{00000000-0005-0000-0000-0000D6100000}"/>
    <cellStyle name="Normal 11 6 3 2" xfId="9625" xr:uid="{AF2E48E1-82AF-42FA-866D-4E152D10AC85}"/>
    <cellStyle name="Normal 11 6 4" xfId="8263" xr:uid="{A287E33E-B720-4C8A-927C-0D760160C83B}"/>
    <cellStyle name="Normal 11 7" xfId="4316" xr:uid="{00000000-0005-0000-0000-0000D7100000}"/>
    <cellStyle name="Normal 11 7 2" xfId="7484" xr:uid="{00000000-0005-0000-0000-0000D8100000}"/>
    <cellStyle name="Normal 11 7 2 2" xfId="10239" xr:uid="{DEB1D12E-1838-47AD-8923-60B7CD027B50}"/>
    <cellStyle name="Normal 11 7 3" xfId="8877" xr:uid="{975C05B5-8052-4711-B2E6-880D0686097B}"/>
    <cellStyle name="Normal 11 8" xfId="3684" xr:uid="{00000000-0005-0000-0000-0000D9100000}"/>
    <cellStyle name="Normal 11 8 2" xfId="6860" xr:uid="{00000000-0005-0000-0000-0000DA100000}"/>
    <cellStyle name="Normal 11 8 2 2" xfId="9615" xr:uid="{D702ABB4-C681-4F9C-A0A7-DA0D99DE8C51}"/>
    <cellStyle name="Normal 11 8 3" xfId="8253" xr:uid="{D8CE7BE3-579F-44C7-853F-28CA16DD9C81}"/>
    <cellStyle name="Normal 11 9" xfId="5307" xr:uid="{00000000-0005-0000-0000-0000DB100000}"/>
    <cellStyle name="Normal 11 9 2" xfId="9312" xr:uid="{275878EB-942A-4020-92EA-EFB8DB730D2B}"/>
    <cellStyle name="Normal 12" xfId="2007" xr:uid="{00000000-0005-0000-0000-0000DC100000}"/>
    <cellStyle name="Normal 12 2" xfId="3696" xr:uid="{00000000-0005-0000-0000-0000DD100000}"/>
    <cellStyle name="Normal 12 2 2" xfId="3697" xr:uid="{00000000-0005-0000-0000-0000DE100000}"/>
    <cellStyle name="Normal 12 2 2 2" xfId="4329" xr:uid="{00000000-0005-0000-0000-0000DF100000}"/>
    <cellStyle name="Normal 12 2 2 2 2" xfId="7497" xr:uid="{00000000-0005-0000-0000-0000E0100000}"/>
    <cellStyle name="Normal 12 2 2 2 2 2" xfId="10252" xr:uid="{9CAD0F32-9139-4916-8B88-CE1DE93AC5DF}"/>
    <cellStyle name="Normal 12 2 2 2 3" xfId="8890" xr:uid="{56F43B4E-AF55-49FA-A087-14DCD9D55774}"/>
    <cellStyle name="Normal 12 2 2 3" xfId="6873" xr:uid="{00000000-0005-0000-0000-0000E1100000}"/>
    <cellStyle name="Normal 12 2 2 3 2" xfId="9628" xr:uid="{5004E329-97C4-4EBC-8408-7B260B6A5DC6}"/>
    <cellStyle name="Normal 12 2 2 4" xfId="8266" xr:uid="{50E9FF36-C35A-4F55-9D2C-BF912B2DE961}"/>
    <cellStyle name="Normal 12 2 3" xfId="3698" xr:uid="{00000000-0005-0000-0000-0000E2100000}"/>
    <cellStyle name="Normal 12 2 3 2" xfId="4330" xr:uid="{00000000-0005-0000-0000-0000E3100000}"/>
    <cellStyle name="Normal 12 2 3 2 2" xfId="7498" xr:uid="{00000000-0005-0000-0000-0000E4100000}"/>
    <cellStyle name="Normal 12 2 3 2 2 2" xfId="10253" xr:uid="{1C457FDB-6B97-40EA-9B11-4BD4C83C3D86}"/>
    <cellStyle name="Normal 12 2 3 2 3" xfId="8891" xr:uid="{245D5CD1-E157-4EB1-AB8D-31FD16A2FECA}"/>
    <cellStyle name="Normal 12 2 3 3" xfId="6874" xr:uid="{00000000-0005-0000-0000-0000E5100000}"/>
    <cellStyle name="Normal 12 2 3 3 2" xfId="9629" xr:uid="{FD94DE5E-4C56-43AA-8652-0227170C4E39}"/>
    <cellStyle name="Normal 12 2 3 4" xfId="8267" xr:uid="{B2D794E8-4731-42CA-9666-7E939E9C70A1}"/>
    <cellStyle name="Normal 12 2 4" xfId="4328" xr:uid="{00000000-0005-0000-0000-0000E6100000}"/>
    <cellStyle name="Normal 12 2 4 2" xfId="7496" xr:uid="{00000000-0005-0000-0000-0000E7100000}"/>
    <cellStyle name="Normal 12 2 4 2 2" xfId="10251" xr:uid="{C4CA5BB7-2BFB-4938-99E9-7528DCF2C822}"/>
    <cellStyle name="Normal 12 2 4 3" xfId="8889" xr:uid="{FB68E230-1060-42AB-9E21-E8148EC0475A}"/>
    <cellStyle name="Normal 12 2 5" xfId="6872" xr:uid="{00000000-0005-0000-0000-0000E8100000}"/>
    <cellStyle name="Normal 12 2 5 2" xfId="9627" xr:uid="{37744B7C-0B5A-4573-8339-A2D23C6F0703}"/>
    <cellStyle name="Normal 12 2 6" xfId="8265" xr:uid="{F3233E66-07A2-41AA-A253-3CBB3E835B8B}"/>
    <cellStyle name="Normal 12 3" xfId="3699" xr:uid="{00000000-0005-0000-0000-0000E9100000}"/>
    <cellStyle name="Normal 12 3 2" xfId="4331" xr:uid="{00000000-0005-0000-0000-0000EA100000}"/>
    <cellStyle name="Normal 12 3 2 2" xfId="7499" xr:uid="{00000000-0005-0000-0000-0000EB100000}"/>
    <cellStyle name="Normal 12 3 2 2 2" xfId="10254" xr:uid="{996A5B9D-7756-4274-987A-38D68E47B317}"/>
    <cellStyle name="Normal 12 3 2 3" xfId="8892" xr:uid="{8FF04247-3AD5-46F8-AA90-E3A31CCF7A43}"/>
    <cellStyle name="Normal 12 3 3" xfId="6875" xr:uid="{00000000-0005-0000-0000-0000EC100000}"/>
    <cellStyle name="Normal 12 3 3 2" xfId="9630" xr:uid="{2FB7825D-EBCB-4D05-9393-FB56C9405CA8}"/>
    <cellStyle name="Normal 12 3 4" xfId="8268" xr:uid="{E717AD85-FA07-4F19-A788-A11FEFBE160A}"/>
    <cellStyle name="Normal 12 4" xfId="3700" xr:uid="{00000000-0005-0000-0000-0000ED100000}"/>
    <cellStyle name="Normal 12 4 2" xfId="4332" xr:uid="{00000000-0005-0000-0000-0000EE100000}"/>
    <cellStyle name="Normal 12 4 2 2" xfId="7500" xr:uid="{00000000-0005-0000-0000-0000EF100000}"/>
    <cellStyle name="Normal 12 4 2 2 2" xfId="10255" xr:uid="{A04FF669-9F6D-4B42-A47D-8DF7D349A2E7}"/>
    <cellStyle name="Normal 12 4 2 3" xfId="8893" xr:uid="{653D9AD6-B52C-4BA2-A09C-61F76BA754AF}"/>
    <cellStyle name="Normal 12 4 3" xfId="6876" xr:uid="{00000000-0005-0000-0000-0000F0100000}"/>
    <cellStyle name="Normal 12 4 3 2" xfId="9631" xr:uid="{FDEBEA4C-1824-4CAE-8ABE-DF15C22F1D4E}"/>
    <cellStyle name="Normal 12 4 4" xfId="8269" xr:uid="{6FEF14C3-C0B1-43F6-B52E-1421BD2A587E}"/>
    <cellStyle name="Normal 12 5" xfId="3701" xr:uid="{00000000-0005-0000-0000-0000F1100000}"/>
    <cellStyle name="Normal 12 5 2" xfId="4333" xr:uid="{00000000-0005-0000-0000-0000F2100000}"/>
    <cellStyle name="Normal 12 5 2 2" xfId="7501" xr:uid="{00000000-0005-0000-0000-0000F3100000}"/>
    <cellStyle name="Normal 12 5 2 2 2" xfId="10256" xr:uid="{5832A3E0-E314-4005-988F-2DC823B0E1E7}"/>
    <cellStyle name="Normal 12 5 2 3" xfId="8894" xr:uid="{1DE5D132-8E66-45A0-BFA2-466A7AD417EC}"/>
    <cellStyle name="Normal 12 5 3" xfId="6877" xr:uid="{00000000-0005-0000-0000-0000F4100000}"/>
    <cellStyle name="Normal 12 5 3 2" xfId="9632" xr:uid="{59E69DBC-2B20-4C9E-A43F-9025B25FBC62}"/>
    <cellStyle name="Normal 12 5 4" xfId="8270" xr:uid="{8DC88873-B8E5-42A2-9DA1-6CC792175813}"/>
    <cellStyle name="Normal 12 6" xfId="4327" xr:uid="{00000000-0005-0000-0000-0000F5100000}"/>
    <cellStyle name="Normal 12 6 2" xfId="7495" xr:uid="{00000000-0005-0000-0000-0000F6100000}"/>
    <cellStyle name="Normal 12 6 2 2" xfId="10250" xr:uid="{24452D8E-0EF6-4B53-906C-4FE2561AA85D}"/>
    <cellStyle name="Normal 12 6 3" xfId="8888" xr:uid="{7F67F01A-8A0A-4DC7-9B90-6AAB6669EC16}"/>
    <cellStyle name="Normal 12 7" xfId="3695" xr:uid="{00000000-0005-0000-0000-0000F7100000}"/>
    <cellStyle name="Normal 12 7 2" xfId="6871" xr:uid="{00000000-0005-0000-0000-0000F8100000}"/>
    <cellStyle name="Normal 12 7 2 2" xfId="9626" xr:uid="{EE742BD4-6054-48A2-A469-35472C42372F}"/>
    <cellStyle name="Normal 12 7 3" xfId="8264" xr:uid="{EF24489D-EDDF-4940-9E1F-1E913D005A4E}"/>
    <cellStyle name="Normal 13" xfId="3312" xr:uid="{00000000-0005-0000-0000-0000F9100000}"/>
    <cellStyle name="Normal 13 10" xfId="8014" xr:uid="{6F91A9DF-EBD6-4B8A-85CE-2B232A1BCCCE}"/>
    <cellStyle name="Normal 13 2" xfId="3703" xr:uid="{00000000-0005-0000-0000-0000FA100000}"/>
    <cellStyle name="Normal 13 2 2" xfId="3704" xr:uid="{00000000-0005-0000-0000-0000FB100000}"/>
    <cellStyle name="Normal 13 2 2 2" xfId="4336" xr:uid="{00000000-0005-0000-0000-0000FC100000}"/>
    <cellStyle name="Normal 13 2 2 2 2" xfId="7504" xr:uid="{00000000-0005-0000-0000-0000FD100000}"/>
    <cellStyle name="Normal 13 2 2 2 2 2" xfId="10259" xr:uid="{80F7C3C9-EEF7-4D18-B7D8-4DD941A72CDE}"/>
    <cellStyle name="Normal 13 2 2 2 3" xfId="8897" xr:uid="{D34FD692-78DE-426B-8A15-58C3FE36B64A}"/>
    <cellStyle name="Normal 13 2 2 3" xfId="6880" xr:uid="{00000000-0005-0000-0000-0000FE100000}"/>
    <cellStyle name="Normal 13 2 2 3 2" xfId="9635" xr:uid="{AF9A56D6-4F22-46D3-8B99-089E262E985E}"/>
    <cellStyle name="Normal 13 2 2 4" xfId="8273" xr:uid="{140D8CA5-368B-4544-988E-12A0A6BC8006}"/>
    <cellStyle name="Normal 13 2 3" xfId="3705" xr:uid="{00000000-0005-0000-0000-0000FF100000}"/>
    <cellStyle name="Normal 13 2 3 2" xfId="4337" xr:uid="{00000000-0005-0000-0000-000000110000}"/>
    <cellStyle name="Normal 13 2 3 2 2" xfId="7505" xr:uid="{00000000-0005-0000-0000-000001110000}"/>
    <cellStyle name="Normal 13 2 3 2 2 2" xfId="10260" xr:uid="{FA8E4C52-4A72-4539-95B1-308C4F38A071}"/>
    <cellStyle name="Normal 13 2 3 2 3" xfId="8898" xr:uid="{70D05729-9774-4D2A-B3D9-A59C3C569B76}"/>
    <cellStyle name="Normal 13 2 3 3" xfId="6881" xr:uid="{00000000-0005-0000-0000-000002110000}"/>
    <cellStyle name="Normal 13 2 3 3 2" xfId="9636" xr:uid="{65630842-A36F-43A3-9481-334C55702C8F}"/>
    <cellStyle name="Normal 13 2 3 4" xfId="8274" xr:uid="{7E814F6E-42B0-4B0C-8CF9-EC50AFA8D528}"/>
    <cellStyle name="Normal 13 2 4" xfId="4335" xr:uid="{00000000-0005-0000-0000-000003110000}"/>
    <cellStyle name="Normal 13 2 4 2" xfId="7503" xr:uid="{00000000-0005-0000-0000-000004110000}"/>
    <cellStyle name="Normal 13 2 4 2 2" xfId="10258" xr:uid="{09CB334E-AEB0-4961-A62B-4BB452AFA329}"/>
    <cellStyle name="Normal 13 2 4 3" xfId="8896" xr:uid="{E57E892E-2A84-4F6C-B221-EE4D3F6961D5}"/>
    <cellStyle name="Normal 13 2 5" xfId="6879" xr:uid="{00000000-0005-0000-0000-000005110000}"/>
    <cellStyle name="Normal 13 2 5 2" xfId="9634" xr:uid="{F9DCC233-F190-4CB1-A847-55C1A68A12FF}"/>
    <cellStyle name="Normal 13 2 6" xfId="8272" xr:uid="{43A32A12-4039-450A-AF7B-83D2251038EE}"/>
    <cellStyle name="Normal 13 3" xfId="3706" xr:uid="{00000000-0005-0000-0000-000006110000}"/>
    <cellStyle name="Normal 13 3 2" xfId="4338" xr:uid="{00000000-0005-0000-0000-000007110000}"/>
    <cellStyle name="Normal 13 3 2 2" xfId="7506" xr:uid="{00000000-0005-0000-0000-000008110000}"/>
    <cellStyle name="Normal 13 3 2 2 2" xfId="10261" xr:uid="{999AAE67-9D38-463B-8AAF-299B044EEF2C}"/>
    <cellStyle name="Normal 13 3 2 3" xfId="8899" xr:uid="{D2CA5A5A-DA81-48CD-B879-0EC5BD3ECCB6}"/>
    <cellStyle name="Normal 13 3 3" xfId="6882" xr:uid="{00000000-0005-0000-0000-000009110000}"/>
    <cellStyle name="Normal 13 3 3 2" xfId="9637" xr:uid="{9EF1F5ED-7DED-4A5C-9677-27941A591863}"/>
    <cellStyle name="Normal 13 3 4" xfId="8275" xr:uid="{75B39282-4945-47E3-8C7D-A4E16A8E010D}"/>
    <cellStyle name="Normal 13 4" xfId="3707" xr:uid="{00000000-0005-0000-0000-00000A110000}"/>
    <cellStyle name="Normal 13 4 2" xfId="4339" xr:uid="{00000000-0005-0000-0000-00000B110000}"/>
    <cellStyle name="Normal 13 4 2 2" xfId="7507" xr:uid="{00000000-0005-0000-0000-00000C110000}"/>
    <cellStyle name="Normal 13 4 2 2 2" xfId="10262" xr:uid="{8E8A7D35-9B57-4D00-BA3D-E1F48F85FC64}"/>
    <cellStyle name="Normal 13 4 2 3" xfId="8900" xr:uid="{9BCE3D18-B011-46DE-AF27-AE8A645C3156}"/>
    <cellStyle name="Normal 13 4 3" xfId="6883" xr:uid="{00000000-0005-0000-0000-00000D110000}"/>
    <cellStyle name="Normal 13 4 3 2" xfId="9638" xr:uid="{BC5A59AF-D953-4CC5-92B4-10B69F21D582}"/>
    <cellStyle name="Normal 13 4 4" xfId="8276" xr:uid="{CC436117-26EF-4FC1-B2C3-16D15EF73BFE}"/>
    <cellStyle name="Normal 13 5" xfId="3708" xr:uid="{00000000-0005-0000-0000-00000E110000}"/>
    <cellStyle name="Normal 13 5 2" xfId="4340" xr:uid="{00000000-0005-0000-0000-00000F110000}"/>
    <cellStyle name="Normal 13 5 2 2" xfId="7508" xr:uid="{00000000-0005-0000-0000-000010110000}"/>
    <cellStyle name="Normal 13 5 2 2 2" xfId="10263" xr:uid="{43973FD7-A1C0-4648-AAA3-011E09CBF831}"/>
    <cellStyle name="Normal 13 5 2 3" xfId="8901" xr:uid="{0E8FC045-561A-45C2-A7F9-28BC8C191509}"/>
    <cellStyle name="Normal 13 5 3" xfId="6884" xr:uid="{00000000-0005-0000-0000-000011110000}"/>
    <cellStyle name="Normal 13 5 3 2" xfId="9639" xr:uid="{BA7930B7-E41E-48BA-9788-1206A46646BA}"/>
    <cellStyle name="Normal 13 5 4" xfId="8277" xr:uid="{0BFCDF8C-3DDF-4AEE-82CC-D29EF293A0AA}"/>
    <cellStyle name="Normal 13 6" xfId="4334" xr:uid="{00000000-0005-0000-0000-000012110000}"/>
    <cellStyle name="Normal 13 6 2" xfId="7502" xr:uid="{00000000-0005-0000-0000-000013110000}"/>
    <cellStyle name="Normal 13 6 2 2" xfId="10257" xr:uid="{1B52DF40-28B9-4439-98CA-623F003D2731}"/>
    <cellStyle name="Normal 13 6 3" xfId="8895" xr:uid="{70229223-8177-4698-94FE-30F953DCF813}"/>
    <cellStyle name="Normal 13 7" xfId="3702" xr:uid="{00000000-0005-0000-0000-000014110000}"/>
    <cellStyle name="Normal 13 7 2" xfId="6878" xr:uid="{00000000-0005-0000-0000-000015110000}"/>
    <cellStyle name="Normal 13 7 2 2" xfId="9633" xr:uid="{0952CEDC-AF56-44AB-8711-38FAD4184611}"/>
    <cellStyle name="Normal 13 7 3" xfId="8271" xr:uid="{E632016C-7096-42A3-9D85-1E040C02DEBC}"/>
    <cellStyle name="Normal 13 8" xfId="4925" xr:uid="{00000000-0005-0000-0000-000016110000}"/>
    <cellStyle name="Normal 13 9" xfId="6621" xr:uid="{00000000-0005-0000-0000-000017110000}"/>
    <cellStyle name="Normal 13 9 2" xfId="9385" xr:uid="{49A3A029-7F0E-4880-AEB2-3F45E72E44A2}"/>
    <cellStyle name="Normal 14" xfId="3362" xr:uid="{00000000-0005-0000-0000-000018110000}"/>
    <cellStyle name="Normal 14 2" xfId="3709" xr:uid="{00000000-0005-0000-0000-000019110000}"/>
    <cellStyle name="Normal 14 3" xfId="6646" xr:uid="{00000000-0005-0000-0000-00001A110000}"/>
    <cellStyle name="Normal 14 3 2" xfId="9410" xr:uid="{8467A4EA-D744-4018-87C9-DC568CFF07CC}"/>
    <cellStyle name="Normal 14 4" xfId="10651" xr:uid="{A55B2B94-98AA-49BA-9D67-ACDCFC3B729E}"/>
    <cellStyle name="Normal 14 4 2" xfId="10687" xr:uid="{9763F316-2967-4ABE-8F37-72E90F711DB7}"/>
    <cellStyle name="Normal 14 5" xfId="8039" xr:uid="{985EB9B2-963D-480A-A805-4EECE872B14E}"/>
    <cellStyle name="Normal 15" xfId="3710" xr:uid="{00000000-0005-0000-0000-00001B110000}"/>
    <cellStyle name="Normal 15 2" xfId="3711" xr:uid="{00000000-0005-0000-0000-00001C110000}"/>
    <cellStyle name="Normal 15 2 2" xfId="3712" xr:uid="{00000000-0005-0000-0000-00001D110000}"/>
    <cellStyle name="Normal 15 2 2 2" xfId="3713" xr:uid="{00000000-0005-0000-0000-00001E110000}"/>
    <cellStyle name="Normal 15 2 2 2 2" xfId="4343" xr:uid="{00000000-0005-0000-0000-00001F110000}"/>
    <cellStyle name="Normal 15 2 2 2 2 2" xfId="7511" xr:uid="{00000000-0005-0000-0000-000020110000}"/>
    <cellStyle name="Normal 15 2 2 2 2 2 2" xfId="10266" xr:uid="{2CF038C8-D80A-4E82-9734-0CC816E785F2}"/>
    <cellStyle name="Normal 15 2 2 2 2 3" xfId="8904" xr:uid="{146D4D97-995D-415B-89C8-8AB642E0A44E}"/>
    <cellStyle name="Normal 15 2 2 2 3" xfId="6887" xr:uid="{00000000-0005-0000-0000-000021110000}"/>
    <cellStyle name="Normal 15 2 2 2 3 2" xfId="9642" xr:uid="{D53CD79B-6EF2-4D20-977F-38BDBEEAA5E5}"/>
    <cellStyle name="Normal 15 2 2 2 4" xfId="8280" xr:uid="{73969906-D1AC-4D66-8789-0E0A1F613B8F}"/>
    <cellStyle name="Normal 15 2 2 3" xfId="3714" xr:uid="{00000000-0005-0000-0000-000022110000}"/>
    <cellStyle name="Normal 15 2 2 3 2" xfId="4344" xr:uid="{00000000-0005-0000-0000-000023110000}"/>
    <cellStyle name="Normal 15 2 2 3 2 2" xfId="7512" xr:uid="{00000000-0005-0000-0000-000024110000}"/>
    <cellStyle name="Normal 15 2 2 3 2 2 2" xfId="10267" xr:uid="{4139596A-9DBB-4CFD-BD0D-CD713F4B9FF9}"/>
    <cellStyle name="Normal 15 2 2 3 2 3" xfId="8905" xr:uid="{80C5279D-F0A7-43D4-AC10-8DBCABDA0403}"/>
    <cellStyle name="Normal 15 2 2 3 3" xfId="6888" xr:uid="{00000000-0005-0000-0000-000025110000}"/>
    <cellStyle name="Normal 15 2 2 3 3 2" xfId="9643" xr:uid="{2781C352-6A0F-424C-B4C0-A8BD5827B061}"/>
    <cellStyle name="Normal 15 2 2 3 4" xfId="8281" xr:uid="{8ED24096-70DA-4FC0-87AE-2604E9DBD664}"/>
    <cellStyle name="Normal 15 2 2 4" xfId="3715" xr:uid="{00000000-0005-0000-0000-000026110000}"/>
    <cellStyle name="Normal 15 2 2 4 2" xfId="4345" xr:uid="{00000000-0005-0000-0000-000027110000}"/>
    <cellStyle name="Normal 15 2 2 4 2 2" xfId="7513" xr:uid="{00000000-0005-0000-0000-000028110000}"/>
    <cellStyle name="Normal 15 2 2 4 2 2 2" xfId="10268" xr:uid="{E75E7183-454B-4433-B071-660A62A9487E}"/>
    <cellStyle name="Normal 15 2 2 4 2 3" xfId="8906" xr:uid="{A5D10812-C3B8-46F3-8069-614268D893D3}"/>
    <cellStyle name="Normal 15 2 2 4 3" xfId="6889" xr:uid="{00000000-0005-0000-0000-000029110000}"/>
    <cellStyle name="Normal 15 2 2 4 3 2" xfId="9644" xr:uid="{3F2F4BBA-C0BB-4B10-BBCD-50387E3E2C0A}"/>
    <cellStyle name="Normal 15 2 2 4 4" xfId="8282" xr:uid="{00A8A6B6-FEBE-40A4-8326-A5BE3C107959}"/>
    <cellStyle name="Normal 15 2 2 5" xfId="4342" xr:uid="{00000000-0005-0000-0000-00002A110000}"/>
    <cellStyle name="Normal 15 2 2 5 2" xfId="7510" xr:uid="{00000000-0005-0000-0000-00002B110000}"/>
    <cellStyle name="Normal 15 2 2 5 2 2" xfId="10265" xr:uid="{69BF3600-777D-4711-A087-AA9D3D943570}"/>
    <cellStyle name="Normal 15 2 2 5 3" xfId="8903" xr:uid="{4541FD1D-5826-4214-9FB9-8EC274DBD1AB}"/>
    <cellStyle name="Normal 15 2 2 6" xfId="6886" xr:uid="{00000000-0005-0000-0000-00002C110000}"/>
    <cellStyle name="Normal 15 2 2 6 2" xfId="9641" xr:uid="{02A5C562-4CFA-434A-B8DE-8C19EDF4A8AC}"/>
    <cellStyle name="Normal 15 2 2 7" xfId="8279" xr:uid="{E59BB3F7-BB57-4298-89F5-993A2B61528E}"/>
    <cellStyle name="Normal 15 2 3" xfId="3716" xr:uid="{00000000-0005-0000-0000-00002D110000}"/>
    <cellStyle name="Normal 15 2 3 2" xfId="3717" xr:uid="{00000000-0005-0000-0000-00002E110000}"/>
    <cellStyle name="Normal 15 2 3 2 2" xfId="4347" xr:uid="{00000000-0005-0000-0000-00002F110000}"/>
    <cellStyle name="Normal 15 2 3 2 2 2" xfId="7515" xr:uid="{00000000-0005-0000-0000-000030110000}"/>
    <cellStyle name="Normal 15 2 3 2 2 2 2" xfId="10270" xr:uid="{D7FEFE10-94F0-4EA8-9D6D-C2D0FA105D76}"/>
    <cellStyle name="Normal 15 2 3 2 2 3" xfId="8908" xr:uid="{9ECD636B-7B91-4B08-BCAF-7A9A9D9320D2}"/>
    <cellStyle name="Normal 15 2 3 2 3" xfId="6891" xr:uid="{00000000-0005-0000-0000-000031110000}"/>
    <cellStyle name="Normal 15 2 3 2 3 2" xfId="9646" xr:uid="{174ECC20-6B38-4370-B1C7-49508E04940D}"/>
    <cellStyle name="Normal 15 2 3 2 4" xfId="8284" xr:uid="{FDDE0FFF-0B9A-457C-AE4B-A97BE009BC56}"/>
    <cellStyle name="Normal 15 2 3 3" xfId="3718" xr:uid="{00000000-0005-0000-0000-000032110000}"/>
    <cellStyle name="Normal 15 2 3 3 2" xfId="4348" xr:uid="{00000000-0005-0000-0000-000033110000}"/>
    <cellStyle name="Normal 15 2 3 3 2 2" xfId="7516" xr:uid="{00000000-0005-0000-0000-000034110000}"/>
    <cellStyle name="Normal 15 2 3 3 2 2 2" xfId="10271" xr:uid="{6252CA12-28B9-425B-ABF2-36AFD9016837}"/>
    <cellStyle name="Normal 15 2 3 3 2 3" xfId="8909" xr:uid="{DBD59C51-472A-4091-A2A4-469E2839DD7E}"/>
    <cellStyle name="Normal 15 2 3 3 3" xfId="6892" xr:uid="{00000000-0005-0000-0000-000035110000}"/>
    <cellStyle name="Normal 15 2 3 3 3 2" xfId="9647" xr:uid="{B780A3AD-65D5-4547-9859-9303B4B675EE}"/>
    <cellStyle name="Normal 15 2 3 3 4" xfId="8285" xr:uid="{53BF9D74-01A1-4494-BF32-BD0239B3D991}"/>
    <cellStyle name="Normal 15 2 3 4" xfId="3719" xr:uid="{00000000-0005-0000-0000-000036110000}"/>
    <cellStyle name="Normal 15 2 3 4 2" xfId="4349" xr:uid="{00000000-0005-0000-0000-000037110000}"/>
    <cellStyle name="Normal 15 2 3 4 2 2" xfId="7517" xr:uid="{00000000-0005-0000-0000-000038110000}"/>
    <cellStyle name="Normal 15 2 3 4 2 2 2" xfId="10272" xr:uid="{C81A41C9-ABE2-420C-8F0E-A20DBA109F28}"/>
    <cellStyle name="Normal 15 2 3 4 2 3" xfId="8910" xr:uid="{A4C70166-1D05-4D6B-8D18-6823A91080A6}"/>
    <cellStyle name="Normal 15 2 3 4 3" xfId="6893" xr:uid="{00000000-0005-0000-0000-000039110000}"/>
    <cellStyle name="Normal 15 2 3 4 3 2" xfId="9648" xr:uid="{3D2BC998-74EA-4B4C-BEBC-4FB09E5770C4}"/>
    <cellStyle name="Normal 15 2 3 4 4" xfId="8286" xr:uid="{17B2CB85-EC04-4F0F-BB81-A55B06F7C92C}"/>
    <cellStyle name="Normal 15 2 3 5" xfId="4346" xr:uid="{00000000-0005-0000-0000-00003A110000}"/>
    <cellStyle name="Normal 15 2 3 5 2" xfId="7514" xr:uid="{00000000-0005-0000-0000-00003B110000}"/>
    <cellStyle name="Normal 15 2 3 5 2 2" xfId="10269" xr:uid="{78AB5828-E18C-41E6-A6CC-D950423E261B}"/>
    <cellStyle name="Normal 15 2 3 5 3" xfId="8907" xr:uid="{D1888879-FDF6-4DA0-B9CF-AA3FEC20C26C}"/>
    <cellStyle name="Normal 15 2 3 6" xfId="6890" xr:uid="{00000000-0005-0000-0000-00003C110000}"/>
    <cellStyle name="Normal 15 2 3 6 2" xfId="9645" xr:uid="{4B857F75-603E-4956-995F-8C31A362E18F}"/>
    <cellStyle name="Normal 15 2 3 7" xfId="8283" xr:uid="{AB2E65F7-25FF-4797-9D87-B6E000CB40DE}"/>
    <cellStyle name="Normal 15 3" xfId="3720" xr:uid="{00000000-0005-0000-0000-00003D110000}"/>
    <cellStyle name="Normal 15 4" xfId="3721" xr:uid="{00000000-0005-0000-0000-00003E110000}"/>
    <cellStyle name="Normal 15 4 2" xfId="4350" xr:uid="{00000000-0005-0000-0000-00003F110000}"/>
    <cellStyle name="Normal 15 4 2 2" xfId="7518" xr:uid="{00000000-0005-0000-0000-000040110000}"/>
    <cellStyle name="Normal 15 4 2 2 2" xfId="10273" xr:uid="{DF636BA9-F29F-4F9E-9F20-24100E05EF33}"/>
    <cellStyle name="Normal 15 4 2 3" xfId="8911" xr:uid="{D3C8B3A6-5171-4FEC-9FE4-B5A8EBA75C10}"/>
    <cellStyle name="Normal 15 4 3" xfId="6894" xr:uid="{00000000-0005-0000-0000-000041110000}"/>
    <cellStyle name="Normal 15 4 3 2" xfId="9649" xr:uid="{70B97CC1-F5D0-45A1-AE3C-0456A61BF558}"/>
    <cellStyle name="Normal 15 4 4" xfId="8287" xr:uid="{A826C470-F85A-4D58-A06F-BBB4F54EFED2}"/>
    <cellStyle name="Normal 15 5" xfId="3722" xr:uid="{00000000-0005-0000-0000-000042110000}"/>
    <cellStyle name="Normal 15 5 2" xfId="4351" xr:uid="{00000000-0005-0000-0000-000043110000}"/>
    <cellStyle name="Normal 15 5 2 2" xfId="7519" xr:uid="{00000000-0005-0000-0000-000044110000}"/>
    <cellStyle name="Normal 15 5 2 2 2" xfId="10274" xr:uid="{69FE8FAD-6326-4324-A5C0-7C33037CAD38}"/>
    <cellStyle name="Normal 15 5 2 3" xfId="8912" xr:uid="{F825EB8D-FEF9-4438-AFBE-06DA4A916FAF}"/>
    <cellStyle name="Normal 15 5 3" xfId="6895" xr:uid="{00000000-0005-0000-0000-000045110000}"/>
    <cellStyle name="Normal 15 5 3 2" xfId="9650" xr:uid="{45583F86-EF94-4EB6-BCB0-76F4471B1D2E}"/>
    <cellStyle name="Normal 15 5 4" xfId="8288" xr:uid="{70CF78C9-31A9-4133-B593-BDB84CF1E24C}"/>
    <cellStyle name="Normal 15 6" xfId="4341" xr:uid="{00000000-0005-0000-0000-000046110000}"/>
    <cellStyle name="Normal 15 6 2" xfId="7509" xr:uid="{00000000-0005-0000-0000-000047110000}"/>
    <cellStyle name="Normal 15 6 2 2" xfId="10264" xr:uid="{D5480A9A-EFFA-4626-82F8-A1837286B376}"/>
    <cellStyle name="Normal 15 6 3" xfId="8902" xr:uid="{D14364A6-E92A-4BDA-B8B7-DCB17D1F6074}"/>
    <cellStyle name="Normal 15 7" xfId="6885" xr:uid="{00000000-0005-0000-0000-000048110000}"/>
    <cellStyle name="Normal 15 7 2" xfId="9640" xr:uid="{32F4650E-A953-442B-A66E-631B9C2EBC3F}"/>
    <cellStyle name="Normal 15 8" xfId="8278" xr:uid="{741A85CC-5063-4A60-BC86-FE7267D3D2E7}"/>
    <cellStyle name="Normal 15 9" xfId="10689" xr:uid="{C0F26F70-3E2F-47F2-94FD-D2EE7EE43ED8}"/>
    <cellStyle name="Normal 15_Trends fuels" xfId="3723" xr:uid="{00000000-0005-0000-0000-000049110000}"/>
    <cellStyle name="Normal 16" xfId="3724" xr:uid="{00000000-0005-0000-0000-00004A110000}"/>
    <cellStyle name="Normal 16 2" xfId="3725" xr:uid="{00000000-0005-0000-0000-00004B110000}"/>
    <cellStyle name="Normal 16 2 2" xfId="4353" xr:uid="{00000000-0005-0000-0000-00004C110000}"/>
    <cellStyle name="Normal 16 2 2 2" xfId="7521" xr:uid="{00000000-0005-0000-0000-00004D110000}"/>
    <cellStyle name="Normal 16 2 2 2 2" xfId="10276" xr:uid="{AAE0AFED-8CBE-4303-A5D3-3E0CA0B1C812}"/>
    <cellStyle name="Normal 16 2 2 3" xfId="8914" xr:uid="{CD316CA6-0917-4F7A-ADA5-B9599FD73B7D}"/>
    <cellStyle name="Normal 16 2 3" xfId="6897" xr:uid="{00000000-0005-0000-0000-00004E110000}"/>
    <cellStyle name="Normal 16 2 3 2" xfId="9652" xr:uid="{300A6449-A559-4DFC-9E70-E59308D9892D}"/>
    <cellStyle name="Normal 16 2 4" xfId="8290" xr:uid="{A75B9FD0-858F-4F40-9D38-B84241FB9059}"/>
    <cellStyle name="Normal 16 3" xfId="3726" xr:uid="{00000000-0005-0000-0000-00004F110000}"/>
    <cellStyle name="Normal 16 3 2" xfId="4354" xr:uid="{00000000-0005-0000-0000-000050110000}"/>
    <cellStyle name="Normal 16 3 2 2" xfId="7522" xr:uid="{00000000-0005-0000-0000-000051110000}"/>
    <cellStyle name="Normal 16 3 2 2 2" xfId="10277" xr:uid="{5DBCD8A2-D567-4A2F-9D79-15F7D9439CC0}"/>
    <cellStyle name="Normal 16 3 2 3" xfId="8915" xr:uid="{0152CBD8-B374-4FF2-8BA0-4070A181BE57}"/>
    <cellStyle name="Normal 16 3 3" xfId="6898" xr:uid="{00000000-0005-0000-0000-000052110000}"/>
    <cellStyle name="Normal 16 3 3 2" xfId="9653" xr:uid="{A78C9EC1-D675-455C-99F9-C576CCD00EB0}"/>
    <cellStyle name="Normal 16 3 4" xfId="10656" xr:uid="{DC3A41D9-83E3-4BA0-BC4D-D150B503C0F2}"/>
    <cellStyle name="Normal 16 3 5" xfId="8291" xr:uid="{BFBFE1F3-92BC-4CD3-9C71-0958D7CD0C1E}"/>
    <cellStyle name="Normal 16 4" xfId="3727" xr:uid="{00000000-0005-0000-0000-000053110000}"/>
    <cellStyle name="Normal 16 4 2" xfId="4355" xr:uid="{00000000-0005-0000-0000-000054110000}"/>
    <cellStyle name="Normal 16 4 2 2" xfId="7523" xr:uid="{00000000-0005-0000-0000-000055110000}"/>
    <cellStyle name="Normal 16 4 2 2 2" xfId="10278" xr:uid="{C561528E-8538-4EDA-B059-D41350A0BD2E}"/>
    <cellStyle name="Normal 16 4 2 3" xfId="8916" xr:uid="{075F64CD-B76A-4BEC-8851-0E1D25F61F39}"/>
    <cellStyle name="Normal 16 4 3" xfId="6899" xr:uid="{00000000-0005-0000-0000-000056110000}"/>
    <cellStyle name="Normal 16 4 3 2" xfId="9654" xr:uid="{28EEF1E6-17B5-4953-962E-F8CD9C4E65BC}"/>
    <cellStyle name="Normal 16 4 4" xfId="8292" xr:uid="{AD2C5125-36B1-485B-B656-508994E10643}"/>
    <cellStyle name="Normal 16 5" xfId="4352" xr:uid="{00000000-0005-0000-0000-000057110000}"/>
    <cellStyle name="Normal 16 5 2" xfId="7520" xr:uid="{00000000-0005-0000-0000-000058110000}"/>
    <cellStyle name="Normal 16 5 2 2" xfId="10275" xr:uid="{C76484F5-2891-4669-82E0-34D8F9F2255D}"/>
    <cellStyle name="Normal 16 5 3" xfId="8913" xr:uid="{A84BAAE9-F76D-4015-A567-8AEB37CC7A8F}"/>
    <cellStyle name="Normal 16 6" xfId="6896" xr:uid="{00000000-0005-0000-0000-000059110000}"/>
    <cellStyle name="Normal 16 6 2" xfId="9651" xr:uid="{871C58C5-34D4-4C46-BD13-31DDD8AA4C8F}"/>
    <cellStyle name="Normal 16 7" xfId="8289" xr:uid="{A03D352D-3DFE-4CAB-8E3D-6C3824A564A5}"/>
    <cellStyle name="Normal 17" xfId="3728" xr:uid="{00000000-0005-0000-0000-00005A110000}"/>
    <cellStyle name="Normal 17 2" xfId="3729" xr:uid="{00000000-0005-0000-0000-00005B110000}"/>
    <cellStyle name="Normal 17 2 2" xfId="4357" xr:uid="{00000000-0005-0000-0000-00005C110000}"/>
    <cellStyle name="Normal 17 2 2 2" xfId="7525" xr:uid="{00000000-0005-0000-0000-00005D110000}"/>
    <cellStyle name="Normal 17 2 2 2 2" xfId="10280" xr:uid="{F8A8743A-5772-4C87-8029-D95363941AA5}"/>
    <cellStyle name="Normal 17 2 2 3" xfId="8918" xr:uid="{450F2454-4792-4833-B590-0F762C93BE55}"/>
    <cellStyle name="Normal 17 2 3" xfId="6901" xr:uid="{00000000-0005-0000-0000-00005E110000}"/>
    <cellStyle name="Normal 17 2 3 2" xfId="9656" xr:uid="{1ADC2878-620E-46BF-AC0F-E521C362671A}"/>
    <cellStyle name="Normal 17 2 4" xfId="8294" xr:uid="{16355FDF-EDC8-41A7-9B63-11848239E835}"/>
    <cellStyle name="Normal 17 3" xfId="3730" xr:uid="{00000000-0005-0000-0000-00005F110000}"/>
    <cellStyle name="Normal 17 3 2" xfId="4358" xr:uid="{00000000-0005-0000-0000-000060110000}"/>
    <cellStyle name="Normal 17 3 2 2" xfId="7526" xr:uid="{00000000-0005-0000-0000-000061110000}"/>
    <cellStyle name="Normal 17 3 2 2 2" xfId="10281" xr:uid="{637D0EC5-9311-48AF-87BC-4C2DC20C5826}"/>
    <cellStyle name="Normal 17 3 2 3" xfId="8919" xr:uid="{7FA6446F-5BFC-4857-84EB-6D394C57B721}"/>
    <cellStyle name="Normal 17 3 3" xfId="6902" xr:uid="{00000000-0005-0000-0000-000062110000}"/>
    <cellStyle name="Normal 17 3 3 2" xfId="9657" xr:uid="{E95F16CA-3914-45B3-BE68-8FC9D2F032F5}"/>
    <cellStyle name="Normal 17 3 4" xfId="8295" xr:uid="{DE303233-D519-45CA-95CD-B38B47BD8FB9}"/>
    <cellStyle name="Normal 17 4" xfId="3731" xr:uid="{00000000-0005-0000-0000-000063110000}"/>
    <cellStyle name="Normal 17 4 2" xfId="4359" xr:uid="{00000000-0005-0000-0000-000064110000}"/>
    <cellStyle name="Normal 17 4 2 2" xfId="7527" xr:uid="{00000000-0005-0000-0000-000065110000}"/>
    <cellStyle name="Normal 17 4 2 2 2" xfId="10282" xr:uid="{144A2646-3603-4709-BD55-1C59E025F00D}"/>
    <cellStyle name="Normal 17 4 2 3" xfId="8920" xr:uid="{2F6FBBF2-4887-47E1-A89D-7FFE1932690F}"/>
    <cellStyle name="Normal 17 4 3" xfId="6903" xr:uid="{00000000-0005-0000-0000-000066110000}"/>
    <cellStyle name="Normal 17 4 3 2" xfId="9658" xr:uid="{D9931BC0-8632-44A8-8108-60EB356E43E1}"/>
    <cellStyle name="Normal 17 4 4" xfId="8296" xr:uid="{290961ED-1C56-432E-93CE-87328C3C7EE0}"/>
    <cellStyle name="Normal 17 5" xfId="4356" xr:uid="{00000000-0005-0000-0000-000067110000}"/>
    <cellStyle name="Normal 17 5 2" xfId="7524" xr:uid="{00000000-0005-0000-0000-000068110000}"/>
    <cellStyle name="Normal 17 5 2 2" xfId="10279" xr:uid="{05E680B8-A833-41CD-871B-520C85144FF0}"/>
    <cellStyle name="Normal 17 5 3" xfId="8917" xr:uid="{454455F4-C65B-454A-B3E3-C1EC4E2496EF}"/>
    <cellStyle name="Normal 17 6" xfId="6900" xr:uid="{00000000-0005-0000-0000-000069110000}"/>
    <cellStyle name="Normal 17 6 2" xfId="9655" xr:uid="{181E1838-D427-4D17-AAEA-59F73F0580C9}"/>
    <cellStyle name="Normal 17 7" xfId="8293" xr:uid="{F86B5D51-B268-48ED-99AB-FE34359B7AE2}"/>
    <cellStyle name="Normal 18" xfId="3732" xr:uid="{00000000-0005-0000-0000-00006A110000}"/>
    <cellStyle name="Normal 18 2" xfId="3733" xr:uid="{00000000-0005-0000-0000-00006B110000}"/>
    <cellStyle name="Normal 18 2 2" xfId="4361" xr:uid="{00000000-0005-0000-0000-00006C110000}"/>
    <cellStyle name="Normal 18 2 2 2" xfId="7529" xr:uid="{00000000-0005-0000-0000-00006D110000}"/>
    <cellStyle name="Normal 18 2 2 2 2" xfId="10284" xr:uid="{19282B06-9877-41C1-897A-1A087853200A}"/>
    <cellStyle name="Normal 18 2 2 3" xfId="8922" xr:uid="{00446DA7-6635-4961-8FB7-335B2CE7EEEB}"/>
    <cellStyle name="Normal 18 2 3" xfId="6905" xr:uid="{00000000-0005-0000-0000-00006E110000}"/>
    <cellStyle name="Normal 18 2 3 2" xfId="9660" xr:uid="{5DEE39D5-57C4-4F6E-9FF5-08CC0753D9FC}"/>
    <cellStyle name="Normal 18 2 4" xfId="8298" xr:uid="{945A4C1E-BF86-43EA-894F-917A09C1DFDB}"/>
    <cellStyle name="Normal 18 3" xfId="3734" xr:uid="{00000000-0005-0000-0000-00006F110000}"/>
    <cellStyle name="Normal 18 3 2" xfId="4362" xr:uid="{00000000-0005-0000-0000-000070110000}"/>
    <cellStyle name="Normal 18 3 2 2" xfId="7530" xr:uid="{00000000-0005-0000-0000-000071110000}"/>
    <cellStyle name="Normal 18 3 2 2 2" xfId="10285" xr:uid="{440586BF-7512-4715-AE51-50DE2E6A4910}"/>
    <cellStyle name="Normal 18 3 2 3" xfId="8923" xr:uid="{FA23BEF8-4525-433A-BC26-7AFBB6ED0CBC}"/>
    <cellStyle name="Normal 18 3 3" xfId="6906" xr:uid="{00000000-0005-0000-0000-000072110000}"/>
    <cellStyle name="Normal 18 3 3 2" xfId="9661" xr:uid="{5F3D6C05-178E-4659-9EBD-469C7C29A7F1}"/>
    <cellStyle name="Normal 18 3 4" xfId="8299" xr:uid="{DE7A83FC-39B8-4244-9443-447C7FC34957}"/>
    <cellStyle name="Normal 18 4" xfId="3735" xr:uid="{00000000-0005-0000-0000-000073110000}"/>
    <cellStyle name="Normal 18 4 2" xfId="4363" xr:uid="{00000000-0005-0000-0000-000074110000}"/>
    <cellStyle name="Normal 18 4 2 2" xfId="7531" xr:uid="{00000000-0005-0000-0000-000075110000}"/>
    <cellStyle name="Normal 18 4 2 2 2" xfId="10286" xr:uid="{4A25104C-6B55-48F2-BD2F-87300DAD7CEE}"/>
    <cellStyle name="Normal 18 4 2 3" xfId="8924" xr:uid="{9FBB7BE3-0F91-4BFC-BBC1-F742C7A7A8CF}"/>
    <cellStyle name="Normal 18 4 3" xfId="6907" xr:uid="{00000000-0005-0000-0000-000076110000}"/>
    <cellStyle name="Normal 18 4 3 2" xfId="9662" xr:uid="{AB9F17FD-B240-4BAF-B7FE-FB496BA50DDE}"/>
    <cellStyle name="Normal 18 4 4" xfId="8300" xr:uid="{21B57A88-4027-4B4E-BCDE-ED3A03BAD239}"/>
    <cellStyle name="Normal 18 5" xfId="4360" xr:uid="{00000000-0005-0000-0000-000077110000}"/>
    <cellStyle name="Normal 18 5 2" xfId="7528" xr:uid="{00000000-0005-0000-0000-000078110000}"/>
    <cellStyle name="Normal 18 5 2 2" xfId="10283" xr:uid="{CAD220CA-D659-4959-AE26-86A9A6E3050B}"/>
    <cellStyle name="Normal 18 5 3" xfId="8921" xr:uid="{666BE64A-0103-418B-9C03-43C1432E7327}"/>
    <cellStyle name="Normal 18 6" xfId="6904" xr:uid="{00000000-0005-0000-0000-000079110000}"/>
    <cellStyle name="Normal 18 6 2" xfId="9659" xr:uid="{E4C07E44-86DC-4773-8E11-61C3D991953C}"/>
    <cellStyle name="Normal 18 7" xfId="8297" xr:uid="{6D155DF3-11E5-4F56-9B47-EB83774A3A37}"/>
    <cellStyle name="Normal 19" xfId="3736" xr:uid="{00000000-0005-0000-0000-00007A110000}"/>
    <cellStyle name="Normal 19 2" xfId="3737" xr:uid="{00000000-0005-0000-0000-00007B110000}"/>
    <cellStyle name="Normal 19 2 2" xfId="4364" xr:uid="{00000000-0005-0000-0000-00007C110000}"/>
    <cellStyle name="Normal 19 2 2 2" xfId="7532" xr:uid="{00000000-0005-0000-0000-00007D110000}"/>
    <cellStyle name="Normal 19 2 2 2 2" xfId="10287" xr:uid="{1B27A492-7DDD-4E9D-A232-6C7ABBFC01FF}"/>
    <cellStyle name="Normal 19 2 2 3" xfId="8925" xr:uid="{097A0409-9A67-4765-8CA3-7636E9D51DCF}"/>
    <cellStyle name="Normal 19 2 3" xfId="6908" xr:uid="{00000000-0005-0000-0000-00007E110000}"/>
    <cellStyle name="Normal 19 2 3 2" xfId="9663" xr:uid="{4D3F421C-F5DC-420F-8092-9EDBF8372C69}"/>
    <cellStyle name="Normal 19 2 4" xfId="8301" xr:uid="{C67143DA-B51A-48EB-A37E-01467EDC76FB}"/>
    <cellStyle name="Normal 2" xfId="976" xr:uid="{00000000-0005-0000-0000-00007F110000}"/>
    <cellStyle name="Normal 2 10" xfId="3738" xr:uid="{00000000-0005-0000-0000-000080110000}"/>
    <cellStyle name="Normal 2 11" xfId="3739" xr:uid="{00000000-0005-0000-0000-000081110000}"/>
    <cellStyle name="Normal 2 11 2" xfId="3740" xr:uid="{00000000-0005-0000-0000-000082110000}"/>
    <cellStyle name="Normal 2 11 2 2" xfId="4366" xr:uid="{00000000-0005-0000-0000-000083110000}"/>
    <cellStyle name="Normal 2 11 2 2 2" xfId="7534" xr:uid="{00000000-0005-0000-0000-000084110000}"/>
    <cellStyle name="Normal 2 11 2 2 2 2" xfId="10289" xr:uid="{05C0688E-978E-4B4D-9A4B-7DE01B675369}"/>
    <cellStyle name="Normal 2 11 2 2 3" xfId="8927" xr:uid="{630A0B55-30CB-438E-BA9D-290F4A7AEE04}"/>
    <cellStyle name="Normal 2 11 2 3" xfId="6910" xr:uid="{00000000-0005-0000-0000-000085110000}"/>
    <cellStyle name="Normal 2 11 2 3 2" xfId="9665" xr:uid="{C1302E9F-9630-4D7D-B94C-C87EE302C7B1}"/>
    <cellStyle name="Normal 2 11 2 4" xfId="8303" xr:uid="{C4ACD088-7FDB-466F-9A1D-28E3BA387405}"/>
    <cellStyle name="Normal 2 11 3" xfId="4365" xr:uid="{00000000-0005-0000-0000-000086110000}"/>
    <cellStyle name="Normal 2 11 3 2" xfId="7533" xr:uid="{00000000-0005-0000-0000-000087110000}"/>
    <cellStyle name="Normal 2 11 3 2 2" xfId="10288" xr:uid="{BF093B49-7FB1-4BD1-9D27-B99B412D95AE}"/>
    <cellStyle name="Normal 2 11 3 3" xfId="8926" xr:uid="{58237B5D-3629-4E21-9A3E-CEB9EE311964}"/>
    <cellStyle name="Normal 2 11 4" xfId="6909" xr:uid="{00000000-0005-0000-0000-000088110000}"/>
    <cellStyle name="Normal 2 11 4 2" xfId="9664" xr:uid="{B2C4B84C-C383-41AD-9383-B91B6DCCC28E}"/>
    <cellStyle name="Normal 2 11 5" xfId="8302" xr:uid="{56A10283-0DAF-442C-BEC2-A242974E2710}"/>
    <cellStyle name="Normal 2 12" xfId="3741" xr:uid="{00000000-0005-0000-0000-000089110000}"/>
    <cellStyle name="Normal 2 12 2" xfId="4367" xr:uid="{00000000-0005-0000-0000-00008A110000}"/>
    <cellStyle name="Normal 2 12 2 2" xfId="7535" xr:uid="{00000000-0005-0000-0000-00008B110000}"/>
    <cellStyle name="Normal 2 12 2 2 2" xfId="10290" xr:uid="{EEDC3F1A-53A8-48D1-B63F-280BA36B27E9}"/>
    <cellStyle name="Normal 2 12 2 3" xfId="8928" xr:uid="{F2221954-2FB6-409C-8077-086864403803}"/>
    <cellStyle name="Normal 2 12 3" xfId="6911" xr:uid="{00000000-0005-0000-0000-00008C110000}"/>
    <cellStyle name="Normal 2 12 3 2" xfId="9666" xr:uid="{925A033D-268B-4AAD-8BCD-AA47F63FB22F}"/>
    <cellStyle name="Normal 2 12 4" xfId="8304" xr:uid="{C1A405CB-BE33-40F3-ABFA-3DB469DC409D}"/>
    <cellStyle name="Normal 2 13" xfId="3742" xr:uid="{00000000-0005-0000-0000-00008D110000}"/>
    <cellStyle name="Normal 2 13 2" xfId="4368" xr:uid="{00000000-0005-0000-0000-00008E110000}"/>
    <cellStyle name="Normal 2 13 2 2" xfId="7536" xr:uid="{00000000-0005-0000-0000-00008F110000}"/>
    <cellStyle name="Normal 2 13 2 2 2" xfId="10291" xr:uid="{64FD012E-E999-4B6B-BB17-1885B2421907}"/>
    <cellStyle name="Normal 2 13 2 3" xfId="8929" xr:uid="{10C04A03-AAFA-481D-89E7-EE3DB05ED278}"/>
    <cellStyle name="Normal 2 13 3" xfId="6912" xr:uid="{00000000-0005-0000-0000-000090110000}"/>
    <cellStyle name="Normal 2 13 3 2" xfId="9667" xr:uid="{B4FE9BF7-C8BE-42F9-AA56-65763D29CBFC}"/>
    <cellStyle name="Normal 2 13 4" xfId="8305" xr:uid="{19961D7B-6F9A-43CF-9063-57D46C8338DD}"/>
    <cellStyle name="Normal 2 14" xfId="3512" xr:uid="{00000000-0005-0000-0000-000091110000}"/>
    <cellStyle name="Normal 2 14 2" xfId="4153" xr:uid="{00000000-0005-0000-0000-000092110000}"/>
    <cellStyle name="Normal 2 14 2 2" xfId="7321" xr:uid="{00000000-0005-0000-0000-000093110000}"/>
    <cellStyle name="Normal 2 14 2 2 2" xfId="10076" xr:uid="{89502838-696C-4D7E-B13C-2BF4EE9C8387}"/>
    <cellStyle name="Normal 2 14 2 3" xfId="8714" xr:uid="{373B307D-D515-496C-BC3C-1FD436416556}"/>
    <cellStyle name="Normal 2 14 3" xfId="6710" xr:uid="{00000000-0005-0000-0000-000094110000}"/>
    <cellStyle name="Normal 2 14 3 2" xfId="9465" xr:uid="{F699AB09-9921-4C18-AD3F-EC12ADB1EAE5}"/>
    <cellStyle name="Normal 2 14 4" xfId="8098" xr:uid="{75B3D7A5-004A-4E63-8EA0-9B4647FC2BA2}"/>
    <cellStyle name="Normal 2 15" xfId="3372" xr:uid="{00000000-0005-0000-0000-000095110000}"/>
    <cellStyle name="Normal 2 2" xfId="977" xr:uid="{00000000-0005-0000-0000-000096110000}"/>
    <cellStyle name="Normal 2 2 2" xfId="978" xr:uid="{00000000-0005-0000-0000-000097110000}"/>
    <cellStyle name="Normal 2 2 2 2" xfId="979" xr:uid="{00000000-0005-0000-0000-000098110000}"/>
    <cellStyle name="Normal 2 2 2 2 2" xfId="3743" xr:uid="{00000000-0005-0000-0000-000099110000}"/>
    <cellStyle name="Normal 2 2 2 2 2 2" xfId="4369" xr:uid="{00000000-0005-0000-0000-00009A110000}"/>
    <cellStyle name="Normal 2 2 2 2 2 2 2" xfId="7537" xr:uid="{00000000-0005-0000-0000-00009B110000}"/>
    <cellStyle name="Normal 2 2 2 2 2 2 2 2" xfId="10292" xr:uid="{ECD67339-50C9-440F-84E3-684316244741}"/>
    <cellStyle name="Normal 2 2 2 2 2 2 3" xfId="8930" xr:uid="{92A381D1-F84A-4E63-995C-FEDDAB13A4E8}"/>
    <cellStyle name="Normal 2 2 2 2 2 3" xfId="6913" xr:uid="{00000000-0005-0000-0000-00009C110000}"/>
    <cellStyle name="Normal 2 2 2 2 2 3 2" xfId="9668" xr:uid="{EC67BC9F-E4E5-480F-9644-1C10928A68D7}"/>
    <cellStyle name="Normal 2 2 2 2 2 4" xfId="8306" xr:uid="{902A7B04-D32E-4C68-85A7-9DE251BF2562}"/>
    <cellStyle name="Normal 2 2 2 2 3" xfId="4132" xr:uid="{00000000-0005-0000-0000-00009D110000}"/>
    <cellStyle name="Normal 2 2 2 2 3 2" xfId="7300" xr:uid="{00000000-0005-0000-0000-00009E110000}"/>
    <cellStyle name="Normal 2 2 2 2 3 2 2" xfId="10055" xr:uid="{A9F6C32A-5720-485C-B7CB-0FD5AB92553F}"/>
    <cellStyle name="Normal 2 2 2 2 3 3" xfId="8693" xr:uid="{0950A175-8014-4041-A636-D800092CE1B1}"/>
    <cellStyle name="Normal 2 2 2 2 4" xfId="3481" xr:uid="{00000000-0005-0000-0000-00009F110000}"/>
    <cellStyle name="Normal 2 2 2 2 4 2" xfId="6689" xr:uid="{00000000-0005-0000-0000-0000A0110000}"/>
    <cellStyle name="Normal 2 2 2 2 4 2 2" xfId="9444" xr:uid="{16CC9C34-B63D-4876-95DA-DA02BFC04864}"/>
    <cellStyle name="Normal 2 2 2 2 4 3" xfId="8077" xr:uid="{AA00247F-EF4B-4773-B81C-3E701CB0629A}"/>
    <cellStyle name="Normal 2 2 2 3" xfId="2613" xr:uid="{00000000-0005-0000-0000-0000A1110000}"/>
    <cellStyle name="Normal 2 2 2 3 2" xfId="3744" xr:uid="{00000000-0005-0000-0000-0000A2110000}"/>
    <cellStyle name="Normal 2 2 2 3 2 2" xfId="4370" xr:uid="{00000000-0005-0000-0000-0000A3110000}"/>
    <cellStyle name="Normal 2 2 2 3 2 2 2" xfId="7538" xr:uid="{00000000-0005-0000-0000-0000A4110000}"/>
    <cellStyle name="Normal 2 2 2 3 2 2 2 2" xfId="10293" xr:uid="{6C09DD88-6465-451A-A926-0736E628B845}"/>
    <cellStyle name="Normal 2 2 2 3 2 2 3" xfId="8931" xr:uid="{BCA7FB71-AD94-48FD-806E-E9F89C2E3C86}"/>
    <cellStyle name="Normal 2 2 2 3 2 3" xfId="6914" xr:uid="{00000000-0005-0000-0000-0000A5110000}"/>
    <cellStyle name="Normal 2 2 2 3 2 3 2" xfId="9669" xr:uid="{0049585F-CD51-44E5-AD6D-8B0443A7BC3F}"/>
    <cellStyle name="Normal 2 2 2 3 2 4" xfId="8307" xr:uid="{77BEEF7F-F96E-408F-BB7D-2BC25B60820A}"/>
    <cellStyle name="Normal 2 2 2 3 3" xfId="4148" xr:uid="{00000000-0005-0000-0000-0000A6110000}"/>
    <cellStyle name="Normal 2 2 2 3 3 2" xfId="7316" xr:uid="{00000000-0005-0000-0000-0000A7110000}"/>
    <cellStyle name="Normal 2 2 2 3 3 2 2" xfId="10071" xr:uid="{DD09F937-3179-4AA2-9964-2027368DB676}"/>
    <cellStyle name="Normal 2 2 2 3 3 3" xfId="8709" xr:uid="{7DCCF973-E40A-416A-9A99-39EC9AD5EE68}"/>
    <cellStyle name="Normal 2 2 2 3 4" xfId="3497" xr:uid="{00000000-0005-0000-0000-0000A8110000}"/>
    <cellStyle name="Normal 2 2 2 3 4 2" xfId="6705" xr:uid="{00000000-0005-0000-0000-0000A9110000}"/>
    <cellStyle name="Normal 2 2 2 3 4 2 2" xfId="9460" xr:uid="{750DD1B1-45A8-47F6-AC9D-544E18A0800F}"/>
    <cellStyle name="Normal 2 2 2 3 4 3" xfId="8093" xr:uid="{5CC1BD07-AB44-4B3A-AF94-A26249243DA2}"/>
    <cellStyle name="Normal 2 2 2 4" xfId="3326" xr:uid="{00000000-0005-0000-0000-0000AA110000}"/>
    <cellStyle name="Normal 2 2 2 4 2" xfId="4371" xr:uid="{00000000-0005-0000-0000-0000AB110000}"/>
    <cellStyle name="Normal 2 2 2 4 2 2" xfId="7539" xr:uid="{00000000-0005-0000-0000-0000AC110000}"/>
    <cellStyle name="Normal 2 2 2 4 2 2 2" xfId="10294" xr:uid="{CB0A4ED5-7E44-4DF1-BCB5-AD80DB5CA0F2}"/>
    <cellStyle name="Normal 2 2 2 4 2 3" xfId="8932" xr:uid="{BEBFF31D-5D67-42EE-B7BA-EE7D475FD18E}"/>
    <cellStyle name="Normal 2 2 2 4 3" xfId="3745" xr:uid="{00000000-0005-0000-0000-0000AD110000}"/>
    <cellStyle name="Normal 2 2 2 4 3 2" xfId="6915" xr:uid="{00000000-0005-0000-0000-0000AE110000}"/>
    <cellStyle name="Normal 2 2 2 4 3 2 2" xfId="9670" xr:uid="{FF36B8E6-133D-444C-9872-9F5580C5E87B}"/>
    <cellStyle name="Normal 2 2 2 4 3 3" xfId="8308" xr:uid="{B80F82E2-750A-4004-9754-A1001FBEB745}"/>
    <cellStyle name="Normal 2 2 2 4 4" xfId="6630" xr:uid="{00000000-0005-0000-0000-0000AF110000}"/>
    <cellStyle name="Normal 2 2 2 4 4 2" xfId="9394" xr:uid="{9B7EFB0A-B835-45B0-9B00-E2B14EF57AA3}"/>
    <cellStyle name="Normal 2 2 2 4 5" xfId="8023" xr:uid="{94DC3484-6DAC-4DCA-A04A-98394BD549ED}"/>
    <cellStyle name="Normal 2 2 2 5" xfId="3517" xr:uid="{00000000-0005-0000-0000-0000B0110000}"/>
    <cellStyle name="Normal 2 2 2 5 2" xfId="4158" xr:uid="{00000000-0005-0000-0000-0000B1110000}"/>
    <cellStyle name="Normal 2 2 2 5 2 2" xfId="7326" xr:uid="{00000000-0005-0000-0000-0000B2110000}"/>
    <cellStyle name="Normal 2 2 2 5 2 2 2" xfId="10081" xr:uid="{17BD8340-9359-4D7F-BFEC-A9AC5735B9AE}"/>
    <cellStyle name="Normal 2 2 2 5 2 3" xfId="8719" xr:uid="{FC3CE1D5-455A-4D95-96EE-02197208E21C}"/>
    <cellStyle name="Normal 2 2 2 5 3" xfId="6715" xr:uid="{00000000-0005-0000-0000-0000B3110000}"/>
    <cellStyle name="Normal 2 2 2 5 3 2" xfId="9470" xr:uid="{42C0479E-05AD-41A8-A47B-0C1ACCE7DA6D}"/>
    <cellStyle name="Normal 2 2 2 5 4" xfId="8103" xr:uid="{FFF7D7A5-5CD9-4620-B85A-7FD343B97FF9}"/>
    <cellStyle name="Normal 2 2 2 6" xfId="4116" xr:uid="{00000000-0005-0000-0000-0000B4110000}"/>
    <cellStyle name="Normal 2 2 2 6 2" xfId="7284" xr:uid="{00000000-0005-0000-0000-0000B5110000}"/>
    <cellStyle name="Normal 2 2 2 6 2 2" xfId="10039" xr:uid="{6F75C348-0008-4223-82DF-D586D4C174C4}"/>
    <cellStyle name="Normal 2 2 2 6 3" xfId="8677" xr:uid="{41E1B6A6-0293-44F6-B932-73705F252BD4}"/>
    <cellStyle name="Normal 2 2 2 7" xfId="3465" xr:uid="{00000000-0005-0000-0000-0000B6110000}"/>
    <cellStyle name="Normal 2 2 2 7 2" xfId="6673" xr:uid="{00000000-0005-0000-0000-0000B7110000}"/>
    <cellStyle name="Normal 2 2 2 7 2 2" xfId="9428" xr:uid="{9F661DF1-C262-41F1-B33E-8EDF6AC255BB}"/>
    <cellStyle name="Normal 2 2 2 7 3" xfId="8061" xr:uid="{AE246AE2-1E83-480A-80DE-250B6A809399}"/>
    <cellStyle name="Normal 2 2 3" xfId="3319" xr:uid="{00000000-0005-0000-0000-0000B8110000}"/>
    <cellStyle name="Normal 2 2 3 2" xfId="3746" xr:uid="{00000000-0005-0000-0000-0000B9110000}"/>
    <cellStyle name="Normal 2 2 3 2 2" xfId="4372" xr:uid="{00000000-0005-0000-0000-0000BA110000}"/>
    <cellStyle name="Normal 2 2 3 2 2 2" xfId="7540" xr:uid="{00000000-0005-0000-0000-0000BB110000}"/>
    <cellStyle name="Normal 2 2 3 2 2 2 2" xfId="10295" xr:uid="{9901F74E-52A2-45B2-A4D3-51A849BED348}"/>
    <cellStyle name="Normal 2 2 3 2 2 3" xfId="8933" xr:uid="{2A56C21D-AAD2-4D90-B0F6-E138CAD68999}"/>
    <cellStyle name="Normal 2 2 3 2 3" xfId="6916" xr:uid="{00000000-0005-0000-0000-0000BC110000}"/>
    <cellStyle name="Normal 2 2 3 2 3 2" xfId="9671" xr:uid="{2AE77B1C-3E6D-416C-920D-B1B9A89027FC}"/>
    <cellStyle name="Normal 2 2 3 2 4" xfId="8309" xr:uid="{B52667A6-D703-4FAB-9D73-5055ACC42621}"/>
    <cellStyle name="Normal 2 2 3 3" xfId="4124" xr:uid="{00000000-0005-0000-0000-0000BD110000}"/>
    <cellStyle name="Normal 2 2 3 3 2" xfId="7292" xr:uid="{00000000-0005-0000-0000-0000BE110000}"/>
    <cellStyle name="Normal 2 2 3 3 2 2" xfId="10047" xr:uid="{3F36AE9E-8EBC-4227-81BF-1CB2BAE8FF1E}"/>
    <cellStyle name="Normal 2 2 3 3 3" xfId="8685" xr:uid="{4F5E2298-1FB0-4FA7-A6E1-0FD8DF8DE06F}"/>
    <cellStyle name="Normal 2 2 3 4" xfId="3473" xr:uid="{00000000-0005-0000-0000-0000BF110000}"/>
    <cellStyle name="Normal 2 2 3 4 2" xfId="6681" xr:uid="{00000000-0005-0000-0000-0000C0110000}"/>
    <cellStyle name="Normal 2 2 3 4 2 2" xfId="9436" xr:uid="{CF4ED12B-E806-4F5D-978E-B046439E2418}"/>
    <cellStyle name="Normal 2 2 3 4 3" xfId="8069" xr:uid="{23808075-D27A-4D29-8FD3-8BE8A75B8D47}"/>
    <cellStyle name="Normal 2 2 3 5" xfId="6626" xr:uid="{00000000-0005-0000-0000-0000C1110000}"/>
    <cellStyle name="Normal 2 2 3 5 2" xfId="9390" xr:uid="{1498C4B7-8F30-4E2D-853D-0732EB1F9789}"/>
    <cellStyle name="Normal 2 2 3 6" xfId="8019" xr:uid="{03E22144-42D8-4FCE-BF99-B782BEFA79C9}"/>
    <cellStyle name="Normal 2 2 4" xfId="3489" xr:uid="{00000000-0005-0000-0000-0000C2110000}"/>
    <cellStyle name="Normal 2 2 4 2" xfId="3747" xr:uid="{00000000-0005-0000-0000-0000C3110000}"/>
    <cellStyle name="Normal 2 2 4 2 2" xfId="4373" xr:uid="{00000000-0005-0000-0000-0000C4110000}"/>
    <cellStyle name="Normal 2 2 4 2 2 2" xfId="7541" xr:uid="{00000000-0005-0000-0000-0000C5110000}"/>
    <cellStyle name="Normal 2 2 4 2 2 2 2" xfId="10296" xr:uid="{62E055D1-1286-4FA7-9A87-9AAD670E2AC4}"/>
    <cellStyle name="Normal 2 2 4 2 2 3" xfId="8934" xr:uid="{09E5163B-D06E-47E4-A0F3-518ADD4F545B}"/>
    <cellStyle name="Normal 2 2 4 2 3" xfId="6917" xr:uid="{00000000-0005-0000-0000-0000C6110000}"/>
    <cellStyle name="Normal 2 2 4 2 3 2" xfId="9672" xr:uid="{672170FA-71D0-460A-B6C1-322C311CB200}"/>
    <cellStyle name="Normal 2 2 4 2 4" xfId="8310" xr:uid="{225650EC-B41E-4F55-B7A6-39CD3DE4C26E}"/>
    <cellStyle name="Normal 2 2 4 3" xfId="4140" xr:uid="{00000000-0005-0000-0000-0000C7110000}"/>
    <cellStyle name="Normal 2 2 4 3 2" xfId="7308" xr:uid="{00000000-0005-0000-0000-0000C8110000}"/>
    <cellStyle name="Normal 2 2 4 3 2 2" xfId="10063" xr:uid="{6C99436E-CD82-452B-9940-CDA65612C9F6}"/>
    <cellStyle name="Normal 2 2 4 3 3" xfId="8701" xr:uid="{BD0AAEEA-F085-4649-804E-D8E394BB7447}"/>
    <cellStyle name="Normal 2 2 4 4" xfId="6697" xr:uid="{00000000-0005-0000-0000-0000C9110000}"/>
    <cellStyle name="Normal 2 2 4 4 2" xfId="9452" xr:uid="{D34CFF4F-25CA-4A6E-95DF-C7E5AB443BE2}"/>
    <cellStyle name="Normal 2 2 4 5" xfId="8085" xr:uid="{22DB2185-2E69-402E-9D5F-58C6E512B130}"/>
    <cellStyle name="Normal 2 2 5" xfId="3748" xr:uid="{00000000-0005-0000-0000-0000CA110000}"/>
    <cellStyle name="Normal 2 2 5 2" xfId="4374" xr:uid="{00000000-0005-0000-0000-0000CB110000}"/>
    <cellStyle name="Normal 2 2 5 2 2" xfId="7542" xr:uid="{00000000-0005-0000-0000-0000CC110000}"/>
    <cellStyle name="Normal 2 2 5 2 2 2" xfId="10297" xr:uid="{248E413F-52C5-4BE4-A68C-295A715B11B8}"/>
    <cellStyle name="Normal 2 2 5 2 3" xfId="8935" xr:uid="{D97E4FA5-C5CD-42FE-B691-EFD6E0E311D5}"/>
    <cellStyle name="Normal 2 2 5 3" xfId="6918" xr:uid="{00000000-0005-0000-0000-0000CD110000}"/>
    <cellStyle name="Normal 2 2 5 3 2" xfId="9673" xr:uid="{C940BCB3-EF76-48E8-B0CF-4637F63151D5}"/>
    <cellStyle name="Normal 2 2 5 4" xfId="8311" xr:uid="{67EC2668-D3BE-450B-8466-5E7E612A8136}"/>
    <cellStyle name="Normal 2 2 6" xfId="3749" xr:uid="{00000000-0005-0000-0000-0000CE110000}"/>
    <cellStyle name="Normal 2 2 6 2" xfId="4375" xr:uid="{00000000-0005-0000-0000-0000CF110000}"/>
    <cellStyle name="Normal 2 2 6 2 2" xfId="7543" xr:uid="{00000000-0005-0000-0000-0000D0110000}"/>
    <cellStyle name="Normal 2 2 6 2 2 2" xfId="10298" xr:uid="{9B97513B-B7D8-4EF2-BDB0-DEE999C97687}"/>
    <cellStyle name="Normal 2 2 6 2 3" xfId="8936" xr:uid="{89501F31-C615-49C6-8F1F-1C6AED5933A8}"/>
    <cellStyle name="Normal 2 2 6 3" xfId="6919" xr:uid="{00000000-0005-0000-0000-0000D1110000}"/>
    <cellStyle name="Normal 2 2 6 3 2" xfId="9674" xr:uid="{1642BD51-D2AD-451C-B3A3-F700CDEF7FEC}"/>
    <cellStyle name="Normal 2 2 6 4" xfId="8312" xr:uid="{BD5D448E-9970-4ECC-A8E0-FD3364BA1995}"/>
    <cellStyle name="Normal 2 2 7" xfId="3506" xr:uid="{00000000-0005-0000-0000-0000D2110000}"/>
    <cellStyle name="Normal 2 2 8" xfId="4108" xr:uid="{00000000-0005-0000-0000-0000D3110000}"/>
    <cellStyle name="Normal 2 2 8 2" xfId="7276" xr:uid="{00000000-0005-0000-0000-0000D4110000}"/>
    <cellStyle name="Normal 2 2 8 2 2" xfId="10031" xr:uid="{363F32E7-88B9-43E5-86F5-4F3A18B5D9DE}"/>
    <cellStyle name="Normal 2 2 8 3" xfId="8669" xr:uid="{6DA7F01B-279B-4373-958C-A904CF4525C6}"/>
    <cellStyle name="Normal 2 2 9" xfId="3447" xr:uid="{00000000-0005-0000-0000-0000D5110000}"/>
    <cellStyle name="Normal 2 2 9 2" xfId="6664" xr:uid="{00000000-0005-0000-0000-0000D6110000}"/>
    <cellStyle name="Normal 2 2 9 2 2" xfId="9420" xr:uid="{E1F77161-D4EB-452C-A61F-C1CF30EF75C3}"/>
    <cellStyle name="Normal 2 2 9 3" xfId="8051" xr:uid="{41218550-E9FB-4CAD-BAE2-3A9F81E9E780}"/>
    <cellStyle name="Normal 2 3" xfId="980" xr:uid="{00000000-0005-0000-0000-0000D7110000}"/>
    <cellStyle name="Normal 2 3 2" xfId="3751" xr:uid="{00000000-0005-0000-0000-0000D8110000}"/>
    <cellStyle name="Normal 2 3 2 2" xfId="3752" xr:uid="{00000000-0005-0000-0000-0000D9110000}"/>
    <cellStyle name="Normal 2 3 2 2 2" xfId="4378" xr:uid="{00000000-0005-0000-0000-0000DA110000}"/>
    <cellStyle name="Normal 2 3 2 2 2 2" xfId="7546" xr:uid="{00000000-0005-0000-0000-0000DB110000}"/>
    <cellStyle name="Normal 2 3 2 2 2 2 2" xfId="10301" xr:uid="{0BB97045-99CE-4A2A-9698-F15D50C11139}"/>
    <cellStyle name="Normal 2 3 2 2 2 3" xfId="8939" xr:uid="{3F6AC7A5-1AC9-4C7B-848B-75F9E2EFFFA7}"/>
    <cellStyle name="Normal 2 3 2 2 3" xfId="6922" xr:uid="{00000000-0005-0000-0000-0000DC110000}"/>
    <cellStyle name="Normal 2 3 2 2 3 2" xfId="9677" xr:uid="{28612807-DA5D-4EFE-B9A9-6FF010D829CE}"/>
    <cellStyle name="Normal 2 3 2 2 4" xfId="8315" xr:uid="{1DE2BC22-1FA9-4E31-BE22-106589FDCBA7}"/>
    <cellStyle name="Normal 2 3 2 3" xfId="3753" xr:uid="{00000000-0005-0000-0000-0000DD110000}"/>
    <cellStyle name="Normal 2 3 2 3 2" xfId="4379" xr:uid="{00000000-0005-0000-0000-0000DE110000}"/>
    <cellStyle name="Normal 2 3 2 3 2 2" xfId="7547" xr:uid="{00000000-0005-0000-0000-0000DF110000}"/>
    <cellStyle name="Normal 2 3 2 3 2 2 2" xfId="10302" xr:uid="{EC0BFC2F-3E98-4952-85A5-795388A0FD20}"/>
    <cellStyle name="Normal 2 3 2 3 2 3" xfId="8940" xr:uid="{AF03362A-C10B-45DF-9895-01ED217B8D30}"/>
    <cellStyle name="Normal 2 3 2 3 3" xfId="6923" xr:uid="{00000000-0005-0000-0000-0000E0110000}"/>
    <cellStyle name="Normal 2 3 2 3 3 2" xfId="9678" xr:uid="{C0EAAE3A-D3EE-430A-A662-1D802F931247}"/>
    <cellStyle name="Normal 2 3 2 3 4" xfId="8316" xr:uid="{EE30B546-7800-4030-8923-FDA612CA12B5}"/>
    <cellStyle name="Normal 2 3 2 4" xfId="4377" xr:uid="{00000000-0005-0000-0000-0000E1110000}"/>
    <cellStyle name="Normal 2 3 2 4 2" xfId="7545" xr:uid="{00000000-0005-0000-0000-0000E2110000}"/>
    <cellStyle name="Normal 2 3 2 4 2 2" xfId="10300" xr:uid="{42602CD0-2B7D-4B93-844D-1EF600240F20}"/>
    <cellStyle name="Normal 2 3 2 4 3" xfId="8938" xr:uid="{1C244B3D-1EA9-4B26-BBE3-7183A0F3C616}"/>
    <cellStyle name="Normal 2 3 2 5" xfId="6921" xr:uid="{00000000-0005-0000-0000-0000E3110000}"/>
    <cellStyle name="Normal 2 3 2 5 2" xfId="9676" xr:uid="{CC2CD384-FE1F-4A8C-BD83-60C76FE6B9FC}"/>
    <cellStyle name="Normal 2 3 2 6" xfId="8314" xr:uid="{0B4EA3DB-04C0-4C45-AFB9-CD0E3D100D82}"/>
    <cellStyle name="Normal 2 3 3" xfId="3754" xr:uid="{00000000-0005-0000-0000-0000E4110000}"/>
    <cellStyle name="Normal 2 3 3 2" xfId="4380" xr:uid="{00000000-0005-0000-0000-0000E5110000}"/>
    <cellStyle name="Normal 2 3 3 2 2" xfId="7548" xr:uid="{00000000-0005-0000-0000-0000E6110000}"/>
    <cellStyle name="Normal 2 3 3 2 2 2" xfId="10303" xr:uid="{33DC229C-5B7D-4A09-BD2D-0670A56BFD91}"/>
    <cellStyle name="Normal 2 3 3 2 3" xfId="8941" xr:uid="{7E7019A9-687A-4CB5-B944-FF96483FA1E4}"/>
    <cellStyle name="Normal 2 3 3 3" xfId="6924" xr:uid="{00000000-0005-0000-0000-0000E7110000}"/>
    <cellStyle name="Normal 2 3 3 3 2" xfId="9679" xr:uid="{9A7B0A2E-855C-43B3-9E57-D1A3D5261C1A}"/>
    <cellStyle name="Normal 2 3 3 4" xfId="8317" xr:uid="{169146AD-C4C9-495A-A14F-E6BA51193A82}"/>
    <cellStyle name="Normal 2 3 4" xfId="3755" xr:uid="{00000000-0005-0000-0000-0000E8110000}"/>
    <cellStyle name="Normal 2 3 4 2" xfId="4381" xr:uid="{00000000-0005-0000-0000-0000E9110000}"/>
    <cellStyle name="Normal 2 3 4 2 2" xfId="7549" xr:uid="{00000000-0005-0000-0000-0000EA110000}"/>
    <cellStyle name="Normal 2 3 4 2 2 2" xfId="10304" xr:uid="{FF2E4F99-3500-4D79-A48E-29878401263C}"/>
    <cellStyle name="Normal 2 3 4 2 3" xfId="8942" xr:uid="{AF7375EA-0ACE-4270-9CC4-8B42C2D21F69}"/>
    <cellStyle name="Normal 2 3 4 3" xfId="6925" xr:uid="{00000000-0005-0000-0000-0000EB110000}"/>
    <cellStyle name="Normal 2 3 4 3 2" xfId="9680" xr:uid="{C45042D9-9D3A-4C05-8B66-5FAF48D457B9}"/>
    <cellStyle name="Normal 2 3 4 4" xfId="8318" xr:uid="{8F0561FD-534F-4A50-8123-41E3C12FA5F9}"/>
    <cellStyle name="Normal 2 3 5" xfId="3756" xr:uid="{00000000-0005-0000-0000-0000EC110000}"/>
    <cellStyle name="Normal 2 3 5 2" xfId="4382" xr:uid="{00000000-0005-0000-0000-0000ED110000}"/>
    <cellStyle name="Normal 2 3 5 2 2" xfId="7550" xr:uid="{00000000-0005-0000-0000-0000EE110000}"/>
    <cellStyle name="Normal 2 3 5 2 2 2" xfId="10305" xr:uid="{95A3C98E-94BA-4701-B5A5-15FC7196DC07}"/>
    <cellStyle name="Normal 2 3 5 2 3" xfId="8943" xr:uid="{FE254BAA-35AD-403C-A154-557A47F069BA}"/>
    <cellStyle name="Normal 2 3 5 3" xfId="6926" xr:uid="{00000000-0005-0000-0000-0000EF110000}"/>
    <cellStyle name="Normal 2 3 5 3 2" xfId="9681" xr:uid="{3388C841-45DD-4A35-9A1A-B93E3748280B}"/>
    <cellStyle name="Normal 2 3 5 4" xfId="8319" xr:uid="{159916C0-05E9-4F9D-9B0D-5F3967F2A8B7}"/>
    <cellStyle name="Normal 2 3 6" xfId="3757" xr:uid="{00000000-0005-0000-0000-0000F0110000}"/>
    <cellStyle name="Normal 2 3 6 2" xfId="4383" xr:uid="{00000000-0005-0000-0000-0000F1110000}"/>
    <cellStyle name="Normal 2 3 6 2 2" xfId="7551" xr:uid="{00000000-0005-0000-0000-0000F2110000}"/>
    <cellStyle name="Normal 2 3 6 2 2 2" xfId="10306" xr:uid="{6FFB53E5-BC93-44F8-8EC7-FC5288CA70B1}"/>
    <cellStyle name="Normal 2 3 6 2 3" xfId="8944" xr:uid="{04AC25C2-EAD5-4B09-88E8-5A271F280F6D}"/>
    <cellStyle name="Normal 2 3 6 3" xfId="6927" xr:uid="{00000000-0005-0000-0000-0000F3110000}"/>
    <cellStyle name="Normal 2 3 6 3 2" xfId="9682" xr:uid="{767235A3-D902-49D1-84D7-A16C6017C450}"/>
    <cellStyle name="Normal 2 3 6 4" xfId="8320" xr:uid="{E877F75E-9200-4354-B084-D64E4E2DDD63}"/>
    <cellStyle name="Normal 2 3 7" xfId="3750" xr:uid="{00000000-0005-0000-0000-0000F4110000}"/>
    <cellStyle name="Normal 2 3 7 2" xfId="4376" xr:uid="{00000000-0005-0000-0000-0000F5110000}"/>
    <cellStyle name="Normal 2 3 7 2 2" xfId="7544" xr:uid="{00000000-0005-0000-0000-0000F6110000}"/>
    <cellStyle name="Normal 2 3 7 2 2 2" xfId="10299" xr:uid="{6A31AFD6-D933-4E5D-B76D-F352C0CA4DE9}"/>
    <cellStyle name="Normal 2 3 7 2 3" xfId="8937" xr:uid="{5E98C29B-9B1C-416D-80B4-9B81222E237B}"/>
    <cellStyle name="Normal 2 3 7 3" xfId="6920" xr:uid="{00000000-0005-0000-0000-0000F7110000}"/>
    <cellStyle name="Normal 2 3 7 3 2" xfId="9675" xr:uid="{61411166-6911-4BE8-86A1-E13F6BAE2FBA}"/>
    <cellStyle name="Normal 2 3 7 4" xfId="8313" xr:uid="{63C622F3-6A82-4157-ABAA-FEAD436967EF}"/>
    <cellStyle name="Normal 2 3 8" xfId="3378" xr:uid="{00000000-0005-0000-0000-0000F8110000}"/>
    <cellStyle name="Normal 2 3 9" xfId="10691" xr:uid="{98023BBA-834E-4549-99D8-E63454127F62}"/>
    <cellStyle name="Normal 2 4" xfId="981" xr:uid="{00000000-0005-0000-0000-0000F9110000}"/>
    <cellStyle name="Normal 2 4 2" xfId="2614" xr:uid="{00000000-0005-0000-0000-0000FA110000}"/>
    <cellStyle name="Normal 2 4 2 2" xfId="3760" xr:uid="{00000000-0005-0000-0000-0000FB110000}"/>
    <cellStyle name="Normal 2 4 2 2 2" xfId="4386" xr:uid="{00000000-0005-0000-0000-0000FC110000}"/>
    <cellStyle name="Normal 2 4 2 2 2 2" xfId="7554" xr:uid="{00000000-0005-0000-0000-0000FD110000}"/>
    <cellStyle name="Normal 2 4 2 2 2 2 2" xfId="10309" xr:uid="{B22624A6-9E4A-40B9-A37F-3D6471F19312}"/>
    <cellStyle name="Normal 2 4 2 2 2 3" xfId="8947" xr:uid="{591A1D83-AE8B-4E8D-8E11-EB00367E8F1E}"/>
    <cellStyle name="Normal 2 4 2 2 3" xfId="6930" xr:uid="{00000000-0005-0000-0000-0000FE110000}"/>
    <cellStyle name="Normal 2 4 2 2 3 2" xfId="9685" xr:uid="{6B7B9699-D271-4745-BE10-1AC7E18036B5}"/>
    <cellStyle name="Normal 2 4 2 2 4" xfId="8323" xr:uid="{1843FDF9-6487-455D-84C5-8A58296C6FDB}"/>
    <cellStyle name="Normal 2 4 2 3" xfId="3761" xr:uid="{00000000-0005-0000-0000-0000FF110000}"/>
    <cellStyle name="Normal 2 4 2 3 2" xfId="4387" xr:uid="{00000000-0005-0000-0000-000000120000}"/>
    <cellStyle name="Normal 2 4 2 3 2 2" xfId="7555" xr:uid="{00000000-0005-0000-0000-000001120000}"/>
    <cellStyle name="Normal 2 4 2 3 2 2 2" xfId="10310" xr:uid="{2E1F5DBF-84DC-40D5-B041-A47247E7D11B}"/>
    <cellStyle name="Normal 2 4 2 3 2 3" xfId="8948" xr:uid="{ED030E87-AF19-43D0-B2AC-72806AAEA916}"/>
    <cellStyle name="Normal 2 4 2 3 3" xfId="6931" xr:uid="{00000000-0005-0000-0000-000002120000}"/>
    <cellStyle name="Normal 2 4 2 3 3 2" xfId="9686" xr:uid="{56E5DCF2-787C-4F91-B9CE-FD441CDC7854}"/>
    <cellStyle name="Normal 2 4 2 3 4" xfId="8324" xr:uid="{350DA2C4-8EBA-46E2-B55C-5D27B83EC65E}"/>
    <cellStyle name="Normal 2 4 2 4" xfId="4385" xr:uid="{00000000-0005-0000-0000-000003120000}"/>
    <cellStyle name="Normal 2 4 2 4 2" xfId="7553" xr:uid="{00000000-0005-0000-0000-000004120000}"/>
    <cellStyle name="Normal 2 4 2 4 2 2" xfId="10308" xr:uid="{DA1525DD-FDB3-4767-B007-8034EFB62A8D}"/>
    <cellStyle name="Normal 2 4 2 4 3" xfId="8946" xr:uid="{E86A2DA1-8F15-4A8D-A50E-431B6DEB3ADA}"/>
    <cellStyle name="Normal 2 4 2 5" xfId="3759" xr:uid="{00000000-0005-0000-0000-000005120000}"/>
    <cellStyle name="Normal 2 4 2 5 2" xfId="6929" xr:uid="{00000000-0005-0000-0000-000006120000}"/>
    <cellStyle name="Normal 2 4 2 5 2 2" xfId="9684" xr:uid="{B3050DAD-6357-4ACB-B08B-9497EBBC891A}"/>
    <cellStyle name="Normal 2 4 2 5 3" xfId="8322" xr:uid="{9ED42FA2-5E40-49ED-88B4-FBC48CAA471D}"/>
    <cellStyle name="Normal 2 4 3" xfId="3762" xr:uid="{00000000-0005-0000-0000-000007120000}"/>
    <cellStyle name="Normal 2 4 3 2" xfId="4388" xr:uid="{00000000-0005-0000-0000-000008120000}"/>
    <cellStyle name="Normal 2 4 3 2 2" xfId="7556" xr:uid="{00000000-0005-0000-0000-000009120000}"/>
    <cellStyle name="Normal 2 4 3 2 2 2" xfId="10311" xr:uid="{E34E2D86-5AC8-4296-9312-0941B10B5005}"/>
    <cellStyle name="Normal 2 4 3 2 3" xfId="8949" xr:uid="{4368C5D8-1C87-40F3-A723-AFD4CFCC1005}"/>
    <cellStyle name="Normal 2 4 3 3" xfId="6932" xr:uid="{00000000-0005-0000-0000-00000A120000}"/>
    <cellStyle name="Normal 2 4 3 3 2" xfId="9687" xr:uid="{50CD3DBD-2302-45AF-92DD-092AC87B1D7B}"/>
    <cellStyle name="Normal 2 4 3 4" xfId="8325" xr:uid="{860E36D2-3659-486F-B881-C2FD9E078907}"/>
    <cellStyle name="Normal 2 4 4" xfId="3763" xr:uid="{00000000-0005-0000-0000-00000B120000}"/>
    <cellStyle name="Normal 2 4 4 2" xfId="4389" xr:uid="{00000000-0005-0000-0000-00000C120000}"/>
    <cellStyle name="Normal 2 4 4 2 2" xfId="7557" xr:uid="{00000000-0005-0000-0000-00000D120000}"/>
    <cellStyle name="Normal 2 4 4 2 2 2" xfId="10312" xr:uid="{0092C24A-8B85-40EB-907D-A1304CFC7703}"/>
    <cellStyle name="Normal 2 4 4 2 3" xfId="8950" xr:uid="{43F5D8D8-0A5D-404A-BE90-B63E0D3DBB6A}"/>
    <cellStyle name="Normal 2 4 4 3" xfId="6933" xr:uid="{00000000-0005-0000-0000-00000E120000}"/>
    <cellStyle name="Normal 2 4 4 3 2" xfId="9688" xr:uid="{88E412A3-EA07-4538-B51B-29BBF9E0EA18}"/>
    <cellStyle name="Normal 2 4 4 4" xfId="8326" xr:uid="{6FCE699A-7B3B-409E-BFFA-40BE49504D2B}"/>
    <cellStyle name="Normal 2 4 5" xfId="3764" xr:uid="{00000000-0005-0000-0000-00000F120000}"/>
    <cellStyle name="Normal 2 4 5 2" xfId="4390" xr:uid="{00000000-0005-0000-0000-000010120000}"/>
    <cellStyle name="Normal 2 4 5 2 2" xfId="7558" xr:uid="{00000000-0005-0000-0000-000011120000}"/>
    <cellStyle name="Normal 2 4 5 2 2 2" xfId="10313" xr:uid="{D992C9AF-2D09-423B-8F95-FDC3BBD9EDAB}"/>
    <cellStyle name="Normal 2 4 5 2 3" xfId="8951" xr:uid="{BD11E0D8-661B-40E3-9068-237F541228A2}"/>
    <cellStyle name="Normal 2 4 5 3" xfId="6934" xr:uid="{00000000-0005-0000-0000-000012120000}"/>
    <cellStyle name="Normal 2 4 5 3 2" xfId="9689" xr:uid="{C7F4008D-6370-4AEA-A5DE-A07B1512AB86}"/>
    <cellStyle name="Normal 2 4 5 4" xfId="8327" xr:uid="{BACF0511-F8F1-4854-B725-787511350CD9}"/>
    <cellStyle name="Normal 2 4 6" xfId="3765" xr:uid="{00000000-0005-0000-0000-000013120000}"/>
    <cellStyle name="Normal 2 4 6 2" xfId="4391" xr:uid="{00000000-0005-0000-0000-000014120000}"/>
    <cellStyle name="Normal 2 4 6 2 2" xfId="7559" xr:uid="{00000000-0005-0000-0000-000015120000}"/>
    <cellStyle name="Normal 2 4 6 2 2 2" xfId="10314" xr:uid="{CC8EA9A2-B3B9-4B00-92F7-9D641A03D62E}"/>
    <cellStyle name="Normal 2 4 6 2 3" xfId="8952" xr:uid="{C96B5C35-9C5D-4BE5-B8FC-C7AAEE7D084C}"/>
    <cellStyle name="Normal 2 4 6 3" xfId="6935" xr:uid="{00000000-0005-0000-0000-000016120000}"/>
    <cellStyle name="Normal 2 4 6 3 2" xfId="9690" xr:uid="{12AEEA56-EEC4-43BC-9519-2294921F4D3F}"/>
    <cellStyle name="Normal 2 4 6 4" xfId="8328" xr:uid="{6ADEBEE2-0C25-4EBE-B353-0C65D5AE54CE}"/>
    <cellStyle name="Normal 2 4 7" xfId="3758" xr:uid="{00000000-0005-0000-0000-000017120000}"/>
    <cellStyle name="Normal 2 4 7 2" xfId="4384" xr:uid="{00000000-0005-0000-0000-000018120000}"/>
    <cellStyle name="Normal 2 4 7 2 2" xfId="7552" xr:uid="{00000000-0005-0000-0000-000019120000}"/>
    <cellStyle name="Normal 2 4 7 2 2 2" xfId="10307" xr:uid="{67BD693D-0DA8-435B-A280-0E0B261B0564}"/>
    <cellStyle name="Normal 2 4 7 2 3" xfId="8945" xr:uid="{E71C9712-B518-466F-85D0-DA5769C320E6}"/>
    <cellStyle name="Normal 2 4 7 3" xfId="6928" xr:uid="{00000000-0005-0000-0000-00001A120000}"/>
    <cellStyle name="Normal 2 4 7 3 2" xfId="9683" xr:uid="{CA751DA0-102B-449B-B200-8D34B6FDD465}"/>
    <cellStyle name="Normal 2 4 7 4" xfId="8321" xr:uid="{8D2D75DE-8BA1-452F-9F2E-C66B6EAF4203}"/>
    <cellStyle name="Normal 2 4 8" xfId="3379" xr:uid="{00000000-0005-0000-0000-00001B120000}"/>
    <cellStyle name="Normal 2 5" xfId="2612" xr:uid="{00000000-0005-0000-0000-00001C120000}"/>
    <cellStyle name="Normal 2 5 2" xfId="3767" xr:uid="{00000000-0005-0000-0000-00001D120000}"/>
    <cellStyle name="Normal 2 5 2 2" xfId="3768" xr:uid="{00000000-0005-0000-0000-00001E120000}"/>
    <cellStyle name="Normal 2 5 2 2 2" xfId="4394" xr:uid="{00000000-0005-0000-0000-00001F120000}"/>
    <cellStyle name="Normal 2 5 2 2 2 2" xfId="7562" xr:uid="{00000000-0005-0000-0000-000020120000}"/>
    <cellStyle name="Normal 2 5 2 2 2 2 2" xfId="10317" xr:uid="{7C8A67EE-3DAF-40AA-9198-11E714951D67}"/>
    <cellStyle name="Normal 2 5 2 2 2 3" xfId="8955" xr:uid="{DDABDF1D-3164-4500-BEA1-B5C7BE02A85C}"/>
    <cellStyle name="Normal 2 5 2 2 3" xfId="6938" xr:uid="{00000000-0005-0000-0000-000021120000}"/>
    <cellStyle name="Normal 2 5 2 2 3 2" xfId="9693" xr:uid="{7B709A1B-B4AF-4657-A864-BF2B918882D2}"/>
    <cellStyle name="Normal 2 5 2 2 4" xfId="8331" xr:uid="{114F0D43-3F7C-4985-87EA-5D92D412B3C3}"/>
    <cellStyle name="Normal 2 5 2 3" xfId="3769" xr:uid="{00000000-0005-0000-0000-000022120000}"/>
    <cellStyle name="Normal 2 5 2 3 2" xfId="4395" xr:uid="{00000000-0005-0000-0000-000023120000}"/>
    <cellStyle name="Normal 2 5 2 3 2 2" xfId="7563" xr:uid="{00000000-0005-0000-0000-000024120000}"/>
    <cellStyle name="Normal 2 5 2 3 2 2 2" xfId="10318" xr:uid="{21FF5AE1-C704-49E5-9F5A-2406AFAB43AF}"/>
    <cellStyle name="Normal 2 5 2 3 2 3" xfId="8956" xr:uid="{49F82B48-7E76-460F-BAD9-F23CEF57E6DF}"/>
    <cellStyle name="Normal 2 5 2 3 3" xfId="6939" xr:uid="{00000000-0005-0000-0000-000025120000}"/>
    <cellStyle name="Normal 2 5 2 3 3 2" xfId="9694" xr:uid="{85105CC1-2374-48B2-B951-63B3DA7FC24C}"/>
    <cellStyle name="Normal 2 5 2 3 4" xfId="8332" xr:uid="{2487F051-E082-49D7-9DFD-47CE06C7A749}"/>
    <cellStyle name="Normal 2 5 2 4" xfId="4393" xr:uid="{00000000-0005-0000-0000-000026120000}"/>
    <cellStyle name="Normal 2 5 2 4 2" xfId="7561" xr:uid="{00000000-0005-0000-0000-000027120000}"/>
    <cellStyle name="Normal 2 5 2 4 2 2" xfId="10316" xr:uid="{95421DF6-C1F6-42A7-9511-3058CE48D7DE}"/>
    <cellStyle name="Normal 2 5 2 4 3" xfId="8954" xr:uid="{125535C2-AA41-46FC-922C-96D70794A60E}"/>
    <cellStyle name="Normal 2 5 2 5" xfId="6937" xr:uid="{00000000-0005-0000-0000-000028120000}"/>
    <cellStyle name="Normal 2 5 2 5 2" xfId="9692" xr:uid="{CEDDF9BA-4775-4AF1-968C-43F0AE22799E}"/>
    <cellStyle name="Normal 2 5 2 6" xfId="8330" xr:uid="{489416FB-8A28-41CD-A7A6-36BE934C6A82}"/>
    <cellStyle name="Normal 2 5 3" xfId="3770" xr:uid="{00000000-0005-0000-0000-000029120000}"/>
    <cellStyle name="Normal 2 5 3 2" xfId="4396" xr:uid="{00000000-0005-0000-0000-00002A120000}"/>
    <cellStyle name="Normal 2 5 3 2 2" xfId="7564" xr:uid="{00000000-0005-0000-0000-00002B120000}"/>
    <cellStyle name="Normal 2 5 3 2 2 2" xfId="10319" xr:uid="{41FE0B3F-A122-4BF5-9767-49B790E81FA2}"/>
    <cellStyle name="Normal 2 5 3 2 3" xfId="8957" xr:uid="{A4EBAC9B-029B-4344-A6FE-7FA5205837F8}"/>
    <cellStyle name="Normal 2 5 3 3" xfId="6940" xr:uid="{00000000-0005-0000-0000-00002C120000}"/>
    <cellStyle name="Normal 2 5 3 3 2" xfId="9695" xr:uid="{8D5E1CF4-14C3-4073-A133-CBE62048A54D}"/>
    <cellStyle name="Normal 2 5 3 4" xfId="8333" xr:uid="{165B5617-B72D-422C-AA85-12AB5FDD2888}"/>
    <cellStyle name="Normal 2 5 4" xfId="3771" xr:uid="{00000000-0005-0000-0000-00002D120000}"/>
    <cellStyle name="Normal 2 5 4 2" xfId="4397" xr:uid="{00000000-0005-0000-0000-00002E120000}"/>
    <cellStyle name="Normal 2 5 4 2 2" xfId="7565" xr:uid="{00000000-0005-0000-0000-00002F120000}"/>
    <cellStyle name="Normal 2 5 4 2 2 2" xfId="10320" xr:uid="{E655C84F-7CF5-4E44-A018-FF0B9308E2DA}"/>
    <cellStyle name="Normal 2 5 4 2 3" xfId="8958" xr:uid="{D2B4B55C-1E89-44C5-9402-DC1345C0FC6A}"/>
    <cellStyle name="Normal 2 5 4 3" xfId="6941" xr:uid="{00000000-0005-0000-0000-000030120000}"/>
    <cellStyle name="Normal 2 5 4 3 2" xfId="9696" xr:uid="{7C580B65-286E-49D0-A1CE-C6000A85EAF9}"/>
    <cellStyle name="Normal 2 5 4 4" xfId="8334" xr:uid="{94AE1315-39F7-4CF4-97F6-F907BCAC5CF3}"/>
    <cellStyle name="Normal 2 5 5" xfId="3772" xr:uid="{00000000-0005-0000-0000-000031120000}"/>
    <cellStyle name="Normal 2 5 5 2" xfId="4398" xr:uid="{00000000-0005-0000-0000-000032120000}"/>
    <cellStyle name="Normal 2 5 5 2 2" xfId="7566" xr:uid="{00000000-0005-0000-0000-000033120000}"/>
    <cellStyle name="Normal 2 5 5 2 2 2" xfId="10321" xr:uid="{47A71B3C-44CB-4540-92F4-41CEFBB4ADC8}"/>
    <cellStyle name="Normal 2 5 5 2 3" xfId="8959" xr:uid="{7BB8647D-CD82-489B-B1FF-8A172AF1A533}"/>
    <cellStyle name="Normal 2 5 5 3" xfId="6942" xr:uid="{00000000-0005-0000-0000-000034120000}"/>
    <cellStyle name="Normal 2 5 5 3 2" xfId="9697" xr:uid="{B7EAC389-40BB-4CF7-80E6-59C8D112C506}"/>
    <cellStyle name="Normal 2 5 5 4" xfId="8335" xr:uid="{FCB2EFD3-7D9F-40FB-95C7-09916B966B54}"/>
    <cellStyle name="Normal 2 5 6" xfId="3766" xr:uid="{00000000-0005-0000-0000-000035120000}"/>
    <cellStyle name="Normal 2 5 6 2" xfId="4392" xr:uid="{00000000-0005-0000-0000-000036120000}"/>
    <cellStyle name="Normal 2 5 6 2 2" xfId="7560" xr:uid="{00000000-0005-0000-0000-000037120000}"/>
    <cellStyle name="Normal 2 5 6 2 2 2" xfId="10315" xr:uid="{71A153A4-2941-44FF-BBC0-00C982DD3BEB}"/>
    <cellStyle name="Normal 2 5 6 2 3" xfId="8953" xr:uid="{7CDE7052-725D-4FE1-B58F-693E1D567BE9}"/>
    <cellStyle name="Normal 2 5 6 3" xfId="6936" xr:uid="{00000000-0005-0000-0000-000038120000}"/>
    <cellStyle name="Normal 2 5 6 3 2" xfId="9691" xr:uid="{E9073FC2-A298-4212-95D1-D43463C428EC}"/>
    <cellStyle name="Normal 2 5 6 4" xfId="8329" xr:uid="{AB576AF4-4BEA-4823-BDD3-3208E4F272ED}"/>
    <cellStyle name="Normal 2 5 7" xfId="3380" xr:uid="{00000000-0005-0000-0000-000039120000}"/>
    <cellStyle name="Normal 2 6" xfId="3389" xr:uid="{00000000-0005-0000-0000-00003A120000}"/>
    <cellStyle name="Normal 2 6 2" xfId="3774" xr:uid="{00000000-0005-0000-0000-00003B120000}"/>
    <cellStyle name="Normal 2 6 2 2" xfId="3775" xr:uid="{00000000-0005-0000-0000-00003C120000}"/>
    <cellStyle name="Normal 2 6 2 2 2" xfId="4401" xr:uid="{00000000-0005-0000-0000-00003D120000}"/>
    <cellStyle name="Normal 2 6 2 2 2 2" xfId="7569" xr:uid="{00000000-0005-0000-0000-00003E120000}"/>
    <cellStyle name="Normal 2 6 2 2 2 2 2" xfId="10324" xr:uid="{6985DAC3-18E1-4C5D-9D38-A5CE89204FDF}"/>
    <cellStyle name="Normal 2 6 2 2 2 3" xfId="8962" xr:uid="{676474AE-7978-4927-A414-9A84D19DC68C}"/>
    <cellStyle name="Normal 2 6 2 2 3" xfId="6945" xr:uid="{00000000-0005-0000-0000-00003F120000}"/>
    <cellStyle name="Normal 2 6 2 2 3 2" xfId="9700" xr:uid="{E223744B-0207-45A5-9A59-C70ACD4B976F}"/>
    <cellStyle name="Normal 2 6 2 2 4" xfId="8338" xr:uid="{CB6DD44C-0E32-4D13-B0A5-6A8DC423A9B4}"/>
    <cellStyle name="Normal 2 6 2 3" xfId="3776" xr:uid="{00000000-0005-0000-0000-000040120000}"/>
    <cellStyle name="Normal 2 6 2 3 2" xfId="4402" xr:uid="{00000000-0005-0000-0000-000041120000}"/>
    <cellStyle name="Normal 2 6 2 3 2 2" xfId="7570" xr:uid="{00000000-0005-0000-0000-000042120000}"/>
    <cellStyle name="Normal 2 6 2 3 2 2 2" xfId="10325" xr:uid="{647C9422-95E1-4AA0-B167-1FD4DC66850A}"/>
    <cellStyle name="Normal 2 6 2 3 2 3" xfId="8963" xr:uid="{E8AC7745-5BF2-40A8-991E-4B624EF76DBF}"/>
    <cellStyle name="Normal 2 6 2 3 3" xfId="6946" xr:uid="{00000000-0005-0000-0000-000043120000}"/>
    <cellStyle name="Normal 2 6 2 3 3 2" xfId="9701" xr:uid="{1B868E67-9E14-4210-9F32-B6A6AD693A65}"/>
    <cellStyle name="Normal 2 6 2 3 4" xfId="8339" xr:uid="{6D4AB074-B098-42FB-803D-8450F5C28E2C}"/>
    <cellStyle name="Normal 2 6 2 4" xfId="4400" xr:uid="{00000000-0005-0000-0000-000044120000}"/>
    <cellStyle name="Normal 2 6 2 4 2" xfId="7568" xr:uid="{00000000-0005-0000-0000-000045120000}"/>
    <cellStyle name="Normal 2 6 2 4 2 2" xfId="10323" xr:uid="{71C918C3-BDDF-4479-9568-24808E29F041}"/>
    <cellStyle name="Normal 2 6 2 4 3" xfId="8961" xr:uid="{AA928654-82AA-418E-8308-FAC771A96486}"/>
    <cellStyle name="Normal 2 6 2 5" xfId="6944" xr:uid="{00000000-0005-0000-0000-000046120000}"/>
    <cellStyle name="Normal 2 6 2 5 2" xfId="9699" xr:uid="{9164FE38-2095-4BB6-97D6-4053400F2A8E}"/>
    <cellStyle name="Normal 2 6 2 6" xfId="8337" xr:uid="{8B57E57E-9BE6-4110-829C-25C155C788EF}"/>
    <cellStyle name="Normal 2 6 3" xfId="3777" xr:uid="{00000000-0005-0000-0000-000047120000}"/>
    <cellStyle name="Normal 2 6 3 2" xfId="4403" xr:uid="{00000000-0005-0000-0000-000048120000}"/>
    <cellStyle name="Normal 2 6 3 2 2" xfId="7571" xr:uid="{00000000-0005-0000-0000-000049120000}"/>
    <cellStyle name="Normal 2 6 3 2 2 2" xfId="10326" xr:uid="{8EDAFDAA-2382-418E-AFE5-361E2CD64F8A}"/>
    <cellStyle name="Normal 2 6 3 2 3" xfId="8964" xr:uid="{17F387EA-D9EC-4F25-A9B4-CCD7E915D000}"/>
    <cellStyle name="Normal 2 6 3 3" xfId="6947" xr:uid="{00000000-0005-0000-0000-00004A120000}"/>
    <cellStyle name="Normal 2 6 3 3 2" xfId="9702" xr:uid="{85302F4A-97EF-4279-B340-A31673A6BB85}"/>
    <cellStyle name="Normal 2 6 3 4" xfId="8340" xr:uid="{53230F2A-6968-4C21-B422-061D2DB15C28}"/>
    <cellStyle name="Normal 2 6 4" xfId="3778" xr:uid="{00000000-0005-0000-0000-00004B120000}"/>
    <cellStyle name="Normal 2 6 4 2" xfId="4404" xr:uid="{00000000-0005-0000-0000-00004C120000}"/>
    <cellStyle name="Normal 2 6 4 2 2" xfId="7572" xr:uid="{00000000-0005-0000-0000-00004D120000}"/>
    <cellStyle name="Normal 2 6 4 2 2 2" xfId="10327" xr:uid="{1E52CB6A-0624-4BBB-A163-CA1C66A04DC8}"/>
    <cellStyle name="Normal 2 6 4 2 3" xfId="8965" xr:uid="{34DFF1FA-9444-4052-83C0-BC8E72FB5322}"/>
    <cellStyle name="Normal 2 6 4 3" xfId="6948" xr:uid="{00000000-0005-0000-0000-00004E120000}"/>
    <cellStyle name="Normal 2 6 4 3 2" xfId="9703" xr:uid="{22486A56-BEB6-4284-96DE-52E0BA919BF8}"/>
    <cellStyle name="Normal 2 6 4 4" xfId="8341" xr:uid="{D20BF619-F400-4D55-BAB4-4CA76E1966F0}"/>
    <cellStyle name="Normal 2 6 5" xfId="3779" xr:uid="{00000000-0005-0000-0000-00004F120000}"/>
    <cellStyle name="Normal 2 6 5 2" xfId="4405" xr:uid="{00000000-0005-0000-0000-000050120000}"/>
    <cellStyle name="Normal 2 6 5 2 2" xfId="7573" xr:uid="{00000000-0005-0000-0000-000051120000}"/>
    <cellStyle name="Normal 2 6 5 2 2 2" xfId="10328" xr:uid="{12CD84F0-616D-448D-B93F-113D07F470E0}"/>
    <cellStyle name="Normal 2 6 5 2 3" xfId="8966" xr:uid="{F52A16EA-F78C-4379-A91B-48FE6930953A}"/>
    <cellStyle name="Normal 2 6 5 3" xfId="6949" xr:uid="{00000000-0005-0000-0000-000052120000}"/>
    <cellStyle name="Normal 2 6 5 3 2" xfId="9704" xr:uid="{450CC3DB-9CE5-4489-9668-6AD1399C1FF1}"/>
    <cellStyle name="Normal 2 6 5 4" xfId="8342" xr:uid="{B1C4941C-EFE4-4637-B9D5-A72699DD61D6}"/>
    <cellStyle name="Normal 2 6 6" xfId="3773" xr:uid="{00000000-0005-0000-0000-000053120000}"/>
    <cellStyle name="Normal 2 6 6 2" xfId="4399" xr:uid="{00000000-0005-0000-0000-000054120000}"/>
    <cellStyle name="Normal 2 6 6 2 2" xfId="7567" xr:uid="{00000000-0005-0000-0000-000055120000}"/>
    <cellStyle name="Normal 2 6 6 2 2 2" xfId="10322" xr:uid="{0F68D873-81F9-4D50-9072-3B6A51328D95}"/>
    <cellStyle name="Normal 2 6 6 2 3" xfId="8960" xr:uid="{F7523BC8-10A8-471E-8F2E-EBFBD5B8103A}"/>
    <cellStyle name="Normal 2 6 6 3" xfId="6943" xr:uid="{00000000-0005-0000-0000-000056120000}"/>
    <cellStyle name="Normal 2 6 6 3 2" xfId="9698" xr:uid="{83199B64-BAE1-454B-A957-35B96DB5F5B9}"/>
    <cellStyle name="Normal 2 6 6 4" xfId="8336" xr:uid="{34B984DF-28C1-4EC4-A94B-4EA9AF974CE0}"/>
    <cellStyle name="Normal 2 7" xfId="3780" xr:uid="{00000000-0005-0000-0000-000057120000}"/>
    <cellStyle name="Normal 2 7 2" xfId="3781" xr:uid="{00000000-0005-0000-0000-000058120000}"/>
    <cellStyle name="Normal 2 7 2 2" xfId="3782" xr:uid="{00000000-0005-0000-0000-000059120000}"/>
    <cellStyle name="Normal 2 7 2 2 2" xfId="4408" xr:uid="{00000000-0005-0000-0000-00005A120000}"/>
    <cellStyle name="Normal 2 7 2 2 2 2" xfId="7576" xr:uid="{00000000-0005-0000-0000-00005B120000}"/>
    <cellStyle name="Normal 2 7 2 2 2 2 2" xfId="10331" xr:uid="{994D12C4-7937-4167-914D-38322C997316}"/>
    <cellStyle name="Normal 2 7 2 2 2 3" xfId="8969" xr:uid="{C28C18D5-1906-4C02-8305-B62B30848132}"/>
    <cellStyle name="Normal 2 7 2 2 3" xfId="6952" xr:uid="{00000000-0005-0000-0000-00005C120000}"/>
    <cellStyle name="Normal 2 7 2 2 3 2" xfId="9707" xr:uid="{0AAC1565-9BEB-4BB1-ADC1-979588F7881C}"/>
    <cellStyle name="Normal 2 7 2 2 4" xfId="8345" xr:uid="{C7191947-54C5-4DC4-BBDE-9EB4956EB73F}"/>
    <cellStyle name="Normal 2 7 2 3" xfId="3783" xr:uid="{00000000-0005-0000-0000-00005D120000}"/>
    <cellStyle name="Normal 2 7 2 3 2" xfId="4409" xr:uid="{00000000-0005-0000-0000-00005E120000}"/>
    <cellStyle name="Normal 2 7 2 3 2 2" xfId="7577" xr:uid="{00000000-0005-0000-0000-00005F120000}"/>
    <cellStyle name="Normal 2 7 2 3 2 2 2" xfId="10332" xr:uid="{9A113853-C75D-4991-8AF2-06E9B1349E67}"/>
    <cellStyle name="Normal 2 7 2 3 2 3" xfId="8970" xr:uid="{7A06C312-AF8A-4177-AB6F-8A2620F3DF1B}"/>
    <cellStyle name="Normal 2 7 2 3 3" xfId="6953" xr:uid="{00000000-0005-0000-0000-000060120000}"/>
    <cellStyle name="Normal 2 7 2 3 3 2" xfId="9708" xr:uid="{1A1D46F8-3289-47E6-9DEC-B5519567104E}"/>
    <cellStyle name="Normal 2 7 2 3 4" xfId="8346" xr:uid="{16C1055D-4AEB-42E8-8AD3-47E5ECABD22B}"/>
    <cellStyle name="Normal 2 7 2 4" xfId="4407" xr:uid="{00000000-0005-0000-0000-000061120000}"/>
    <cellStyle name="Normal 2 7 2 4 2" xfId="7575" xr:uid="{00000000-0005-0000-0000-000062120000}"/>
    <cellStyle name="Normal 2 7 2 4 2 2" xfId="10330" xr:uid="{56BF260F-766B-475C-BCE4-DB8A76553800}"/>
    <cellStyle name="Normal 2 7 2 4 3" xfId="8968" xr:uid="{7432394C-3B6B-4A0F-96AC-96EFA395BF4E}"/>
    <cellStyle name="Normal 2 7 2 5" xfId="6951" xr:uid="{00000000-0005-0000-0000-000063120000}"/>
    <cellStyle name="Normal 2 7 2 5 2" xfId="9706" xr:uid="{616FE0D1-807E-4F36-81A0-2213097D293F}"/>
    <cellStyle name="Normal 2 7 2 6" xfId="8344" xr:uid="{E14997D4-1812-481B-BD6B-6FD77BCE3728}"/>
    <cellStyle name="Normal 2 7 3" xfId="3784" xr:uid="{00000000-0005-0000-0000-000064120000}"/>
    <cellStyle name="Normal 2 7 3 2" xfId="4410" xr:uid="{00000000-0005-0000-0000-000065120000}"/>
    <cellStyle name="Normal 2 7 3 2 2" xfId="7578" xr:uid="{00000000-0005-0000-0000-000066120000}"/>
    <cellStyle name="Normal 2 7 3 2 2 2" xfId="10333" xr:uid="{D2C4B6C4-C1B0-41AF-9479-D5E9234F07B8}"/>
    <cellStyle name="Normal 2 7 3 2 3" xfId="8971" xr:uid="{57AC8D19-93D8-4F16-AEB4-6703BF49291A}"/>
    <cellStyle name="Normal 2 7 3 3" xfId="6954" xr:uid="{00000000-0005-0000-0000-000067120000}"/>
    <cellStyle name="Normal 2 7 3 3 2" xfId="9709" xr:uid="{7F680220-C83A-47A4-AC3A-65559E2A2FCF}"/>
    <cellStyle name="Normal 2 7 3 4" xfId="8347" xr:uid="{CD7BB77A-FE70-4A65-B77E-E365CD8B73C3}"/>
    <cellStyle name="Normal 2 7 4" xfId="3785" xr:uid="{00000000-0005-0000-0000-000068120000}"/>
    <cellStyle name="Normal 2 7 4 2" xfId="4411" xr:uid="{00000000-0005-0000-0000-000069120000}"/>
    <cellStyle name="Normal 2 7 4 2 2" xfId="7579" xr:uid="{00000000-0005-0000-0000-00006A120000}"/>
    <cellStyle name="Normal 2 7 4 2 2 2" xfId="10334" xr:uid="{E6953D18-DB2E-47FE-96ED-6B4E3E543C32}"/>
    <cellStyle name="Normal 2 7 4 2 3" xfId="8972" xr:uid="{34F53A98-14B0-407E-8A09-A2D4D54BAC71}"/>
    <cellStyle name="Normal 2 7 4 3" xfId="6955" xr:uid="{00000000-0005-0000-0000-00006B120000}"/>
    <cellStyle name="Normal 2 7 4 3 2" xfId="9710" xr:uid="{6A11EC27-CD56-4E9A-84DA-615ABA5B8057}"/>
    <cellStyle name="Normal 2 7 4 4" xfId="8348" xr:uid="{A7843AB0-4544-4794-8513-5B584ACCBFF9}"/>
    <cellStyle name="Normal 2 7 5" xfId="3786" xr:uid="{00000000-0005-0000-0000-00006C120000}"/>
    <cellStyle name="Normal 2 7 5 2" xfId="4412" xr:uid="{00000000-0005-0000-0000-00006D120000}"/>
    <cellStyle name="Normal 2 7 5 2 2" xfId="7580" xr:uid="{00000000-0005-0000-0000-00006E120000}"/>
    <cellStyle name="Normal 2 7 5 2 2 2" xfId="10335" xr:uid="{623F5C24-9A07-40D1-ACAD-7B9BAE70E5E2}"/>
    <cellStyle name="Normal 2 7 5 2 3" xfId="8973" xr:uid="{35C43808-60D9-4987-95F8-3A1DB4E2790F}"/>
    <cellStyle name="Normal 2 7 5 3" xfId="6956" xr:uid="{00000000-0005-0000-0000-00006F120000}"/>
    <cellStyle name="Normal 2 7 5 3 2" xfId="9711" xr:uid="{40817289-D623-4669-8B72-2ACFC4DE0216}"/>
    <cellStyle name="Normal 2 7 5 4" xfId="8349" xr:uid="{B2ABFE08-62BC-4205-8331-E56FF203C5A1}"/>
    <cellStyle name="Normal 2 7 6" xfId="4406" xr:uid="{00000000-0005-0000-0000-000070120000}"/>
    <cellStyle name="Normal 2 7 6 2" xfId="7574" xr:uid="{00000000-0005-0000-0000-000071120000}"/>
    <cellStyle name="Normal 2 7 6 2 2" xfId="10329" xr:uid="{B41AC6E8-860C-4EBC-8758-A20B195E716A}"/>
    <cellStyle name="Normal 2 7 6 3" xfId="8967" xr:uid="{0E2FC316-91A4-439E-A8B4-1B17CC3F5195}"/>
    <cellStyle name="Normal 2 7 7" xfId="6950" xr:uid="{00000000-0005-0000-0000-000072120000}"/>
    <cellStyle name="Normal 2 7 7 2" xfId="9705" xr:uid="{F48094BE-F34E-4A0B-AC85-ED1B95A9F968}"/>
    <cellStyle name="Normal 2 7 8" xfId="8343" xr:uid="{71F0F9D4-17A2-4F6B-AD40-C242FC16AD7E}"/>
    <cellStyle name="Normal 2 8" xfId="3787" xr:uid="{00000000-0005-0000-0000-000073120000}"/>
    <cellStyle name="Normal 2 8 2" xfId="3788" xr:uid="{00000000-0005-0000-0000-000074120000}"/>
    <cellStyle name="Normal 2 8 2 2" xfId="3789" xr:uid="{00000000-0005-0000-0000-000075120000}"/>
    <cellStyle name="Normal 2 8 2 2 2" xfId="4415" xr:uid="{00000000-0005-0000-0000-000076120000}"/>
    <cellStyle name="Normal 2 8 2 2 2 2" xfId="7583" xr:uid="{00000000-0005-0000-0000-000077120000}"/>
    <cellStyle name="Normal 2 8 2 2 2 2 2" xfId="10338" xr:uid="{8E0091B0-5BA5-4299-B2C4-F8CFBD1DF57C}"/>
    <cellStyle name="Normal 2 8 2 2 2 3" xfId="8976" xr:uid="{B285F8DA-4BD3-4E9C-AF6C-C0A07DE5340F}"/>
    <cellStyle name="Normal 2 8 2 2 3" xfId="6959" xr:uid="{00000000-0005-0000-0000-000078120000}"/>
    <cellStyle name="Normal 2 8 2 2 3 2" xfId="9714" xr:uid="{7A835B5D-E2D5-4BFE-816D-81BC26FED719}"/>
    <cellStyle name="Normal 2 8 2 2 4" xfId="8352" xr:uid="{12F58318-45BA-493E-B12C-25113CE1DB7E}"/>
    <cellStyle name="Normal 2 8 2 3" xfId="3790" xr:uid="{00000000-0005-0000-0000-000079120000}"/>
    <cellStyle name="Normal 2 8 2 3 2" xfId="4416" xr:uid="{00000000-0005-0000-0000-00007A120000}"/>
    <cellStyle name="Normal 2 8 2 3 2 2" xfId="7584" xr:uid="{00000000-0005-0000-0000-00007B120000}"/>
    <cellStyle name="Normal 2 8 2 3 2 2 2" xfId="10339" xr:uid="{A69B1EAF-E0DD-4758-B94C-30280C825131}"/>
    <cellStyle name="Normal 2 8 2 3 2 3" xfId="8977" xr:uid="{56C861AD-56F0-4772-935C-ED924532F1F4}"/>
    <cellStyle name="Normal 2 8 2 3 3" xfId="6960" xr:uid="{00000000-0005-0000-0000-00007C120000}"/>
    <cellStyle name="Normal 2 8 2 3 3 2" xfId="9715" xr:uid="{F308696F-5868-489E-BC48-432FAEAE67E3}"/>
    <cellStyle name="Normal 2 8 2 3 4" xfId="8353" xr:uid="{73093E6F-F73A-4C07-99E2-694BCE117814}"/>
    <cellStyle name="Normal 2 8 2 4" xfId="4414" xr:uid="{00000000-0005-0000-0000-00007D120000}"/>
    <cellStyle name="Normal 2 8 2 4 2" xfId="7582" xr:uid="{00000000-0005-0000-0000-00007E120000}"/>
    <cellStyle name="Normal 2 8 2 4 2 2" xfId="10337" xr:uid="{CA9E09A9-7539-4B25-9328-54C669AB7DE3}"/>
    <cellStyle name="Normal 2 8 2 4 3" xfId="8975" xr:uid="{799B26C9-D213-4E13-A641-EF95ECA14BBD}"/>
    <cellStyle name="Normal 2 8 2 5" xfId="6958" xr:uid="{00000000-0005-0000-0000-00007F120000}"/>
    <cellStyle name="Normal 2 8 2 5 2" xfId="9713" xr:uid="{432E591E-1388-4EA7-987F-368FBB120221}"/>
    <cellStyle name="Normal 2 8 2 6" xfId="8351" xr:uid="{A4553EF1-8785-4A0C-9527-0E0CD8F010FB}"/>
    <cellStyle name="Normal 2 8 3" xfId="3791" xr:uid="{00000000-0005-0000-0000-000080120000}"/>
    <cellStyle name="Normal 2 8 3 2" xfId="4417" xr:uid="{00000000-0005-0000-0000-000081120000}"/>
    <cellStyle name="Normal 2 8 3 2 2" xfId="7585" xr:uid="{00000000-0005-0000-0000-000082120000}"/>
    <cellStyle name="Normal 2 8 3 2 2 2" xfId="10340" xr:uid="{B2FCC7CC-A99F-405F-BA10-33601418CD8B}"/>
    <cellStyle name="Normal 2 8 3 2 3" xfId="8978" xr:uid="{E8D9C239-462D-4EE9-92D7-C0390FA76F38}"/>
    <cellStyle name="Normal 2 8 3 3" xfId="6961" xr:uid="{00000000-0005-0000-0000-000083120000}"/>
    <cellStyle name="Normal 2 8 3 3 2" xfId="9716" xr:uid="{CDF9FE12-B27C-4659-98CC-73E77703C0C8}"/>
    <cellStyle name="Normal 2 8 3 4" xfId="8354" xr:uid="{78ACC86A-065F-4871-A7B6-A286199C446A}"/>
    <cellStyle name="Normal 2 8 4" xfId="3792" xr:uid="{00000000-0005-0000-0000-000084120000}"/>
    <cellStyle name="Normal 2 8 4 2" xfId="4418" xr:uid="{00000000-0005-0000-0000-000085120000}"/>
    <cellStyle name="Normal 2 8 4 2 2" xfId="7586" xr:uid="{00000000-0005-0000-0000-000086120000}"/>
    <cellStyle name="Normal 2 8 4 2 2 2" xfId="10341" xr:uid="{9FC8AD6C-B43F-44B6-BBD7-9ADE11DB21DD}"/>
    <cellStyle name="Normal 2 8 4 2 3" xfId="8979" xr:uid="{EB8DBB1B-D543-4A75-9DB2-A0318C882F72}"/>
    <cellStyle name="Normal 2 8 4 3" xfId="6962" xr:uid="{00000000-0005-0000-0000-000087120000}"/>
    <cellStyle name="Normal 2 8 4 3 2" xfId="9717" xr:uid="{B691DF2E-6DDE-459F-B6DA-01EFD66D5868}"/>
    <cellStyle name="Normal 2 8 4 4" xfId="8355" xr:uid="{04EA81B1-F16F-496D-AFA6-21C90B5F8083}"/>
    <cellStyle name="Normal 2 8 5" xfId="3793" xr:uid="{00000000-0005-0000-0000-000088120000}"/>
    <cellStyle name="Normal 2 8 5 2" xfId="4419" xr:uid="{00000000-0005-0000-0000-000089120000}"/>
    <cellStyle name="Normal 2 8 5 2 2" xfId="7587" xr:uid="{00000000-0005-0000-0000-00008A120000}"/>
    <cellStyle name="Normal 2 8 5 2 2 2" xfId="10342" xr:uid="{8C5F7980-4AC9-4533-A13B-DE7E68F2E4CB}"/>
    <cellStyle name="Normal 2 8 5 2 3" xfId="8980" xr:uid="{036B940F-8B09-43A3-8B0C-B824D0AB2E8F}"/>
    <cellStyle name="Normal 2 8 5 3" xfId="6963" xr:uid="{00000000-0005-0000-0000-00008B120000}"/>
    <cellStyle name="Normal 2 8 5 3 2" xfId="9718" xr:uid="{7DD756CE-CC33-4ADE-B626-8E8E3D844B99}"/>
    <cellStyle name="Normal 2 8 5 4" xfId="8356" xr:uid="{CB10D6CC-8E83-498D-85BF-08DC4DCECAE8}"/>
    <cellStyle name="Normal 2 8 6" xfId="4413" xr:uid="{00000000-0005-0000-0000-00008C120000}"/>
    <cellStyle name="Normal 2 8 6 2" xfId="7581" xr:uid="{00000000-0005-0000-0000-00008D120000}"/>
    <cellStyle name="Normal 2 8 6 2 2" xfId="10336" xr:uid="{BAB65067-57C5-4094-9478-305DCA467598}"/>
    <cellStyle name="Normal 2 8 6 3" xfId="8974" xr:uid="{6E72F36D-A371-4324-A217-DD710B20E836}"/>
    <cellStyle name="Normal 2 8 7" xfId="6957" xr:uid="{00000000-0005-0000-0000-00008E120000}"/>
    <cellStyle name="Normal 2 8 7 2" xfId="9712" xr:uid="{994C74AA-6C03-455D-B7E0-B5B628798A98}"/>
    <cellStyle name="Normal 2 8 8" xfId="8350" xr:uid="{137E03DA-657E-434A-9E3B-F5AA4B8A0594}"/>
    <cellStyle name="Normal 2 9" xfId="3794" xr:uid="{00000000-0005-0000-0000-00008F120000}"/>
    <cellStyle name="Normal 2 9 2" xfId="3795" xr:uid="{00000000-0005-0000-0000-000090120000}"/>
    <cellStyle name="Normal 2 9 2 2" xfId="3796" xr:uid="{00000000-0005-0000-0000-000091120000}"/>
    <cellStyle name="Normal 2 9 2 2 2" xfId="4422" xr:uid="{00000000-0005-0000-0000-000092120000}"/>
    <cellStyle name="Normal 2 9 2 2 2 2" xfId="7590" xr:uid="{00000000-0005-0000-0000-000093120000}"/>
    <cellStyle name="Normal 2 9 2 2 2 2 2" xfId="10345" xr:uid="{5FFA031E-F527-46D2-9B2E-189181475A1E}"/>
    <cellStyle name="Normal 2 9 2 2 2 3" xfId="8983" xr:uid="{9A7E8BFB-74A3-4B8C-82E5-0F866C8E3D8D}"/>
    <cellStyle name="Normal 2 9 2 2 3" xfId="6966" xr:uid="{00000000-0005-0000-0000-000094120000}"/>
    <cellStyle name="Normal 2 9 2 2 3 2" xfId="9721" xr:uid="{6A216DD6-DE03-4F3D-9C40-E3C98BB32DF6}"/>
    <cellStyle name="Normal 2 9 2 2 4" xfId="8359" xr:uid="{54CE161A-8E86-4CC0-A5BB-B4C4C1741931}"/>
    <cellStyle name="Normal 2 9 2 3" xfId="3797" xr:uid="{00000000-0005-0000-0000-000095120000}"/>
    <cellStyle name="Normal 2 9 2 3 2" xfId="4423" xr:uid="{00000000-0005-0000-0000-000096120000}"/>
    <cellStyle name="Normal 2 9 2 3 2 2" xfId="7591" xr:uid="{00000000-0005-0000-0000-000097120000}"/>
    <cellStyle name="Normal 2 9 2 3 2 2 2" xfId="10346" xr:uid="{E1DDCBF1-4C70-4709-8C62-D134E6C9579D}"/>
    <cellStyle name="Normal 2 9 2 3 2 3" xfId="8984" xr:uid="{E6F0CF8A-6E3C-46DC-A6C4-9D7D818BF676}"/>
    <cellStyle name="Normal 2 9 2 3 3" xfId="6967" xr:uid="{00000000-0005-0000-0000-000098120000}"/>
    <cellStyle name="Normal 2 9 2 3 3 2" xfId="9722" xr:uid="{839C4CC7-29AD-4221-8452-3008A608F47D}"/>
    <cellStyle name="Normal 2 9 2 3 4" xfId="8360" xr:uid="{9759E900-E2E6-49B9-A4CA-A05411856CAA}"/>
    <cellStyle name="Normal 2 9 2 4" xfId="4421" xr:uid="{00000000-0005-0000-0000-000099120000}"/>
    <cellStyle name="Normal 2 9 2 4 2" xfId="7589" xr:uid="{00000000-0005-0000-0000-00009A120000}"/>
    <cellStyle name="Normal 2 9 2 4 2 2" xfId="10344" xr:uid="{A7C5501C-2E9E-4B49-A079-275455D3BCB3}"/>
    <cellStyle name="Normal 2 9 2 4 3" xfId="8982" xr:uid="{1DC28839-7B5B-4C77-9397-FA9189CE1601}"/>
    <cellStyle name="Normal 2 9 2 5" xfId="6965" xr:uid="{00000000-0005-0000-0000-00009B120000}"/>
    <cellStyle name="Normal 2 9 2 5 2" xfId="9720" xr:uid="{C8F6739E-EBCC-496B-B74F-2FAB0C679602}"/>
    <cellStyle name="Normal 2 9 2 6" xfId="8358" xr:uid="{F41ED0E4-BA47-4AF2-AEE5-D51BC3D8CA5F}"/>
    <cellStyle name="Normal 2 9 3" xfId="3798" xr:uid="{00000000-0005-0000-0000-00009C120000}"/>
    <cellStyle name="Normal 2 9 3 2" xfId="4424" xr:uid="{00000000-0005-0000-0000-00009D120000}"/>
    <cellStyle name="Normal 2 9 3 2 2" xfId="7592" xr:uid="{00000000-0005-0000-0000-00009E120000}"/>
    <cellStyle name="Normal 2 9 3 2 2 2" xfId="10347" xr:uid="{36C502C0-B110-450F-AF0D-6F3E0B3E38CE}"/>
    <cellStyle name="Normal 2 9 3 2 3" xfId="8985" xr:uid="{5337CAF3-7645-431A-B3CC-EA0BF31C2849}"/>
    <cellStyle name="Normal 2 9 3 3" xfId="6968" xr:uid="{00000000-0005-0000-0000-00009F120000}"/>
    <cellStyle name="Normal 2 9 3 3 2" xfId="9723" xr:uid="{6357A4FD-038A-42C4-B1F2-2B0FE51A9F35}"/>
    <cellStyle name="Normal 2 9 3 4" xfId="8361" xr:uid="{EF4AAF98-36DB-42B1-BDA2-F8230E9C1F55}"/>
    <cellStyle name="Normal 2 9 4" xfId="3799" xr:uid="{00000000-0005-0000-0000-0000A0120000}"/>
    <cellStyle name="Normal 2 9 4 2" xfId="4425" xr:uid="{00000000-0005-0000-0000-0000A1120000}"/>
    <cellStyle name="Normal 2 9 4 2 2" xfId="7593" xr:uid="{00000000-0005-0000-0000-0000A2120000}"/>
    <cellStyle name="Normal 2 9 4 2 2 2" xfId="10348" xr:uid="{74EE9EF9-ABB2-4B96-8394-B78AA7810FE5}"/>
    <cellStyle name="Normal 2 9 4 2 3" xfId="8986" xr:uid="{48C1BE35-C382-4739-8837-F047A5026A82}"/>
    <cellStyle name="Normal 2 9 4 3" xfId="6969" xr:uid="{00000000-0005-0000-0000-0000A3120000}"/>
    <cellStyle name="Normal 2 9 4 3 2" xfId="9724" xr:uid="{841A0D2C-EDD6-4CF4-9673-6F7A8AD13B2A}"/>
    <cellStyle name="Normal 2 9 4 4" xfId="8362" xr:uid="{59ECAE02-CE55-4ADA-B174-CBB916332173}"/>
    <cellStyle name="Normal 2 9 5" xfId="4420" xr:uid="{00000000-0005-0000-0000-0000A4120000}"/>
    <cellStyle name="Normal 2 9 5 2" xfId="7588" xr:uid="{00000000-0005-0000-0000-0000A5120000}"/>
    <cellStyle name="Normal 2 9 5 2 2" xfId="10343" xr:uid="{45356354-98CD-441F-A56B-EE518728E90D}"/>
    <cellStyle name="Normal 2 9 5 3" xfId="8981" xr:uid="{05727434-8DC8-4C11-BDD5-AB6ED1314A1C}"/>
    <cellStyle name="Normal 2 9 6" xfId="6964" xr:uid="{00000000-0005-0000-0000-0000A6120000}"/>
    <cellStyle name="Normal 2 9 6 2" xfId="9719" xr:uid="{6947BDE3-BE75-43BA-81D3-792E18A923D2}"/>
    <cellStyle name="Normal 2 9 7" xfId="8357" xr:uid="{02A774EE-DB5F-40EA-AA7E-619C833E26B9}"/>
    <cellStyle name="Normal 20" xfId="3800" xr:uid="{00000000-0005-0000-0000-0000A7120000}"/>
    <cellStyle name="Normal 20 2" xfId="4426" xr:uid="{00000000-0005-0000-0000-0000A8120000}"/>
    <cellStyle name="Normal 20 2 2" xfId="7594" xr:uid="{00000000-0005-0000-0000-0000A9120000}"/>
    <cellStyle name="Normal 20 2 2 2" xfId="10349" xr:uid="{D943600C-F8A4-4BCE-BD89-99C1914A939F}"/>
    <cellStyle name="Normal 20 2 3" xfId="8987" xr:uid="{CE1C455B-4AD2-43E0-A78F-54554ADDC929}"/>
    <cellStyle name="Normal 20 3" xfId="6970" xr:uid="{00000000-0005-0000-0000-0000AA120000}"/>
    <cellStyle name="Normal 20 3 2" xfId="9725" xr:uid="{10132ED7-6223-4954-BCCD-201BE7CBA71E}"/>
    <cellStyle name="Normal 20 4" xfId="8363" xr:uid="{CD09A9DF-EB99-4F5E-84EA-CE2D008B6EFD}"/>
    <cellStyle name="Normal 21" xfId="3801" xr:uid="{00000000-0005-0000-0000-0000AB120000}"/>
    <cellStyle name="Normal 21 2" xfId="4427" xr:uid="{00000000-0005-0000-0000-0000AC120000}"/>
    <cellStyle name="Normal 21 2 2" xfId="7595" xr:uid="{00000000-0005-0000-0000-0000AD120000}"/>
    <cellStyle name="Normal 21 2 2 2" xfId="10350" xr:uid="{0AE99AAE-8F17-4492-959B-CF25A7179C4A}"/>
    <cellStyle name="Normal 21 2 3" xfId="8988" xr:uid="{436FA0E1-E473-450B-8ECF-E7855E3C446E}"/>
    <cellStyle name="Normal 21 3" xfId="6971" xr:uid="{00000000-0005-0000-0000-0000AE120000}"/>
    <cellStyle name="Normal 21 3 2" xfId="9726" xr:uid="{E823E963-8DC9-42B0-9814-F2179326EA4B}"/>
    <cellStyle name="Normal 21 4" xfId="8364" xr:uid="{DF6C8EF8-DA84-4CEA-A2ED-44DFEA5D8A68}"/>
    <cellStyle name="Normal 22" xfId="3802" xr:uid="{00000000-0005-0000-0000-0000AF120000}"/>
    <cellStyle name="Normal 22 2" xfId="4428" xr:uid="{00000000-0005-0000-0000-0000B0120000}"/>
    <cellStyle name="Normal 22 2 2" xfId="7596" xr:uid="{00000000-0005-0000-0000-0000B1120000}"/>
    <cellStyle name="Normal 22 2 2 2" xfId="10351" xr:uid="{42DC0860-F7B0-4C46-9D57-89EE69704FC7}"/>
    <cellStyle name="Normal 22 2 3" xfId="8989" xr:uid="{7C158CCD-37CD-4956-8CE9-62193FEF849D}"/>
    <cellStyle name="Normal 22 3" xfId="6972" xr:uid="{00000000-0005-0000-0000-0000B2120000}"/>
    <cellStyle name="Normal 22 3 2" xfId="9727" xr:uid="{8879E05E-8032-49DF-B8E4-6BA0209C52B9}"/>
    <cellStyle name="Normal 22 4" xfId="8365" xr:uid="{22338C98-2731-4B6E-947A-BC92582828F1}"/>
    <cellStyle name="Normal 23" xfId="3515" xr:uid="{00000000-0005-0000-0000-0000B3120000}"/>
    <cellStyle name="Normal 23 2" xfId="4156" xr:uid="{00000000-0005-0000-0000-0000B4120000}"/>
    <cellStyle name="Normal 23 2 2" xfId="7324" xr:uid="{00000000-0005-0000-0000-0000B5120000}"/>
    <cellStyle name="Normal 23 2 2 2" xfId="10079" xr:uid="{D3BFAF8A-A85C-4054-866C-E388ADE95515}"/>
    <cellStyle name="Normal 23 2 3" xfId="8717" xr:uid="{BF1618FE-C346-4726-9608-1ECB2F731CD0}"/>
    <cellStyle name="Normal 23 3" xfId="6713" xr:uid="{00000000-0005-0000-0000-0000B6120000}"/>
    <cellStyle name="Normal 23 3 2" xfId="9468" xr:uid="{EC2C3433-DC52-4E1A-BDFC-2E06D23F54B9}"/>
    <cellStyle name="Normal 23 4" xfId="10652" xr:uid="{544E3A7E-69DD-4BEA-99EA-61C731705CC7}"/>
    <cellStyle name="Normal 23 5" xfId="8101" xr:uid="{B7942494-81D1-4B77-A62F-E244657F00C7}"/>
    <cellStyle name="Normal 24" xfId="4728" xr:uid="{00000000-0005-0000-0000-0000B7120000}"/>
    <cellStyle name="Normal 25" xfId="4731" xr:uid="{00000000-0005-0000-0000-0000B8120000}"/>
    <cellStyle name="Normal 26" xfId="4732" xr:uid="{00000000-0005-0000-0000-0000B9120000}"/>
    <cellStyle name="Normal 27" xfId="4733" xr:uid="{00000000-0005-0000-0000-0000BA120000}"/>
    <cellStyle name="Normal 28" xfId="4734" xr:uid="{00000000-0005-0000-0000-0000BB120000}"/>
    <cellStyle name="Normal 29" xfId="4735" xr:uid="{00000000-0005-0000-0000-0000BC120000}"/>
    <cellStyle name="Normal 3" xfId="982" xr:uid="{00000000-0005-0000-0000-0000BD120000}"/>
    <cellStyle name="Normal 3 10" xfId="3804" xr:uid="{00000000-0005-0000-0000-0000BE120000}"/>
    <cellStyle name="Normal 3 10 2" xfId="3805" xr:uid="{00000000-0005-0000-0000-0000BF120000}"/>
    <cellStyle name="Normal 3 10 2 2" xfId="4431" xr:uid="{00000000-0005-0000-0000-0000C0120000}"/>
    <cellStyle name="Normal 3 10 2 2 2" xfId="7599" xr:uid="{00000000-0005-0000-0000-0000C1120000}"/>
    <cellStyle name="Normal 3 10 2 2 2 2" xfId="10354" xr:uid="{9D664F6B-89A1-4D87-9BD6-41665EA12B66}"/>
    <cellStyle name="Normal 3 10 2 2 3" xfId="8992" xr:uid="{C99ABF7B-3621-43CB-B7F7-A74A7E07F3E4}"/>
    <cellStyle name="Normal 3 10 2 3" xfId="6975" xr:uid="{00000000-0005-0000-0000-0000C2120000}"/>
    <cellStyle name="Normal 3 10 2 3 2" xfId="9730" xr:uid="{1593AEFD-5997-44E1-93A1-DA2568C16BF6}"/>
    <cellStyle name="Normal 3 10 2 4" xfId="8368" xr:uid="{868F6DCA-C2A8-41D1-A15B-01635DED2A67}"/>
    <cellStyle name="Normal 3 10 3" xfId="4430" xr:uid="{00000000-0005-0000-0000-0000C3120000}"/>
    <cellStyle name="Normal 3 10 3 2" xfId="7598" xr:uid="{00000000-0005-0000-0000-0000C4120000}"/>
    <cellStyle name="Normal 3 10 3 2 2" xfId="10353" xr:uid="{DE317BCB-AE47-4FBA-AD63-32C3E741EB44}"/>
    <cellStyle name="Normal 3 10 3 3" xfId="8991" xr:uid="{790541F3-59FD-4252-9EF3-699F13BBF3BA}"/>
    <cellStyle name="Normal 3 10 4" xfId="6974" xr:uid="{00000000-0005-0000-0000-0000C5120000}"/>
    <cellStyle name="Normal 3 10 4 2" xfId="9729" xr:uid="{6EAE02C7-32BA-4AB9-9755-84F5988405FB}"/>
    <cellStyle name="Normal 3 10 5" xfId="8367" xr:uid="{955A1603-02F5-4CB7-A39E-3CE9E6C1EC03}"/>
    <cellStyle name="Normal 3 11" xfId="3806" xr:uid="{00000000-0005-0000-0000-0000C6120000}"/>
    <cellStyle name="Normal 3 11 2" xfId="4432" xr:uid="{00000000-0005-0000-0000-0000C7120000}"/>
    <cellStyle name="Normal 3 11 2 2" xfId="7600" xr:uid="{00000000-0005-0000-0000-0000C8120000}"/>
    <cellStyle name="Normal 3 11 2 2 2" xfId="10355" xr:uid="{AAFFB135-1E8E-4AD9-B495-908879E3F696}"/>
    <cellStyle name="Normal 3 11 2 3" xfId="8993" xr:uid="{567D1031-685D-4578-823A-934E18F97719}"/>
    <cellStyle name="Normal 3 11 3" xfId="6976" xr:uid="{00000000-0005-0000-0000-0000C9120000}"/>
    <cellStyle name="Normal 3 11 3 2" xfId="9731" xr:uid="{06DC0A93-1128-4929-81C2-EA867414BE36}"/>
    <cellStyle name="Normal 3 11 4" xfId="8369" xr:uid="{CC090700-553C-43A9-9DF0-07D289783501}"/>
    <cellStyle name="Normal 3 12" xfId="3807" xr:uid="{00000000-0005-0000-0000-0000CA120000}"/>
    <cellStyle name="Normal 3 12 2" xfId="4433" xr:uid="{00000000-0005-0000-0000-0000CB120000}"/>
    <cellStyle name="Normal 3 12 2 2" xfId="7601" xr:uid="{00000000-0005-0000-0000-0000CC120000}"/>
    <cellStyle name="Normal 3 12 2 2 2" xfId="10356" xr:uid="{5455B974-85B0-4BE9-89CB-4C7BC36491B9}"/>
    <cellStyle name="Normal 3 12 2 3" xfId="8994" xr:uid="{985CEDB9-E5EA-4F95-8BB6-8F31FA60D612}"/>
    <cellStyle name="Normal 3 12 3" xfId="6977" xr:uid="{00000000-0005-0000-0000-0000CD120000}"/>
    <cellStyle name="Normal 3 12 3 2" xfId="9732" xr:uid="{4737FF90-7767-48D4-B03F-F6DAE3DEAA79}"/>
    <cellStyle name="Normal 3 12 4" xfId="8370" xr:uid="{AA285247-ED5F-4436-B172-D05ABAF71E4B}"/>
    <cellStyle name="Normal 3 13" xfId="3808" xr:uid="{00000000-0005-0000-0000-0000CE120000}"/>
    <cellStyle name="Normal 3 13 2" xfId="4434" xr:uid="{00000000-0005-0000-0000-0000CF120000}"/>
    <cellStyle name="Normal 3 13 2 2" xfId="7602" xr:uid="{00000000-0005-0000-0000-0000D0120000}"/>
    <cellStyle name="Normal 3 13 2 2 2" xfId="10357" xr:uid="{2F49E840-C381-467D-9DF2-B4A43CA24301}"/>
    <cellStyle name="Normal 3 13 2 3" xfId="8995" xr:uid="{D2180405-6AB3-4476-A212-5814ABADBE53}"/>
    <cellStyle name="Normal 3 13 3" xfId="6978" xr:uid="{00000000-0005-0000-0000-0000D1120000}"/>
    <cellStyle name="Normal 3 13 3 2" xfId="9733" xr:uid="{51FB23A0-A0EA-48B5-A2F1-716D8A5697BC}"/>
    <cellStyle name="Normal 3 13 4" xfId="8371" xr:uid="{855CFD67-DB48-43BE-B235-8F1BFA88488B}"/>
    <cellStyle name="Normal 3 14" xfId="3803" xr:uid="{00000000-0005-0000-0000-0000D2120000}"/>
    <cellStyle name="Normal 3 14 2" xfId="4429" xr:uid="{00000000-0005-0000-0000-0000D3120000}"/>
    <cellStyle name="Normal 3 14 2 2" xfId="7597" xr:uid="{00000000-0005-0000-0000-0000D4120000}"/>
    <cellStyle name="Normal 3 14 2 2 2" xfId="10352" xr:uid="{80D80F31-B7A7-4BC8-BA82-6052A01FD72D}"/>
    <cellStyle name="Normal 3 14 2 3" xfId="8990" xr:uid="{0214F5AF-5B4E-4199-8066-C3B766F6B557}"/>
    <cellStyle name="Normal 3 14 3" xfId="6973" xr:uid="{00000000-0005-0000-0000-0000D5120000}"/>
    <cellStyle name="Normal 3 14 3 2" xfId="9728" xr:uid="{DF630B92-507A-4DE9-A6A3-E0995E106CD6}"/>
    <cellStyle name="Normal 3 14 4" xfId="8366" xr:uid="{0F24269D-D6D5-4F2E-A87A-12DDBC1C0909}"/>
    <cellStyle name="Normal 3 15" xfId="3381" xr:uid="{00000000-0005-0000-0000-0000D6120000}"/>
    <cellStyle name="Normal 3 2" xfId="983" xr:uid="{00000000-0005-0000-0000-0000D7120000}"/>
    <cellStyle name="Normal 3 2 10" xfId="6224" xr:uid="{00000000-0005-0000-0000-0000D8120000}"/>
    <cellStyle name="Normal 3 2 10 2" xfId="9340" xr:uid="{41478BF3-2A53-4010-9588-5FB8BA835E8E}"/>
    <cellStyle name="Normal 3 2 11" xfId="7915" xr:uid="{CB36077D-6643-41E8-A74D-C44B50D92063}"/>
    <cellStyle name="Normal 3 2 2" xfId="984" xr:uid="{00000000-0005-0000-0000-0000D9120000}"/>
    <cellStyle name="Normal 3 2 2 2" xfId="2616" xr:uid="{00000000-0005-0000-0000-0000DA120000}"/>
    <cellStyle name="Normal 3 2 2 2 2" xfId="4437" xr:uid="{00000000-0005-0000-0000-0000DB120000}"/>
    <cellStyle name="Normal 3 2 2 2 2 2" xfId="7605" xr:uid="{00000000-0005-0000-0000-0000DC120000}"/>
    <cellStyle name="Normal 3 2 2 2 2 2 2" xfId="10360" xr:uid="{23FA941C-444D-4E35-A046-8F7616846413}"/>
    <cellStyle name="Normal 3 2 2 2 2 3" xfId="8998" xr:uid="{3F42EE0C-EC51-4897-AF2C-12A62B96B66D}"/>
    <cellStyle name="Normal 3 2 2 2 3" xfId="3811" xr:uid="{00000000-0005-0000-0000-0000DD120000}"/>
    <cellStyle name="Normal 3 2 2 2 3 2" xfId="6981" xr:uid="{00000000-0005-0000-0000-0000DE120000}"/>
    <cellStyle name="Normal 3 2 2 2 3 2 2" xfId="9736" xr:uid="{7D7B3BDA-5FD1-48E3-B1FE-917F3EEAB378}"/>
    <cellStyle name="Normal 3 2 2 2 3 3" xfId="8374" xr:uid="{E40101D4-E89A-4B12-9F79-41D9E42E7584}"/>
    <cellStyle name="Normal 3 2 2 3" xfId="3328" xr:uid="{00000000-0005-0000-0000-0000DF120000}"/>
    <cellStyle name="Normal 3 2 2 3 2" xfId="4438" xr:uid="{00000000-0005-0000-0000-0000E0120000}"/>
    <cellStyle name="Normal 3 2 2 3 2 2" xfId="7606" xr:uid="{00000000-0005-0000-0000-0000E1120000}"/>
    <cellStyle name="Normal 3 2 2 3 2 2 2" xfId="10361" xr:uid="{4CACCAF1-8943-4AB2-9F74-53660821F130}"/>
    <cellStyle name="Normal 3 2 2 3 2 3" xfId="8999" xr:uid="{4338DFA7-869D-4514-A8C5-91D723EAB765}"/>
    <cellStyle name="Normal 3 2 2 3 3" xfId="3812" xr:uid="{00000000-0005-0000-0000-0000E2120000}"/>
    <cellStyle name="Normal 3 2 2 3 3 2" xfId="6982" xr:uid="{00000000-0005-0000-0000-0000E3120000}"/>
    <cellStyle name="Normal 3 2 2 3 3 2 2" xfId="9737" xr:uid="{34DEF0F4-9C1B-4FDB-A881-3DA6E2785CE7}"/>
    <cellStyle name="Normal 3 2 2 3 3 3" xfId="8375" xr:uid="{A1C33448-3D12-4D4A-ADDF-31911FACCDB2}"/>
    <cellStyle name="Normal 3 2 2 3 4" xfId="6632" xr:uid="{00000000-0005-0000-0000-0000E4120000}"/>
    <cellStyle name="Normal 3 2 2 3 4 2" xfId="9396" xr:uid="{AE5B6EF8-844A-4B5F-9920-8EC6347A8741}"/>
    <cellStyle name="Normal 3 2 2 3 5" xfId="8025" xr:uid="{28FCF123-C3D0-4542-A9B6-B3D403CE9223}"/>
    <cellStyle name="Normal 3 2 2 4" xfId="3813" xr:uid="{00000000-0005-0000-0000-0000E5120000}"/>
    <cellStyle name="Normal 3 2 2 4 2" xfId="4439" xr:uid="{00000000-0005-0000-0000-0000E6120000}"/>
    <cellStyle name="Normal 3 2 2 4 2 2" xfId="7607" xr:uid="{00000000-0005-0000-0000-0000E7120000}"/>
    <cellStyle name="Normal 3 2 2 4 2 2 2" xfId="10362" xr:uid="{34F87C7F-305B-421B-B9A2-FA243EC134C2}"/>
    <cellStyle name="Normal 3 2 2 4 2 3" xfId="9000" xr:uid="{9C1F0C70-EC6E-4C31-A7F0-3D7193A4A0CC}"/>
    <cellStyle name="Normal 3 2 2 4 3" xfId="6983" xr:uid="{00000000-0005-0000-0000-0000E8120000}"/>
    <cellStyle name="Normal 3 2 2 4 3 2" xfId="9738" xr:uid="{EC8A3E10-1C20-415B-898F-065FBEBFB8E6}"/>
    <cellStyle name="Normal 3 2 2 4 4" xfId="8376" xr:uid="{02983260-507C-44F7-B939-CA132A94C85F}"/>
    <cellStyle name="Normal 3 2 2 5" xfId="4436" xr:uid="{00000000-0005-0000-0000-0000E9120000}"/>
    <cellStyle name="Normal 3 2 2 5 2" xfId="7604" xr:uid="{00000000-0005-0000-0000-0000EA120000}"/>
    <cellStyle name="Normal 3 2 2 5 2 2" xfId="10359" xr:uid="{34377E15-F22A-44AA-8F04-57E61592E8B1}"/>
    <cellStyle name="Normal 3 2 2 5 3" xfId="8997" xr:uid="{570C0E87-E650-4F01-AC89-8E0C0D245592}"/>
    <cellStyle name="Normal 3 2 2 6" xfId="3810" xr:uid="{00000000-0005-0000-0000-0000EB120000}"/>
    <cellStyle name="Normal 3 2 2 6 2" xfId="6980" xr:uid="{00000000-0005-0000-0000-0000EC120000}"/>
    <cellStyle name="Normal 3 2 2 6 2 2" xfId="9735" xr:uid="{8FF66CDA-6F39-4A92-B751-D30AE429D53F}"/>
    <cellStyle name="Normal 3 2 2 6 3" xfId="8373" xr:uid="{9A24370B-66DC-4175-8173-C5B57F1DBA07}"/>
    <cellStyle name="Normal 3 2 3" xfId="2615" xr:uid="{00000000-0005-0000-0000-0000ED120000}"/>
    <cellStyle name="Normal 3 2 3 2" xfId="3305" xr:uid="{00000000-0005-0000-0000-0000EE120000}"/>
    <cellStyle name="Normal 3 2 3 2 2" xfId="4440" xr:uid="{00000000-0005-0000-0000-0000EF120000}"/>
    <cellStyle name="Normal 3 2 3 2 2 2" xfId="7608" xr:uid="{00000000-0005-0000-0000-0000F0120000}"/>
    <cellStyle name="Normal 3 2 3 2 2 2 2" xfId="10363" xr:uid="{58147962-1B3D-457B-B5C0-54E1B1331E9B}"/>
    <cellStyle name="Normal 3 2 3 2 2 3" xfId="9001" xr:uid="{887137C2-1DEA-4BDE-96C0-E0C3C79FCEE8}"/>
    <cellStyle name="Normal 3 2 3 2 3" xfId="6614" xr:uid="{00000000-0005-0000-0000-0000F1120000}"/>
    <cellStyle name="Normal 3 2 3 2 3 2" xfId="9378" xr:uid="{4F104003-7EC9-4767-9C8B-765E1A3668BF}"/>
    <cellStyle name="Normal 3 2 3 2 4" xfId="8007" xr:uid="{A0FB32CA-9361-411D-9207-99632901AD2D}"/>
    <cellStyle name="Normal 3 2 3 3" xfId="3814" xr:uid="{00000000-0005-0000-0000-0000F2120000}"/>
    <cellStyle name="Normal 3 2 3 3 2" xfId="6984" xr:uid="{00000000-0005-0000-0000-0000F3120000}"/>
    <cellStyle name="Normal 3 2 3 3 2 2" xfId="9739" xr:uid="{C29D658F-7F71-40E9-968A-3E4626833A43}"/>
    <cellStyle name="Normal 3 2 3 3 3" xfId="8377" xr:uid="{D84825C7-A004-4899-85FB-01B048A30AD2}"/>
    <cellStyle name="Normal 3 2 3 4" xfId="5671" xr:uid="{00000000-0005-0000-0000-0000F4120000}"/>
    <cellStyle name="Normal 3 2 3 4 2" xfId="9321" xr:uid="{1C29148C-BA1C-48FC-B57C-17327D5644DA}"/>
    <cellStyle name="Normal 3 2 3 5" xfId="6593" xr:uid="{00000000-0005-0000-0000-0000F5120000}"/>
    <cellStyle name="Normal 3 2 3 5 2" xfId="9357" xr:uid="{9ED3975E-DD06-4207-B521-71D333CE36B5}"/>
    <cellStyle name="Normal 3 2 3 6" xfId="7969" xr:uid="{CD9FBD28-1098-4D51-988E-68964DF5DB8B}"/>
    <cellStyle name="Normal 3 2 4" xfId="3321" xr:uid="{00000000-0005-0000-0000-0000F6120000}"/>
    <cellStyle name="Normal 3 2 4 2" xfId="4441" xr:uid="{00000000-0005-0000-0000-0000F7120000}"/>
    <cellStyle name="Normal 3 2 4 2 2" xfId="7609" xr:uid="{00000000-0005-0000-0000-0000F8120000}"/>
    <cellStyle name="Normal 3 2 4 2 2 2" xfId="10364" xr:uid="{4C7A0897-B8A5-4ABD-ADB4-BDD7BE695E0E}"/>
    <cellStyle name="Normal 3 2 4 2 3" xfId="9002" xr:uid="{231380EE-419A-4650-8A1A-0825289BBBFD}"/>
    <cellStyle name="Normal 3 2 4 3" xfId="3815" xr:uid="{00000000-0005-0000-0000-0000F9120000}"/>
    <cellStyle name="Normal 3 2 4 3 2" xfId="6985" xr:uid="{00000000-0005-0000-0000-0000FA120000}"/>
    <cellStyle name="Normal 3 2 4 3 2 2" xfId="9740" xr:uid="{45BED876-6F9A-47A1-8CCE-C3898423179E}"/>
    <cellStyle name="Normal 3 2 4 3 3" xfId="8378" xr:uid="{B2C45DFA-67BA-442D-AB9D-9586ECE2FD24}"/>
    <cellStyle name="Normal 3 2 4 4" xfId="6628" xr:uid="{00000000-0005-0000-0000-0000FB120000}"/>
    <cellStyle name="Normal 3 2 4 4 2" xfId="9392" xr:uid="{B9D70AE0-C3A4-4DF7-9F01-B3C0404DC6DE}"/>
    <cellStyle name="Normal 3 2 4 5" xfId="8021" xr:uid="{CA715F85-76C9-481B-A513-7520516347E6}"/>
    <cellStyle name="Normal 3 2 5" xfId="3286" xr:uid="{00000000-0005-0000-0000-0000FC120000}"/>
    <cellStyle name="Normal 3 2 5 2" xfId="4442" xr:uid="{00000000-0005-0000-0000-0000FD120000}"/>
    <cellStyle name="Normal 3 2 5 2 2" xfId="7610" xr:uid="{00000000-0005-0000-0000-0000FE120000}"/>
    <cellStyle name="Normal 3 2 5 2 2 2" xfId="10365" xr:uid="{09A0FBB4-3184-4FCC-95FB-D297743906A4}"/>
    <cellStyle name="Normal 3 2 5 2 3" xfId="9003" xr:uid="{B39033C9-D3FD-49CC-B89F-B0873B581F61}"/>
    <cellStyle name="Normal 3 2 5 3" xfId="3816" xr:uid="{00000000-0005-0000-0000-0000FF120000}"/>
    <cellStyle name="Normal 3 2 5 3 2" xfId="6986" xr:uid="{00000000-0005-0000-0000-000000130000}"/>
    <cellStyle name="Normal 3 2 5 3 2 2" xfId="9741" xr:uid="{067FF738-5F06-427B-84E9-EDDE8639D0B8}"/>
    <cellStyle name="Normal 3 2 5 3 3" xfId="8379" xr:uid="{8A232CB6-9415-4C95-B195-F11FEF239A03}"/>
    <cellStyle name="Normal 3 2 5 4" xfId="6604" xr:uid="{00000000-0005-0000-0000-000001130000}"/>
    <cellStyle name="Normal 3 2 5 4 2" xfId="9368" xr:uid="{766D774D-01A8-4B34-B87D-712D3F2CAA4F}"/>
    <cellStyle name="Normal 3 2 5 5" xfId="7997" xr:uid="{CAC626DC-7C2E-4809-97F3-6DC7EECC3474}"/>
    <cellStyle name="Normal 3 2 6" xfId="3817" xr:uid="{00000000-0005-0000-0000-000002130000}"/>
    <cellStyle name="Normal 3 2 6 2" xfId="4443" xr:uid="{00000000-0005-0000-0000-000003130000}"/>
    <cellStyle name="Normal 3 2 6 2 2" xfId="7611" xr:uid="{00000000-0005-0000-0000-000004130000}"/>
    <cellStyle name="Normal 3 2 6 2 2 2" xfId="10366" xr:uid="{A06ED9F7-7DA2-4B26-A9A2-1649B67F2F9E}"/>
    <cellStyle name="Normal 3 2 6 2 3" xfId="9004" xr:uid="{72A10F21-0A09-4099-9539-F6362341F9A2}"/>
    <cellStyle name="Normal 3 2 6 3" xfId="6987" xr:uid="{00000000-0005-0000-0000-000005130000}"/>
    <cellStyle name="Normal 3 2 6 3 2" xfId="9742" xr:uid="{4DC2C730-3E98-4586-BF36-ED2CBBA8F316}"/>
    <cellStyle name="Normal 3 2 6 4" xfId="8380" xr:uid="{D609AE98-6209-465A-B20E-7C0E84F3EA8F}"/>
    <cellStyle name="Normal 3 2 7" xfId="3809" xr:uid="{00000000-0005-0000-0000-000006130000}"/>
    <cellStyle name="Normal 3 2 7 2" xfId="4435" xr:uid="{00000000-0005-0000-0000-000007130000}"/>
    <cellStyle name="Normal 3 2 7 2 2" xfId="7603" xr:uid="{00000000-0005-0000-0000-000008130000}"/>
    <cellStyle name="Normal 3 2 7 2 2 2" xfId="10358" xr:uid="{E08939EE-9E27-4658-B6E6-E0D39BCEDBC9}"/>
    <cellStyle name="Normal 3 2 7 2 3" xfId="8996" xr:uid="{23270500-7A1E-405C-89AD-3126A1E307FC}"/>
    <cellStyle name="Normal 3 2 7 3" xfId="6979" xr:uid="{00000000-0005-0000-0000-000009130000}"/>
    <cellStyle name="Normal 3 2 7 3 2" xfId="9734" xr:uid="{2C87660F-8FAB-471B-B90C-5B16C48703FA}"/>
    <cellStyle name="Normal 3 2 7 4" xfId="8372" xr:uid="{2CFAE3A6-FA33-4500-A9FC-E3A700D19323}"/>
    <cellStyle name="Normal 3 2 8" xfId="3505" xr:uid="{00000000-0005-0000-0000-00000A130000}"/>
    <cellStyle name="Normal 3 2 9" xfId="5299" xr:uid="{00000000-0005-0000-0000-00000B130000}"/>
    <cellStyle name="Normal 3 2 9 2" xfId="9307" xr:uid="{FAA2A56F-1BD6-4605-BD70-A04D90F0281B}"/>
    <cellStyle name="Normal 3 3" xfId="985" xr:uid="{00000000-0005-0000-0000-00000C130000}"/>
    <cellStyle name="Normal 3 3 10" xfId="6225" xr:uid="{00000000-0005-0000-0000-00000D130000}"/>
    <cellStyle name="Normal 3 3 10 2" xfId="9341" xr:uid="{8D9733A6-FB03-43E0-BC28-FCD24029FC13}"/>
    <cellStyle name="Normal 3 3 11" xfId="7916" xr:uid="{ACF3247A-3033-4F8F-A6FA-3EAE513549F4}"/>
    <cellStyle name="Normal 3 3 2" xfId="2617" xr:uid="{00000000-0005-0000-0000-00000E130000}"/>
    <cellStyle name="Normal 3 3 2 2" xfId="3306" xr:uid="{00000000-0005-0000-0000-00000F130000}"/>
    <cellStyle name="Normal 3 3 2 2 2" xfId="4446" xr:uid="{00000000-0005-0000-0000-000010130000}"/>
    <cellStyle name="Normal 3 3 2 2 2 2" xfId="7614" xr:uid="{00000000-0005-0000-0000-000011130000}"/>
    <cellStyle name="Normal 3 3 2 2 2 2 2" xfId="10369" xr:uid="{B6947B03-851B-4248-A757-834A8CE6B52E}"/>
    <cellStyle name="Normal 3 3 2 2 2 3" xfId="9007" xr:uid="{4FF8D8E7-17F5-48EE-AA5A-1973E4D7133C}"/>
    <cellStyle name="Normal 3 3 2 2 3" xfId="3820" xr:uid="{00000000-0005-0000-0000-000012130000}"/>
    <cellStyle name="Normal 3 3 2 2 3 2" xfId="6990" xr:uid="{00000000-0005-0000-0000-000013130000}"/>
    <cellStyle name="Normal 3 3 2 2 3 2 2" xfId="9745" xr:uid="{BA7AF930-4B94-43A7-B733-4C8D5EE8B7FA}"/>
    <cellStyle name="Normal 3 3 2 2 3 3" xfId="8383" xr:uid="{6B0D4CAD-A586-4996-8ABB-F6A7E249465C}"/>
    <cellStyle name="Normal 3 3 2 2 4" xfId="6615" xr:uid="{00000000-0005-0000-0000-000014130000}"/>
    <cellStyle name="Normal 3 3 2 2 4 2" xfId="9379" xr:uid="{5FF670D3-2AD4-41D4-B9EC-1711F93B44BD}"/>
    <cellStyle name="Normal 3 3 2 2 5" xfId="8008" xr:uid="{3FAD6259-4366-4ABF-9A8A-746944C40440}"/>
    <cellStyle name="Normal 3 3 2 3" xfId="3821" xr:uid="{00000000-0005-0000-0000-000015130000}"/>
    <cellStyle name="Normal 3 3 2 3 2" xfId="4447" xr:uid="{00000000-0005-0000-0000-000016130000}"/>
    <cellStyle name="Normal 3 3 2 3 2 2" xfId="7615" xr:uid="{00000000-0005-0000-0000-000017130000}"/>
    <cellStyle name="Normal 3 3 2 3 2 2 2" xfId="10370" xr:uid="{74CA29B8-43AB-46F2-9E13-FC3BD36A987A}"/>
    <cellStyle name="Normal 3 3 2 3 2 3" xfId="9008" xr:uid="{05C38916-2B7A-4E41-9C0F-B2BBD6A49904}"/>
    <cellStyle name="Normal 3 3 2 3 3" xfId="6991" xr:uid="{00000000-0005-0000-0000-000018130000}"/>
    <cellStyle name="Normal 3 3 2 3 3 2" xfId="9746" xr:uid="{2F9FF01B-9A06-4671-8AFF-D2CAC7ABA944}"/>
    <cellStyle name="Normal 3 3 2 3 4" xfId="8384" xr:uid="{B28C0D29-6E84-455F-8F05-4CD1C093AB82}"/>
    <cellStyle name="Normal 3 3 2 4" xfId="4445" xr:uid="{00000000-0005-0000-0000-000019130000}"/>
    <cellStyle name="Normal 3 3 2 4 2" xfId="7613" xr:uid="{00000000-0005-0000-0000-00001A130000}"/>
    <cellStyle name="Normal 3 3 2 4 2 2" xfId="10368" xr:uid="{94461EE6-5651-4FAB-9196-4E07A847E169}"/>
    <cellStyle name="Normal 3 3 2 4 3" xfId="9006" xr:uid="{1A50BA70-801B-42FD-91FB-27C05737EF28}"/>
    <cellStyle name="Normal 3 3 2 5" xfId="3819" xr:uid="{00000000-0005-0000-0000-00001B130000}"/>
    <cellStyle name="Normal 3 3 2 5 2" xfId="6989" xr:uid="{00000000-0005-0000-0000-00001C130000}"/>
    <cellStyle name="Normal 3 3 2 5 2 2" xfId="9744" xr:uid="{EA5535EE-C752-4AF1-B469-67481EF37913}"/>
    <cellStyle name="Normal 3 3 2 5 3" xfId="8382" xr:uid="{D1E4CF0E-8F99-4D72-82EC-03502B52CD6C}"/>
    <cellStyle name="Normal 3 3 2 6" xfId="5672" xr:uid="{00000000-0005-0000-0000-00001D130000}"/>
    <cellStyle name="Normal 3 3 2 6 2" xfId="9322" xr:uid="{6F0D241A-BFBA-410B-9C7E-E2D05A674444}"/>
    <cellStyle name="Normal 3 3 2 7" xfId="6594" xr:uid="{00000000-0005-0000-0000-00001E130000}"/>
    <cellStyle name="Normal 3 3 2 7 2" xfId="9358" xr:uid="{03456B3A-4131-47AF-80BE-B16B234DDDB0}"/>
    <cellStyle name="Normal 3 3 2 8" xfId="7970" xr:uid="{E44E7E9F-0F94-4530-8A37-670E4F937205}"/>
    <cellStyle name="Normal 3 3 3" xfId="3327" xr:uid="{00000000-0005-0000-0000-00001F130000}"/>
    <cellStyle name="Normal 3 3 3 2" xfId="4448" xr:uid="{00000000-0005-0000-0000-000020130000}"/>
    <cellStyle name="Normal 3 3 3 2 2" xfId="7616" xr:uid="{00000000-0005-0000-0000-000021130000}"/>
    <cellStyle name="Normal 3 3 3 2 2 2" xfId="10371" xr:uid="{74FD2D74-D692-40B5-A0A4-AB2DD1722D0F}"/>
    <cellStyle name="Normal 3 3 3 2 3" xfId="9009" xr:uid="{37AB39B4-4D08-4C0B-886A-8F38CF2C62F8}"/>
    <cellStyle name="Normal 3 3 3 3" xfId="3822" xr:uid="{00000000-0005-0000-0000-000022130000}"/>
    <cellStyle name="Normal 3 3 3 3 2" xfId="6992" xr:uid="{00000000-0005-0000-0000-000023130000}"/>
    <cellStyle name="Normal 3 3 3 3 2 2" xfId="9747" xr:uid="{7BB5A06C-4F45-4372-A82C-B5E31E7D4C3C}"/>
    <cellStyle name="Normal 3 3 3 3 3" xfId="8385" xr:uid="{83F317A9-076D-489B-B65C-AD04105D2285}"/>
    <cellStyle name="Normal 3 3 3 4" xfId="6631" xr:uid="{00000000-0005-0000-0000-000024130000}"/>
    <cellStyle name="Normal 3 3 3 4 2" xfId="9395" xr:uid="{07FDC9B8-9F29-453B-833C-185E6544B5CE}"/>
    <cellStyle name="Normal 3 3 3 5" xfId="8024" xr:uid="{FC2F6E31-FBB7-4FCF-8281-4C21E08A1632}"/>
    <cellStyle name="Normal 3 3 4" xfId="3287" xr:uid="{00000000-0005-0000-0000-000025130000}"/>
    <cellStyle name="Normal 3 3 4 2" xfId="4449" xr:uid="{00000000-0005-0000-0000-000026130000}"/>
    <cellStyle name="Normal 3 3 4 2 2" xfId="7617" xr:uid="{00000000-0005-0000-0000-000027130000}"/>
    <cellStyle name="Normal 3 3 4 2 2 2" xfId="10372" xr:uid="{C3378C97-F241-47C7-86E3-4BD837C89B09}"/>
    <cellStyle name="Normal 3 3 4 2 3" xfId="9010" xr:uid="{F3859374-90C0-4FD6-B176-0C337958E720}"/>
    <cellStyle name="Normal 3 3 4 3" xfId="3823" xr:uid="{00000000-0005-0000-0000-000028130000}"/>
    <cellStyle name="Normal 3 3 4 3 2" xfId="6993" xr:uid="{00000000-0005-0000-0000-000029130000}"/>
    <cellStyle name="Normal 3 3 4 3 2 2" xfId="9748" xr:uid="{6B30896F-6D73-4FFA-B993-A8410FA5D079}"/>
    <cellStyle name="Normal 3 3 4 3 3" xfId="8386" xr:uid="{21D135F1-7F1B-4EF0-9E9F-1C324ACD2FFA}"/>
    <cellStyle name="Normal 3 3 4 4" xfId="6605" xr:uid="{00000000-0005-0000-0000-00002A130000}"/>
    <cellStyle name="Normal 3 3 4 4 2" xfId="9369" xr:uid="{D7C6E7A6-FB60-4EDB-9CEA-896C4CBD5113}"/>
    <cellStyle name="Normal 3 3 4 5" xfId="7998" xr:uid="{2B607B4E-3F1C-4EC3-A6F3-6254D441A19C}"/>
    <cellStyle name="Normal 3 3 5" xfId="3824" xr:uid="{00000000-0005-0000-0000-00002B130000}"/>
    <cellStyle name="Normal 3 3 5 2" xfId="4450" xr:uid="{00000000-0005-0000-0000-00002C130000}"/>
    <cellStyle name="Normal 3 3 5 2 2" xfId="7618" xr:uid="{00000000-0005-0000-0000-00002D130000}"/>
    <cellStyle name="Normal 3 3 5 2 2 2" xfId="10373" xr:uid="{6D831E52-9DB5-4A36-BB66-50CDD28AB57A}"/>
    <cellStyle name="Normal 3 3 5 2 3" xfId="9011" xr:uid="{E12B3E9D-03E8-4DC2-9333-A9C370A5E00C}"/>
    <cellStyle name="Normal 3 3 5 3" xfId="6994" xr:uid="{00000000-0005-0000-0000-00002E130000}"/>
    <cellStyle name="Normal 3 3 5 3 2" xfId="9749" xr:uid="{36E25339-052C-450F-986B-F95767F2475E}"/>
    <cellStyle name="Normal 3 3 5 4" xfId="8387" xr:uid="{BA8E8067-90C5-437F-83EB-CB18BD12CC03}"/>
    <cellStyle name="Normal 3 3 6" xfId="3825" xr:uid="{00000000-0005-0000-0000-00002F130000}"/>
    <cellStyle name="Normal 3 3 6 2" xfId="4451" xr:uid="{00000000-0005-0000-0000-000030130000}"/>
    <cellStyle name="Normal 3 3 6 2 2" xfId="7619" xr:uid="{00000000-0005-0000-0000-000031130000}"/>
    <cellStyle name="Normal 3 3 6 2 2 2" xfId="10374" xr:uid="{7A963AAD-BD40-4EF3-9B65-72029493EA43}"/>
    <cellStyle name="Normal 3 3 6 2 3" xfId="9012" xr:uid="{0DD9B181-0F4D-4A66-ABC3-D71C38CB3F16}"/>
    <cellStyle name="Normal 3 3 6 3" xfId="6995" xr:uid="{00000000-0005-0000-0000-000032130000}"/>
    <cellStyle name="Normal 3 3 6 3 2" xfId="9750" xr:uid="{A1C3391F-4AA2-4202-88E3-2E35EC06BB3C}"/>
    <cellStyle name="Normal 3 3 6 4" xfId="8388" xr:uid="{C1457EE7-4B82-450B-9CA7-E512E7CE254A}"/>
    <cellStyle name="Normal 3 3 7" xfId="4444" xr:uid="{00000000-0005-0000-0000-000033130000}"/>
    <cellStyle name="Normal 3 3 7 2" xfId="7612" xr:uid="{00000000-0005-0000-0000-000034130000}"/>
    <cellStyle name="Normal 3 3 7 2 2" xfId="10367" xr:uid="{B1EB10D0-F9FE-4EA9-8C66-64E76D693CAC}"/>
    <cellStyle name="Normal 3 3 7 3" xfId="9005" xr:uid="{8942324A-70F2-4422-9348-0ECCE605B439}"/>
    <cellStyle name="Normal 3 3 8" xfId="3818" xr:uid="{00000000-0005-0000-0000-000035130000}"/>
    <cellStyle name="Normal 3 3 8 2" xfId="6988" xr:uid="{00000000-0005-0000-0000-000036130000}"/>
    <cellStyle name="Normal 3 3 8 2 2" xfId="9743" xr:uid="{48118FFC-410B-4B02-A8F8-9E5505235C11}"/>
    <cellStyle name="Normal 3 3 8 3" xfId="8381" xr:uid="{6772019C-3B17-4901-B4A6-231CF07E89EE}"/>
    <cellStyle name="Normal 3 3 9" xfId="5300" xr:uid="{00000000-0005-0000-0000-000037130000}"/>
    <cellStyle name="Normal 3 3 9 2" xfId="9308" xr:uid="{3F0423BA-D187-4637-85D2-80D1801D0C13}"/>
    <cellStyle name="Normal 3 4" xfId="3320" xr:uid="{00000000-0005-0000-0000-000038130000}"/>
    <cellStyle name="Normal 3 4 10" xfId="6627" xr:uid="{00000000-0005-0000-0000-000039130000}"/>
    <cellStyle name="Normal 3 4 10 2" xfId="9391" xr:uid="{90E6D966-A21A-4589-864E-E3E14AF01CF5}"/>
    <cellStyle name="Normal 3 4 11" xfId="8020" xr:uid="{0BEBD8FA-CB23-453D-8F09-00DBA4FBF22E}"/>
    <cellStyle name="Normal 3 4 12" xfId="10690" xr:uid="{1E3488D6-D7E1-496E-B71A-B4B93C2ACCF5}"/>
    <cellStyle name="Normal 3 4 2" xfId="3827" xr:uid="{00000000-0005-0000-0000-00003A130000}"/>
    <cellStyle name="Normal 3 4 2 2" xfId="3828" xr:uid="{00000000-0005-0000-0000-00003B130000}"/>
    <cellStyle name="Normal 3 4 2 2 2" xfId="4454" xr:uid="{00000000-0005-0000-0000-00003C130000}"/>
    <cellStyle name="Normal 3 4 2 2 2 2" xfId="7622" xr:uid="{00000000-0005-0000-0000-00003D130000}"/>
    <cellStyle name="Normal 3 4 2 2 2 2 2" xfId="10377" xr:uid="{669CBB40-8686-4F5A-845A-48EF1225119E}"/>
    <cellStyle name="Normal 3 4 2 2 2 3" xfId="9015" xr:uid="{3FB153CF-B87E-44B5-8D84-3647F8AD1147}"/>
    <cellStyle name="Normal 3 4 2 2 3" xfId="6998" xr:uid="{00000000-0005-0000-0000-00003E130000}"/>
    <cellStyle name="Normal 3 4 2 2 3 2" xfId="9753" xr:uid="{F3E8946F-C9A7-48B0-B157-D1C62699CBBE}"/>
    <cellStyle name="Normal 3 4 2 2 4" xfId="8391" xr:uid="{025B22A5-0688-4727-B21B-820CFE639F32}"/>
    <cellStyle name="Normal 3 4 2 3" xfId="3829" xr:uid="{00000000-0005-0000-0000-00003F130000}"/>
    <cellStyle name="Normal 3 4 2 3 2" xfId="4455" xr:uid="{00000000-0005-0000-0000-000040130000}"/>
    <cellStyle name="Normal 3 4 2 3 2 2" xfId="7623" xr:uid="{00000000-0005-0000-0000-000041130000}"/>
    <cellStyle name="Normal 3 4 2 3 2 2 2" xfId="10378" xr:uid="{9EA29407-B650-4F21-B1F9-B7899C5F26A3}"/>
    <cellStyle name="Normal 3 4 2 3 2 3" xfId="9016" xr:uid="{7F2A92E2-1F45-4EFC-8B73-21D1F252BB66}"/>
    <cellStyle name="Normal 3 4 2 3 3" xfId="6999" xr:uid="{00000000-0005-0000-0000-000042130000}"/>
    <cellStyle name="Normal 3 4 2 3 3 2" xfId="9754" xr:uid="{4C465DE8-568B-4229-AD2F-39666EAE7721}"/>
    <cellStyle name="Normal 3 4 2 3 4" xfId="8392" xr:uid="{5E5B05C0-8932-4D87-959D-6BDF21DC4DB0}"/>
    <cellStyle name="Normal 3 4 2 4" xfId="4453" xr:uid="{00000000-0005-0000-0000-000043130000}"/>
    <cellStyle name="Normal 3 4 2 4 2" xfId="7621" xr:uid="{00000000-0005-0000-0000-000044130000}"/>
    <cellStyle name="Normal 3 4 2 4 2 2" xfId="10376" xr:uid="{8F401641-5B73-4D61-93D9-C8193A646870}"/>
    <cellStyle name="Normal 3 4 2 4 3" xfId="9014" xr:uid="{BCB499BD-403B-4A4C-BD38-A4FBE5382BB5}"/>
    <cellStyle name="Normal 3 4 2 5" xfId="6997" xr:uid="{00000000-0005-0000-0000-000045130000}"/>
    <cellStyle name="Normal 3 4 2 5 2" xfId="9752" xr:uid="{503FC203-C63F-4C0C-B23A-71066A08CC78}"/>
    <cellStyle name="Normal 3 4 2 6" xfId="8390" xr:uid="{E1DDD904-05BF-436E-B4A8-DA4C6CF73CF4}"/>
    <cellStyle name="Normal 3 4 3" xfId="3830" xr:uid="{00000000-0005-0000-0000-000046130000}"/>
    <cellStyle name="Normal 3 4 3 2" xfId="4456" xr:uid="{00000000-0005-0000-0000-000047130000}"/>
    <cellStyle name="Normal 3 4 3 2 2" xfId="7624" xr:uid="{00000000-0005-0000-0000-000048130000}"/>
    <cellStyle name="Normal 3 4 3 2 2 2" xfId="10379" xr:uid="{940C7C63-3035-4113-B180-DD942D339595}"/>
    <cellStyle name="Normal 3 4 3 2 3" xfId="9017" xr:uid="{F9F379F0-E624-4603-94F9-7A9842CA8869}"/>
    <cellStyle name="Normal 3 4 3 3" xfId="7000" xr:uid="{00000000-0005-0000-0000-000049130000}"/>
    <cellStyle name="Normal 3 4 3 3 2" xfId="9755" xr:uid="{239391BD-7DF5-4D46-ADE9-9E0B08CD4D3D}"/>
    <cellStyle name="Normal 3 4 3 4" xfId="8393" xr:uid="{85249E59-E080-46C7-AB58-B9DF4CC9B572}"/>
    <cellStyle name="Normal 3 4 4" xfId="3831" xr:uid="{00000000-0005-0000-0000-00004A130000}"/>
    <cellStyle name="Normal 3 4 4 2" xfId="4457" xr:uid="{00000000-0005-0000-0000-00004B130000}"/>
    <cellStyle name="Normal 3 4 4 2 2" xfId="7625" xr:uid="{00000000-0005-0000-0000-00004C130000}"/>
    <cellStyle name="Normal 3 4 4 2 2 2" xfId="10380" xr:uid="{DB92EECB-ECD6-464D-8068-1C2C179981BE}"/>
    <cellStyle name="Normal 3 4 4 2 3" xfId="9018" xr:uid="{10E98896-AC3D-4139-A15D-18A1D62D93A1}"/>
    <cellStyle name="Normal 3 4 4 3" xfId="7001" xr:uid="{00000000-0005-0000-0000-00004D130000}"/>
    <cellStyle name="Normal 3 4 4 3 2" xfId="9756" xr:uid="{8910EDC9-6116-494B-865B-58BA50096C64}"/>
    <cellStyle name="Normal 3 4 4 4" xfId="8394" xr:uid="{7BE192C9-31A4-4D7E-9B40-E0E742FAD414}"/>
    <cellStyle name="Normal 3 4 5" xfId="3832" xr:uid="{00000000-0005-0000-0000-00004E130000}"/>
    <cellStyle name="Normal 3 4 5 2" xfId="4458" xr:uid="{00000000-0005-0000-0000-00004F130000}"/>
    <cellStyle name="Normal 3 4 5 2 2" xfId="7626" xr:uid="{00000000-0005-0000-0000-000050130000}"/>
    <cellStyle name="Normal 3 4 5 2 2 2" xfId="10381" xr:uid="{90AEDECA-7E4A-4689-BE69-D74281502314}"/>
    <cellStyle name="Normal 3 4 5 2 3" xfId="9019" xr:uid="{78E2E664-6B36-43A7-AB7E-18FFC1AE22CB}"/>
    <cellStyle name="Normal 3 4 5 3" xfId="7002" xr:uid="{00000000-0005-0000-0000-000051130000}"/>
    <cellStyle name="Normal 3 4 5 3 2" xfId="9757" xr:uid="{D2636587-73DA-4816-BFF3-55DF2A6C11CF}"/>
    <cellStyle name="Normal 3 4 5 4" xfId="8395" xr:uid="{D207A652-B8F1-4244-938E-C6FD3B2D5E03}"/>
    <cellStyle name="Normal 3 4 6" xfId="3833" xr:uid="{00000000-0005-0000-0000-000052130000}"/>
    <cellStyle name="Normal 3 4 6 2" xfId="4459" xr:uid="{00000000-0005-0000-0000-000053130000}"/>
    <cellStyle name="Normal 3 4 6 2 2" xfId="7627" xr:uid="{00000000-0005-0000-0000-000054130000}"/>
    <cellStyle name="Normal 3 4 6 2 2 2" xfId="10382" xr:uid="{5C27603B-49AF-4AC7-9472-EC06BDA8C9FF}"/>
    <cellStyle name="Normal 3 4 6 2 3" xfId="9020" xr:uid="{EEB07591-69CD-4710-8F1F-FD7D972B08EE}"/>
    <cellStyle name="Normal 3 4 6 3" xfId="7003" xr:uid="{00000000-0005-0000-0000-000055130000}"/>
    <cellStyle name="Normal 3 4 6 3 2" xfId="9758" xr:uid="{21E77D18-12AD-4E05-9449-CCAD6673203B}"/>
    <cellStyle name="Normal 3 4 6 4" xfId="8396" xr:uid="{F5452C47-9724-47CF-965D-4458C3E53FF0}"/>
    <cellStyle name="Normal 3 4 7" xfId="4452" xr:uid="{00000000-0005-0000-0000-000056130000}"/>
    <cellStyle name="Normal 3 4 7 2" xfId="7620" xr:uid="{00000000-0005-0000-0000-000057130000}"/>
    <cellStyle name="Normal 3 4 7 2 2" xfId="10375" xr:uid="{80AB4687-B1F7-40F4-9115-EE67FF900D66}"/>
    <cellStyle name="Normal 3 4 7 3" xfId="9013" xr:uid="{BFA29402-67D2-421D-BE51-681C4918F20B}"/>
    <cellStyle name="Normal 3 4 8" xfId="3826" xr:uid="{00000000-0005-0000-0000-000058130000}"/>
    <cellStyle name="Normal 3 4 8 2" xfId="6996" xr:uid="{00000000-0005-0000-0000-000059130000}"/>
    <cellStyle name="Normal 3 4 8 2 2" xfId="9751" xr:uid="{8676B41E-587E-4D8E-9B72-7BD0DB0CE488}"/>
    <cellStyle name="Normal 3 4 8 3" xfId="8389" xr:uid="{F453C19E-490F-4E63-8134-24472362B788}"/>
    <cellStyle name="Normal 3 4 9" xfId="5298" xr:uid="{00000000-0005-0000-0000-00005A130000}"/>
    <cellStyle name="Normal 3 5" xfId="3834" xr:uid="{00000000-0005-0000-0000-00005B130000}"/>
    <cellStyle name="Normal 3 5 2" xfId="3835" xr:uid="{00000000-0005-0000-0000-00005C130000}"/>
    <cellStyle name="Normal 3 5 2 2" xfId="3836" xr:uid="{00000000-0005-0000-0000-00005D130000}"/>
    <cellStyle name="Normal 3 5 2 2 2" xfId="4462" xr:uid="{00000000-0005-0000-0000-00005E130000}"/>
    <cellStyle name="Normal 3 5 2 2 2 2" xfId="7630" xr:uid="{00000000-0005-0000-0000-00005F130000}"/>
    <cellStyle name="Normal 3 5 2 2 2 2 2" xfId="10385" xr:uid="{6DCF8DAF-BD29-4300-B318-E292F4A7E084}"/>
    <cellStyle name="Normal 3 5 2 2 2 3" xfId="9023" xr:uid="{74033020-E1F2-4DE3-BDF6-682FDF5E6D88}"/>
    <cellStyle name="Normal 3 5 2 2 3" xfId="7006" xr:uid="{00000000-0005-0000-0000-000060130000}"/>
    <cellStyle name="Normal 3 5 2 2 3 2" xfId="9761" xr:uid="{AB409623-E953-4606-825A-2F17C5510D0D}"/>
    <cellStyle name="Normal 3 5 2 2 4" xfId="8399" xr:uid="{C1E2B171-256F-49CB-B27A-F058B42B4078}"/>
    <cellStyle name="Normal 3 5 2 3" xfId="3837" xr:uid="{00000000-0005-0000-0000-000061130000}"/>
    <cellStyle name="Normal 3 5 2 3 2" xfId="4463" xr:uid="{00000000-0005-0000-0000-000062130000}"/>
    <cellStyle name="Normal 3 5 2 3 2 2" xfId="7631" xr:uid="{00000000-0005-0000-0000-000063130000}"/>
    <cellStyle name="Normal 3 5 2 3 2 2 2" xfId="10386" xr:uid="{72EEF694-87F6-46AE-B268-6DC46993987C}"/>
    <cellStyle name="Normal 3 5 2 3 2 3" xfId="9024" xr:uid="{2666B644-6428-46C3-B192-C026148E2E85}"/>
    <cellStyle name="Normal 3 5 2 3 3" xfId="7007" xr:uid="{00000000-0005-0000-0000-000064130000}"/>
    <cellStyle name="Normal 3 5 2 3 3 2" xfId="9762" xr:uid="{98B691F3-1F1D-4940-83D9-7A5D20D16FED}"/>
    <cellStyle name="Normal 3 5 2 3 4" xfId="8400" xr:uid="{2C449606-D46C-4DB3-83DE-2FCE672D55D4}"/>
    <cellStyle name="Normal 3 5 2 4" xfId="4461" xr:uid="{00000000-0005-0000-0000-000065130000}"/>
    <cellStyle name="Normal 3 5 2 4 2" xfId="7629" xr:uid="{00000000-0005-0000-0000-000066130000}"/>
    <cellStyle name="Normal 3 5 2 4 2 2" xfId="10384" xr:uid="{403EBE49-B2CB-4A68-BC1A-6B2D12161703}"/>
    <cellStyle name="Normal 3 5 2 4 3" xfId="9022" xr:uid="{3E2AA0F3-3A9C-4375-A925-A25A7AAE5BB6}"/>
    <cellStyle name="Normal 3 5 2 5" xfId="7005" xr:uid="{00000000-0005-0000-0000-000067130000}"/>
    <cellStyle name="Normal 3 5 2 5 2" xfId="9760" xr:uid="{62034E88-0507-4DB4-8EB2-DC0B6D6485F5}"/>
    <cellStyle name="Normal 3 5 2 6" xfId="8398" xr:uid="{24FCA953-5F6D-47C0-8D39-AE8AE28CFDF2}"/>
    <cellStyle name="Normal 3 5 3" xfId="3838" xr:uid="{00000000-0005-0000-0000-000068130000}"/>
    <cellStyle name="Normal 3 5 3 2" xfId="4464" xr:uid="{00000000-0005-0000-0000-000069130000}"/>
    <cellStyle name="Normal 3 5 3 2 2" xfId="7632" xr:uid="{00000000-0005-0000-0000-00006A130000}"/>
    <cellStyle name="Normal 3 5 3 2 2 2" xfId="10387" xr:uid="{711D522F-E229-4211-AC03-F770177D1A62}"/>
    <cellStyle name="Normal 3 5 3 2 3" xfId="9025" xr:uid="{291152CE-4E46-4F2E-A000-2333D85F234A}"/>
    <cellStyle name="Normal 3 5 3 3" xfId="7008" xr:uid="{00000000-0005-0000-0000-00006B130000}"/>
    <cellStyle name="Normal 3 5 3 3 2" xfId="9763" xr:uid="{68260AD6-3DE7-46DF-B29C-7F57197BD3F0}"/>
    <cellStyle name="Normal 3 5 3 4" xfId="8401" xr:uid="{FB1606BB-EEE1-45F0-A10B-1CD4B202DC89}"/>
    <cellStyle name="Normal 3 5 4" xfId="3839" xr:uid="{00000000-0005-0000-0000-00006C130000}"/>
    <cellStyle name="Normal 3 5 4 2" xfId="4465" xr:uid="{00000000-0005-0000-0000-00006D130000}"/>
    <cellStyle name="Normal 3 5 4 2 2" xfId="7633" xr:uid="{00000000-0005-0000-0000-00006E130000}"/>
    <cellStyle name="Normal 3 5 4 2 2 2" xfId="10388" xr:uid="{CCD0A4E6-B2E2-49F5-9E34-1EB2AF6FB29E}"/>
    <cellStyle name="Normal 3 5 4 2 3" xfId="9026" xr:uid="{1CA3572C-93FE-4791-ACDE-B917278E559B}"/>
    <cellStyle name="Normal 3 5 4 3" xfId="7009" xr:uid="{00000000-0005-0000-0000-00006F130000}"/>
    <cellStyle name="Normal 3 5 4 3 2" xfId="9764" xr:uid="{707C8457-2A43-4717-96EB-4345DF3DA97C}"/>
    <cellStyle name="Normal 3 5 4 4" xfId="8402" xr:uid="{F920D67A-6A53-4DF4-93F1-0E5267A8ED5B}"/>
    <cellStyle name="Normal 3 5 5" xfId="3840" xr:uid="{00000000-0005-0000-0000-000070130000}"/>
    <cellStyle name="Normal 3 5 5 2" xfId="4466" xr:uid="{00000000-0005-0000-0000-000071130000}"/>
    <cellStyle name="Normal 3 5 5 2 2" xfId="7634" xr:uid="{00000000-0005-0000-0000-000072130000}"/>
    <cellStyle name="Normal 3 5 5 2 2 2" xfId="10389" xr:uid="{D08E0872-2BF2-400B-AB22-F3C1B52D5B52}"/>
    <cellStyle name="Normal 3 5 5 2 3" xfId="9027" xr:uid="{08BB3278-34B4-4736-8852-3B350DA0BCEB}"/>
    <cellStyle name="Normal 3 5 5 3" xfId="7010" xr:uid="{00000000-0005-0000-0000-000073130000}"/>
    <cellStyle name="Normal 3 5 5 3 2" xfId="9765" xr:uid="{A2B6493A-FE98-49FF-A734-75A3AA3373F7}"/>
    <cellStyle name="Normal 3 5 5 4" xfId="8403" xr:uid="{01B1301E-CA5A-444D-9069-C62D98B626EB}"/>
    <cellStyle name="Normal 3 5 6" xfId="4460" xr:uid="{00000000-0005-0000-0000-000074130000}"/>
    <cellStyle name="Normal 3 5 6 2" xfId="7628" xr:uid="{00000000-0005-0000-0000-000075130000}"/>
    <cellStyle name="Normal 3 5 6 2 2" xfId="10383" xr:uid="{3CA6AEF3-6558-48B6-979F-90B77D32A843}"/>
    <cellStyle name="Normal 3 5 6 3" xfId="9021" xr:uid="{DC7FAE7C-D6D1-4700-944D-DAB637528E3D}"/>
    <cellStyle name="Normal 3 5 7" xfId="7004" xr:uid="{00000000-0005-0000-0000-000076130000}"/>
    <cellStyle name="Normal 3 5 7 2" xfId="9759" xr:uid="{1FDB5EB7-5AD1-436A-984C-6B6B23FF8A5F}"/>
    <cellStyle name="Normal 3 5 8" xfId="8397" xr:uid="{30AD68A8-C97C-4CEF-88BF-A8E41B60E567}"/>
    <cellStyle name="Normal 3 6" xfId="3841" xr:uid="{00000000-0005-0000-0000-000077130000}"/>
    <cellStyle name="Normal 3 6 2" xfId="3842" xr:uid="{00000000-0005-0000-0000-000078130000}"/>
    <cellStyle name="Normal 3 6 2 2" xfId="3843" xr:uid="{00000000-0005-0000-0000-000079130000}"/>
    <cellStyle name="Normal 3 6 2 2 2" xfId="4469" xr:uid="{00000000-0005-0000-0000-00007A130000}"/>
    <cellStyle name="Normal 3 6 2 2 2 2" xfId="7637" xr:uid="{00000000-0005-0000-0000-00007B130000}"/>
    <cellStyle name="Normal 3 6 2 2 2 2 2" xfId="10392" xr:uid="{70212833-8FD5-4AC5-A2FA-E5E81B96B0A8}"/>
    <cellStyle name="Normal 3 6 2 2 2 3" xfId="9030" xr:uid="{EC6CC1C6-A246-4606-B247-E7DE63F47530}"/>
    <cellStyle name="Normal 3 6 2 2 3" xfId="7013" xr:uid="{00000000-0005-0000-0000-00007C130000}"/>
    <cellStyle name="Normal 3 6 2 2 3 2" xfId="9768" xr:uid="{E1AC4AD1-6C3F-41D8-802E-04E82A47021E}"/>
    <cellStyle name="Normal 3 6 2 2 4" xfId="8406" xr:uid="{FBA9982C-7FD9-4C1A-A6A5-A86170D2B5F9}"/>
    <cellStyle name="Normal 3 6 2 3" xfId="3844" xr:uid="{00000000-0005-0000-0000-00007D130000}"/>
    <cellStyle name="Normal 3 6 2 3 2" xfId="4470" xr:uid="{00000000-0005-0000-0000-00007E130000}"/>
    <cellStyle name="Normal 3 6 2 3 2 2" xfId="7638" xr:uid="{00000000-0005-0000-0000-00007F130000}"/>
    <cellStyle name="Normal 3 6 2 3 2 2 2" xfId="10393" xr:uid="{FB256540-C1BE-4D94-B15D-90A70B8359A5}"/>
    <cellStyle name="Normal 3 6 2 3 2 3" xfId="9031" xr:uid="{F9B38EB5-4FD7-42C1-9C6A-EF261EA36A48}"/>
    <cellStyle name="Normal 3 6 2 3 3" xfId="7014" xr:uid="{00000000-0005-0000-0000-000080130000}"/>
    <cellStyle name="Normal 3 6 2 3 3 2" xfId="9769" xr:uid="{2D6106CF-B8F3-4F99-97D5-FFC412CA8962}"/>
    <cellStyle name="Normal 3 6 2 3 4" xfId="8407" xr:uid="{437E78A7-4F6E-4CD1-8115-BB09B2CCC807}"/>
    <cellStyle name="Normal 3 6 2 4" xfId="4468" xr:uid="{00000000-0005-0000-0000-000081130000}"/>
    <cellStyle name="Normal 3 6 2 4 2" xfId="7636" xr:uid="{00000000-0005-0000-0000-000082130000}"/>
    <cellStyle name="Normal 3 6 2 4 2 2" xfId="10391" xr:uid="{D046E7BA-43C6-4B9D-9477-C9AF8AE5F1D6}"/>
    <cellStyle name="Normal 3 6 2 4 3" xfId="9029" xr:uid="{65E4D976-874F-4DC2-BECA-963A200F4DA7}"/>
    <cellStyle name="Normal 3 6 2 5" xfId="7012" xr:uid="{00000000-0005-0000-0000-000083130000}"/>
    <cellStyle name="Normal 3 6 2 5 2" xfId="9767" xr:uid="{8088D777-347A-4280-8882-FCE6EFAB6F4F}"/>
    <cellStyle name="Normal 3 6 2 6" xfId="8405" xr:uid="{72064BBD-BA45-4124-92FB-FF8FD395B547}"/>
    <cellStyle name="Normal 3 6 3" xfId="3845" xr:uid="{00000000-0005-0000-0000-000084130000}"/>
    <cellStyle name="Normal 3 6 3 2" xfId="4471" xr:uid="{00000000-0005-0000-0000-000085130000}"/>
    <cellStyle name="Normal 3 6 3 2 2" xfId="7639" xr:uid="{00000000-0005-0000-0000-000086130000}"/>
    <cellStyle name="Normal 3 6 3 2 2 2" xfId="10394" xr:uid="{9F072B86-6A90-4BAA-8D47-5F9C1630CC72}"/>
    <cellStyle name="Normal 3 6 3 2 3" xfId="9032" xr:uid="{98AF93FD-08E0-489A-B656-A9592CC65767}"/>
    <cellStyle name="Normal 3 6 3 3" xfId="7015" xr:uid="{00000000-0005-0000-0000-000087130000}"/>
    <cellStyle name="Normal 3 6 3 3 2" xfId="9770" xr:uid="{D8EE44C4-1955-45AD-A445-B3F59B875C81}"/>
    <cellStyle name="Normal 3 6 3 4" xfId="8408" xr:uid="{ED2A851A-5D8A-4850-854C-8E014333EFB4}"/>
    <cellStyle name="Normal 3 6 4" xfId="3846" xr:uid="{00000000-0005-0000-0000-000088130000}"/>
    <cellStyle name="Normal 3 6 4 2" xfId="4472" xr:uid="{00000000-0005-0000-0000-000089130000}"/>
    <cellStyle name="Normal 3 6 4 2 2" xfId="7640" xr:uid="{00000000-0005-0000-0000-00008A130000}"/>
    <cellStyle name="Normal 3 6 4 2 2 2" xfId="10395" xr:uid="{BA435BA0-6C9C-493A-84A8-3B59824AAA6B}"/>
    <cellStyle name="Normal 3 6 4 2 3" xfId="9033" xr:uid="{F8DC92EF-9D3E-4015-A98B-3B1F6422059B}"/>
    <cellStyle name="Normal 3 6 4 3" xfId="7016" xr:uid="{00000000-0005-0000-0000-00008B130000}"/>
    <cellStyle name="Normal 3 6 4 3 2" xfId="9771" xr:uid="{3C4B377A-0303-42F2-BC9C-503CBB58F608}"/>
    <cellStyle name="Normal 3 6 4 4" xfId="8409" xr:uid="{EE276211-0B70-41CE-8290-9709E12F7095}"/>
    <cellStyle name="Normal 3 6 5" xfId="3847" xr:uid="{00000000-0005-0000-0000-00008C130000}"/>
    <cellStyle name="Normal 3 6 5 2" xfId="4473" xr:uid="{00000000-0005-0000-0000-00008D130000}"/>
    <cellStyle name="Normal 3 6 5 2 2" xfId="7641" xr:uid="{00000000-0005-0000-0000-00008E130000}"/>
    <cellStyle name="Normal 3 6 5 2 2 2" xfId="10396" xr:uid="{EC375179-244B-4FAE-BAE8-E6B0B4BBFE0A}"/>
    <cellStyle name="Normal 3 6 5 2 3" xfId="9034" xr:uid="{747B0AAE-4FA8-427F-A8EA-3D172A2021D2}"/>
    <cellStyle name="Normal 3 6 5 3" xfId="7017" xr:uid="{00000000-0005-0000-0000-00008F130000}"/>
    <cellStyle name="Normal 3 6 5 3 2" xfId="9772" xr:uid="{DDA67084-D658-46B9-9B87-3F977707AB16}"/>
    <cellStyle name="Normal 3 6 5 4" xfId="8410" xr:uid="{86C07DDE-D500-4E47-BBC0-4D8E0276401A}"/>
    <cellStyle name="Normal 3 6 6" xfId="4467" xr:uid="{00000000-0005-0000-0000-000090130000}"/>
    <cellStyle name="Normal 3 6 6 2" xfId="7635" xr:uid="{00000000-0005-0000-0000-000091130000}"/>
    <cellStyle name="Normal 3 6 6 2 2" xfId="10390" xr:uid="{38245361-85EA-4497-A8A2-872DB5736B61}"/>
    <cellStyle name="Normal 3 6 6 3" xfId="9028" xr:uid="{E77409B2-70BE-4559-A13B-7910379985F3}"/>
    <cellStyle name="Normal 3 6 7" xfId="7011" xr:uid="{00000000-0005-0000-0000-000092130000}"/>
    <cellStyle name="Normal 3 6 7 2" xfId="9766" xr:uid="{B5465180-8032-4BC8-80D9-E16024E591EA}"/>
    <cellStyle name="Normal 3 6 8" xfId="8404" xr:uid="{6AC2B5CB-B0E2-44F6-84F8-999DDAE33A10}"/>
    <cellStyle name="Normal 3 7" xfId="3848" xr:uid="{00000000-0005-0000-0000-000093130000}"/>
    <cellStyle name="Normal 3 7 2" xfId="3849" xr:uid="{00000000-0005-0000-0000-000094130000}"/>
    <cellStyle name="Normal 3 7 2 2" xfId="3850" xr:uid="{00000000-0005-0000-0000-000095130000}"/>
    <cellStyle name="Normal 3 7 2 2 2" xfId="4476" xr:uid="{00000000-0005-0000-0000-000096130000}"/>
    <cellStyle name="Normal 3 7 2 2 2 2" xfId="7644" xr:uid="{00000000-0005-0000-0000-000097130000}"/>
    <cellStyle name="Normal 3 7 2 2 2 2 2" xfId="10399" xr:uid="{D77F9A1E-3E39-49E9-A86A-25986E4DB8A4}"/>
    <cellStyle name="Normal 3 7 2 2 2 3" xfId="9037" xr:uid="{FC12FCA9-1445-40AE-ABA4-B422658D3CEC}"/>
    <cellStyle name="Normal 3 7 2 2 3" xfId="7020" xr:uid="{00000000-0005-0000-0000-000098130000}"/>
    <cellStyle name="Normal 3 7 2 2 3 2" xfId="9775" xr:uid="{8A5B7550-B4BF-497D-BDB9-95BEF5CB9E5C}"/>
    <cellStyle name="Normal 3 7 2 2 4" xfId="8413" xr:uid="{7B665096-ABCE-4A5A-B52A-119FF51A1DA6}"/>
    <cellStyle name="Normal 3 7 2 3" xfId="3851" xr:uid="{00000000-0005-0000-0000-000099130000}"/>
    <cellStyle name="Normal 3 7 2 3 2" xfId="4477" xr:uid="{00000000-0005-0000-0000-00009A130000}"/>
    <cellStyle name="Normal 3 7 2 3 2 2" xfId="7645" xr:uid="{00000000-0005-0000-0000-00009B130000}"/>
    <cellStyle name="Normal 3 7 2 3 2 2 2" xfId="10400" xr:uid="{AF124859-AFDA-4666-A1C2-01792CF7961D}"/>
    <cellStyle name="Normal 3 7 2 3 2 3" xfId="9038" xr:uid="{8061D18F-BF1A-4B9E-9EFD-BB4EA0E831F0}"/>
    <cellStyle name="Normal 3 7 2 3 3" xfId="7021" xr:uid="{00000000-0005-0000-0000-00009C130000}"/>
    <cellStyle name="Normal 3 7 2 3 3 2" xfId="9776" xr:uid="{4106CCF8-1AA2-4CC8-8CD6-5D1E1CF2FF27}"/>
    <cellStyle name="Normal 3 7 2 3 4" xfId="8414" xr:uid="{B95B998D-C887-4327-88C1-8DF5B88892CA}"/>
    <cellStyle name="Normal 3 7 2 4" xfId="4475" xr:uid="{00000000-0005-0000-0000-00009D130000}"/>
    <cellStyle name="Normal 3 7 2 4 2" xfId="7643" xr:uid="{00000000-0005-0000-0000-00009E130000}"/>
    <cellStyle name="Normal 3 7 2 4 2 2" xfId="10398" xr:uid="{35735088-C2D8-4EEE-9F6E-03FE218CA011}"/>
    <cellStyle name="Normal 3 7 2 4 3" xfId="9036" xr:uid="{621A2E3B-D533-40D9-8890-8C1024D4B3AA}"/>
    <cellStyle name="Normal 3 7 2 5" xfId="7019" xr:uid="{00000000-0005-0000-0000-00009F130000}"/>
    <cellStyle name="Normal 3 7 2 5 2" xfId="9774" xr:uid="{C4DB235A-A75B-48FA-BE95-886AF3686957}"/>
    <cellStyle name="Normal 3 7 2 6" xfId="8412" xr:uid="{55ACB716-E734-4FEF-87EA-13D06A43C1DF}"/>
    <cellStyle name="Normal 3 7 3" xfId="3852" xr:uid="{00000000-0005-0000-0000-0000A0130000}"/>
    <cellStyle name="Normal 3 7 3 2" xfId="4478" xr:uid="{00000000-0005-0000-0000-0000A1130000}"/>
    <cellStyle name="Normal 3 7 3 2 2" xfId="7646" xr:uid="{00000000-0005-0000-0000-0000A2130000}"/>
    <cellStyle name="Normal 3 7 3 2 2 2" xfId="10401" xr:uid="{8CBE1DFE-ED69-4E09-A6C0-97D2F9868AF7}"/>
    <cellStyle name="Normal 3 7 3 2 3" xfId="9039" xr:uid="{25CA9A23-7422-4006-A14B-49EFB854B6A4}"/>
    <cellStyle name="Normal 3 7 3 3" xfId="7022" xr:uid="{00000000-0005-0000-0000-0000A3130000}"/>
    <cellStyle name="Normal 3 7 3 3 2" xfId="9777" xr:uid="{429A1814-421F-47CD-9FF8-BB919D517AB3}"/>
    <cellStyle name="Normal 3 7 3 4" xfId="8415" xr:uid="{277A3C6E-0E11-48D0-BA08-B60F76E740A5}"/>
    <cellStyle name="Normal 3 7 4" xfId="3853" xr:uid="{00000000-0005-0000-0000-0000A4130000}"/>
    <cellStyle name="Normal 3 7 4 2" xfId="4479" xr:uid="{00000000-0005-0000-0000-0000A5130000}"/>
    <cellStyle name="Normal 3 7 4 2 2" xfId="7647" xr:uid="{00000000-0005-0000-0000-0000A6130000}"/>
    <cellStyle name="Normal 3 7 4 2 2 2" xfId="10402" xr:uid="{4EB261E9-A6A7-4326-8C0E-605ED7465849}"/>
    <cellStyle name="Normal 3 7 4 2 3" xfId="9040" xr:uid="{BC0B00AE-C8FB-428D-9972-2087930FB87E}"/>
    <cellStyle name="Normal 3 7 4 3" xfId="7023" xr:uid="{00000000-0005-0000-0000-0000A7130000}"/>
    <cellStyle name="Normal 3 7 4 3 2" xfId="9778" xr:uid="{429F4067-B468-4C50-A733-05A42A9AD8FE}"/>
    <cellStyle name="Normal 3 7 4 4" xfId="8416" xr:uid="{DA41FADE-B792-4BAA-8602-C3B3EE3D090D}"/>
    <cellStyle name="Normal 3 7 5" xfId="3854" xr:uid="{00000000-0005-0000-0000-0000A8130000}"/>
    <cellStyle name="Normal 3 7 5 2" xfId="4480" xr:uid="{00000000-0005-0000-0000-0000A9130000}"/>
    <cellStyle name="Normal 3 7 5 2 2" xfId="7648" xr:uid="{00000000-0005-0000-0000-0000AA130000}"/>
    <cellStyle name="Normal 3 7 5 2 2 2" xfId="10403" xr:uid="{3E02688F-7B4D-46DD-976F-03B0CF88E84F}"/>
    <cellStyle name="Normal 3 7 5 2 3" xfId="9041" xr:uid="{8435C4CB-C17F-434A-95A4-493F6585E70F}"/>
    <cellStyle name="Normal 3 7 5 3" xfId="7024" xr:uid="{00000000-0005-0000-0000-0000AB130000}"/>
    <cellStyle name="Normal 3 7 5 3 2" xfId="9779" xr:uid="{16C5330E-EFEB-41B2-8DE1-22004845127D}"/>
    <cellStyle name="Normal 3 7 5 4" xfId="8417" xr:uid="{C8BCC38A-5F7F-48B6-A62D-8F3E8B7D483D}"/>
    <cellStyle name="Normal 3 7 6" xfId="4474" xr:uid="{00000000-0005-0000-0000-0000AC130000}"/>
    <cellStyle name="Normal 3 7 6 2" xfId="7642" xr:uid="{00000000-0005-0000-0000-0000AD130000}"/>
    <cellStyle name="Normal 3 7 6 2 2" xfId="10397" xr:uid="{2D261013-75A7-46C2-831B-687D3F9D55BC}"/>
    <cellStyle name="Normal 3 7 6 3" xfId="9035" xr:uid="{27114AB9-3128-43AD-A5FE-CEB84302E5A4}"/>
    <cellStyle name="Normal 3 7 7" xfId="7018" xr:uid="{00000000-0005-0000-0000-0000AE130000}"/>
    <cellStyle name="Normal 3 7 7 2" xfId="9773" xr:uid="{BCFBB1BE-39F8-48CA-A1A8-DCA731C20098}"/>
    <cellStyle name="Normal 3 7 8" xfId="8411" xr:uid="{41F3B840-1383-4905-AC18-B0040D42D994}"/>
    <cellStyle name="Normal 3 8" xfId="3855" xr:uid="{00000000-0005-0000-0000-0000AF130000}"/>
    <cellStyle name="Normal 3 8 2" xfId="3856" xr:uid="{00000000-0005-0000-0000-0000B0130000}"/>
    <cellStyle name="Normal 3 8 2 2" xfId="3857" xr:uid="{00000000-0005-0000-0000-0000B1130000}"/>
    <cellStyle name="Normal 3 8 2 2 2" xfId="4483" xr:uid="{00000000-0005-0000-0000-0000B2130000}"/>
    <cellStyle name="Normal 3 8 2 2 2 2" xfId="7651" xr:uid="{00000000-0005-0000-0000-0000B3130000}"/>
    <cellStyle name="Normal 3 8 2 2 2 2 2" xfId="10406" xr:uid="{21E98EA6-55A8-4551-A22E-B8ADB1DF1644}"/>
    <cellStyle name="Normal 3 8 2 2 2 3" xfId="9044" xr:uid="{5C92317D-8614-4865-8C14-7770263EFAA7}"/>
    <cellStyle name="Normal 3 8 2 2 3" xfId="7027" xr:uid="{00000000-0005-0000-0000-0000B4130000}"/>
    <cellStyle name="Normal 3 8 2 2 3 2" xfId="9782" xr:uid="{C0C5C0E7-9644-4668-B24C-279606D8E346}"/>
    <cellStyle name="Normal 3 8 2 2 4" xfId="8420" xr:uid="{98B0CA52-EB7A-48A7-85D8-1951033A63E9}"/>
    <cellStyle name="Normal 3 8 2 3" xfId="3858" xr:uid="{00000000-0005-0000-0000-0000B5130000}"/>
    <cellStyle name="Normal 3 8 2 3 2" xfId="4484" xr:uid="{00000000-0005-0000-0000-0000B6130000}"/>
    <cellStyle name="Normal 3 8 2 3 2 2" xfId="7652" xr:uid="{00000000-0005-0000-0000-0000B7130000}"/>
    <cellStyle name="Normal 3 8 2 3 2 2 2" xfId="10407" xr:uid="{3BE0C57A-4919-49CF-A390-FB82D8204118}"/>
    <cellStyle name="Normal 3 8 2 3 2 3" xfId="9045" xr:uid="{640D897D-8741-4DB3-9F33-E98E8F26520D}"/>
    <cellStyle name="Normal 3 8 2 3 3" xfId="7028" xr:uid="{00000000-0005-0000-0000-0000B8130000}"/>
    <cellStyle name="Normal 3 8 2 3 3 2" xfId="9783" xr:uid="{66DF961E-B73F-4C53-AFF4-53438908BA96}"/>
    <cellStyle name="Normal 3 8 2 3 4" xfId="8421" xr:uid="{8B22CCFD-0B19-497B-89CE-5893B48835B0}"/>
    <cellStyle name="Normal 3 8 2 4" xfId="4482" xr:uid="{00000000-0005-0000-0000-0000B9130000}"/>
    <cellStyle name="Normal 3 8 2 4 2" xfId="7650" xr:uid="{00000000-0005-0000-0000-0000BA130000}"/>
    <cellStyle name="Normal 3 8 2 4 2 2" xfId="10405" xr:uid="{8BAFB42A-2FC0-413E-9FCC-89F3414989C4}"/>
    <cellStyle name="Normal 3 8 2 4 3" xfId="9043" xr:uid="{ADA57EA3-A922-4456-B6E8-E67DF87D84ED}"/>
    <cellStyle name="Normal 3 8 2 5" xfId="7026" xr:uid="{00000000-0005-0000-0000-0000BB130000}"/>
    <cellStyle name="Normal 3 8 2 5 2" xfId="9781" xr:uid="{46486CA8-D05F-46C5-B208-5F3807B4460F}"/>
    <cellStyle name="Normal 3 8 2 6" xfId="8419" xr:uid="{58F818BA-AE8B-41FC-87CD-4E5C9AAB51A8}"/>
    <cellStyle name="Normal 3 8 3" xfId="3859" xr:uid="{00000000-0005-0000-0000-0000BC130000}"/>
    <cellStyle name="Normal 3 8 3 2" xfId="4485" xr:uid="{00000000-0005-0000-0000-0000BD130000}"/>
    <cellStyle name="Normal 3 8 3 2 2" xfId="7653" xr:uid="{00000000-0005-0000-0000-0000BE130000}"/>
    <cellStyle name="Normal 3 8 3 2 2 2" xfId="10408" xr:uid="{107F39D0-6060-41E1-B99E-A39BB7E3F752}"/>
    <cellStyle name="Normal 3 8 3 2 3" xfId="9046" xr:uid="{791FFD9A-26B9-479E-B575-BB9226A0214A}"/>
    <cellStyle name="Normal 3 8 3 3" xfId="7029" xr:uid="{00000000-0005-0000-0000-0000BF130000}"/>
    <cellStyle name="Normal 3 8 3 3 2" xfId="9784" xr:uid="{56AB291F-8264-4852-B518-5C9F475296CF}"/>
    <cellStyle name="Normal 3 8 3 4" xfId="8422" xr:uid="{1B198C28-2206-4679-B0A4-AADA54DE3EC9}"/>
    <cellStyle name="Normal 3 8 4" xfId="3860" xr:uid="{00000000-0005-0000-0000-0000C0130000}"/>
    <cellStyle name="Normal 3 8 4 2" xfId="4486" xr:uid="{00000000-0005-0000-0000-0000C1130000}"/>
    <cellStyle name="Normal 3 8 4 2 2" xfId="7654" xr:uid="{00000000-0005-0000-0000-0000C2130000}"/>
    <cellStyle name="Normal 3 8 4 2 2 2" xfId="10409" xr:uid="{6DA11CB4-9DFD-42B8-87EA-AC453DC34840}"/>
    <cellStyle name="Normal 3 8 4 2 3" xfId="9047" xr:uid="{6318B306-B8B0-4009-9C01-3C53F8C5E73E}"/>
    <cellStyle name="Normal 3 8 4 3" xfId="7030" xr:uid="{00000000-0005-0000-0000-0000C3130000}"/>
    <cellStyle name="Normal 3 8 4 3 2" xfId="9785" xr:uid="{3061E51C-52CF-4F9B-A403-F18C34CF7CA9}"/>
    <cellStyle name="Normal 3 8 4 4" xfId="8423" xr:uid="{89F37C51-6C1C-43BC-9A35-09A3532B6F43}"/>
    <cellStyle name="Normal 3 8 5" xfId="3861" xr:uid="{00000000-0005-0000-0000-0000C4130000}"/>
    <cellStyle name="Normal 3 8 5 2" xfId="4487" xr:uid="{00000000-0005-0000-0000-0000C5130000}"/>
    <cellStyle name="Normal 3 8 5 2 2" xfId="7655" xr:uid="{00000000-0005-0000-0000-0000C6130000}"/>
    <cellStyle name="Normal 3 8 5 2 2 2" xfId="10410" xr:uid="{00B6D6F9-DF00-4703-951F-82D9DAA16FE0}"/>
    <cellStyle name="Normal 3 8 5 2 3" xfId="9048" xr:uid="{E4D27307-9921-49E0-9FC4-BA25886650A4}"/>
    <cellStyle name="Normal 3 8 5 3" xfId="7031" xr:uid="{00000000-0005-0000-0000-0000C7130000}"/>
    <cellStyle name="Normal 3 8 5 3 2" xfId="9786" xr:uid="{859166E2-700A-49C0-B98B-44C1794BE037}"/>
    <cellStyle name="Normal 3 8 5 4" xfId="8424" xr:uid="{54F46B26-AA2C-4A52-B7D8-1B74140B791A}"/>
    <cellStyle name="Normal 3 8 6" xfId="4481" xr:uid="{00000000-0005-0000-0000-0000C8130000}"/>
    <cellStyle name="Normal 3 8 6 2" xfId="7649" xr:uid="{00000000-0005-0000-0000-0000C9130000}"/>
    <cellStyle name="Normal 3 8 6 2 2" xfId="10404" xr:uid="{A564B8E5-A24D-4CC1-86EA-CA1F98E5E75E}"/>
    <cellStyle name="Normal 3 8 6 3" xfId="9042" xr:uid="{1C8E1D34-B6F5-464A-AD30-EDC01A536EC6}"/>
    <cellStyle name="Normal 3 8 7" xfId="7025" xr:uid="{00000000-0005-0000-0000-0000CA130000}"/>
    <cellStyle name="Normal 3 8 7 2" xfId="9780" xr:uid="{0EF0E63B-F6CC-45C7-BD27-605D99EE8622}"/>
    <cellStyle name="Normal 3 8 8" xfId="8418" xr:uid="{29664114-256E-4381-A139-833C60BCB14A}"/>
    <cellStyle name="Normal 3 9" xfId="3862" xr:uid="{00000000-0005-0000-0000-0000CB130000}"/>
    <cellStyle name="Normal 3 9 2" xfId="3863" xr:uid="{00000000-0005-0000-0000-0000CC130000}"/>
    <cellStyle name="Normal 3 9 2 2" xfId="4489" xr:uid="{00000000-0005-0000-0000-0000CD130000}"/>
    <cellStyle name="Normal 3 9 2 2 2" xfId="7657" xr:uid="{00000000-0005-0000-0000-0000CE130000}"/>
    <cellStyle name="Normal 3 9 2 2 2 2" xfId="10412" xr:uid="{DE18B09B-A822-491C-858A-BAE1D978685C}"/>
    <cellStyle name="Normal 3 9 2 2 3" xfId="9050" xr:uid="{381CF46E-98B1-4FD3-9C6B-7C53768CB91C}"/>
    <cellStyle name="Normal 3 9 2 3" xfId="7033" xr:uid="{00000000-0005-0000-0000-0000CF130000}"/>
    <cellStyle name="Normal 3 9 2 3 2" xfId="9788" xr:uid="{CD11164E-C8B8-40E9-8039-4B90FA3AAC9C}"/>
    <cellStyle name="Normal 3 9 2 4" xfId="8426" xr:uid="{07D7B32C-CE43-400E-B427-0DA046BA40AC}"/>
    <cellStyle name="Normal 3 9 3" xfId="3864" xr:uid="{00000000-0005-0000-0000-0000D0130000}"/>
    <cellStyle name="Normal 3 9 3 2" xfId="4490" xr:uid="{00000000-0005-0000-0000-0000D1130000}"/>
    <cellStyle name="Normal 3 9 3 2 2" xfId="7658" xr:uid="{00000000-0005-0000-0000-0000D2130000}"/>
    <cellStyle name="Normal 3 9 3 2 2 2" xfId="10413" xr:uid="{429C203A-915C-4146-B2E4-46A86BBCB412}"/>
    <cellStyle name="Normal 3 9 3 2 3" xfId="9051" xr:uid="{17E21F32-911A-4014-AD92-2FB7E59E982F}"/>
    <cellStyle name="Normal 3 9 3 3" xfId="7034" xr:uid="{00000000-0005-0000-0000-0000D3130000}"/>
    <cellStyle name="Normal 3 9 3 3 2" xfId="9789" xr:uid="{37702E51-E05B-40EF-80FB-501800F8C849}"/>
    <cellStyle name="Normal 3 9 3 4" xfId="8427" xr:uid="{BB9499CC-BE1F-46E7-83D6-D9005B91C23E}"/>
    <cellStyle name="Normal 3 9 4" xfId="4488" xr:uid="{00000000-0005-0000-0000-0000D4130000}"/>
    <cellStyle name="Normal 3 9 4 2" xfId="7656" xr:uid="{00000000-0005-0000-0000-0000D5130000}"/>
    <cellStyle name="Normal 3 9 4 2 2" xfId="10411" xr:uid="{124663B7-3F52-4C2C-BA4A-6C2861E80760}"/>
    <cellStyle name="Normal 3 9 4 3" xfId="9049" xr:uid="{688DD35D-7AAA-4834-A045-DDEECBA7FC67}"/>
    <cellStyle name="Normal 3 9 5" xfId="7032" xr:uid="{00000000-0005-0000-0000-0000D6130000}"/>
    <cellStyle name="Normal 3 9 5 2" xfId="9787" xr:uid="{0B3AAAF2-BEA4-4242-8251-2E87420BCDFE}"/>
    <cellStyle name="Normal 3 9 6" xfId="8425" xr:uid="{E72865D3-17AD-44D9-B70D-5B8535D79652}"/>
    <cellStyle name="Normal 30" xfId="4736" xr:uid="{00000000-0005-0000-0000-0000D7130000}"/>
    <cellStyle name="Normal 31" xfId="4737" xr:uid="{00000000-0005-0000-0000-0000D8130000}"/>
    <cellStyle name="Normal 32" xfId="4738" xr:uid="{00000000-0005-0000-0000-0000D9130000}"/>
    <cellStyle name="Normal 33" xfId="3371" xr:uid="{00000000-0005-0000-0000-0000DA130000}"/>
    <cellStyle name="Normal 34" xfId="4739" xr:uid="{00000000-0005-0000-0000-0000DB130000}"/>
    <cellStyle name="Normal 34 2" xfId="9290" xr:uid="{DD1A1E87-2D3E-4B18-9FC8-912657231703}"/>
    <cellStyle name="Normal 35" xfId="10657" xr:uid="{7DE7CD56-13EF-49E1-8B00-765C7910D615}"/>
    <cellStyle name="Normal 36" xfId="10692" xr:uid="{72940633-FFF8-47A0-A028-3D9AAE299CFB}"/>
    <cellStyle name="Normal 37" xfId="10694" xr:uid="{2D2216F7-59B1-4A9E-8EF5-5BCDC5034C2F}"/>
    <cellStyle name="Normal 4" xfId="986" xr:uid="{00000000-0005-0000-0000-0000DC130000}"/>
    <cellStyle name="Normal 4 2" xfId="987" xr:uid="{00000000-0005-0000-0000-0000DD130000}"/>
    <cellStyle name="Normal 4 2 2" xfId="2618" xr:uid="{00000000-0005-0000-0000-0000DE130000}"/>
    <cellStyle name="Normal 4 2 3" xfId="3448" xr:uid="{00000000-0005-0000-0000-0000DF130000}"/>
    <cellStyle name="Normal 4 3" xfId="3460" xr:uid="{00000000-0005-0000-0000-0000E0130000}"/>
    <cellStyle name="Normal 4 3 2" xfId="3476" xr:uid="{00000000-0005-0000-0000-0000E1130000}"/>
    <cellStyle name="Normal 4 3 2 2" xfId="4127" xr:uid="{00000000-0005-0000-0000-0000E2130000}"/>
    <cellStyle name="Normal 4 3 2 2 2" xfId="7295" xr:uid="{00000000-0005-0000-0000-0000E3130000}"/>
    <cellStyle name="Normal 4 3 2 2 2 2" xfId="10050" xr:uid="{2A5E0634-5C3A-48BD-B606-0C1E08FC0F28}"/>
    <cellStyle name="Normal 4 3 2 2 3" xfId="8688" xr:uid="{A6112180-1DC8-4B36-A022-20DE4B214CD4}"/>
    <cellStyle name="Normal 4 3 2 3" xfId="6684" xr:uid="{00000000-0005-0000-0000-0000E4130000}"/>
    <cellStyle name="Normal 4 3 2 3 2" xfId="9439" xr:uid="{78AF9744-6AFB-4B4C-A94E-DD7BBDEAE76E}"/>
    <cellStyle name="Normal 4 3 2 4" xfId="8072" xr:uid="{AFC43ECD-7E51-446B-AF1B-637D580B8616}"/>
    <cellStyle name="Normal 4 3 3" xfId="3492" xr:uid="{00000000-0005-0000-0000-0000E5130000}"/>
    <cellStyle name="Normal 4 3 3 2" xfId="4143" xr:uid="{00000000-0005-0000-0000-0000E6130000}"/>
    <cellStyle name="Normal 4 3 3 2 2" xfId="7311" xr:uid="{00000000-0005-0000-0000-0000E7130000}"/>
    <cellStyle name="Normal 4 3 3 2 2 2" xfId="10066" xr:uid="{5D5FBE05-66BF-406C-8B63-E55CC604FC92}"/>
    <cellStyle name="Normal 4 3 3 2 3" xfId="8704" xr:uid="{24C4C17F-AD04-40D2-8CF0-DBDFAFA1153C}"/>
    <cellStyle name="Normal 4 3 3 3" xfId="6700" xr:uid="{00000000-0005-0000-0000-0000E8130000}"/>
    <cellStyle name="Normal 4 3 3 3 2" xfId="9455" xr:uid="{01D2428B-D18A-4F4C-9FFA-D1412A623D47}"/>
    <cellStyle name="Normal 4 3 3 4" xfId="8088" xr:uid="{C966F9D5-F824-4F08-8F58-08995CEAA410}"/>
    <cellStyle name="Normal 4 3 4" xfId="3518" xr:uid="{00000000-0005-0000-0000-0000E9130000}"/>
    <cellStyle name="Normal 4 3 5" xfId="4111" xr:uid="{00000000-0005-0000-0000-0000EA130000}"/>
    <cellStyle name="Normal 4 3 5 2" xfId="7279" xr:uid="{00000000-0005-0000-0000-0000EB130000}"/>
    <cellStyle name="Normal 4 3 5 2 2" xfId="10034" xr:uid="{6B88567C-2E4A-47D8-922A-2C31FC75224E}"/>
    <cellStyle name="Normal 4 3 5 3" xfId="8672" xr:uid="{0DC9EE39-43F2-4C15-AA9C-ED5FACDC41AC}"/>
    <cellStyle name="Normal 4 3 6" xfId="5301" xr:uid="{00000000-0005-0000-0000-0000EC130000}"/>
    <cellStyle name="Normal 4 3 7" xfId="6668" xr:uid="{00000000-0005-0000-0000-0000ED130000}"/>
    <cellStyle name="Normal 4 3 7 2" xfId="9423" xr:uid="{3652D200-4169-406C-8FFB-2964DAFF1C91}"/>
    <cellStyle name="Normal 4 3 8" xfId="8056" xr:uid="{132F03D1-51A1-44B0-B6BF-863E8DC17578}"/>
    <cellStyle name="Normal 4 4" xfId="3468" xr:uid="{00000000-0005-0000-0000-0000EE130000}"/>
    <cellStyle name="Normal 4 4 2" xfId="4119" xr:uid="{00000000-0005-0000-0000-0000EF130000}"/>
    <cellStyle name="Normal 4 4 2 2" xfId="7287" xr:uid="{00000000-0005-0000-0000-0000F0130000}"/>
    <cellStyle name="Normal 4 4 2 2 2" xfId="10042" xr:uid="{92B24700-9DAA-4B4E-9177-2DB56F2A5D70}"/>
    <cellStyle name="Normal 4 4 2 3" xfId="8680" xr:uid="{E8FBB8C3-735B-4482-90A4-FE475495967F}"/>
    <cellStyle name="Normal 4 4 3" xfId="6676" xr:uid="{00000000-0005-0000-0000-0000F1130000}"/>
    <cellStyle name="Normal 4 4 3 2" xfId="9431" xr:uid="{2B1D6536-B0B7-4644-92BF-B524FA7ADF63}"/>
    <cellStyle name="Normal 4 4 4" xfId="8064" xr:uid="{A8CC6093-6162-4439-8A9A-0342550B633A}"/>
    <cellStyle name="Normal 4 5" xfId="3484" xr:uid="{00000000-0005-0000-0000-0000F2130000}"/>
    <cellStyle name="Normal 4 5 2" xfId="4135" xr:uid="{00000000-0005-0000-0000-0000F3130000}"/>
    <cellStyle name="Normal 4 5 2 2" xfId="7303" xr:uid="{00000000-0005-0000-0000-0000F4130000}"/>
    <cellStyle name="Normal 4 5 2 2 2" xfId="10058" xr:uid="{7E6B4D82-B05B-4CA5-BD85-8519DB9B784D}"/>
    <cellStyle name="Normal 4 5 2 3" xfId="8696" xr:uid="{2DE7B113-E0BB-4847-853D-3ACCC6959D37}"/>
    <cellStyle name="Normal 4 5 3" xfId="6692" xr:uid="{00000000-0005-0000-0000-0000F5130000}"/>
    <cellStyle name="Normal 4 5 3 2" xfId="9447" xr:uid="{6539EBC2-5996-40D5-885D-227F7CEECCB5}"/>
    <cellStyle name="Normal 4 5 4" xfId="8080" xr:uid="{EFBD7109-5186-4B32-B0EF-BA2BE7F4D193}"/>
    <cellStyle name="Normal 4 6" xfId="3510" xr:uid="{00000000-0005-0000-0000-0000F6130000}"/>
    <cellStyle name="Normal 4 7" xfId="4103" xr:uid="{00000000-0005-0000-0000-0000F7130000}"/>
    <cellStyle name="Normal 4 7 2" xfId="7271" xr:uid="{00000000-0005-0000-0000-0000F8130000}"/>
    <cellStyle name="Normal 4 7 2 2" xfId="10026" xr:uid="{57C05F89-236F-4CDF-9A93-44A3C85B5A03}"/>
    <cellStyle name="Normal 4 7 3" xfId="8664" xr:uid="{C5FF41F7-8760-4922-8A94-1BEE042142AB}"/>
    <cellStyle name="Normal 4 8" xfId="3384" xr:uid="{00000000-0005-0000-0000-0000F9130000}"/>
    <cellStyle name="Normal 4 8 2" xfId="6652" xr:uid="{00000000-0005-0000-0000-0000FA130000}"/>
    <cellStyle name="Normal 4 8 2 2" xfId="9415" xr:uid="{10F04EAC-7BC6-49A4-9F30-A5E4CCC67A99}"/>
    <cellStyle name="Normal 4 8 3" xfId="8044" xr:uid="{3357E44B-30CC-4850-89D7-303A7261AC1B}"/>
    <cellStyle name="Normal 5" xfId="988" xr:uid="{00000000-0005-0000-0000-0000FB130000}"/>
    <cellStyle name="Normal 5 10" xfId="3866" xr:uid="{00000000-0005-0000-0000-0000FC130000}"/>
    <cellStyle name="Normal 5 10 2" xfId="4492" xr:uid="{00000000-0005-0000-0000-0000FD130000}"/>
    <cellStyle name="Normal 5 10 2 2" xfId="7660" xr:uid="{00000000-0005-0000-0000-0000FE130000}"/>
    <cellStyle name="Normal 5 10 2 2 2" xfId="10415" xr:uid="{68779C85-FFA3-4818-90F1-CF142157649B}"/>
    <cellStyle name="Normal 5 10 2 3" xfId="9053" xr:uid="{554E2873-829C-4C69-BCBC-F7C62D2C397D}"/>
    <cellStyle name="Normal 5 10 3" xfId="7036" xr:uid="{00000000-0005-0000-0000-0000FF130000}"/>
    <cellStyle name="Normal 5 10 3 2" xfId="9791" xr:uid="{8A430C7C-6B08-4531-9479-3CBC0D3E1239}"/>
    <cellStyle name="Normal 5 10 4" xfId="8429" xr:uid="{3242C86D-39AC-4F2A-9F8E-35A5991706F9}"/>
    <cellStyle name="Normal 5 11" xfId="3867" xr:uid="{00000000-0005-0000-0000-000000140000}"/>
    <cellStyle name="Normal 5 11 2" xfId="4493" xr:uid="{00000000-0005-0000-0000-000001140000}"/>
    <cellStyle name="Normal 5 11 2 2" xfId="7661" xr:uid="{00000000-0005-0000-0000-000002140000}"/>
    <cellStyle name="Normal 5 11 2 2 2" xfId="10416" xr:uid="{77C839BC-6694-4CF9-AC19-E9264888666E}"/>
    <cellStyle name="Normal 5 11 2 3" xfId="9054" xr:uid="{FA5DB081-CA29-4E05-83AB-94756D488D40}"/>
    <cellStyle name="Normal 5 11 3" xfId="7037" xr:uid="{00000000-0005-0000-0000-000003140000}"/>
    <cellStyle name="Normal 5 11 3 2" xfId="9792" xr:uid="{96A988E6-CC89-4DB7-B05D-94781D875ABF}"/>
    <cellStyle name="Normal 5 11 4" xfId="8430" xr:uid="{7976665F-098B-4FF1-B253-251C4F1FD6AE}"/>
    <cellStyle name="Normal 5 12" xfId="3868" xr:uid="{00000000-0005-0000-0000-000004140000}"/>
    <cellStyle name="Normal 5 12 2" xfId="4494" xr:uid="{00000000-0005-0000-0000-000005140000}"/>
    <cellStyle name="Normal 5 12 2 2" xfId="7662" xr:uid="{00000000-0005-0000-0000-000006140000}"/>
    <cellStyle name="Normal 5 12 2 2 2" xfId="10417" xr:uid="{A0A683CB-AA66-424F-896B-9DCA50DDA026}"/>
    <cellStyle name="Normal 5 12 2 3" xfId="9055" xr:uid="{4A74209F-0094-4555-84FB-00C6F0408215}"/>
    <cellStyle name="Normal 5 12 3" xfId="7038" xr:uid="{00000000-0005-0000-0000-000007140000}"/>
    <cellStyle name="Normal 5 12 3 2" xfId="9793" xr:uid="{3C1CB99D-2A36-4EA9-B357-C8019E5D0D57}"/>
    <cellStyle name="Normal 5 12 4" xfId="8431" xr:uid="{8C5BF60E-CF46-45CC-980B-9893E7ED9273}"/>
    <cellStyle name="Normal 5 13" xfId="3865" xr:uid="{00000000-0005-0000-0000-000008140000}"/>
    <cellStyle name="Normal 5 13 2" xfId="4491" xr:uid="{00000000-0005-0000-0000-000009140000}"/>
    <cellStyle name="Normal 5 13 2 2" xfId="7659" xr:uid="{00000000-0005-0000-0000-00000A140000}"/>
    <cellStyle name="Normal 5 13 2 2 2" xfId="10414" xr:uid="{0CADF570-4A69-408A-9830-CB272684348F}"/>
    <cellStyle name="Normal 5 13 2 3" xfId="9052" xr:uid="{24F50ECB-6CA3-4E68-8BC8-BEC9BEEAAA6A}"/>
    <cellStyle name="Normal 5 13 3" xfId="7035" xr:uid="{00000000-0005-0000-0000-00000B140000}"/>
    <cellStyle name="Normal 5 13 3 2" xfId="9790" xr:uid="{056C8F0C-9059-42F0-A29B-622D34A93541}"/>
    <cellStyle name="Normal 5 13 4" xfId="8428" xr:uid="{CE416564-54CB-4537-BFD2-9356A63C024E}"/>
    <cellStyle name="Normal 5 14" xfId="3502" xr:uid="{00000000-0005-0000-0000-00000C140000}"/>
    <cellStyle name="Normal 5 15" xfId="3449" xr:uid="{00000000-0005-0000-0000-00000D140000}"/>
    <cellStyle name="Normal 5 2" xfId="2070" xr:uid="{00000000-0005-0000-0000-00000E140000}"/>
    <cellStyle name="Normal 5 2 2" xfId="2071" xr:uid="{00000000-0005-0000-0000-00000F140000}"/>
    <cellStyle name="Normal 5 2 2 2" xfId="2072" xr:uid="{00000000-0005-0000-0000-000010140000}"/>
    <cellStyle name="Normal 5 2 2 2 2" xfId="4497" xr:uid="{00000000-0005-0000-0000-000011140000}"/>
    <cellStyle name="Normal 5 2 2 2 2 2" xfId="7665" xr:uid="{00000000-0005-0000-0000-000012140000}"/>
    <cellStyle name="Normal 5 2 2 2 2 2 2" xfId="10420" xr:uid="{205B8327-739F-45E2-A99C-9F939A85B578}"/>
    <cellStyle name="Normal 5 2 2 2 2 3" xfId="9058" xr:uid="{8293DD2E-74CF-45EC-B27F-C8F2E6C4B24B}"/>
    <cellStyle name="Normal 5 2 2 2 3" xfId="3871" xr:uid="{00000000-0005-0000-0000-000013140000}"/>
    <cellStyle name="Normal 5 2 2 2 3 2" xfId="7041" xr:uid="{00000000-0005-0000-0000-000014140000}"/>
    <cellStyle name="Normal 5 2 2 2 3 2 2" xfId="9796" xr:uid="{7E1AED3F-2FBE-48EB-81CA-C00B245777FE}"/>
    <cellStyle name="Normal 5 2 2 2 3 3" xfId="8434" xr:uid="{E3771CEE-C9A6-402C-A000-62CCC1759E5B}"/>
    <cellStyle name="Normal 5 2 2 3" xfId="3872" xr:uid="{00000000-0005-0000-0000-000015140000}"/>
    <cellStyle name="Normal 5 2 2 3 2" xfId="4498" xr:uid="{00000000-0005-0000-0000-000016140000}"/>
    <cellStyle name="Normal 5 2 2 3 2 2" xfId="7666" xr:uid="{00000000-0005-0000-0000-000017140000}"/>
    <cellStyle name="Normal 5 2 2 3 2 2 2" xfId="10421" xr:uid="{66C9459B-9F50-4CD0-9DC5-2F70B73A769B}"/>
    <cellStyle name="Normal 5 2 2 3 2 3" xfId="9059" xr:uid="{34318897-3AE4-4794-8B26-C29C36605EAF}"/>
    <cellStyle name="Normal 5 2 2 3 3" xfId="7042" xr:uid="{00000000-0005-0000-0000-000018140000}"/>
    <cellStyle name="Normal 5 2 2 3 3 2" xfId="9797" xr:uid="{76067F3C-3D27-4C81-B3F3-CF74AE068ADD}"/>
    <cellStyle name="Normal 5 2 2 3 4" xfId="8435" xr:uid="{B903858A-EC02-4D4D-B3A4-1F1507CF3E1D}"/>
    <cellStyle name="Normal 5 2 2 4" xfId="4496" xr:uid="{00000000-0005-0000-0000-000019140000}"/>
    <cellStyle name="Normal 5 2 2 4 2" xfId="7664" xr:uid="{00000000-0005-0000-0000-00001A140000}"/>
    <cellStyle name="Normal 5 2 2 4 2 2" xfId="10419" xr:uid="{FC856FB5-9AF8-47D1-B4B7-BC818F9948B5}"/>
    <cellStyle name="Normal 5 2 2 4 3" xfId="9057" xr:uid="{1E83BA6A-C051-4574-83A2-4C2886B3804A}"/>
    <cellStyle name="Normal 5 2 2 5" xfId="3870" xr:uid="{00000000-0005-0000-0000-00001B140000}"/>
    <cellStyle name="Normal 5 2 2 5 2" xfId="7040" xr:uid="{00000000-0005-0000-0000-00001C140000}"/>
    <cellStyle name="Normal 5 2 2 5 2 2" xfId="9795" xr:uid="{F67DE045-8ECC-458E-9B56-B4FEF45BA299}"/>
    <cellStyle name="Normal 5 2 2 5 3" xfId="8433" xr:uid="{48A18A1E-DD32-4EA5-BA37-DA9941B49DF5}"/>
    <cellStyle name="Normal 5 2 3" xfId="3873" xr:uid="{00000000-0005-0000-0000-00001D140000}"/>
    <cellStyle name="Normal 5 2 3 2" xfId="4499" xr:uid="{00000000-0005-0000-0000-00001E140000}"/>
    <cellStyle name="Normal 5 2 3 2 2" xfId="7667" xr:uid="{00000000-0005-0000-0000-00001F140000}"/>
    <cellStyle name="Normal 5 2 3 2 2 2" xfId="10422" xr:uid="{12643265-9032-4B3C-B307-68596EA728BF}"/>
    <cellStyle name="Normal 5 2 3 2 3" xfId="9060" xr:uid="{10F1CD39-1121-431F-B04A-94B6CA61D5ED}"/>
    <cellStyle name="Normal 5 2 3 3" xfId="7043" xr:uid="{00000000-0005-0000-0000-000020140000}"/>
    <cellStyle name="Normal 5 2 3 3 2" xfId="9798" xr:uid="{6D08D3A5-CDBE-4E4B-AA83-F4D596214A5C}"/>
    <cellStyle name="Normal 5 2 3 4" xfId="8436" xr:uid="{DCD4E78B-AEBA-48D4-B3B0-2AA8E455016C}"/>
    <cellStyle name="Normal 5 2 4" xfId="3874" xr:uid="{00000000-0005-0000-0000-000021140000}"/>
    <cellStyle name="Normal 5 2 4 2" xfId="4500" xr:uid="{00000000-0005-0000-0000-000022140000}"/>
    <cellStyle name="Normal 5 2 4 2 2" xfId="7668" xr:uid="{00000000-0005-0000-0000-000023140000}"/>
    <cellStyle name="Normal 5 2 4 2 2 2" xfId="10423" xr:uid="{D68578B9-49A7-4E61-8B82-B157D6BF272F}"/>
    <cellStyle name="Normal 5 2 4 2 3" xfId="9061" xr:uid="{C1A94DCA-5F18-43E6-A99A-C9AC402D209E}"/>
    <cellStyle name="Normal 5 2 4 3" xfId="7044" xr:uid="{00000000-0005-0000-0000-000024140000}"/>
    <cellStyle name="Normal 5 2 4 3 2" xfId="9799" xr:uid="{922E9BA7-B08D-4D01-9378-29296F0E9CE9}"/>
    <cellStyle name="Normal 5 2 4 4" xfId="8437" xr:uid="{72723603-F310-47CF-8308-08A15E61D5B0}"/>
    <cellStyle name="Normal 5 2 5" xfId="3875" xr:uid="{00000000-0005-0000-0000-000025140000}"/>
    <cellStyle name="Normal 5 2 5 2" xfId="4501" xr:uid="{00000000-0005-0000-0000-000026140000}"/>
    <cellStyle name="Normal 5 2 5 2 2" xfId="7669" xr:uid="{00000000-0005-0000-0000-000027140000}"/>
    <cellStyle name="Normal 5 2 5 2 2 2" xfId="10424" xr:uid="{EAB6CCB0-3A96-493E-A5E8-7A4296DDF68C}"/>
    <cellStyle name="Normal 5 2 5 2 3" xfId="9062" xr:uid="{8B13D588-ECC5-4F02-83AD-79775FBFBF5F}"/>
    <cellStyle name="Normal 5 2 5 3" xfId="7045" xr:uid="{00000000-0005-0000-0000-000028140000}"/>
    <cellStyle name="Normal 5 2 5 3 2" xfId="9800" xr:uid="{3460D39D-D7E8-4542-9C91-9CAFDF32DE81}"/>
    <cellStyle name="Normal 5 2 5 4" xfId="8438" xr:uid="{C19954A8-59B5-4445-9FD0-4BA001DBA136}"/>
    <cellStyle name="Normal 5 2 6" xfId="3876" xr:uid="{00000000-0005-0000-0000-000029140000}"/>
    <cellStyle name="Normal 5 2 6 2" xfId="4502" xr:uid="{00000000-0005-0000-0000-00002A140000}"/>
    <cellStyle name="Normal 5 2 6 2 2" xfId="7670" xr:uid="{00000000-0005-0000-0000-00002B140000}"/>
    <cellStyle name="Normal 5 2 6 2 2 2" xfId="10425" xr:uid="{A53E40A2-06EB-477C-951C-03C4AB97DAEA}"/>
    <cellStyle name="Normal 5 2 6 2 3" xfId="9063" xr:uid="{D41F0A87-2270-4978-AED2-1AB1D2F44969}"/>
    <cellStyle name="Normal 5 2 6 3" xfId="7046" xr:uid="{00000000-0005-0000-0000-00002C140000}"/>
    <cellStyle name="Normal 5 2 6 3 2" xfId="9801" xr:uid="{6B944573-B060-4272-B535-E138D24D412F}"/>
    <cellStyle name="Normal 5 2 6 4" xfId="8439" xr:uid="{95C121EF-EFD6-4E43-8D92-A714E25739D1}"/>
    <cellStyle name="Normal 5 2 7" xfId="3869" xr:uid="{00000000-0005-0000-0000-00002D140000}"/>
    <cellStyle name="Normal 5 2 7 2" xfId="4495" xr:uid="{00000000-0005-0000-0000-00002E140000}"/>
    <cellStyle name="Normal 5 2 7 2 2" xfId="7663" xr:uid="{00000000-0005-0000-0000-00002F140000}"/>
    <cellStyle name="Normal 5 2 7 2 2 2" xfId="10418" xr:uid="{3C6E21E0-C0D3-43BC-B37E-42F9815AA48A}"/>
    <cellStyle name="Normal 5 2 7 2 3" xfId="9056" xr:uid="{63C55EDE-067D-4889-A82F-9201A63745C5}"/>
    <cellStyle name="Normal 5 2 7 3" xfId="7039" xr:uid="{00000000-0005-0000-0000-000030140000}"/>
    <cellStyle name="Normal 5 2 7 3 2" xfId="9794" xr:uid="{494115CE-A802-496F-B3BE-5184D4434E5B}"/>
    <cellStyle name="Normal 5 2 7 4" xfId="8432" xr:uid="{4D11EF53-CEC8-4E99-812A-A9DF693759D3}"/>
    <cellStyle name="Normal 5 2 8" xfId="3519" xr:uid="{00000000-0005-0000-0000-000031140000}"/>
    <cellStyle name="Normal 5 3" xfId="3877" xr:uid="{00000000-0005-0000-0000-000032140000}"/>
    <cellStyle name="Normal 5 3 2" xfId="3878" xr:uid="{00000000-0005-0000-0000-000033140000}"/>
    <cellStyle name="Normal 5 3 2 2" xfId="3879" xr:uid="{00000000-0005-0000-0000-000034140000}"/>
    <cellStyle name="Normal 5 3 2 2 2" xfId="4505" xr:uid="{00000000-0005-0000-0000-000035140000}"/>
    <cellStyle name="Normal 5 3 2 2 2 2" xfId="7673" xr:uid="{00000000-0005-0000-0000-000036140000}"/>
    <cellStyle name="Normal 5 3 2 2 2 2 2" xfId="10428" xr:uid="{CEAD06F0-CB7D-4573-969D-4F737D93E1DC}"/>
    <cellStyle name="Normal 5 3 2 2 2 3" xfId="9066" xr:uid="{F2704E64-D1F9-4BAA-9BF2-E9E4A0709DB5}"/>
    <cellStyle name="Normal 5 3 2 2 3" xfId="7049" xr:uid="{00000000-0005-0000-0000-000037140000}"/>
    <cellStyle name="Normal 5 3 2 2 3 2" xfId="9804" xr:uid="{6CDC3AFF-A6BC-4BDF-B3B2-CA5FFDB15069}"/>
    <cellStyle name="Normal 5 3 2 2 4" xfId="8442" xr:uid="{B17D9D66-8533-47B2-8A83-6C819BEE099C}"/>
    <cellStyle name="Normal 5 3 2 3" xfId="3880" xr:uid="{00000000-0005-0000-0000-000038140000}"/>
    <cellStyle name="Normal 5 3 2 3 2" xfId="4506" xr:uid="{00000000-0005-0000-0000-000039140000}"/>
    <cellStyle name="Normal 5 3 2 3 2 2" xfId="7674" xr:uid="{00000000-0005-0000-0000-00003A140000}"/>
    <cellStyle name="Normal 5 3 2 3 2 2 2" xfId="10429" xr:uid="{590B04EB-B26C-4323-876C-7D633067F445}"/>
    <cellStyle name="Normal 5 3 2 3 2 3" xfId="9067" xr:uid="{5F8C2850-0B61-42EE-B25A-FBB8CC996A0A}"/>
    <cellStyle name="Normal 5 3 2 3 3" xfId="7050" xr:uid="{00000000-0005-0000-0000-00003B140000}"/>
    <cellStyle name="Normal 5 3 2 3 3 2" xfId="9805" xr:uid="{630BA554-3FFF-475C-BD47-C1B44860FEF8}"/>
    <cellStyle name="Normal 5 3 2 3 4" xfId="8443" xr:uid="{EC0B5DC1-5A51-4EFF-AB5D-C4792EEC02C5}"/>
    <cellStyle name="Normal 5 3 2 4" xfId="4504" xr:uid="{00000000-0005-0000-0000-00003C140000}"/>
    <cellStyle name="Normal 5 3 2 4 2" xfId="7672" xr:uid="{00000000-0005-0000-0000-00003D140000}"/>
    <cellStyle name="Normal 5 3 2 4 2 2" xfId="10427" xr:uid="{B6800660-6E54-4D5B-8168-D784F030B4E9}"/>
    <cellStyle name="Normal 5 3 2 4 3" xfId="9065" xr:uid="{078CA02B-7982-41D6-8D5D-130C887EA786}"/>
    <cellStyle name="Normal 5 3 2 5" xfId="7048" xr:uid="{00000000-0005-0000-0000-00003E140000}"/>
    <cellStyle name="Normal 5 3 2 5 2" xfId="9803" xr:uid="{6467B06B-84E0-4CAA-9B05-2F248BA7FD1A}"/>
    <cellStyle name="Normal 5 3 2 6" xfId="8441" xr:uid="{589246CF-C09C-4F94-849D-3158BD80472F}"/>
    <cellStyle name="Normal 5 3 3" xfId="3881" xr:uid="{00000000-0005-0000-0000-00003F140000}"/>
    <cellStyle name="Normal 5 3 3 2" xfId="4507" xr:uid="{00000000-0005-0000-0000-000040140000}"/>
    <cellStyle name="Normal 5 3 3 2 2" xfId="7675" xr:uid="{00000000-0005-0000-0000-000041140000}"/>
    <cellStyle name="Normal 5 3 3 2 2 2" xfId="10430" xr:uid="{4BBECD9B-5086-4095-BA4D-884E5BC175A8}"/>
    <cellStyle name="Normal 5 3 3 2 3" xfId="9068" xr:uid="{4AE06FAE-58A8-4FCE-90FE-B951369D32CB}"/>
    <cellStyle name="Normal 5 3 3 3" xfId="7051" xr:uid="{00000000-0005-0000-0000-000042140000}"/>
    <cellStyle name="Normal 5 3 3 3 2" xfId="9806" xr:uid="{07ACBC35-2190-405D-8147-EE098AA0ED8B}"/>
    <cellStyle name="Normal 5 3 3 4" xfId="8444" xr:uid="{04BD6A6D-F2DB-4B60-BF8D-7EA786E25F6D}"/>
    <cellStyle name="Normal 5 3 4" xfId="3882" xr:uid="{00000000-0005-0000-0000-000043140000}"/>
    <cellStyle name="Normal 5 3 4 2" xfId="4508" xr:uid="{00000000-0005-0000-0000-000044140000}"/>
    <cellStyle name="Normal 5 3 4 2 2" xfId="7676" xr:uid="{00000000-0005-0000-0000-000045140000}"/>
    <cellStyle name="Normal 5 3 4 2 2 2" xfId="10431" xr:uid="{10A37879-EBB2-4956-AB00-E6C48AA7169C}"/>
    <cellStyle name="Normal 5 3 4 2 3" xfId="9069" xr:uid="{6D950960-FB02-415E-8406-AD8763B514E7}"/>
    <cellStyle name="Normal 5 3 4 3" xfId="7052" xr:uid="{00000000-0005-0000-0000-000046140000}"/>
    <cellStyle name="Normal 5 3 4 3 2" xfId="9807" xr:uid="{A4C25113-D48E-4D97-9CC0-6622F21C6950}"/>
    <cellStyle name="Normal 5 3 4 4" xfId="8445" xr:uid="{0026099F-2EB2-4D31-A48D-A32012D793EE}"/>
    <cellStyle name="Normal 5 3 5" xfId="3883" xr:uid="{00000000-0005-0000-0000-000047140000}"/>
    <cellStyle name="Normal 5 3 5 2" xfId="4509" xr:uid="{00000000-0005-0000-0000-000048140000}"/>
    <cellStyle name="Normal 5 3 5 2 2" xfId="7677" xr:uid="{00000000-0005-0000-0000-000049140000}"/>
    <cellStyle name="Normal 5 3 5 2 2 2" xfId="10432" xr:uid="{164BF12F-87E7-4684-A52E-071608FF235C}"/>
    <cellStyle name="Normal 5 3 5 2 3" xfId="9070" xr:uid="{C0470BF9-2C41-4230-AC24-A9B1FF5E3956}"/>
    <cellStyle name="Normal 5 3 5 3" xfId="7053" xr:uid="{00000000-0005-0000-0000-00004A140000}"/>
    <cellStyle name="Normal 5 3 5 3 2" xfId="9808" xr:uid="{AA82F193-F10F-4B7F-AC50-F8075F67C8D4}"/>
    <cellStyle name="Normal 5 3 5 4" xfId="8446" xr:uid="{14B029D8-7C1C-4F7B-BA2C-C717A5235937}"/>
    <cellStyle name="Normal 5 3 6" xfId="3884" xr:uid="{00000000-0005-0000-0000-00004B140000}"/>
    <cellStyle name="Normal 5 3 6 2" xfId="4510" xr:uid="{00000000-0005-0000-0000-00004C140000}"/>
    <cellStyle name="Normal 5 3 6 2 2" xfId="7678" xr:uid="{00000000-0005-0000-0000-00004D140000}"/>
    <cellStyle name="Normal 5 3 6 2 2 2" xfId="10433" xr:uid="{F7D26070-ACFC-4B3C-84D7-12D9B080B54E}"/>
    <cellStyle name="Normal 5 3 6 2 3" xfId="9071" xr:uid="{B4F5FD78-F5D5-4531-B72F-91ECD1F5F8BD}"/>
    <cellStyle name="Normal 5 3 6 3" xfId="7054" xr:uid="{00000000-0005-0000-0000-00004E140000}"/>
    <cellStyle name="Normal 5 3 6 3 2" xfId="9809" xr:uid="{222202A1-8EFB-4E5A-A208-B6A94704E954}"/>
    <cellStyle name="Normal 5 3 6 4" xfId="8447" xr:uid="{A29F9FB4-D575-4AB1-84A0-381E6ABBAFD9}"/>
    <cellStyle name="Normal 5 3 7" xfId="4503" xr:uid="{00000000-0005-0000-0000-00004F140000}"/>
    <cellStyle name="Normal 5 3 7 2" xfId="7671" xr:uid="{00000000-0005-0000-0000-000050140000}"/>
    <cellStyle name="Normal 5 3 7 2 2" xfId="10426" xr:uid="{E83A659E-0C7F-4EBB-A557-186FE1A7B1C7}"/>
    <cellStyle name="Normal 5 3 7 3" xfId="9064" xr:uid="{70611C4B-6037-4ECA-853A-8484D675CF54}"/>
    <cellStyle name="Normal 5 3 8" xfId="7047" xr:uid="{00000000-0005-0000-0000-000051140000}"/>
    <cellStyle name="Normal 5 3 8 2" xfId="9802" xr:uid="{D364FE72-BAF1-4ECB-A23E-5256E070A526}"/>
    <cellStyle name="Normal 5 3 9" xfId="8440" xr:uid="{CE697DCD-ECCF-4C47-9181-D5C06FFE7D60}"/>
    <cellStyle name="Normal 5 4" xfId="3885" xr:uid="{00000000-0005-0000-0000-000052140000}"/>
    <cellStyle name="Normal 5 4 2" xfId="3886" xr:uid="{00000000-0005-0000-0000-000053140000}"/>
    <cellStyle name="Normal 5 4 2 2" xfId="3887" xr:uid="{00000000-0005-0000-0000-000054140000}"/>
    <cellStyle name="Normal 5 4 2 2 2" xfId="4513" xr:uid="{00000000-0005-0000-0000-000055140000}"/>
    <cellStyle name="Normal 5 4 2 2 2 2" xfId="7681" xr:uid="{00000000-0005-0000-0000-000056140000}"/>
    <cellStyle name="Normal 5 4 2 2 2 2 2" xfId="10436" xr:uid="{ECD3B7DB-3C2F-46A9-918E-923111799DEF}"/>
    <cellStyle name="Normal 5 4 2 2 2 3" xfId="9074" xr:uid="{005B1FBD-C245-4ED5-AD76-CC80AC8ED5C9}"/>
    <cellStyle name="Normal 5 4 2 2 3" xfId="7057" xr:uid="{00000000-0005-0000-0000-000057140000}"/>
    <cellStyle name="Normal 5 4 2 2 3 2" xfId="9812" xr:uid="{B35CB243-3613-4D38-A9F8-56809706D97F}"/>
    <cellStyle name="Normal 5 4 2 2 4" xfId="8450" xr:uid="{22AE34BE-CBAD-4796-A33D-2D53DC7E2B61}"/>
    <cellStyle name="Normal 5 4 2 3" xfId="3888" xr:uid="{00000000-0005-0000-0000-000058140000}"/>
    <cellStyle name="Normal 5 4 2 3 2" xfId="4514" xr:uid="{00000000-0005-0000-0000-000059140000}"/>
    <cellStyle name="Normal 5 4 2 3 2 2" xfId="7682" xr:uid="{00000000-0005-0000-0000-00005A140000}"/>
    <cellStyle name="Normal 5 4 2 3 2 2 2" xfId="10437" xr:uid="{853D1DA0-166D-4D7A-8719-8B6F6825395C}"/>
    <cellStyle name="Normal 5 4 2 3 2 3" xfId="9075" xr:uid="{814DF1DD-D658-41A4-82A2-A71FE014CE0F}"/>
    <cellStyle name="Normal 5 4 2 3 3" xfId="7058" xr:uid="{00000000-0005-0000-0000-00005B140000}"/>
    <cellStyle name="Normal 5 4 2 3 3 2" xfId="9813" xr:uid="{1C7C7CDC-A2AE-40E1-9719-8999761C1002}"/>
    <cellStyle name="Normal 5 4 2 3 4" xfId="8451" xr:uid="{8C9034F1-9D6C-4F38-B043-F0480A4C3EFD}"/>
    <cellStyle name="Normal 5 4 2 4" xfId="4512" xr:uid="{00000000-0005-0000-0000-00005C140000}"/>
    <cellStyle name="Normal 5 4 2 4 2" xfId="7680" xr:uid="{00000000-0005-0000-0000-00005D140000}"/>
    <cellStyle name="Normal 5 4 2 4 2 2" xfId="10435" xr:uid="{44DF7DB0-F159-4C28-835F-8548FF68C007}"/>
    <cellStyle name="Normal 5 4 2 4 3" xfId="9073" xr:uid="{67C3374A-4A13-4AD5-914C-903093C30A11}"/>
    <cellStyle name="Normal 5 4 2 5" xfId="7056" xr:uid="{00000000-0005-0000-0000-00005E140000}"/>
    <cellStyle name="Normal 5 4 2 5 2" xfId="9811" xr:uid="{66904C8A-E2F9-40D5-A8A5-B6A6D22EF021}"/>
    <cellStyle name="Normal 5 4 2 6" xfId="8449" xr:uid="{AD95905F-FF1C-4AD0-84EC-FD6821CC80EF}"/>
    <cellStyle name="Normal 5 4 3" xfId="3889" xr:uid="{00000000-0005-0000-0000-00005F140000}"/>
    <cellStyle name="Normal 5 4 3 2" xfId="4515" xr:uid="{00000000-0005-0000-0000-000060140000}"/>
    <cellStyle name="Normal 5 4 3 2 2" xfId="7683" xr:uid="{00000000-0005-0000-0000-000061140000}"/>
    <cellStyle name="Normal 5 4 3 2 2 2" xfId="10438" xr:uid="{2888067F-3A03-44B9-8F5E-B9D726EC46F8}"/>
    <cellStyle name="Normal 5 4 3 2 3" xfId="9076" xr:uid="{D69B487D-A9B7-47EB-80F3-B436090A9FB0}"/>
    <cellStyle name="Normal 5 4 3 3" xfId="7059" xr:uid="{00000000-0005-0000-0000-000062140000}"/>
    <cellStyle name="Normal 5 4 3 3 2" xfId="9814" xr:uid="{FAFB19D1-F6E6-46A5-A7BD-AF7BCE34F491}"/>
    <cellStyle name="Normal 5 4 3 4" xfId="8452" xr:uid="{56DE9B3E-D0ED-4B4D-9B06-5BBE99121E5E}"/>
    <cellStyle name="Normal 5 4 4" xfId="3890" xr:uid="{00000000-0005-0000-0000-000063140000}"/>
    <cellStyle name="Normal 5 4 4 2" xfId="4516" xr:uid="{00000000-0005-0000-0000-000064140000}"/>
    <cellStyle name="Normal 5 4 4 2 2" xfId="7684" xr:uid="{00000000-0005-0000-0000-000065140000}"/>
    <cellStyle name="Normal 5 4 4 2 2 2" xfId="10439" xr:uid="{0E7499E6-580A-401B-B7BC-3DE6989B02C2}"/>
    <cellStyle name="Normal 5 4 4 2 3" xfId="9077" xr:uid="{9A3B7677-4E12-47EA-AA9C-47A233EC3738}"/>
    <cellStyle name="Normal 5 4 4 3" xfId="7060" xr:uid="{00000000-0005-0000-0000-000066140000}"/>
    <cellStyle name="Normal 5 4 4 3 2" xfId="9815" xr:uid="{1E03EB06-878A-4180-9C5C-5236F19C7BFE}"/>
    <cellStyle name="Normal 5 4 4 4" xfId="8453" xr:uid="{74BB9D44-1926-480C-93EF-78FF99135815}"/>
    <cellStyle name="Normal 5 4 5" xfId="3891" xr:uid="{00000000-0005-0000-0000-000067140000}"/>
    <cellStyle name="Normal 5 4 5 2" xfId="4517" xr:uid="{00000000-0005-0000-0000-000068140000}"/>
    <cellStyle name="Normal 5 4 5 2 2" xfId="7685" xr:uid="{00000000-0005-0000-0000-000069140000}"/>
    <cellStyle name="Normal 5 4 5 2 2 2" xfId="10440" xr:uid="{A6FB71FA-027F-466C-887A-383FD76CD534}"/>
    <cellStyle name="Normal 5 4 5 2 3" xfId="9078" xr:uid="{CE255606-11A7-4C98-8AC0-27F46C6BA796}"/>
    <cellStyle name="Normal 5 4 5 3" xfId="7061" xr:uid="{00000000-0005-0000-0000-00006A140000}"/>
    <cellStyle name="Normal 5 4 5 3 2" xfId="9816" xr:uid="{539E2B31-228C-4CA9-8B4D-2E08929C3E48}"/>
    <cellStyle name="Normal 5 4 5 4" xfId="8454" xr:uid="{4EDFCB4D-ED32-49DB-874B-CB2744EBEFEA}"/>
    <cellStyle name="Normal 5 4 6" xfId="4511" xr:uid="{00000000-0005-0000-0000-00006B140000}"/>
    <cellStyle name="Normal 5 4 6 2" xfId="7679" xr:uid="{00000000-0005-0000-0000-00006C140000}"/>
    <cellStyle name="Normal 5 4 6 2 2" xfId="10434" xr:uid="{35B2DFCB-3241-46DB-ABA0-79F20D6E9E91}"/>
    <cellStyle name="Normal 5 4 6 3" xfId="9072" xr:uid="{378A6D73-7159-456B-8547-EDF34A6ACD86}"/>
    <cellStyle name="Normal 5 4 7" xfId="7055" xr:uid="{00000000-0005-0000-0000-00006D140000}"/>
    <cellStyle name="Normal 5 4 7 2" xfId="9810" xr:uid="{CE0101B2-0BAC-4557-9948-F87C68B0048A}"/>
    <cellStyle name="Normal 5 4 8" xfId="8448" xr:uid="{0219B802-4AE1-4117-B29C-D4A54464A0DA}"/>
    <cellStyle name="Normal 5 5" xfId="3892" xr:uid="{00000000-0005-0000-0000-00006E140000}"/>
    <cellStyle name="Normal 5 5 2" xfId="3893" xr:uid="{00000000-0005-0000-0000-00006F140000}"/>
    <cellStyle name="Normal 5 5 2 2" xfId="3894" xr:uid="{00000000-0005-0000-0000-000070140000}"/>
    <cellStyle name="Normal 5 5 2 2 2" xfId="4520" xr:uid="{00000000-0005-0000-0000-000071140000}"/>
    <cellStyle name="Normal 5 5 2 2 2 2" xfId="7688" xr:uid="{00000000-0005-0000-0000-000072140000}"/>
    <cellStyle name="Normal 5 5 2 2 2 2 2" xfId="10443" xr:uid="{4568D4B5-0AAE-4E71-8696-F23C9D97FDAA}"/>
    <cellStyle name="Normal 5 5 2 2 2 3" xfId="9081" xr:uid="{FAFF6E97-8A0B-4EF8-94BA-DB8BAF3F1C9F}"/>
    <cellStyle name="Normal 5 5 2 2 3" xfId="7064" xr:uid="{00000000-0005-0000-0000-000073140000}"/>
    <cellStyle name="Normal 5 5 2 2 3 2" xfId="9819" xr:uid="{874727F6-A8E4-40CE-88C2-A6415A558F93}"/>
    <cellStyle name="Normal 5 5 2 2 4" xfId="8457" xr:uid="{2695EB15-AE7B-4BAD-9B0C-C3853A86A542}"/>
    <cellStyle name="Normal 5 5 2 3" xfId="3895" xr:uid="{00000000-0005-0000-0000-000074140000}"/>
    <cellStyle name="Normal 5 5 2 3 2" xfId="4521" xr:uid="{00000000-0005-0000-0000-000075140000}"/>
    <cellStyle name="Normal 5 5 2 3 2 2" xfId="7689" xr:uid="{00000000-0005-0000-0000-000076140000}"/>
    <cellStyle name="Normal 5 5 2 3 2 2 2" xfId="10444" xr:uid="{95F3BBD3-B8A7-4153-984F-7389FE0B3DBD}"/>
    <cellStyle name="Normal 5 5 2 3 2 3" xfId="9082" xr:uid="{5B3574E0-EBF8-4644-BBF5-9D61E5304D45}"/>
    <cellStyle name="Normal 5 5 2 3 3" xfId="7065" xr:uid="{00000000-0005-0000-0000-000077140000}"/>
    <cellStyle name="Normal 5 5 2 3 3 2" xfId="9820" xr:uid="{B60009BB-776A-41E0-8412-4665CAB0D647}"/>
    <cellStyle name="Normal 5 5 2 3 4" xfId="8458" xr:uid="{463291DE-3FFB-4B2C-BFF2-5AF3B5CC2F5A}"/>
    <cellStyle name="Normal 5 5 2 4" xfId="4519" xr:uid="{00000000-0005-0000-0000-000078140000}"/>
    <cellStyle name="Normal 5 5 2 4 2" xfId="7687" xr:uid="{00000000-0005-0000-0000-000079140000}"/>
    <cellStyle name="Normal 5 5 2 4 2 2" xfId="10442" xr:uid="{0A014B32-F177-4C6E-870D-BE40BE75A457}"/>
    <cellStyle name="Normal 5 5 2 4 3" xfId="9080" xr:uid="{D8F8DA8B-B432-46D6-87E5-4E9667D4FD0A}"/>
    <cellStyle name="Normal 5 5 2 5" xfId="7063" xr:uid="{00000000-0005-0000-0000-00007A140000}"/>
    <cellStyle name="Normal 5 5 2 5 2" xfId="9818" xr:uid="{571F3594-03C1-4B4F-BBB3-64A4295141B7}"/>
    <cellStyle name="Normal 5 5 2 6" xfId="8456" xr:uid="{95EA98FB-107A-4E4B-A078-6159418731A6}"/>
    <cellStyle name="Normal 5 5 3" xfId="3896" xr:uid="{00000000-0005-0000-0000-00007B140000}"/>
    <cellStyle name="Normal 5 5 3 2" xfId="4522" xr:uid="{00000000-0005-0000-0000-00007C140000}"/>
    <cellStyle name="Normal 5 5 3 2 2" xfId="7690" xr:uid="{00000000-0005-0000-0000-00007D140000}"/>
    <cellStyle name="Normal 5 5 3 2 2 2" xfId="10445" xr:uid="{AC02246A-5FC1-44C6-95AB-5AF21D1EFD0E}"/>
    <cellStyle name="Normal 5 5 3 2 3" xfId="9083" xr:uid="{2C89E8AD-CEB5-461B-BCC8-0D852A3CF82B}"/>
    <cellStyle name="Normal 5 5 3 3" xfId="7066" xr:uid="{00000000-0005-0000-0000-00007E140000}"/>
    <cellStyle name="Normal 5 5 3 3 2" xfId="9821" xr:uid="{9DD0067D-DF31-4089-AE65-8430FE5413F7}"/>
    <cellStyle name="Normal 5 5 3 4" xfId="8459" xr:uid="{33849397-1A91-4BD7-BE88-8641EB93A976}"/>
    <cellStyle name="Normal 5 5 4" xfId="3897" xr:uid="{00000000-0005-0000-0000-00007F140000}"/>
    <cellStyle name="Normal 5 5 4 2" xfId="4523" xr:uid="{00000000-0005-0000-0000-000080140000}"/>
    <cellStyle name="Normal 5 5 4 2 2" xfId="7691" xr:uid="{00000000-0005-0000-0000-000081140000}"/>
    <cellStyle name="Normal 5 5 4 2 2 2" xfId="10446" xr:uid="{23907D87-4144-403A-A480-6CFB97B386C9}"/>
    <cellStyle name="Normal 5 5 4 2 3" xfId="9084" xr:uid="{8E5EA198-155C-43A9-9375-7700B0527235}"/>
    <cellStyle name="Normal 5 5 4 3" xfId="7067" xr:uid="{00000000-0005-0000-0000-000082140000}"/>
    <cellStyle name="Normal 5 5 4 3 2" xfId="9822" xr:uid="{CFFB38D1-AB70-41DA-BDF3-30B11C8702AA}"/>
    <cellStyle name="Normal 5 5 4 4" xfId="8460" xr:uid="{0E152892-2AC3-44C2-8B0A-22C1B89DF09A}"/>
    <cellStyle name="Normal 5 5 5" xfId="3898" xr:uid="{00000000-0005-0000-0000-000083140000}"/>
    <cellStyle name="Normal 5 5 5 2" xfId="4524" xr:uid="{00000000-0005-0000-0000-000084140000}"/>
    <cellStyle name="Normal 5 5 5 2 2" xfId="7692" xr:uid="{00000000-0005-0000-0000-000085140000}"/>
    <cellStyle name="Normal 5 5 5 2 2 2" xfId="10447" xr:uid="{4C56CE0D-9929-4707-9519-E56CD1298CF3}"/>
    <cellStyle name="Normal 5 5 5 2 3" xfId="9085" xr:uid="{E5A1ECAA-6CAE-4D0A-87B3-72AB439117B7}"/>
    <cellStyle name="Normal 5 5 5 3" xfId="7068" xr:uid="{00000000-0005-0000-0000-000086140000}"/>
    <cellStyle name="Normal 5 5 5 3 2" xfId="9823" xr:uid="{3396F0C2-4F0E-4D82-A2C3-1947FF88D0F6}"/>
    <cellStyle name="Normal 5 5 5 4" xfId="8461" xr:uid="{9B41E785-63A9-429D-8937-7EADD4C92FA7}"/>
    <cellStyle name="Normal 5 5 6" xfId="4518" xr:uid="{00000000-0005-0000-0000-000087140000}"/>
    <cellStyle name="Normal 5 5 6 2" xfId="7686" xr:uid="{00000000-0005-0000-0000-000088140000}"/>
    <cellStyle name="Normal 5 5 6 2 2" xfId="10441" xr:uid="{EA440E21-F9A0-4471-8B57-FDEC8CAC3B3D}"/>
    <cellStyle name="Normal 5 5 6 3" xfId="9079" xr:uid="{5EC3DE0A-F662-4F45-9EB1-AB6C784BB1C3}"/>
    <cellStyle name="Normal 5 5 7" xfId="7062" xr:uid="{00000000-0005-0000-0000-000089140000}"/>
    <cellStyle name="Normal 5 5 7 2" xfId="9817" xr:uid="{541EF4F1-8E51-464B-BDEB-A9BEC04F9478}"/>
    <cellStyle name="Normal 5 5 8" xfId="8455" xr:uid="{69BCF3E9-0CEC-4D4D-8C15-499A7BF417D5}"/>
    <cellStyle name="Normal 5 6" xfId="3899" xr:uid="{00000000-0005-0000-0000-00008A140000}"/>
    <cellStyle name="Normal 5 6 2" xfId="3900" xr:uid="{00000000-0005-0000-0000-00008B140000}"/>
    <cellStyle name="Normal 5 6 2 2" xfId="3901" xr:uid="{00000000-0005-0000-0000-00008C140000}"/>
    <cellStyle name="Normal 5 6 2 2 2" xfId="4527" xr:uid="{00000000-0005-0000-0000-00008D140000}"/>
    <cellStyle name="Normal 5 6 2 2 2 2" xfId="7695" xr:uid="{00000000-0005-0000-0000-00008E140000}"/>
    <cellStyle name="Normal 5 6 2 2 2 2 2" xfId="10450" xr:uid="{32A7AED3-354B-42D5-8D3E-766F04FB0CF6}"/>
    <cellStyle name="Normal 5 6 2 2 2 3" xfId="9088" xr:uid="{F600BB3C-4372-45BD-8220-9DDAF3FF8BD5}"/>
    <cellStyle name="Normal 5 6 2 2 3" xfId="7071" xr:uid="{00000000-0005-0000-0000-00008F140000}"/>
    <cellStyle name="Normal 5 6 2 2 3 2" xfId="9826" xr:uid="{4D13E1C5-A3CB-4C88-B4A9-14EF7487A015}"/>
    <cellStyle name="Normal 5 6 2 2 4" xfId="8464" xr:uid="{0FBF5BE5-9934-475B-9F8D-D430B66C0206}"/>
    <cellStyle name="Normal 5 6 2 3" xfId="3902" xr:uid="{00000000-0005-0000-0000-000090140000}"/>
    <cellStyle name="Normal 5 6 2 3 2" xfId="4528" xr:uid="{00000000-0005-0000-0000-000091140000}"/>
    <cellStyle name="Normal 5 6 2 3 2 2" xfId="7696" xr:uid="{00000000-0005-0000-0000-000092140000}"/>
    <cellStyle name="Normal 5 6 2 3 2 2 2" xfId="10451" xr:uid="{0888FE7B-F63F-4BD4-9735-43FD7FEDF50C}"/>
    <cellStyle name="Normal 5 6 2 3 2 3" xfId="9089" xr:uid="{0C7B1F91-2E66-4B17-BBE5-044AA4C32A29}"/>
    <cellStyle name="Normal 5 6 2 3 3" xfId="7072" xr:uid="{00000000-0005-0000-0000-000093140000}"/>
    <cellStyle name="Normal 5 6 2 3 3 2" xfId="9827" xr:uid="{535D98EC-6240-470C-8D94-A38798A25E25}"/>
    <cellStyle name="Normal 5 6 2 3 4" xfId="8465" xr:uid="{FBC5121B-6D02-4391-9D25-DDF6FE6FC9A3}"/>
    <cellStyle name="Normal 5 6 2 4" xfId="4526" xr:uid="{00000000-0005-0000-0000-000094140000}"/>
    <cellStyle name="Normal 5 6 2 4 2" xfId="7694" xr:uid="{00000000-0005-0000-0000-000095140000}"/>
    <cellStyle name="Normal 5 6 2 4 2 2" xfId="10449" xr:uid="{1E09309C-6842-45D1-95E8-D77C60626AB6}"/>
    <cellStyle name="Normal 5 6 2 4 3" xfId="9087" xr:uid="{053F0DF3-B956-4682-BB34-685E9F49E95B}"/>
    <cellStyle name="Normal 5 6 2 5" xfId="7070" xr:uid="{00000000-0005-0000-0000-000096140000}"/>
    <cellStyle name="Normal 5 6 2 5 2" xfId="9825" xr:uid="{2E9333C8-347B-4FA8-8D55-58DD782F3F88}"/>
    <cellStyle name="Normal 5 6 2 6" xfId="8463" xr:uid="{E47A8ED9-77FD-432E-AFEA-9B2C8A59BDAA}"/>
    <cellStyle name="Normal 5 6 3" xfId="3903" xr:uid="{00000000-0005-0000-0000-000097140000}"/>
    <cellStyle name="Normal 5 6 3 2" xfId="4529" xr:uid="{00000000-0005-0000-0000-000098140000}"/>
    <cellStyle name="Normal 5 6 3 2 2" xfId="7697" xr:uid="{00000000-0005-0000-0000-000099140000}"/>
    <cellStyle name="Normal 5 6 3 2 2 2" xfId="10452" xr:uid="{63671800-A0CE-487D-8F5B-C6A79CC36C19}"/>
    <cellStyle name="Normal 5 6 3 2 3" xfId="9090" xr:uid="{F0032B05-5EBD-4732-8BE7-E7D43EE8785D}"/>
    <cellStyle name="Normal 5 6 3 3" xfId="7073" xr:uid="{00000000-0005-0000-0000-00009A140000}"/>
    <cellStyle name="Normal 5 6 3 3 2" xfId="9828" xr:uid="{6394A8D6-3E85-441A-A411-C1F413CCA499}"/>
    <cellStyle name="Normal 5 6 3 4" xfId="8466" xr:uid="{C58B9B8D-6C88-4DA9-85DC-49A90E4D9F29}"/>
    <cellStyle name="Normal 5 6 4" xfId="3904" xr:uid="{00000000-0005-0000-0000-00009B140000}"/>
    <cellStyle name="Normal 5 6 4 2" xfId="4530" xr:uid="{00000000-0005-0000-0000-00009C140000}"/>
    <cellStyle name="Normal 5 6 4 2 2" xfId="7698" xr:uid="{00000000-0005-0000-0000-00009D140000}"/>
    <cellStyle name="Normal 5 6 4 2 2 2" xfId="10453" xr:uid="{BA29C560-74CA-4BD7-8F93-7B9EA4814690}"/>
    <cellStyle name="Normal 5 6 4 2 3" xfId="9091" xr:uid="{218D05D7-43B9-4481-A520-AB1A6B5C67CB}"/>
    <cellStyle name="Normal 5 6 4 3" xfId="7074" xr:uid="{00000000-0005-0000-0000-00009E140000}"/>
    <cellStyle name="Normal 5 6 4 3 2" xfId="9829" xr:uid="{9F39FC0C-9E8D-4277-8BA5-0731424EDB94}"/>
    <cellStyle name="Normal 5 6 4 4" xfId="8467" xr:uid="{E40A90C2-83C3-4C46-9DE6-5406ADE46BC7}"/>
    <cellStyle name="Normal 5 6 5" xfId="3905" xr:uid="{00000000-0005-0000-0000-00009F140000}"/>
    <cellStyle name="Normal 5 6 5 2" xfId="4531" xr:uid="{00000000-0005-0000-0000-0000A0140000}"/>
    <cellStyle name="Normal 5 6 5 2 2" xfId="7699" xr:uid="{00000000-0005-0000-0000-0000A1140000}"/>
    <cellStyle name="Normal 5 6 5 2 2 2" xfId="10454" xr:uid="{144C3AB0-A78D-4B80-B970-55AE4B3DAEC5}"/>
    <cellStyle name="Normal 5 6 5 2 3" xfId="9092" xr:uid="{E572B622-D261-4E15-BC45-A9B47DC68D7A}"/>
    <cellStyle name="Normal 5 6 5 3" xfId="7075" xr:uid="{00000000-0005-0000-0000-0000A2140000}"/>
    <cellStyle name="Normal 5 6 5 3 2" xfId="9830" xr:uid="{A5D97F51-34AE-41D5-91F8-B736EB61592F}"/>
    <cellStyle name="Normal 5 6 5 4" xfId="8468" xr:uid="{700A2CA8-79C6-4EA3-96F9-F7D17AD3D22B}"/>
    <cellStyle name="Normal 5 6 6" xfId="4525" xr:uid="{00000000-0005-0000-0000-0000A3140000}"/>
    <cellStyle name="Normal 5 6 6 2" xfId="7693" xr:uid="{00000000-0005-0000-0000-0000A4140000}"/>
    <cellStyle name="Normal 5 6 6 2 2" xfId="10448" xr:uid="{A7871635-EE53-4CC4-B26F-0525CD6B3B9A}"/>
    <cellStyle name="Normal 5 6 6 3" xfId="9086" xr:uid="{CCB618C1-4423-4BE2-9417-A93E938C0B6F}"/>
    <cellStyle name="Normal 5 6 7" xfId="7069" xr:uid="{00000000-0005-0000-0000-0000A5140000}"/>
    <cellStyle name="Normal 5 6 7 2" xfId="9824" xr:uid="{429A0CDF-62FB-44FE-922B-F469F5422990}"/>
    <cellStyle name="Normal 5 6 8" xfId="8462" xr:uid="{0EB64CCE-3BC0-46E7-9C38-0E196642E810}"/>
    <cellStyle name="Normal 5 7" xfId="3906" xr:uid="{00000000-0005-0000-0000-0000A6140000}"/>
    <cellStyle name="Normal 5 7 2" xfId="3907" xr:uid="{00000000-0005-0000-0000-0000A7140000}"/>
    <cellStyle name="Normal 5 7 2 2" xfId="3908" xr:uid="{00000000-0005-0000-0000-0000A8140000}"/>
    <cellStyle name="Normal 5 7 2 2 2" xfId="4534" xr:uid="{00000000-0005-0000-0000-0000A9140000}"/>
    <cellStyle name="Normal 5 7 2 2 2 2" xfId="7702" xr:uid="{00000000-0005-0000-0000-0000AA140000}"/>
    <cellStyle name="Normal 5 7 2 2 2 2 2" xfId="10457" xr:uid="{8E2168F2-56DA-4DCB-9D1A-10B708D28268}"/>
    <cellStyle name="Normal 5 7 2 2 2 3" xfId="9095" xr:uid="{1F8197E1-6F6C-4FD0-BF56-07338758C793}"/>
    <cellStyle name="Normal 5 7 2 2 3" xfId="7078" xr:uid="{00000000-0005-0000-0000-0000AB140000}"/>
    <cellStyle name="Normal 5 7 2 2 3 2" xfId="9833" xr:uid="{230EEB5E-2B56-45DE-B7A3-7D26DC462B02}"/>
    <cellStyle name="Normal 5 7 2 2 4" xfId="8471" xr:uid="{E8B2036E-EE62-48B7-8640-1B1892024C50}"/>
    <cellStyle name="Normal 5 7 2 3" xfId="3909" xr:uid="{00000000-0005-0000-0000-0000AC140000}"/>
    <cellStyle name="Normal 5 7 2 3 2" xfId="4535" xr:uid="{00000000-0005-0000-0000-0000AD140000}"/>
    <cellStyle name="Normal 5 7 2 3 2 2" xfId="7703" xr:uid="{00000000-0005-0000-0000-0000AE140000}"/>
    <cellStyle name="Normal 5 7 2 3 2 2 2" xfId="10458" xr:uid="{92482477-6114-40E5-8FA3-30FBD27FB92E}"/>
    <cellStyle name="Normal 5 7 2 3 2 3" xfId="9096" xr:uid="{82EB10D2-F93C-4D3D-A0BF-9E7130DDC745}"/>
    <cellStyle name="Normal 5 7 2 3 3" xfId="7079" xr:uid="{00000000-0005-0000-0000-0000AF140000}"/>
    <cellStyle name="Normal 5 7 2 3 3 2" xfId="9834" xr:uid="{6452B127-591F-424F-B44D-0758B38ED9B3}"/>
    <cellStyle name="Normal 5 7 2 3 4" xfId="8472" xr:uid="{64CD54EF-7C20-43A2-A954-C15ED0DC59C0}"/>
    <cellStyle name="Normal 5 7 2 4" xfId="4533" xr:uid="{00000000-0005-0000-0000-0000B0140000}"/>
    <cellStyle name="Normal 5 7 2 4 2" xfId="7701" xr:uid="{00000000-0005-0000-0000-0000B1140000}"/>
    <cellStyle name="Normal 5 7 2 4 2 2" xfId="10456" xr:uid="{5CAD1695-9A50-4075-B8A8-881C15DE00DB}"/>
    <cellStyle name="Normal 5 7 2 4 3" xfId="9094" xr:uid="{E7904D3B-C23A-4F3A-A4B4-50E739B090B2}"/>
    <cellStyle name="Normal 5 7 2 5" xfId="7077" xr:uid="{00000000-0005-0000-0000-0000B2140000}"/>
    <cellStyle name="Normal 5 7 2 5 2" xfId="9832" xr:uid="{9788BF64-78E9-4429-9184-905F5590E8CB}"/>
    <cellStyle name="Normal 5 7 2 6" xfId="8470" xr:uid="{A09FAFE5-1772-4CE6-B6A5-6D67FE86B345}"/>
    <cellStyle name="Normal 5 7 3" xfId="3910" xr:uid="{00000000-0005-0000-0000-0000B3140000}"/>
    <cellStyle name="Normal 5 7 3 2" xfId="4536" xr:uid="{00000000-0005-0000-0000-0000B4140000}"/>
    <cellStyle name="Normal 5 7 3 2 2" xfId="7704" xr:uid="{00000000-0005-0000-0000-0000B5140000}"/>
    <cellStyle name="Normal 5 7 3 2 2 2" xfId="10459" xr:uid="{786AE2C7-7FE1-4A11-8503-6C704C414618}"/>
    <cellStyle name="Normal 5 7 3 2 3" xfId="9097" xr:uid="{15986089-A9BF-4A11-A8C8-0D7272AC5549}"/>
    <cellStyle name="Normal 5 7 3 3" xfId="7080" xr:uid="{00000000-0005-0000-0000-0000B6140000}"/>
    <cellStyle name="Normal 5 7 3 3 2" xfId="9835" xr:uid="{EC1D8F88-F51D-493E-8F92-9219E1CC2B09}"/>
    <cellStyle name="Normal 5 7 3 4" xfId="8473" xr:uid="{8C1F2101-E2C6-46FB-8C62-53F744118159}"/>
    <cellStyle name="Normal 5 7 4" xfId="3911" xr:uid="{00000000-0005-0000-0000-0000B7140000}"/>
    <cellStyle name="Normal 5 7 4 2" xfId="4537" xr:uid="{00000000-0005-0000-0000-0000B8140000}"/>
    <cellStyle name="Normal 5 7 4 2 2" xfId="7705" xr:uid="{00000000-0005-0000-0000-0000B9140000}"/>
    <cellStyle name="Normal 5 7 4 2 2 2" xfId="10460" xr:uid="{FFE7EFED-DC60-4D1E-8237-47BEF12AC8D0}"/>
    <cellStyle name="Normal 5 7 4 2 3" xfId="9098" xr:uid="{328B356D-F407-437B-9C5E-053923CA7E4D}"/>
    <cellStyle name="Normal 5 7 4 3" xfId="7081" xr:uid="{00000000-0005-0000-0000-0000BA140000}"/>
    <cellStyle name="Normal 5 7 4 3 2" xfId="9836" xr:uid="{E622EAE0-8458-4273-83D4-D962BA3E506F}"/>
    <cellStyle name="Normal 5 7 4 4" xfId="8474" xr:uid="{13E47FCB-4C2C-454B-8395-3926ED68AB60}"/>
    <cellStyle name="Normal 5 7 5" xfId="3912" xr:uid="{00000000-0005-0000-0000-0000BB140000}"/>
    <cellStyle name="Normal 5 7 5 2" xfId="4538" xr:uid="{00000000-0005-0000-0000-0000BC140000}"/>
    <cellStyle name="Normal 5 7 5 2 2" xfId="7706" xr:uid="{00000000-0005-0000-0000-0000BD140000}"/>
    <cellStyle name="Normal 5 7 5 2 2 2" xfId="10461" xr:uid="{B222D1B2-8B39-4FBF-80BF-F3F035B55ADD}"/>
    <cellStyle name="Normal 5 7 5 2 3" xfId="9099" xr:uid="{AE699EB7-5552-4E2E-9034-52D37CA333DA}"/>
    <cellStyle name="Normal 5 7 5 3" xfId="7082" xr:uid="{00000000-0005-0000-0000-0000BE140000}"/>
    <cellStyle name="Normal 5 7 5 3 2" xfId="9837" xr:uid="{2FD21C0C-57DB-4862-AAF0-DB7298478B5C}"/>
    <cellStyle name="Normal 5 7 5 4" xfId="8475" xr:uid="{AAB0DECC-1B4E-4448-8891-3A64C10DCE21}"/>
    <cellStyle name="Normal 5 7 6" xfId="4532" xr:uid="{00000000-0005-0000-0000-0000BF140000}"/>
    <cellStyle name="Normal 5 7 6 2" xfId="7700" xr:uid="{00000000-0005-0000-0000-0000C0140000}"/>
    <cellStyle name="Normal 5 7 6 2 2" xfId="10455" xr:uid="{D56D55B7-2E77-4DE3-A5DE-826A3CDB673D}"/>
    <cellStyle name="Normal 5 7 6 3" xfId="9093" xr:uid="{C0B69B0D-C87E-4696-B686-F5E327CCFB52}"/>
    <cellStyle name="Normal 5 7 7" xfId="7076" xr:uid="{00000000-0005-0000-0000-0000C1140000}"/>
    <cellStyle name="Normal 5 7 7 2" xfId="9831" xr:uid="{CA1DE7E8-5A84-4797-86A8-39602FA743DE}"/>
    <cellStyle name="Normal 5 7 8" xfId="8469" xr:uid="{52D4C29B-98BB-4999-8BAE-8C4EBFF12188}"/>
    <cellStyle name="Normal 5 8" xfId="3913" xr:uid="{00000000-0005-0000-0000-0000C2140000}"/>
    <cellStyle name="Normal 5 8 2" xfId="3914" xr:uid="{00000000-0005-0000-0000-0000C3140000}"/>
    <cellStyle name="Normal 5 8 2 2" xfId="4540" xr:uid="{00000000-0005-0000-0000-0000C4140000}"/>
    <cellStyle name="Normal 5 8 2 2 2" xfId="7708" xr:uid="{00000000-0005-0000-0000-0000C5140000}"/>
    <cellStyle name="Normal 5 8 2 2 2 2" xfId="10463" xr:uid="{70485994-FC82-46D9-A47F-097B937DF37E}"/>
    <cellStyle name="Normal 5 8 2 2 3" xfId="9101" xr:uid="{60B35A41-C06B-40B7-AE70-81BB2DFF3D08}"/>
    <cellStyle name="Normal 5 8 2 3" xfId="7084" xr:uid="{00000000-0005-0000-0000-0000C6140000}"/>
    <cellStyle name="Normal 5 8 2 3 2" xfId="9839" xr:uid="{AFF94016-313D-4A34-AC81-23A5E5CEA828}"/>
    <cellStyle name="Normal 5 8 2 4" xfId="8477" xr:uid="{D44F3CF9-E76D-462A-B8BE-DC2C285F41A1}"/>
    <cellStyle name="Normal 5 8 3" xfId="3915" xr:uid="{00000000-0005-0000-0000-0000C7140000}"/>
    <cellStyle name="Normal 5 8 3 2" xfId="4541" xr:uid="{00000000-0005-0000-0000-0000C8140000}"/>
    <cellStyle name="Normal 5 8 3 2 2" xfId="7709" xr:uid="{00000000-0005-0000-0000-0000C9140000}"/>
    <cellStyle name="Normal 5 8 3 2 2 2" xfId="10464" xr:uid="{CBFBDC5B-D12A-4BDD-8DCA-D6C5C5FBFBFB}"/>
    <cellStyle name="Normal 5 8 3 2 3" xfId="9102" xr:uid="{7F7EC4F1-660F-452E-9732-EA7A59F74D6E}"/>
    <cellStyle name="Normal 5 8 3 3" xfId="7085" xr:uid="{00000000-0005-0000-0000-0000CA140000}"/>
    <cellStyle name="Normal 5 8 3 3 2" xfId="9840" xr:uid="{B8C4CA6E-06AB-4BF6-9344-DEBA6CCB2D5E}"/>
    <cellStyle name="Normal 5 8 3 4" xfId="8478" xr:uid="{E8F0D3F9-4F3C-4FC8-8FE9-D6CA48ADABD3}"/>
    <cellStyle name="Normal 5 8 4" xfId="4539" xr:uid="{00000000-0005-0000-0000-0000CB140000}"/>
    <cellStyle name="Normal 5 8 4 2" xfId="7707" xr:uid="{00000000-0005-0000-0000-0000CC140000}"/>
    <cellStyle name="Normal 5 8 4 2 2" xfId="10462" xr:uid="{7F793165-3D69-4023-8708-42506577AD8D}"/>
    <cellStyle name="Normal 5 8 4 3" xfId="9100" xr:uid="{73A45B62-66FA-48AE-8817-B7F440E7D93C}"/>
    <cellStyle name="Normal 5 8 5" xfId="7083" xr:uid="{00000000-0005-0000-0000-0000CD140000}"/>
    <cellStyle name="Normal 5 8 5 2" xfId="9838" xr:uid="{C6B19465-8A6A-4669-B177-10053B6E89CA}"/>
    <cellStyle name="Normal 5 8 6" xfId="8476" xr:uid="{4D53D210-83FF-42D6-98E6-A885A1A3640A}"/>
    <cellStyle name="Normal 5 9" xfId="3916" xr:uid="{00000000-0005-0000-0000-0000CE140000}"/>
    <cellStyle name="Normal 5 9 2" xfId="3917" xr:uid="{00000000-0005-0000-0000-0000CF140000}"/>
    <cellStyle name="Normal 5 9 2 2" xfId="4543" xr:uid="{00000000-0005-0000-0000-0000D0140000}"/>
    <cellStyle name="Normal 5 9 2 2 2" xfId="7711" xr:uid="{00000000-0005-0000-0000-0000D1140000}"/>
    <cellStyle name="Normal 5 9 2 2 2 2" xfId="10466" xr:uid="{33F3E2B7-20F8-42D1-85C5-8E80E18694E7}"/>
    <cellStyle name="Normal 5 9 2 2 3" xfId="9104" xr:uid="{EF88915E-B969-44F0-AD79-3DB81140F33B}"/>
    <cellStyle name="Normal 5 9 2 3" xfId="7087" xr:uid="{00000000-0005-0000-0000-0000D2140000}"/>
    <cellStyle name="Normal 5 9 2 3 2" xfId="9842" xr:uid="{70946F9C-F184-4A42-A4E5-7F9D8DE46660}"/>
    <cellStyle name="Normal 5 9 2 4" xfId="8480" xr:uid="{A30FFC47-C2D8-463C-9B09-6209C7F0C548}"/>
    <cellStyle name="Normal 5 9 3" xfId="4542" xr:uid="{00000000-0005-0000-0000-0000D3140000}"/>
    <cellStyle name="Normal 5 9 3 2" xfId="7710" xr:uid="{00000000-0005-0000-0000-0000D4140000}"/>
    <cellStyle name="Normal 5 9 3 2 2" xfId="10465" xr:uid="{75569691-00E5-4E79-8F11-17321576BEA7}"/>
    <cellStyle name="Normal 5 9 3 3" xfId="9103" xr:uid="{9835B421-40EA-4870-ACF1-A04DDEF59D2E}"/>
    <cellStyle name="Normal 5 9 4" xfId="7086" xr:uid="{00000000-0005-0000-0000-0000D5140000}"/>
    <cellStyle name="Normal 5 9 4 2" xfId="9841" xr:uid="{23B75E04-255C-4E6D-A78D-5DC2A9042E4B}"/>
    <cellStyle name="Normal 5 9 5" xfId="8479" xr:uid="{8F352B21-4310-49BD-AF4A-CD80F06E9255}"/>
    <cellStyle name="Normal 6" xfId="989" xr:uid="{00000000-0005-0000-0000-0000D6140000}"/>
    <cellStyle name="Normal 6 10" xfId="3919" xr:uid="{00000000-0005-0000-0000-0000D7140000}"/>
    <cellStyle name="Normal 6 10 2" xfId="4545" xr:uid="{00000000-0005-0000-0000-0000D8140000}"/>
    <cellStyle name="Normal 6 10 2 2" xfId="7713" xr:uid="{00000000-0005-0000-0000-0000D9140000}"/>
    <cellStyle name="Normal 6 10 2 2 2" xfId="10468" xr:uid="{889F36AC-C9A5-44F2-AEEC-FC0242F91611}"/>
    <cellStyle name="Normal 6 10 2 3" xfId="9106" xr:uid="{C8124BE3-03EC-4E5E-BFD6-F37958EC00A8}"/>
    <cellStyle name="Normal 6 10 3" xfId="7089" xr:uid="{00000000-0005-0000-0000-0000DA140000}"/>
    <cellStyle name="Normal 6 10 3 2" xfId="9844" xr:uid="{27C6E04D-00E9-47C0-BBB0-F524AAFD0DC2}"/>
    <cellStyle name="Normal 6 10 4" xfId="8482" xr:uid="{981C7367-6174-4002-B574-8848C2539A24}"/>
    <cellStyle name="Normal 6 11" xfId="3920" xr:uid="{00000000-0005-0000-0000-0000DB140000}"/>
    <cellStyle name="Normal 6 11 2" xfId="4546" xr:uid="{00000000-0005-0000-0000-0000DC140000}"/>
    <cellStyle name="Normal 6 11 2 2" xfId="7714" xr:uid="{00000000-0005-0000-0000-0000DD140000}"/>
    <cellStyle name="Normal 6 11 2 2 2" xfId="10469" xr:uid="{E5185B63-6906-4E74-9461-ABF2A9CCE95D}"/>
    <cellStyle name="Normal 6 11 2 3" xfId="9107" xr:uid="{C791B555-F439-4948-87DC-AE3C2A45170D}"/>
    <cellStyle name="Normal 6 11 3" xfId="7090" xr:uid="{00000000-0005-0000-0000-0000DE140000}"/>
    <cellStyle name="Normal 6 11 3 2" xfId="9845" xr:uid="{2F822EB7-0909-451D-9674-3A0EBF8CA9AA}"/>
    <cellStyle name="Normal 6 11 4" xfId="8483" xr:uid="{7D75603B-5FB3-4C43-85AD-FDDE429606F9}"/>
    <cellStyle name="Normal 6 12" xfId="3921" xr:uid="{00000000-0005-0000-0000-0000DF140000}"/>
    <cellStyle name="Normal 6 12 2" xfId="4547" xr:uid="{00000000-0005-0000-0000-0000E0140000}"/>
    <cellStyle name="Normal 6 12 2 2" xfId="7715" xr:uid="{00000000-0005-0000-0000-0000E1140000}"/>
    <cellStyle name="Normal 6 12 2 2 2" xfId="10470" xr:uid="{11E301EF-80AB-491E-BC5A-DC4E4E41DE4B}"/>
    <cellStyle name="Normal 6 12 2 3" xfId="9108" xr:uid="{33105F94-5851-4EA7-BF9A-2126C8A83DDB}"/>
    <cellStyle name="Normal 6 12 3" xfId="7091" xr:uid="{00000000-0005-0000-0000-0000E2140000}"/>
    <cellStyle name="Normal 6 12 3 2" xfId="9846" xr:uid="{F3132B01-3B61-4472-93D5-23DD20FBCB7C}"/>
    <cellStyle name="Normal 6 12 4" xfId="8484" xr:uid="{42E62735-10B2-4CC5-AE56-62DDB21D7B2C}"/>
    <cellStyle name="Normal 6 13" xfId="3918" xr:uid="{00000000-0005-0000-0000-0000E3140000}"/>
    <cellStyle name="Normal 6 13 2" xfId="4544" xr:uid="{00000000-0005-0000-0000-0000E4140000}"/>
    <cellStyle name="Normal 6 13 2 2" xfId="7712" xr:uid="{00000000-0005-0000-0000-0000E5140000}"/>
    <cellStyle name="Normal 6 13 2 2 2" xfId="10467" xr:uid="{3B942D86-EFE4-4137-9C2E-93F6F7994B1C}"/>
    <cellStyle name="Normal 6 13 2 3" xfId="9105" xr:uid="{EF8D6953-3D5A-4D58-B4D8-9A3A9BDF22CD}"/>
    <cellStyle name="Normal 6 13 3" xfId="7088" xr:uid="{00000000-0005-0000-0000-0000E6140000}"/>
    <cellStyle name="Normal 6 13 3 2" xfId="9843" xr:uid="{CC071DC9-6974-45BE-BCF3-0AC321B3DF2E}"/>
    <cellStyle name="Normal 6 13 4" xfId="8481" xr:uid="{2AE18FBC-4BAB-49BA-89CC-FC2748104D15}"/>
    <cellStyle name="Normal 6 14" xfId="4104" xr:uid="{00000000-0005-0000-0000-0000E7140000}"/>
    <cellStyle name="Normal 6 14 2" xfId="7272" xr:uid="{00000000-0005-0000-0000-0000E8140000}"/>
    <cellStyle name="Normal 6 14 2 2" xfId="10027" xr:uid="{1F8A2634-2F55-4371-94E5-9EDAE1B5C1CB}"/>
    <cellStyle name="Normal 6 14 3" xfId="8665" xr:uid="{82DD94F1-CEBA-40FC-BE39-BA41C22099FF}"/>
    <cellStyle name="Normal 6 15" xfId="3385" xr:uid="{00000000-0005-0000-0000-0000E9140000}"/>
    <cellStyle name="Normal 6 15 2" xfId="6653" xr:uid="{00000000-0005-0000-0000-0000EA140000}"/>
    <cellStyle name="Normal 6 15 2 2" xfId="9416" xr:uid="{634CD5C2-7ECE-43E0-BDB1-D433845D3A96}"/>
    <cellStyle name="Normal 6 15 3" xfId="8045" xr:uid="{C7E2A436-9934-4D1A-94F9-7B733E2E98FB}"/>
    <cellStyle name="Normal 6 16" xfId="6226" xr:uid="{00000000-0005-0000-0000-0000EB140000}"/>
    <cellStyle name="Normal 6 16 2" xfId="9342" xr:uid="{0918AEA7-7AA2-44C3-BF6B-041FDA08586B}"/>
    <cellStyle name="Normal 6 17" xfId="7917" xr:uid="{B47D18A6-4382-4576-A848-3E569322FEDD}"/>
    <cellStyle name="Normal 6 2" xfId="990" xr:uid="{00000000-0005-0000-0000-0000EC140000}"/>
    <cellStyle name="Normal 6 2 2" xfId="2620" xr:uid="{00000000-0005-0000-0000-0000ED140000}"/>
    <cellStyle name="Normal 6 2 2 2" xfId="3924" xr:uid="{00000000-0005-0000-0000-0000EE140000}"/>
    <cellStyle name="Normal 6 2 2 2 2" xfId="4550" xr:uid="{00000000-0005-0000-0000-0000EF140000}"/>
    <cellStyle name="Normal 6 2 2 2 2 2" xfId="7718" xr:uid="{00000000-0005-0000-0000-0000F0140000}"/>
    <cellStyle name="Normal 6 2 2 2 2 2 2" xfId="10473" xr:uid="{B1870F41-205C-4532-91FB-7FDFD2B1A7B0}"/>
    <cellStyle name="Normal 6 2 2 2 2 3" xfId="9111" xr:uid="{298AF93E-B42D-4E89-9D6B-972BC3C9D8C1}"/>
    <cellStyle name="Normal 6 2 2 2 3" xfId="7094" xr:uid="{00000000-0005-0000-0000-0000F1140000}"/>
    <cellStyle name="Normal 6 2 2 2 3 2" xfId="9849" xr:uid="{3A6F152F-3C4D-4D15-AD81-CD4659CFDD0C}"/>
    <cellStyle name="Normal 6 2 2 2 4" xfId="8487" xr:uid="{F0D2BC60-3340-4E6D-8C33-16BD4C38F171}"/>
    <cellStyle name="Normal 6 2 2 3" xfId="3925" xr:uid="{00000000-0005-0000-0000-0000F2140000}"/>
    <cellStyle name="Normal 6 2 2 3 2" xfId="4551" xr:uid="{00000000-0005-0000-0000-0000F3140000}"/>
    <cellStyle name="Normal 6 2 2 3 2 2" xfId="7719" xr:uid="{00000000-0005-0000-0000-0000F4140000}"/>
    <cellStyle name="Normal 6 2 2 3 2 2 2" xfId="10474" xr:uid="{39D02D6F-3580-467D-8F60-80E415918BA9}"/>
    <cellStyle name="Normal 6 2 2 3 2 3" xfId="9112" xr:uid="{57610B5F-256B-42F2-96E1-293BD3D8B7E5}"/>
    <cellStyle name="Normal 6 2 2 3 3" xfId="7095" xr:uid="{00000000-0005-0000-0000-0000F5140000}"/>
    <cellStyle name="Normal 6 2 2 3 3 2" xfId="9850" xr:uid="{0600323B-7102-4B66-A72F-B1FFB871F150}"/>
    <cellStyle name="Normal 6 2 2 3 4" xfId="8488" xr:uid="{06228E52-DBBC-4F57-B6A8-485363035DC2}"/>
    <cellStyle name="Normal 6 2 2 4" xfId="3923" xr:uid="{00000000-0005-0000-0000-0000F6140000}"/>
    <cellStyle name="Normal 6 2 2 4 2" xfId="4549" xr:uid="{00000000-0005-0000-0000-0000F7140000}"/>
    <cellStyle name="Normal 6 2 2 4 2 2" xfId="7717" xr:uid="{00000000-0005-0000-0000-0000F8140000}"/>
    <cellStyle name="Normal 6 2 2 4 2 2 2" xfId="10472" xr:uid="{6DB75911-1F54-44E1-83F7-A97D381091A4}"/>
    <cellStyle name="Normal 6 2 2 4 2 3" xfId="9110" xr:uid="{9093D843-6455-4B71-8AED-37881DD7928F}"/>
    <cellStyle name="Normal 6 2 2 4 3" xfId="7093" xr:uid="{00000000-0005-0000-0000-0000F9140000}"/>
    <cellStyle name="Normal 6 2 2 4 3 2" xfId="9848" xr:uid="{9423A7CE-B229-46FC-B959-11F598BF10A1}"/>
    <cellStyle name="Normal 6 2 2 4 4" xfId="8486" xr:uid="{F7DDEDF6-191F-494D-BCF9-F0E3DC5ED922}"/>
    <cellStyle name="Normal 6 2 2 5" xfId="4128" xr:uid="{00000000-0005-0000-0000-0000FA140000}"/>
    <cellStyle name="Normal 6 2 2 5 2" xfId="7296" xr:uid="{00000000-0005-0000-0000-0000FB140000}"/>
    <cellStyle name="Normal 6 2 2 5 2 2" xfId="10051" xr:uid="{4447553C-4242-4870-A75F-931C55766E34}"/>
    <cellStyle name="Normal 6 2 2 5 3" xfId="8689" xr:uid="{A344CFD2-A8BB-44FE-8303-FC2C1617CAE7}"/>
    <cellStyle name="Normal 6 2 2 6" xfId="3477" xr:uid="{00000000-0005-0000-0000-0000FC140000}"/>
    <cellStyle name="Normal 6 2 2 6 2" xfId="6685" xr:uid="{00000000-0005-0000-0000-0000FD140000}"/>
    <cellStyle name="Normal 6 2 2 6 2 2" xfId="9440" xr:uid="{EAE23069-61EC-4BCF-A422-AE4BE518A181}"/>
    <cellStyle name="Normal 6 2 2 6 3" xfId="8073" xr:uid="{D0666C47-06FF-4CB6-AC9B-B084A18F5417}"/>
    <cellStyle name="Normal 6 2 3" xfId="3329" xr:uid="{00000000-0005-0000-0000-0000FE140000}"/>
    <cellStyle name="Normal 6 2 3 2" xfId="3926" xr:uid="{00000000-0005-0000-0000-0000FF140000}"/>
    <cellStyle name="Normal 6 2 3 2 2" xfId="4552" xr:uid="{00000000-0005-0000-0000-000000150000}"/>
    <cellStyle name="Normal 6 2 3 2 2 2" xfId="7720" xr:uid="{00000000-0005-0000-0000-000001150000}"/>
    <cellStyle name="Normal 6 2 3 2 2 2 2" xfId="10475" xr:uid="{F9E09873-0A58-449C-8E49-68535F993517}"/>
    <cellStyle name="Normal 6 2 3 2 2 3" xfId="9113" xr:uid="{0DA28185-6282-4207-AD1E-E35CCB684CD1}"/>
    <cellStyle name="Normal 6 2 3 2 3" xfId="7096" xr:uid="{00000000-0005-0000-0000-000002150000}"/>
    <cellStyle name="Normal 6 2 3 2 3 2" xfId="9851" xr:uid="{95BD01F8-3267-4725-BF59-0428E5D14C2B}"/>
    <cellStyle name="Normal 6 2 3 2 4" xfId="8489" xr:uid="{B261C635-55F7-4DB2-9C1C-10B056D87194}"/>
    <cellStyle name="Normal 6 2 3 3" xfId="4144" xr:uid="{00000000-0005-0000-0000-000003150000}"/>
    <cellStyle name="Normal 6 2 3 3 2" xfId="7312" xr:uid="{00000000-0005-0000-0000-000004150000}"/>
    <cellStyle name="Normal 6 2 3 3 2 2" xfId="10067" xr:uid="{76486227-1993-43B5-BC26-BB048F0EA003}"/>
    <cellStyle name="Normal 6 2 3 3 3" xfId="8705" xr:uid="{83978C82-2909-4EF7-ABBF-BF891B70BBED}"/>
    <cellStyle name="Normal 6 2 3 4" xfId="3493" xr:uid="{00000000-0005-0000-0000-000005150000}"/>
    <cellStyle name="Normal 6 2 3 4 2" xfId="6701" xr:uid="{00000000-0005-0000-0000-000006150000}"/>
    <cellStyle name="Normal 6 2 3 4 2 2" xfId="9456" xr:uid="{94CA1B74-C6F9-4D0F-9647-9B6D7D7F2FE5}"/>
    <cellStyle name="Normal 6 2 3 4 3" xfId="8089" xr:uid="{4A76D5D3-C40B-4D98-B4E2-F6DD00DFCCBC}"/>
    <cellStyle name="Normal 6 2 3 5" xfId="6633" xr:uid="{00000000-0005-0000-0000-000007150000}"/>
    <cellStyle name="Normal 6 2 3 5 2" xfId="9397" xr:uid="{487441EB-D888-4804-8753-735A9D5A1BFE}"/>
    <cellStyle name="Normal 6 2 3 6" xfId="8026" xr:uid="{AA124EE7-8166-4165-959B-899052919772}"/>
    <cellStyle name="Normal 6 2 4" xfId="3927" xr:uid="{00000000-0005-0000-0000-000008150000}"/>
    <cellStyle name="Normal 6 2 4 2" xfId="4553" xr:uid="{00000000-0005-0000-0000-000009150000}"/>
    <cellStyle name="Normal 6 2 4 2 2" xfId="7721" xr:uid="{00000000-0005-0000-0000-00000A150000}"/>
    <cellStyle name="Normal 6 2 4 2 2 2" xfId="10476" xr:uid="{94B515B4-BE9D-405F-83A4-6BF2FFD253AA}"/>
    <cellStyle name="Normal 6 2 4 2 3" xfId="9114" xr:uid="{D6D4A1C9-D232-4678-8F37-10C01643FE4F}"/>
    <cellStyle name="Normal 6 2 4 3" xfId="7097" xr:uid="{00000000-0005-0000-0000-00000B150000}"/>
    <cellStyle name="Normal 6 2 4 3 2" xfId="9852" xr:uid="{0A5ECA19-8C05-4EEC-8933-E1F86EF51B9C}"/>
    <cellStyle name="Normal 6 2 4 4" xfId="8490" xr:uid="{4C24931F-8B4F-4DC7-A6B8-B46FDF1C3726}"/>
    <cellStyle name="Normal 6 2 5" xfId="3928" xr:uid="{00000000-0005-0000-0000-00000C150000}"/>
    <cellStyle name="Normal 6 2 5 2" xfId="4554" xr:uid="{00000000-0005-0000-0000-00000D150000}"/>
    <cellStyle name="Normal 6 2 5 2 2" xfId="7722" xr:uid="{00000000-0005-0000-0000-00000E150000}"/>
    <cellStyle name="Normal 6 2 5 2 2 2" xfId="10477" xr:uid="{9022F764-7567-4565-9E7B-C02AC674612C}"/>
    <cellStyle name="Normal 6 2 5 2 3" xfId="9115" xr:uid="{A37985AE-77A0-4E29-A1AF-15358118B47D}"/>
    <cellStyle name="Normal 6 2 5 3" xfId="7098" xr:uid="{00000000-0005-0000-0000-00000F150000}"/>
    <cellStyle name="Normal 6 2 5 3 2" xfId="9853" xr:uid="{3B66F2A5-BB65-47CE-B1F0-E56AC402AFEC}"/>
    <cellStyle name="Normal 6 2 5 4" xfId="8491" xr:uid="{D79DF8C4-DCFC-4CFF-BA7E-63C33496EAAA}"/>
    <cellStyle name="Normal 6 2 6" xfId="3929" xr:uid="{00000000-0005-0000-0000-000010150000}"/>
    <cellStyle name="Normal 6 2 6 2" xfId="4555" xr:uid="{00000000-0005-0000-0000-000011150000}"/>
    <cellStyle name="Normal 6 2 6 2 2" xfId="7723" xr:uid="{00000000-0005-0000-0000-000012150000}"/>
    <cellStyle name="Normal 6 2 6 2 2 2" xfId="10478" xr:uid="{384955B4-944D-4B06-80F5-7D8D227B6377}"/>
    <cellStyle name="Normal 6 2 6 2 3" xfId="9116" xr:uid="{6A84DACA-F169-4234-B55C-1C24027F473C}"/>
    <cellStyle name="Normal 6 2 6 3" xfId="7099" xr:uid="{00000000-0005-0000-0000-000013150000}"/>
    <cellStyle name="Normal 6 2 6 3 2" xfId="9854" xr:uid="{346E681F-74F8-4353-A0B9-DA8B2FF19628}"/>
    <cellStyle name="Normal 6 2 6 4" xfId="8492" xr:uid="{21A87C3C-F5CE-4659-A9D3-7DE2387D1060}"/>
    <cellStyle name="Normal 6 2 7" xfId="3922" xr:uid="{00000000-0005-0000-0000-000014150000}"/>
    <cellStyle name="Normal 6 2 7 2" xfId="4548" xr:uid="{00000000-0005-0000-0000-000015150000}"/>
    <cellStyle name="Normal 6 2 7 2 2" xfId="7716" xr:uid="{00000000-0005-0000-0000-000016150000}"/>
    <cellStyle name="Normal 6 2 7 2 2 2" xfId="10471" xr:uid="{EDBDEC9C-08D2-4DA1-ABEE-42153AC42CA5}"/>
    <cellStyle name="Normal 6 2 7 2 3" xfId="9109" xr:uid="{453E00F2-36FE-4777-AE4E-36448C213197}"/>
    <cellStyle name="Normal 6 2 7 3" xfId="7092" xr:uid="{00000000-0005-0000-0000-000017150000}"/>
    <cellStyle name="Normal 6 2 7 3 2" xfId="9847" xr:uid="{DC6D946E-17AA-42D9-B01F-B86F91010A43}"/>
    <cellStyle name="Normal 6 2 7 4" xfId="8485" xr:uid="{414CB67E-8109-4D73-A998-F0982F556DBF}"/>
    <cellStyle name="Normal 6 2 8" xfId="4112" xr:uid="{00000000-0005-0000-0000-000018150000}"/>
    <cellStyle name="Normal 6 2 8 2" xfId="7280" xr:uid="{00000000-0005-0000-0000-000019150000}"/>
    <cellStyle name="Normal 6 2 8 2 2" xfId="10035" xr:uid="{9F1CBAFC-8966-4367-94AF-00D6DF5820A1}"/>
    <cellStyle name="Normal 6 2 8 3" xfId="8673" xr:uid="{4841FB76-75B0-4B96-A558-BCC1C9146704}"/>
    <cellStyle name="Normal 6 2 9" xfId="3461" xr:uid="{00000000-0005-0000-0000-00001A150000}"/>
    <cellStyle name="Normal 6 2 9 2" xfId="6669" xr:uid="{00000000-0005-0000-0000-00001B150000}"/>
    <cellStyle name="Normal 6 2 9 2 2" xfId="9424" xr:uid="{A004409E-0E5E-4960-8F5A-DB67979C3F2D}"/>
    <cellStyle name="Normal 6 2 9 3" xfId="8057" xr:uid="{B2E34D56-2588-4C4E-9044-D1B71575FE77}"/>
    <cellStyle name="Normal 6 3" xfId="2619" xr:uid="{00000000-0005-0000-0000-00001C150000}"/>
    <cellStyle name="Normal 6 3 10" xfId="5673" xr:uid="{00000000-0005-0000-0000-00001D150000}"/>
    <cellStyle name="Normal 6 3 10 2" xfId="9323" xr:uid="{691AF5B4-BDBA-4683-98E9-C44E8584390F}"/>
    <cellStyle name="Normal 6 3 11" xfId="6595" xr:uid="{00000000-0005-0000-0000-00001E150000}"/>
    <cellStyle name="Normal 6 3 11 2" xfId="9359" xr:uid="{6DDA4883-3643-493E-9B85-A39A4BAEA9D6}"/>
    <cellStyle name="Normal 6 3 12" xfId="7971" xr:uid="{C9EEBC67-B74A-4722-BB65-67EAF323E67A}"/>
    <cellStyle name="Normal 6 3 2" xfId="3307" xr:uid="{00000000-0005-0000-0000-00001F150000}"/>
    <cellStyle name="Normal 6 3 2 2" xfId="3932" xr:uid="{00000000-0005-0000-0000-000020150000}"/>
    <cellStyle name="Normal 6 3 2 2 2" xfId="4558" xr:uid="{00000000-0005-0000-0000-000021150000}"/>
    <cellStyle name="Normal 6 3 2 2 2 2" xfId="7726" xr:uid="{00000000-0005-0000-0000-000022150000}"/>
    <cellStyle name="Normal 6 3 2 2 2 2 2" xfId="10481" xr:uid="{1976ADC0-9BFA-4DD3-9895-E810542F1F21}"/>
    <cellStyle name="Normal 6 3 2 2 2 3" xfId="9119" xr:uid="{E3116A46-C0EB-4042-B363-DC55FE1495CC}"/>
    <cellStyle name="Normal 6 3 2 2 3" xfId="7102" xr:uid="{00000000-0005-0000-0000-000023150000}"/>
    <cellStyle name="Normal 6 3 2 2 3 2" xfId="9857" xr:uid="{1FC19BB3-8BD3-482D-A90B-3254FF62D70A}"/>
    <cellStyle name="Normal 6 3 2 2 4" xfId="8495" xr:uid="{2B983BE8-ABC8-4A9C-BB37-1E2CE17271BC}"/>
    <cellStyle name="Normal 6 3 2 3" xfId="3933" xr:uid="{00000000-0005-0000-0000-000024150000}"/>
    <cellStyle name="Normal 6 3 2 3 2" xfId="4559" xr:uid="{00000000-0005-0000-0000-000025150000}"/>
    <cellStyle name="Normal 6 3 2 3 2 2" xfId="7727" xr:uid="{00000000-0005-0000-0000-000026150000}"/>
    <cellStyle name="Normal 6 3 2 3 2 2 2" xfId="10482" xr:uid="{81232263-6606-470C-8E85-0BFF4C2E3C19}"/>
    <cellStyle name="Normal 6 3 2 3 2 3" xfId="9120" xr:uid="{67290F9B-B152-402B-9E17-E1247E8F10C0}"/>
    <cellStyle name="Normal 6 3 2 3 3" xfId="7103" xr:uid="{00000000-0005-0000-0000-000027150000}"/>
    <cellStyle name="Normal 6 3 2 3 3 2" xfId="9858" xr:uid="{56F9E49D-3573-4936-A597-686FB1EE2589}"/>
    <cellStyle name="Normal 6 3 2 3 4" xfId="8496" xr:uid="{F28E55C4-CEE9-48E3-82A7-FF5098A38D92}"/>
    <cellStyle name="Normal 6 3 2 4" xfId="4557" xr:uid="{00000000-0005-0000-0000-000028150000}"/>
    <cellStyle name="Normal 6 3 2 4 2" xfId="7725" xr:uid="{00000000-0005-0000-0000-000029150000}"/>
    <cellStyle name="Normal 6 3 2 4 2 2" xfId="10480" xr:uid="{28FD7960-3FE2-499E-AC2D-CEE61982D920}"/>
    <cellStyle name="Normal 6 3 2 4 3" xfId="9118" xr:uid="{5EF0D02F-87F0-4658-9085-FD668E6C3D57}"/>
    <cellStyle name="Normal 6 3 2 5" xfId="3931" xr:uid="{00000000-0005-0000-0000-00002A150000}"/>
    <cellStyle name="Normal 6 3 2 5 2" xfId="7101" xr:uid="{00000000-0005-0000-0000-00002B150000}"/>
    <cellStyle name="Normal 6 3 2 5 2 2" xfId="9856" xr:uid="{E037F553-0623-456D-AACB-0240A806E3C7}"/>
    <cellStyle name="Normal 6 3 2 5 3" xfId="8494" xr:uid="{6B322253-573E-4EC8-97F5-E72B0516F4CF}"/>
    <cellStyle name="Normal 6 3 2 6" xfId="6616" xr:uid="{00000000-0005-0000-0000-00002C150000}"/>
    <cellStyle name="Normal 6 3 2 6 2" xfId="9380" xr:uid="{749E795C-63E7-454E-A80F-1608580C1FAD}"/>
    <cellStyle name="Normal 6 3 2 7" xfId="8009" xr:uid="{D3352FC8-4EAE-4F0F-8A2D-29DF99F62A92}"/>
    <cellStyle name="Normal 6 3 3" xfId="3934" xr:uid="{00000000-0005-0000-0000-00002D150000}"/>
    <cellStyle name="Normal 6 3 3 2" xfId="4560" xr:uid="{00000000-0005-0000-0000-00002E150000}"/>
    <cellStyle name="Normal 6 3 3 2 2" xfId="7728" xr:uid="{00000000-0005-0000-0000-00002F150000}"/>
    <cellStyle name="Normal 6 3 3 2 2 2" xfId="10483" xr:uid="{8F827089-2FED-4F4F-8D4B-403D26122483}"/>
    <cellStyle name="Normal 6 3 3 2 3" xfId="9121" xr:uid="{AF28E167-1D58-4E3C-977F-B85846B9123E}"/>
    <cellStyle name="Normal 6 3 3 3" xfId="7104" xr:uid="{00000000-0005-0000-0000-000030150000}"/>
    <cellStyle name="Normal 6 3 3 3 2" xfId="9859" xr:uid="{DB6B42AB-0B06-4746-B6CC-11A3B2CC81E6}"/>
    <cellStyle name="Normal 6 3 3 4" xfId="8497" xr:uid="{6435AD37-9440-49A8-B729-A1C6E7684166}"/>
    <cellStyle name="Normal 6 3 4" xfId="3935" xr:uid="{00000000-0005-0000-0000-000031150000}"/>
    <cellStyle name="Normal 6 3 4 2" xfId="4561" xr:uid="{00000000-0005-0000-0000-000032150000}"/>
    <cellStyle name="Normal 6 3 4 2 2" xfId="7729" xr:uid="{00000000-0005-0000-0000-000033150000}"/>
    <cellStyle name="Normal 6 3 4 2 2 2" xfId="10484" xr:uid="{59080561-C6B2-46A9-BC9B-191DB1218975}"/>
    <cellStyle name="Normal 6 3 4 2 3" xfId="9122" xr:uid="{4DDE0B1B-DB78-4A30-BBD4-7040DAF57589}"/>
    <cellStyle name="Normal 6 3 4 3" xfId="7105" xr:uid="{00000000-0005-0000-0000-000034150000}"/>
    <cellStyle name="Normal 6 3 4 3 2" xfId="9860" xr:uid="{933B53D9-0318-4A81-A705-40C30BF9BD1A}"/>
    <cellStyle name="Normal 6 3 4 4" xfId="8498" xr:uid="{E5A02F20-D7BC-418B-A168-AF8C06761BD1}"/>
    <cellStyle name="Normal 6 3 5" xfId="3936" xr:uid="{00000000-0005-0000-0000-000035150000}"/>
    <cellStyle name="Normal 6 3 5 2" xfId="4562" xr:uid="{00000000-0005-0000-0000-000036150000}"/>
    <cellStyle name="Normal 6 3 5 2 2" xfId="7730" xr:uid="{00000000-0005-0000-0000-000037150000}"/>
    <cellStyle name="Normal 6 3 5 2 2 2" xfId="10485" xr:uid="{2AF53D33-A862-4989-B62B-34E52E09A7FA}"/>
    <cellStyle name="Normal 6 3 5 2 3" xfId="9123" xr:uid="{99A2096D-3A4F-4C3A-B3FE-7D06BF8BD88D}"/>
    <cellStyle name="Normal 6 3 5 3" xfId="7106" xr:uid="{00000000-0005-0000-0000-000038150000}"/>
    <cellStyle name="Normal 6 3 5 3 2" xfId="9861" xr:uid="{8B5E3C3E-2954-4B0B-8ADA-FE57D51C2E02}"/>
    <cellStyle name="Normal 6 3 5 4" xfId="8499" xr:uid="{FD6C7168-80C3-4F4D-9431-07F176924C45}"/>
    <cellStyle name="Normal 6 3 6" xfId="3937" xr:uid="{00000000-0005-0000-0000-000039150000}"/>
    <cellStyle name="Normal 6 3 6 2" xfId="4563" xr:uid="{00000000-0005-0000-0000-00003A150000}"/>
    <cellStyle name="Normal 6 3 6 2 2" xfId="7731" xr:uid="{00000000-0005-0000-0000-00003B150000}"/>
    <cellStyle name="Normal 6 3 6 2 2 2" xfId="10486" xr:uid="{464932F6-D444-4DA6-87C8-74DABEF142D9}"/>
    <cellStyle name="Normal 6 3 6 2 3" xfId="9124" xr:uid="{0F499B3C-F933-420F-9570-11DB93518CC8}"/>
    <cellStyle name="Normal 6 3 6 3" xfId="7107" xr:uid="{00000000-0005-0000-0000-00003C150000}"/>
    <cellStyle name="Normal 6 3 6 3 2" xfId="9862" xr:uid="{3979E040-1BBD-4DF2-945C-4839C7505B8D}"/>
    <cellStyle name="Normal 6 3 6 4" xfId="8500" xr:uid="{D6472D73-772B-410E-B6F3-63A7E68EB13F}"/>
    <cellStyle name="Normal 6 3 7" xfId="3930" xr:uid="{00000000-0005-0000-0000-00003D150000}"/>
    <cellStyle name="Normal 6 3 7 2" xfId="4556" xr:uid="{00000000-0005-0000-0000-00003E150000}"/>
    <cellStyle name="Normal 6 3 7 2 2" xfId="7724" xr:uid="{00000000-0005-0000-0000-00003F150000}"/>
    <cellStyle name="Normal 6 3 7 2 2 2" xfId="10479" xr:uid="{33C307FB-3883-42D7-88CC-ACF4F1FB0F45}"/>
    <cellStyle name="Normal 6 3 7 2 3" xfId="9117" xr:uid="{CD7B85CD-5DE3-4BE8-A8CD-9EA9A8396CAF}"/>
    <cellStyle name="Normal 6 3 7 3" xfId="7100" xr:uid="{00000000-0005-0000-0000-000040150000}"/>
    <cellStyle name="Normal 6 3 7 3 2" xfId="9855" xr:uid="{09691448-3856-40E7-A375-8307DAD7ACFD}"/>
    <cellStyle name="Normal 6 3 7 4" xfId="8493" xr:uid="{691E74B9-9144-49D6-B6B1-7055689DE73E}"/>
    <cellStyle name="Normal 6 3 8" xfId="4120" xr:uid="{00000000-0005-0000-0000-000041150000}"/>
    <cellStyle name="Normal 6 3 8 2" xfId="7288" xr:uid="{00000000-0005-0000-0000-000042150000}"/>
    <cellStyle name="Normal 6 3 8 2 2" xfId="10043" xr:uid="{50000580-50FB-4358-BBC6-CCE532ED73ED}"/>
    <cellStyle name="Normal 6 3 8 3" xfId="8681" xr:uid="{13DDDAD7-C598-404B-A27E-C635415EC585}"/>
    <cellStyle name="Normal 6 3 9" xfId="3469" xr:uid="{00000000-0005-0000-0000-000043150000}"/>
    <cellStyle name="Normal 6 3 9 2" xfId="6677" xr:uid="{00000000-0005-0000-0000-000044150000}"/>
    <cellStyle name="Normal 6 3 9 2 2" xfId="9432" xr:uid="{174A9661-E49D-4090-A019-B72208DBE2C1}"/>
    <cellStyle name="Normal 6 3 9 3" xfId="8065" xr:uid="{896F9272-5F86-4A86-AB6A-88109DCAC560}"/>
    <cellStyle name="Normal 6 4" xfId="3322" xr:uid="{00000000-0005-0000-0000-000045150000}"/>
    <cellStyle name="Normal 6 4 10" xfId="6629" xr:uid="{00000000-0005-0000-0000-000046150000}"/>
    <cellStyle name="Normal 6 4 10 2" xfId="9393" xr:uid="{452ED559-7840-4708-BEA2-EE09A4E53113}"/>
    <cellStyle name="Normal 6 4 11" xfId="8022" xr:uid="{C00A2AE0-A29C-472F-BA91-3DC81C80A1D9}"/>
    <cellStyle name="Normal 6 4 2" xfId="3939" xr:uid="{00000000-0005-0000-0000-000047150000}"/>
    <cellStyle name="Normal 6 4 2 2" xfId="3940" xr:uid="{00000000-0005-0000-0000-000048150000}"/>
    <cellStyle name="Normal 6 4 2 2 2" xfId="4566" xr:uid="{00000000-0005-0000-0000-000049150000}"/>
    <cellStyle name="Normal 6 4 2 2 2 2" xfId="7734" xr:uid="{00000000-0005-0000-0000-00004A150000}"/>
    <cellStyle name="Normal 6 4 2 2 2 2 2" xfId="10489" xr:uid="{33A7D8BF-8DF7-458D-8DD3-ABBA1759C96C}"/>
    <cellStyle name="Normal 6 4 2 2 2 3" xfId="9127" xr:uid="{C7778D39-3258-4857-99E3-F8B717189453}"/>
    <cellStyle name="Normal 6 4 2 2 3" xfId="7110" xr:uid="{00000000-0005-0000-0000-00004B150000}"/>
    <cellStyle name="Normal 6 4 2 2 3 2" xfId="9865" xr:uid="{1AA28B21-1E09-4951-9AD9-D99C11FA2ECD}"/>
    <cellStyle name="Normal 6 4 2 2 4" xfId="8503" xr:uid="{5919A680-288B-4E2F-9051-FD9AFC1D3F87}"/>
    <cellStyle name="Normal 6 4 2 3" xfId="3941" xr:uid="{00000000-0005-0000-0000-00004C150000}"/>
    <cellStyle name="Normal 6 4 2 3 2" xfId="4567" xr:uid="{00000000-0005-0000-0000-00004D150000}"/>
    <cellStyle name="Normal 6 4 2 3 2 2" xfId="7735" xr:uid="{00000000-0005-0000-0000-00004E150000}"/>
    <cellStyle name="Normal 6 4 2 3 2 2 2" xfId="10490" xr:uid="{4DC5B9CA-4E90-440F-9D02-828CC7281FC0}"/>
    <cellStyle name="Normal 6 4 2 3 2 3" xfId="9128" xr:uid="{F8630BA5-E2FC-4DA6-A8B1-DC253A95303D}"/>
    <cellStyle name="Normal 6 4 2 3 3" xfId="7111" xr:uid="{00000000-0005-0000-0000-00004F150000}"/>
    <cellStyle name="Normal 6 4 2 3 3 2" xfId="9866" xr:uid="{582D3ED0-A1BE-4D2A-B932-668F454307A7}"/>
    <cellStyle name="Normal 6 4 2 3 4" xfId="8504" xr:uid="{313A0F6E-56B6-4A22-8314-7B4293ADB72D}"/>
    <cellStyle name="Normal 6 4 2 4" xfId="4565" xr:uid="{00000000-0005-0000-0000-000050150000}"/>
    <cellStyle name="Normal 6 4 2 4 2" xfId="7733" xr:uid="{00000000-0005-0000-0000-000051150000}"/>
    <cellStyle name="Normal 6 4 2 4 2 2" xfId="10488" xr:uid="{49D009D7-2C6A-473E-A51F-EEF4DB7FE710}"/>
    <cellStyle name="Normal 6 4 2 4 3" xfId="9126" xr:uid="{F87D63D0-E934-4924-9FDE-C774B058B1F2}"/>
    <cellStyle name="Normal 6 4 2 5" xfId="7109" xr:uid="{00000000-0005-0000-0000-000052150000}"/>
    <cellStyle name="Normal 6 4 2 5 2" xfId="9864" xr:uid="{8C8B35C9-5726-4240-8FA2-82ED10418C38}"/>
    <cellStyle name="Normal 6 4 2 6" xfId="8502" xr:uid="{340D7520-2569-406F-9A6A-64052044167E}"/>
    <cellStyle name="Normal 6 4 3" xfId="3942" xr:uid="{00000000-0005-0000-0000-000053150000}"/>
    <cellStyle name="Normal 6 4 3 2" xfId="4568" xr:uid="{00000000-0005-0000-0000-000054150000}"/>
    <cellStyle name="Normal 6 4 3 2 2" xfId="7736" xr:uid="{00000000-0005-0000-0000-000055150000}"/>
    <cellStyle name="Normal 6 4 3 2 2 2" xfId="10491" xr:uid="{420A43B6-6A8D-4B53-8733-EA95AC729DBE}"/>
    <cellStyle name="Normal 6 4 3 2 3" xfId="9129" xr:uid="{939B3B33-E4E1-4FEC-93BD-9F5C877480C0}"/>
    <cellStyle name="Normal 6 4 3 3" xfId="7112" xr:uid="{00000000-0005-0000-0000-000056150000}"/>
    <cellStyle name="Normal 6 4 3 3 2" xfId="9867" xr:uid="{E54A001A-8B47-4910-A9CC-59703896B1DA}"/>
    <cellStyle name="Normal 6 4 3 4" xfId="8505" xr:uid="{A62F42B8-5CB2-4563-966B-06D90B291663}"/>
    <cellStyle name="Normal 6 4 4" xfId="3943" xr:uid="{00000000-0005-0000-0000-000057150000}"/>
    <cellStyle name="Normal 6 4 4 2" xfId="4569" xr:uid="{00000000-0005-0000-0000-000058150000}"/>
    <cellStyle name="Normal 6 4 4 2 2" xfId="7737" xr:uid="{00000000-0005-0000-0000-000059150000}"/>
    <cellStyle name="Normal 6 4 4 2 2 2" xfId="10492" xr:uid="{358C31A1-B2BD-4D1F-A275-FF71C1EBF830}"/>
    <cellStyle name="Normal 6 4 4 2 3" xfId="9130" xr:uid="{BA226094-FF31-4C3D-9897-370C042CE5D9}"/>
    <cellStyle name="Normal 6 4 4 3" xfId="7113" xr:uid="{00000000-0005-0000-0000-00005A150000}"/>
    <cellStyle name="Normal 6 4 4 3 2" xfId="9868" xr:uid="{8B2929B5-A625-43E7-A90A-92EA56AF1BF8}"/>
    <cellStyle name="Normal 6 4 4 4" xfId="8506" xr:uid="{5C0C87B7-2D94-425A-A302-FEB7E161648E}"/>
    <cellStyle name="Normal 6 4 5" xfId="3944" xr:uid="{00000000-0005-0000-0000-00005B150000}"/>
    <cellStyle name="Normal 6 4 5 2" xfId="4570" xr:uid="{00000000-0005-0000-0000-00005C150000}"/>
    <cellStyle name="Normal 6 4 5 2 2" xfId="7738" xr:uid="{00000000-0005-0000-0000-00005D150000}"/>
    <cellStyle name="Normal 6 4 5 2 2 2" xfId="10493" xr:uid="{53DFAC60-575E-41D7-8409-631CD98F63D7}"/>
    <cellStyle name="Normal 6 4 5 2 3" xfId="9131" xr:uid="{D91B1D25-3951-4F84-8F2D-997836183733}"/>
    <cellStyle name="Normal 6 4 5 3" xfId="7114" xr:uid="{00000000-0005-0000-0000-00005E150000}"/>
    <cellStyle name="Normal 6 4 5 3 2" xfId="9869" xr:uid="{A458ADE0-FE76-4CA5-B048-449B9774BB49}"/>
    <cellStyle name="Normal 6 4 5 4" xfId="8507" xr:uid="{DAEDC6A7-7A8A-4A41-9F12-33DCC1E9432E}"/>
    <cellStyle name="Normal 6 4 6" xfId="3938" xr:uid="{00000000-0005-0000-0000-00005F150000}"/>
    <cellStyle name="Normal 6 4 6 2" xfId="4564" xr:uid="{00000000-0005-0000-0000-000060150000}"/>
    <cellStyle name="Normal 6 4 6 2 2" xfId="7732" xr:uid="{00000000-0005-0000-0000-000061150000}"/>
    <cellStyle name="Normal 6 4 6 2 2 2" xfId="10487" xr:uid="{EA112A13-8AE9-434F-A926-8B01D5E21A62}"/>
    <cellStyle name="Normal 6 4 6 2 3" xfId="9125" xr:uid="{14A66C9B-753E-43E1-8909-56C087A94446}"/>
    <cellStyle name="Normal 6 4 6 3" xfId="7108" xr:uid="{00000000-0005-0000-0000-000062150000}"/>
    <cellStyle name="Normal 6 4 6 3 2" xfId="9863" xr:uid="{ABBBFA4D-A41B-443C-8243-0625FD60760F}"/>
    <cellStyle name="Normal 6 4 6 4" xfId="8501" xr:uid="{3BB8A63D-6C20-483E-8F7E-934F49369A2E}"/>
    <cellStyle name="Normal 6 4 7" xfId="4136" xr:uid="{00000000-0005-0000-0000-000063150000}"/>
    <cellStyle name="Normal 6 4 7 2" xfId="7304" xr:uid="{00000000-0005-0000-0000-000064150000}"/>
    <cellStyle name="Normal 6 4 7 2 2" xfId="10059" xr:uid="{F76BCC80-4C3F-45D3-A3B9-69C9FD8014FB}"/>
    <cellStyle name="Normal 6 4 7 3" xfId="8697" xr:uid="{EB9C40B4-0A9D-4743-B92D-B837C390CB1A}"/>
    <cellStyle name="Normal 6 4 8" xfId="3485" xr:uid="{00000000-0005-0000-0000-000065150000}"/>
    <cellStyle name="Normal 6 4 8 2" xfId="6693" xr:uid="{00000000-0005-0000-0000-000066150000}"/>
    <cellStyle name="Normal 6 4 8 2 2" xfId="9448" xr:uid="{2EA02A06-D0E0-451C-A1EC-8B795477C5BA}"/>
    <cellStyle name="Normal 6 4 8 3" xfId="8081" xr:uid="{16DBD80B-1E93-4147-A953-0D8023D119D1}"/>
    <cellStyle name="Normal 6 4 9" xfId="5302" xr:uid="{00000000-0005-0000-0000-000067150000}"/>
    <cellStyle name="Normal 6 4 9 2" xfId="9309" xr:uid="{430D23E0-3F7C-4F30-87F8-769461D20CB2}"/>
    <cellStyle name="Normal 6 5" xfId="3288" xr:uid="{00000000-0005-0000-0000-000068150000}"/>
    <cellStyle name="Normal 6 5 2" xfId="3946" xr:uid="{00000000-0005-0000-0000-000069150000}"/>
    <cellStyle name="Normal 6 5 2 2" xfId="3947" xr:uid="{00000000-0005-0000-0000-00006A150000}"/>
    <cellStyle name="Normal 6 5 2 2 2" xfId="4573" xr:uid="{00000000-0005-0000-0000-00006B150000}"/>
    <cellStyle name="Normal 6 5 2 2 2 2" xfId="7741" xr:uid="{00000000-0005-0000-0000-00006C150000}"/>
    <cellStyle name="Normal 6 5 2 2 2 2 2" xfId="10496" xr:uid="{5B147AA2-3F2F-4CC3-8851-FB2C329D049B}"/>
    <cellStyle name="Normal 6 5 2 2 2 3" xfId="9134" xr:uid="{4AA26863-71D4-404E-A67E-33D89921B430}"/>
    <cellStyle name="Normal 6 5 2 2 3" xfId="7117" xr:uid="{00000000-0005-0000-0000-00006D150000}"/>
    <cellStyle name="Normal 6 5 2 2 3 2" xfId="9872" xr:uid="{10BFB093-34BF-4188-B19A-DCE70A2B74D5}"/>
    <cellStyle name="Normal 6 5 2 2 4" xfId="8510" xr:uid="{376B9A09-2A50-4DBA-9763-3BFCC6C5E878}"/>
    <cellStyle name="Normal 6 5 2 3" xfId="3948" xr:uid="{00000000-0005-0000-0000-00006E150000}"/>
    <cellStyle name="Normal 6 5 2 3 2" xfId="4574" xr:uid="{00000000-0005-0000-0000-00006F150000}"/>
    <cellStyle name="Normal 6 5 2 3 2 2" xfId="7742" xr:uid="{00000000-0005-0000-0000-000070150000}"/>
    <cellStyle name="Normal 6 5 2 3 2 2 2" xfId="10497" xr:uid="{468E9850-496D-4C4E-9045-F6D0D971C3B2}"/>
    <cellStyle name="Normal 6 5 2 3 2 3" xfId="9135" xr:uid="{CA28C8FC-CA4E-4648-B91D-2B2A45C5111A}"/>
    <cellStyle name="Normal 6 5 2 3 3" xfId="7118" xr:uid="{00000000-0005-0000-0000-000071150000}"/>
    <cellStyle name="Normal 6 5 2 3 3 2" xfId="9873" xr:uid="{ABFBD83A-1C81-4475-BDD5-738A37E59CEF}"/>
    <cellStyle name="Normal 6 5 2 3 4" xfId="8511" xr:uid="{E2B836C1-B5B9-4CE9-BEA3-688895F3801E}"/>
    <cellStyle name="Normal 6 5 2 4" xfId="4572" xr:uid="{00000000-0005-0000-0000-000072150000}"/>
    <cellStyle name="Normal 6 5 2 4 2" xfId="7740" xr:uid="{00000000-0005-0000-0000-000073150000}"/>
    <cellStyle name="Normal 6 5 2 4 2 2" xfId="10495" xr:uid="{1F063567-27FE-4D66-A39D-3CB64A35B79E}"/>
    <cellStyle name="Normal 6 5 2 4 3" xfId="9133" xr:uid="{557401ED-2EB6-4FBC-8DAB-04F174BDA1F9}"/>
    <cellStyle name="Normal 6 5 2 5" xfId="7116" xr:uid="{00000000-0005-0000-0000-000074150000}"/>
    <cellStyle name="Normal 6 5 2 5 2" xfId="9871" xr:uid="{C0A69A7C-6B4A-4B3F-93A8-A457B656308D}"/>
    <cellStyle name="Normal 6 5 2 6" xfId="8509" xr:uid="{368886FB-B5AB-4B4C-81B6-70096DF96006}"/>
    <cellStyle name="Normal 6 5 3" xfId="3949" xr:uid="{00000000-0005-0000-0000-000075150000}"/>
    <cellStyle name="Normal 6 5 3 2" xfId="4575" xr:uid="{00000000-0005-0000-0000-000076150000}"/>
    <cellStyle name="Normal 6 5 3 2 2" xfId="7743" xr:uid="{00000000-0005-0000-0000-000077150000}"/>
    <cellStyle name="Normal 6 5 3 2 2 2" xfId="10498" xr:uid="{BC16EC21-6E06-4FE2-8C4B-AD48E4DBD9B0}"/>
    <cellStyle name="Normal 6 5 3 2 3" xfId="9136" xr:uid="{2BF3E662-6DD2-44DA-A9B6-2A6C841BBA1F}"/>
    <cellStyle name="Normal 6 5 3 3" xfId="7119" xr:uid="{00000000-0005-0000-0000-000078150000}"/>
    <cellStyle name="Normal 6 5 3 3 2" xfId="9874" xr:uid="{360BCAD5-B2C6-4F74-B5F7-A7053F11C7A5}"/>
    <cellStyle name="Normal 6 5 3 4" xfId="8512" xr:uid="{0E076A17-45F3-4DB8-8361-925A5A06C18D}"/>
    <cellStyle name="Normal 6 5 4" xfId="3950" xr:uid="{00000000-0005-0000-0000-000079150000}"/>
    <cellStyle name="Normal 6 5 4 2" xfId="4576" xr:uid="{00000000-0005-0000-0000-00007A150000}"/>
    <cellStyle name="Normal 6 5 4 2 2" xfId="7744" xr:uid="{00000000-0005-0000-0000-00007B150000}"/>
    <cellStyle name="Normal 6 5 4 2 2 2" xfId="10499" xr:uid="{070B08F9-7358-4957-BD21-BDFC10A5A57B}"/>
    <cellStyle name="Normal 6 5 4 2 3" xfId="9137" xr:uid="{8C046634-7267-4B30-9327-AFB5D33FA9E2}"/>
    <cellStyle name="Normal 6 5 4 3" xfId="7120" xr:uid="{00000000-0005-0000-0000-00007C150000}"/>
    <cellStyle name="Normal 6 5 4 3 2" xfId="9875" xr:uid="{E0460EE7-2BF4-45CD-979A-B2348D473DDE}"/>
    <cellStyle name="Normal 6 5 4 4" xfId="8513" xr:uid="{309F17E1-7D65-49D4-A548-B2CE98837BC5}"/>
    <cellStyle name="Normal 6 5 5" xfId="3951" xr:uid="{00000000-0005-0000-0000-00007D150000}"/>
    <cellStyle name="Normal 6 5 5 2" xfId="4577" xr:uid="{00000000-0005-0000-0000-00007E150000}"/>
    <cellStyle name="Normal 6 5 5 2 2" xfId="7745" xr:uid="{00000000-0005-0000-0000-00007F150000}"/>
    <cellStyle name="Normal 6 5 5 2 2 2" xfId="10500" xr:uid="{5F2E0F17-B490-47F0-99D9-90905CAFB99A}"/>
    <cellStyle name="Normal 6 5 5 2 3" xfId="9138" xr:uid="{2C0FAC1A-1E33-4480-8E0D-891599595C34}"/>
    <cellStyle name="Normal 6 5 5 3" xfId="7121" xr:uid="{00000000-0005-0000-0000-000080150000}"/>
    <cellStyle name="Normal 6 5 5 3 2" xfId="9876" xr:uid="{D4F0DD6B-47EF-4081-8B31-5F8E2E9B6E2B}"/>
    <cellStyle name="Normal 6 5 5 4" xfId="8514" xr:uid="{127F84C0-F568-4BCE-99A5-FD9415788120}"/>
    <cellStyle name="Normal 6 5 6" xfId="4571" xr:uid="{00000000-0005-0000-0000-000081150000}"/>
    <cellStyle name="Normal 6 5 6 2" xfId="7739" xr:uid="{00000000-0005-0000-0000-000082150000}"/>
    <cellStyle name="Normal 6 5 6 2 2" xfId="10494" xr:uid="{2C0760F0-F736-4B54-8BF7-D04C6EB8BA00}"/>
    <cellStyle name="Normal 6 5 6 3" xfId="9132" xr:uid="{1319DA60-B179-4EB5-B321-9103DC6AA0AE}"/>
    <cellStyle name="Normal 6 5 7" xfId="3945" xr:uid="{00000000-0005-0000-0000-000083150000}"/>
    <cellStyle name="Normal 6 5 7 2" xfId="7115" xr:uid="{00000000-0005-0000-0000-000084150000}"/>
    <cellStyle name="Normal 6 5 7 2 2" xfId="9870" xr:uid="{C37A4AE2-73F5-45EE-8BCF-0B414F35FF9B}"/>
    <cellStyle name="Normal 6 5 7 3" xfId="8508" xr:uid="{542803DF-3602-4236-BD66-C88E4A7810F1}"/>
    <cellStyle name="Normal 6 5 8" xfId="6606" xr:uid="{00000000-0005-0000-0000-000085150000}"/>
    <cellStyle name="Normal 6 5 8 2" xfId="9370" xr:uid="{FBBDF0E7-4320-4115-9377-1AF85AB98CB0}"/>
    <cellStyle name="Normal 6 5 9" xfId="7999" xr:uid="{7F691448-BF6E-4A89-A9D2-BE52384EBCCE}"/>
    <cellStyle name="Normal 6 6" xfId="3952" xr:uid="{00000000-0005-0000-0000-000086150000}"/>
    <cellStyle name="Normal 6 6 2" xfId="3953" xr:uid="{00000000-0005-0000-0000-000087150000}"/>
    <cellStyle name="Normal 6 6 2 2" xfId="3954" xr:uid="{00000000-0005-0000-0000-000088150000}"/>
    <cellStyle name="Normal 6 6 2 2 2" xfId="4580" xr:uid="{00000000-0005-0000-0000-000089150000}"/>
    <cellStyle name="Normal 6 6 2 2 2 2" xfId="7748" xr:uid="{00000000-0005-0000-0000-00008A150000}"/>
    <cellStyle name="Normal 6 6 2 2 2 2 2" xfId="10503" xr:uid="{70BA0A2A-F7DE-4122-9E53-90D2E29E1FDC}"/>
    <cellStyle name="Normal 6 6 2 2 2 3" xfId="9141" xr:uid="{58D557F5-18DE-47B0-A00C-A63C2CBF6754}"/>
    <cellStyle name="Normal 6 6 2 2 3" xfId="7124" xr:uid="{00000000-0005-0000-0000-00008B150000}"/>
    <cellStyle name="Normal 6 6 2 2 3 2" xfId="9879" xr:uid="{8B50DCD9-64A9-44E3-8ABD-4A11A99A005D}"/>
    <cellStyle name="Normal 6 6 2 2 4" xfId="8517" xr:uid="{040128DE-F36A-4511-BE60-9F761C912D1F}"/>
    <cellStyle name="Normal 6 6 2 3" xfId="3955" xr:uid="{00000000-0005-0000-0000-00008C150000}"/>
    <cellStyle name="Normal 6 6 2 3 2" xfId="4581" xr:uid="{00000000-0005-0000-0000-00008D150000}"/>
    <cellStyle name="Normal 6 6 2 3 2 2" xfId="7749" xr:uid="{00000000-0005-0000-0000-00008E150000}"/>
    <cellStyle name="Normal 6 6 2 3 2 2 2" xfId="10504" xr:uid="{8F40B011-545A-4A9F-9DD9-2D9B3EB30D20}"/>
    <cellStyle name="Normal 6 6 2 3 2 3" xfId="9142" xr:uid="{30DB9F58-02ED-4371-B922-1C64143FE1D5}"/>
    <cellStyle name="Normal 6 6 2 3 3" xfId="7125" xr:uid="{00000000-0005-0000-0000-00008F150000}"/>
    <cellStyle name="Normal 6 6 2 3 3 2" xfId="9880" xr:uid="{2BDB1AA8-7EAC-4B66-B1A4-49E86359407C}"/>
    <cellStyle name="Normal 6 6 2 3 4" xfId="8518" xr:uid="{E0B32028-CEFF-4860-A48D-C4DAAAD398A8}"/>
    <cellStyle name="Normal 6 6 2 4" xfId="4579" xr:uid="{00000000-0005-0000-0000-000090150000}"/>
    <cellStyle name="Normal 6 6 2 4 2" xfId="7747" xr:uid="{00000000-0005-0000-0000-000091150000}"/>
    <cellStyle name="Normal 6 6 2 4 2 2" xfId="10502" xr:uid="{BF5730FD-D97A-48FC-844A-B4E379C328CF}"/>
    <cellStyle name="Normal 6 6 2 4 3" xfId="9140" xr:uid="{D32C3C10-C79E-46DA-9A3F-E44350A0F6AE}"/>
    <cellStyle name="Normal 6 6 2 5" xfId="7123" xr:uid="{00000000-0005-0000-0000-000092150000}"/>
    <cellStyle name="Normal 6 6 2 5 2" xfId="9878" xr:uid="{C2D9369D-2478-48F4-B5DB-6F380E5B29F3}"/>
    <cellStyle name="Normal 6 6 2 6" xfId="8516" xr:uid="{626DBCBD-EEF3-4CE5-B510-8389002DC244}"/>
    <cellStyle name="Normal 6 6 3" xfId="3956" xr:uid="{00000000-0005-0000-0000-000093150000}"/>
    <cellStyle name="Normal 6 6 3 2" xfId="4582" xr:uid="{00000000-0005-0000-0000-000094150000}"/>
    <cellStyle name="Normal 6 6 3 2 2" xfId="7750" xr:uid="{00000000-0005-0000-0000-000095150000}"/>
    <cellStyle name="Normal 6 6 3 2 2 2" xfId="10505" xr:uid="{0AFCAD7F-AB94-4615-AAFE-E9F47E826173}"/>
    <cellStyle name="Normal 6 6 3 2 3" xfId="9143" xr:uid="{667838FC-6F4A-4579-8B58-462FEFCA9D9F}"/>
    <cellStyle name="Normal 6 6 3 3" xfId="7126" xr:uid="{00000000-0005-0000-0000-000096150000}"/>
    <cellStyle name="Normal 6 6 3 3 2" xfId="9881" xr:uid="{EFEBF4E3-F00A-40FE-8E19-DC75671BD3EB}"/>
    <cellStyle name="Normal 6 6 3 4" xfId="8519" xr:uid="{D0C62B0D-A112-41F7-97CB-83809FEF7CD7}"/>
    <cellStyle name="Normal 6 6 4" xfId="3957" xr:uid="{00000000-0005-0000-0000-000097150000}"/>
    <cellStyle name="Normal 6 6 4 2" xfId="4583" xr:uid="{00000000-0005-0000-0000-000098150000}"/>
    <cellStyle name="Normal 6 6 4 2 2" xfId="7751" xr:uid="{00000000-0005-0000-0000-000099150000}"/>
    <cellStyle name="Normal 6 6 4 2 2 2" xfId="10506" xr:uid="{30E2E311-79E4-4B69-93EA-7343049D587A}"/>
    <cellStyle name="Normal 6 6 4 2 3" xfId="9144" xr:uid="{5D0DB41C-7976-4E3E-AA5E-312290BBA1AE}"/>
    <cellStyle name="Normal 6 6 4 3" xfId="7127" xr:uid="{00000000-0005-0000-0000-00009A150000}"/>
    <cellStyle name="Normal 6 6 4 3 2" xfId="9882" xr:uid="{ECFB3306-F167-4622-B88C-ECC40A5504A2}"/>
    <cellStyle name="Normal 6 6 4 4" xfId="8520" xr:uid="{39B4C2B1-C660-4E74-8E23-B68A4409A5A1}"/>
    <cellStyle name="Normal 6 6 5" xfId="3958" xr:uid="{00000000-0005-0000-0000-00009B150000}"/>
    <cellStyle name="Normal 6 6 5 2" xfId="4584" xr:uid="{00000000-0005-0000-0000-00009C150000}"/>
    <cellStyle name="Normal 6 6 5 2 2" xfId="7752" xr:uid="{00000000-0005-0000-0000-00009D150000}"/>
    <cellStyle name="Normal 6 6 5 2 2 2" xfId="10507" xr:uid="{AE1C498B-A410-4235-87EE-DEDDEE1CEFC4}"/>
    <cellStyle name="Normal 6 6 5 2 3" xfId="9145" xr:uid="{066C88DD-2753-4364-BA93-295B40053A31}"/>
    <cellStyle name="Normal 6 6 5 3" xfId="7128" xr:uid="{00000000-0005-0000-0000-00009E150000}"/>
    <cellStyle name="Normal 6 6 5 3 2" xfId="9883" xr:uid="{6D06202A-AB64-48E8-A518-3E58161899CD}"/>
    <cellStyle name="Normal 6 6 5 4" xfId="8521" xr:uid="{BE8B6719-B8A6-4E7F-819A-D73D1C952CC9}"/>
    <cellStyle name="Normal 6 6 6" xfId="4578" xr:uid="{00000000-0005-0000-0000-00009F150000}"/>
    <cellStyle name="Normal 6 6 6 2" xfId="7746" xr:uid="{00000000-0005-0000-0000-0000A0150000}"/>
    <cellStyle name="Normal 6 6 6 2 2" xfId="10501" xr:uid="{7EDF24B5-AD21-4683-B39E-EE3E325C9700}"/>
    <cellStyle name="Normal 6 6 6 3" xfId="9139" xr:uid="{7B317B3A-3C29-44C5-8954-7D76D40FCF6B}"/>
    <cellStyle name="Normal 6 6 7" xfId="7122" xr:uid="{00000000-0005-0000-0000-0000A1150000}"/>
    <cellStyle name="Normal 6 6 7 2" xfId="9877" xr:uid="{489888F0-2B30-4CF6-9CD5-5DD1D7775EA2}"/>
    <cellStyle name="Normal 6 6 8" xfId="8515" xr:uid="{7674E649-68BB-452D-A550-C025BC273DE5}"/>
    <cellStyle name="Normal 6 7" xfId="3959" xr:uid="{00000000-0005-0000-0000-0000A2150000}"/>
    <cellStyle name="Normal 6 7 2" xfId="3960" xr:uid="{00000000-0005-0000-0000-0000A3150000}"/>
    <cellStyle name="Normal 6 7 2 2" xfId="3961" xr:uid="{00000000-0005-0000-0000-0000A4150000}"/>
    <cellStyle name="Normal 6 7 2 2 2" xfId="4587" xr:uid="{00000000-0005-0000-0000-0000A5150000}"/>
    <cellStyle name="Normal 6 7 2 2 2 2" xfId="7755" xr:uid="{00000000-0005-0000-0000-0000A6150000}"/>
    <cellStyle name="Normal 6 7 2 2 2 2 2" xfId="10510" xr:uid="{C410C5AE-EA6E-43E1-AFE0-84A0040799FA}"/>
    <cellStyle name="Normal 6 7 2 2 2 3" xfId="9148" xr:uid="{8670F759-896F-4B47-908D-EE675A21F636}"/>
    <cellStyle name="Normal 6 7 2 2 3" xfId="7131" xr:uid="{00000000-0005-0000-0000-0000A7150000}"/>
    <cellStyle name="Normal 6 7 2 2 3 2" xfId="9886" xr:uid="{7E09BD06-19AB-455F-A81D-A71A0871C3D5}"/>
    <cellStyle name="Normal 6 7 2 2 4" xfId="8524" xr:uid="{27EFD88D-2E40-4A36-979C-6B66834DBA37}"/>
    <cellStyle name="Normal 6 7 2 3" xfId="3962" xr:uid="{00000000-0005-0000-0000-0000A8150000}"/>
    <cellStyle name="Normal 6 7 2 3 2" xfId="4588" xr:uid="{00000000-0005-0000-0000-0000A9150000}"/>
    <cellStyle name="Normal 6 7 2 3 2 2" xfId="7756" xr:uid="{00000000-0005-0000-0000-0000AA150000}"/>
    <cellStyle name="Normal 6 7 2 3 2 2 2" xfId="10511" xr:uid="{407465F7-F40A-4DA0-A5B5-AF7D625FD3B4}"/>
    <cellStyle name="Normal 6 7 2 3 2 3" xfId="9149" xr:uid="{BC8C674B-8CE8-4A76-B5B7-A35114E63B5F}"/>
    <cellStyle name="Normal 6 7 2 3 3" xfId="7132" xr:uid="{00000000-0005-0000-0000-0000AB150000}"/>
    <cellStyle name="Normal 6 7 2 3 3 2" xfId="9887" xr:uid="{C4261CAB-5E83-44F6-A37F-B6697EB52ED4}"/>
    <cellStyle name="Normal 6 7 2 3 4" xfId="8525" xr:uid="{BB320FED-C54E-486F-976F-8D4E6DF26CA9}"/>
    <cellStyle name="Normal 6 7 2 4" xfId="4586" xr:uid="{00000000-0005-0000-0000-0000AC150000}"/>
    <cellStyle name="Normal 6 7 2 4 2" xfId="7754" xr:uid="{00000000-0005-0000-0000-0000AD150000}"/>
    <cellStyle name="Normal 6 7 2 4 2 2" xfId="10509" xr:uid="{3C1D9180-A4FC-4D29-98BE-0B3C944C09B3}"/>
    <cellStyle name="Normal 6 7 2 4 3" xfId="9147" xr:uid="{C0FF1087-A0E8-4A81-BF1D-B6CF2C8E26F3}"/>
    <cellStyle name="Normal 6 7 2 5" xfId="7130" xr:uid="{00000000-0005-0000-0000-0000AE150000}"/>
    <cellStyle name="Normal 6 7 2 5 2" xfId="9885" xr:uid="{9EC66282-4EEC-4EC3-8D87-4075CF2C00F8}"/>
    <cellStyle name="Normal 6 7 2 6" xfId="8523" xr:uid="{0246B650-E570-4510-9837-4DB4D4587900}"/>
    <cellStyle name="Normal 6 7 3" xfId="3963" xr:uid="{00000000-0005-0000-0000-0000AF150000}"/>
    <cellStyle name="Normal 6 7 3 2" xfId="4589" xr:uid="{00000000-0005-0000-0000-0000B0150000}"/>
    <cellStyle name="Normal 6 7 3 2 2" xfId="7757" xr:uid="{00000000-0005-0000-0000-0000B1150000}"/>
    <cellStyle name="Normal 6 7 3 2 2 2" xfId="10512" xr:uid="{37D66EA7-FE96-4802-B1EE-2E1EBA66A328}"/>
    <cellStyle name="Normal 6 7 3 2 3" xfId="9150" xr:uid="{90CDD4C7-9456-44CD-B3F1-87368F91A006}"/>
    <cellStyle name="Normal 6 7 3 3" xfId="7133" xr:uid="{00000000-0005-0000-0000-0000B2150000}"/>
    <cellStyle name="Normal 6 7 3 3 2" xfId="9888" xr:uid="{E22633A8-4F90-42CC-8066-CE9692C26645}"/>
    <cellStyle name="Normal 6 7 3 4" xfId="8526" xr:uid="{7A24D775-A278-43D0-BFBA-D1DCACD9D7C1}"/>
    <cellStyle name="Normal 6 7 4" xfId="3964" xr:uid="{00000000-0005-0000-0000-0000B3150000}"/>
    <cellStyle name="Normal 6 7 4 2" xfId="4590" xr:uid="{00000000-0005-0000-0000-0000B4150000}"/>
    <cellStyle name="Normal 6 7 4 2 2" xfId="7758" xr:uid="{00000000-0005-0000-0000-0000B5150000}"/>
    <cellStyle name="Normal 6 7 4 2 2 2" xfId="10513" xr:uid="{6C3F4093-F622-4D62-BFAD-39C93511890E}"/>
    <cellStyle name="Normal 6 7 4 2 3" xfId="9151" xr:uid="{DD088B88-EFA5-494A-90BA-68FA3FF777B6}"/>
    <cellStyle name="Normal 6 7 4 3" xfId="7134" xr:uid="{00000000-0005-0000-0000-0000B6150000}"/>
    <cellStyle name="Normal 6 7 4 3 2" xfId="9889" xr:uid="{9ACB62B8-0258-4362-9C69-90903B921896}"/>
    <cellStyle name="Normal 6 7 4 4" xfId="8527" xr:uid="{B5FF9541-6DFA-4503-85E7-1D7981843654}"/>
    <cellStyle name="Normal 6 7 5" xfId="3965" xr:uid="{00000000-0005-0000-0000-0000B7150000}"/>
    <cellStyle name="Normal 6 7 5 2" xfId="4591" xr:uid="{00000000-0005-0000-0000-0000B8150000}"/>
    <cellStyle name="Normal 6 7 5 2 2" xfId="7759" xr:uid="{00000000-0005-0000-0000-0000B9150000}"/>
    <cellStyle name="Normal 6 7 5 2 2 2" xfId="10514" xr:uid="{04F8FCAC-A8B8-402C-A772-5AE713949F5E}"/>
    <cellStyle name="Normal 6 7 5 2 3" xfId="9152" xr:uid="{FD469813-256D-47C1-8A4E-98183FDEDB5A}"/>
    <cellStyle name="Normal 6 7 5 3" xfId="7135" xr:uid="{00000000-0005-0000-0000-0000BA150000}"/>
    <cellStyle name="Normal 6 7 5 3 2" xfId="9890" xr:uid="{536D64EE-4262-48FA-998F-5C5B03E9393B}"/>
    <cellStyle name="Normal 6 7 5 4" xfId="8528" xr:uid="{BF989ECA-2738-4E14-9F12-A5E42590782E}"/>
    <cellStyle name="Normal 6 7 6" xfId="4585" xr:uid="{00000000-0005-0000-0000-0000BB150000}"/>
    <cellStyle name="Normal 6 7 6 2" xfId="7753" xr:uid="{00000000-0005-0000-0000-0000BC150000}"/>
    <cellStyle name="Normal 6 7 6 2 2" xfId="10508" xr:uid="{611EA6DB-B909-4292-9D9B-17D01D263AFA}"/>
    <cellStyle name="Normal 6 7 6 3" xfId="9146" xr:uid="{3A63E552-8103-4BF6-AE35-CD331BE2896A}"/>
    <cellStyle name="Normal 6 7 7" xfId="7129" xr:uid="{00000000-0005-0000-0000-0000BD150000}"/>
    <cellStyle name="Normal 6 7 7 2" xfId="9884" xr:uid="{CE1383B6-49BE-426F-A4BB-821CFA1B503B}"/>
    <cellStyle name="Normal 6 7 8" xfId="8522" xr:uid="{BDCE23BD-F7CE-4CA4-8B0F-E06ED45E34ED}"/>
    <cellStyle name="Normal 6 8" xfId="3966" xr:uid="{00000000-0005-0000-0000-0000BE150000}"/>
    <cellStyle name="Normal 6 8 2" xfId="3967" xr:uid="{00000000-0005-0000-0000-0000BF150000}"/>
    <cellStyle name="Normal 6 8 2 2" xfId="4593" xr:uid="{00000000-0005-0000-0000-0000C0150000}"/>
    <cellStyle name="Normal 6 8 2 2 2" xfId="7761" xr:uid="{00000000-0005-0000-0000-0000C1150000}"/>
    <cellStyle name="Normal 6 8 2 2 2 2" xfId="10516" xr:uid="{38707846-CC2C-4307-831E-A3793CE34BE6}"/>
    <cellStyle name="Normal 6 8 2 2 3" xfId="9154" xr:uid="{059AB245-7323-4D57-A948-ADAF6CB94A8C}"/>
    <cellStyle name="Normal 6 8 2 3" xfId="7137" xr:uid="{00000000-0005-0000-0000-0000C2150000}"/>
    <cellStyle name="Normal 6 8 2 3 2" xfId="9892" xr:uid="{DCCE117E-9D10-4E66-A9FB-3A2B09BF6757}"/>
    <cellStyle name="Normal 6 8 2 4" xfId="8530" xr:uid="{3353B302-9986-42FB-A76F-C4917085A2C7}"/>
    <cellStyle name="Normal 6 8 3" xfId="3968" xr:uid="{00000000-0005-0000-0000-0000C3150000}"/>
    <cellStyle name="Normal 6 8 3 2" xfId="4594" xr:uid="{00000000-0005-0000-0000-0000C4150000}"/>
    <cellStyle name="Normal 6 8 3 2 2" xfId="7762" xr:uid="{00000000-0005-0000-0000-0000C5150000}"/>
    <cellStyle name="Normal 6 8 3 2 2 2" xfId="10517" xr:uid="{737C78DC-76F7-4B66-9956-1A998735B064}"/>
    <cellStyle name="Normal 6 8 3 2 3" xfId="9155" xr:uid="{ED783A62-B48C-4C6B-8264-C367DC472DF8}"/>
    <cellStyle name="Normal 6 8 3 3" xfId="7138" xr:uid="{00000000-0005-0000-0000-0000C6150000}"/>
    <cellStyle name="Normal 6 8 3 3 2" xfId="9893" xr:uid="{5C14BBE8-BD2F-4166-A0AA-A6B24B689ED2}"/>
    <cellStyle name="Normal 6 8 3 4" xfId="8531" xr:uid="{C8837BC8-D1F5-4B1E-B02F-164077A87CA7}"/>
    <cellStyle name="Normal 6 8 4" xfId="4592" xr:uid="{00000000-0005-0000-0000-0000C7150000}"/>
    <cellStyle name="Normal 6 8 4 2" xfId="7760" xr:uid="{00000000-0005-0000-0000-0000C8150000}"/>
    <cellStyle name="Normal 6 8 4 2 2" xfId="10515" xr:uid="{EACB7514-6B50-450E-875D-4BCACD501107}"/>
    <cellStyle name="Normal 6 8 4 3" xfId="9153" xr:uid="{141D8337-612F-4E88-9A26-2E6489F1F7AF}"/>
    <cellStyle name="Normal 6 8 5" xfId="7136" xr:uid="{00000000-0005-0000-0000-0000C9150000}"/>
    <cellStyle name="Normal 6 8 5 2" xfId="9891" xr:uid="{3E7DFDB5-4CDA-4779-8F6F-1DE71A772CF6}"/>
    <cellStyle name="Normal 6 8 6" xfId="8529" xr:uid="{8BB229EA-6864-4C5C-B460-01C0AD70A327}"/>
    <cellStyle name="Normal 6 9" xfId="3969" xr:uid="{00000000-0005-0000-0000-0000CA150000}"/>
    <cellStyle name="Normal 6 9 2" xfId="3970" xr:uid="{00000000-0005-0000-0000-0000CB150000}"/>
    <cellStyle name="Normal 6 9 2 2" xfId="4596" xr:uid="{00000000-0005-0000-0000-0000CC150000}"/>
    <cellStyle name="Normal 6 9 2 2 2" xfId="7764" xr:uid="{00000000-0005-0000-0000-0000CD150000}"/>
    <cellStyle name="Normal 6 9 2 2 2 2" xfId="10519" xr:uid="{7425CD39-085C-4CBD-ACFC-3A9957C1D1DF}"/>
    <cellStyle name="Normal 6 9 2 2 3" xfId="9157" xr:uid="{744D0584-ADB6-45A2-A9F5-B11B7D816C6A}"/>
    <cellStyle name="Normal 6 9 2 3" xfId="7140" xr:uid="{00000000-0005-0000-0000-0000CE150000}"/>
    <cellStyle name="Normal 6 9 2 3 2" xfId="9895" xr:uid="{3BACDCFC-0F43-424A-AD79-4E39DECE7003}"/>
    <cellStyle name="Normal 6 9 2 4" xfId="8533" xr:uid="{422AC5D4-4F28-48C2-A5EB-E8A16DCA6540}"/>
    <cellStyle name="Normal 6 9 3" xfId="4595" xr:uid="{00000000-0005-0000-0000-0000CF150000}"/>
    <cellStyle name="Normal 6 9 3 2" xfId="7763" xr:uid="{00000000-0005-0000-0000-0000D0150000}"/>
    <cellStyle name="Normal 6 9 3 2 2" xfId="10518" xr:uid="{12B54C9A-18F5-4B7E-97FA-8EFDB29BB7E3}"/>
    <cellStyle name="Normal 6 9 3 3" xfId="9156" xr:uid="{D44BC1D7-3FA4-4B2E-9DE7-6C8465F8F4AE}"/>
    <cellStyle name="Normal 6 9 4" xfId="7139" xr:uid="{00000000-0005-0000-0000-0000D1150000}"/>
    <cellStyle name="Normal 6 9 4 2" xfId="9894" xr:uid="{407B5BCF-2655-4113-A8A5-A62C1A5AA266}"/>
    <cellStyle name="Normal 6 9 5" xfId="8532" xr:uid="{37CC1FCF-E503-4EB4-B66D-064D988C7F23}"/>
    <cellStyle name="Normal 7" xfId="991" xr:uid="{00000000-0005-0000-0000-0000D2150000}"/>
    <cellStyle name="Normal 7 10" xfId="3459" xr:uid="{00000000-0005-0000-0000-0000D3150000}"/>
    <cellStyle name="Normal 7 10 2" xfId="6667" xr:uid="{00000000-0005-0000-0000-0000D4150000}"/>
    <cellStyle name="Normal 7 10 2 2" xfId="9422" xr:uid="{48D11E69-9494-4850-99EC-A04756BB3EB1}"/>
    <cellStyle name="Normal 7 10 3" xfId="8055" xr:uid="{2681CD9F-48FC-4FE7-9FE8-0B4D37530FD6}"/>
    <cellStyle name="Normal 7 2" xfId="992" xr:uid="{00000000-0005-0000-0000-0000D5150000}"/>
    <cellStyle name="Normal 7 2 2" xfId="3323" xr:uid="{00000000-0005-0000-0000-0000D6150000}"/>
    <cellStyle name="Normal 7 2 2 2" xfId="3973" xr:uid="{00000000-0005-0000-0000-0000D7150000}"/>
    <cellStyle name="Normal 7 2 2 3" xfId="4134" xr:uid="{00000000-0005-0000-0000-0000D8150000}"/>
    <cellStyle name="Normal 7 2 2 3 2" xfId="7302" xr:uid="{00000000-0005-0000-0000-0000D9150000}"/>
    <cellStyle name="Normal 7 2 2 3 2 2" xfId="10057" xr:uid="{38C2D893-63FA-4FCD-A7B1-6628E723FD8C}"/>
    <cellStyle name="Normal 7 2 2 3 3" xfId="8695" xr:uid="{F8EEBC08-2969-4179-B0F4-874C2C57B7BC}"/>
    <cellStyle name="Normal 7 2 2 4" xfId="3483" xr:uid="{00000000-0005-0000-0000-0000DA150000}"/>
    <cellStyle name="Normal 7 2 2 4 2" xfId="6691" xr:uid="{00000000-0005-0000-0000-0000DB150000}"/>
    <cellStyle name="Normal 7 2 2 4 2 2" xfId="9446" xr:uid="{F8574AE6-0DB5-44FC-9F4A-389C56C640E4}"/>
    <cellStyle name="Normal 7 2 2 4 3" xfId="8079" xr:uid="{8464586C-DCBE-4588-BC93-1656AC108905}"/>
    <cellStyle name="Normal 7 2 3" xfId="3499" xr:uid="{00000000-0005-0000-0000-0000DC150000}"/>
    <cellStyle name="Normal 7 2 3 2" xfId="3974" xr:uid="{00000000-0005-0000-0000-0000DD150000}"/>
    <cellStyle name="Normal 7 2 3 2 2" xfId="4598" xr:uid="{00000000-0005-0000-0000-0000DE150000}"/>
    <cellStyle name="Normal 7 2 3 2 2 2" xfId="7766" xr:uid="{00000000-0005-0000-0000-0000DF150000}"/>
    <cellStyle name="Normal 7 2 3 2 2 2 2" xfId="10521" xr:uid="{7667923C-4CB4-4DEF-AD54-AF275440DC8D}"/>
    <cellStyle name="Normal 7 2 3 2 2 3" xfId="9159" xr:uid="{76AB71B3-E3F4-4A41-99A3-366A5C71C2B7}"/>
    <cellStyle name="Normal 7 2 3 2 3" xfId="7142" xr:uid="{00000000-0005-0000-0000-0000E0150000}"/>
    <cellStyle name="Normal 7 2 3 2 3 2" xfId="9897" xr:uid="{62230CB0-8BC0-45AB-BFB1-BF6AE3977EF9}"/>
    <cellStyle name="Normal 7 2 3 2 4" xfId="8535" xr:uid="{747F7EF5-E40B-4CDD-8FE7-65A3E02E1047}"/>
    <cellStyle name="Normal 7 2 3 3" xfId="4150" xr:uid="{00000000-0005-0000-0000-0000E1150000}"/>
    <cellStyle name="Normal 7 2 3 3 2" xfId="7318" xr:uid="{00000000-0005-0000-0000-0000E2150000}"/>
    <cellStyle name="Normal 7 2 3 3 2 2" xfId="10073" xr:uid="{DED24DCE-1548-44B7-879F-C2D4E78D867A}"/>
    <cellStyle name="Normal 7 2 3 3 3" xfId="8711" xr:uid="{69171376-2570-481C-9247-EDA692283369}"/>
    <cellStyle name="Normal 7 2 3 4" xfId="6707" xr:uid="{00000000-0005-0000-0000-0000E3150000}"/>
    <cellStyle name="Normal 7 2 3 4 2" xfId="9462" xr:uid="{CEB831C0-D888-492A-81A8-CCF7AE333972}"/>
    <cellStyle name="Normal 7 2 3 5" xfId="8095" xr:uid="{F11FF398-6C9D-4384-B285-C133A7469E6C}"/>
    <cellStyle name="Normal 7 2 4" xfId="3972" xr:uid="{00000000-0005-0000-0000-0000E4150000}"/>
    <cellStyle name="Normal 7 2 5" xfId="4118" xr:uid="{00000000-0005-0000-0000-0000E5150000}"/>
    <cellStyle name="Normal 7 2 5 2" xfId="7286" xr:uid="{00000000-0005-0000-0000-0000E6150000}"/>
    <cellStyle name="Normal 7 2 5 2 2" xfId="10041" xr:uid="{9FFFE872-2739-42F3-8719-C8846AFC0D65}"/>
    <cellStyle name="Normal 7 2 5 3" xfId="8679" xr:uid="{A7903FA9-5652-4E25-B8CF-AE2F83E69207}"/>
    <cellStyle name="Normal 7 2 6" xfId="3467" xr:uid="{00000000-0005-0000-0000-0000E7150000}"/>
    <cellStyle name="Normal 7 2 6 2" xfId="6675" xr:uid="{00000000-0005-0000-0000-0000E8150000}"/>
    <cellStyle name="Normal 7 2 6 2 2" xfId="9430" xr:uid="{7681BC22-5049-4960-AD87-3A653FF203C6}"/>
    <cellStyle name="Normal 7 2 6 3" xfId="8063" xr:uid="{CECBA95E-250C-4A53-ADF7-7393D83CB8A4}"/>
    <cellStyle name="Normal 7 3" xfId="3475" xr:uid="{00000000-0005-0000-0000-0000E9150000}"/>
    <cellStyle name="Normal 7 3 2" xfId="3976" xr:uid="{00000000-0005-0000-0000-0000EA150000}"/>
    <cellStyle name="Normal 7 3 2 2" xfId="4600" xr:uid="{00000000-0005-0000-0000-0000EB150000}"/>
    <cellStyle name="Normal 7 3 2 2 2" xfId="7768" xr:uid="{00000000-0005-0000-0000-0000EC150000}"/>
    <cellStyle name="Normal 7 3 2 2 2 2" xfId="10523" xr:uid="{75A4C910-FB06-4292-9C61-E05DF042CE36}"/>
    <cellStyle name="Normal 7 3 2 2 3" xfId="9161" xr:uid="{16C9A331-5CBD-4D9B-89A9-A7FCC4BD8946}"/>
    <cellStyle name="Normal 7 3 2 3" xfId="7144" xr:uid="{00000000-0005-0000-0000-0000ED150000}"/>
    <cellStyle name="Normal 7 3 2 3 2" xfId="9899" xr:uid="{7F6ACC7E-ED40-435A-A1DE-F448C72432C8}"/>
    <cellStyle name="Normal 7 3 2 4" xfId="8537" xr:uid="{018C391E-4284-47A9-BB8F-71A6E74D72E4}"/>
    <cellStyle name="Normal 7 3 3" xfId="3977" xr:uid="{00000000-0005-0000-0000-0000EE150000}"/>
    <cellStyle name="Normal 7 3 3 2" xfId="4601" xr:uid="{00000000-0005-0000-0000-0000EF150000}"/>
    <cellStyle name="Normal 7 3 3 2 2" xfId="7769" xr:uid="{00000000-0005-0000-0000-0000F0150000}"/>
    <cellStyle name="Normal 7 3 3 2 2 2" xfId="10524" xr:uid="{B6C330A3-6503-41B8-8259-B6E43D148900}"/>
    <cellStyle name="Normal 7 3 3 2 3" xfId="9162" xr:uid="{A7814B1D-DFE8-498F-9453-F86A5780D3BE}"/>
    <cellStyle name="Normal 7 3 3 3" xfId="7145" xr:uid="{00000000-0005-0000-0000-0000F1150000}"/>
    <cellStyle name="Normal 7 3 3 3 2" xfId="9900" xr:uid="{1526CD8A-B3BB-49DE-AD73-663CE8CEBC0B}"/>
    <cellStyle name="Normal 7 3 3 4" xfId="8538" xr:uid="{F05076F4-AD51-4155-8614-97B4A8AD194A}"/>
    <cellStyle name="Normal 7 3 4" xfId="3975" xr:uid="{00000000-0005-0000-0000-0000F2150000}"/>
    <cellStyle name="Normal 7 3 4 2" xfId="4599" xr:uid="{00000000-0005-0000-0000-0000F3150000}"/>
    <cellStyle name="Normal 7 3 4 2 2" xfId="7767" xr:uid="{00000000-0005-0000-0000-0000F4150000}"/>
    <cellStyle name="Normal 7 3 4 2 2 2" xfId="10522" xr:uid="{87A30CC7-0D04-4E42-B6A8-703842DA4233}"/>
    <cellStyle name="Normal 7 3 4 2 3" xfId="9160" xr:uid="{45F49E9A-D8BC-4159-95C9-106A5251EBCC}"/>
    <cellStyle name="Normal 7 3 4 3" xfId="7143" xr:uid="{00000000-0005-0000-0000-0000F5150000}"/>
    <cellStyle name="Normal 7 3 4 3 2" xfId="9898" xr:uid="{88382378-44E4-407C-8F32-74CE89960605}"/>
    <cellStyle name="Normal 7 3 4 4" xfId="8536" xr:uid="{3A28BD98-ACC6-462C-8E8E-C2CCFAAE4BBB}"/>
    <cellStyle name="Normal 7 3 5" xfId="4126" xr:uid="{00000000-0005-0000-0000-0000F6150000}"/>
    <cellStyle name="Normal 7 3 5 2" xfId="7294" xr:uid="{00000000-0005-0000-0000-0000F7150000}"/>
    <cellStyle name="Normal 7 3 5 2 2" xfId="10049" xr:uid="{6A545C39-02FA-4DCD-B215-537BE5EA2132}"/>
    <cellStyle name="Normal 7 3 5 3" xfId="8687" xr:uid="{0400420B-7954-43AE-B8FA-E5647ACF7EF8}"/>
    <cellStyle name="Normal 7 3 6" xfId="6683" xr:uid="{00000000-0005-0000-0000-0000F8150000}"/>
    <cellStyle name="Normal 7 3 6 2" xfId="9438" xr:uid="{255382B4-CE46-42BD-B9B9-CC7C2355BE17}"/>
    <cellStyle name="Normal 7 3 7" xfId="8071" xr:uid="{95F772A0-2F4F-4E02-AF5D-97FC453F6177}"/>
    <cellStyle name="Normal 7 4" xfId="3491" xr:uid="{00000000-0005-0000-0000-0000F9150000}"/>
    <cellStyle name="Normal 7 4 2" xfId="3979" xr:uid="{00000000-0005-0000-0000-0000FA150000}"/>
    <cellStyle name="Normal 7 4 2 2" xfId="4603" xr:uid="{00000000-0005-0000-0000-0000FB150000}"/>
    <cellStyle name="Normal 7 4 2 2 2" xfId="7771" xr:uid="{00000000-0005-0000-0000-0000FC150000}"/>
    <cellStyle name="Normal 7 4 2 2 2 2" xfId="10526" xr:uid="{A6A58D4A-C49A-4785-B586-DFE1275D63D8}"/>
    <cellStyle name="Normal 7 4 2 2 3" xfId="9164" xr:uid="{0B61C7B5-FAAB-4541-8161-78011D191B09}"/>
    <cellStyle name="Normal 7 4 2 3" xfId="7147" xr:uid="{00000000-0005-0000-0000-0000FD150000}"/>
    <cellStyle name="Normal 7 4 2 3 2" xfId="9902" xr:uid="{28AFE560-B28B-43FB-AA30-74D9983BA8BB}"/>
    <cellStyle name="Normal 7 4 2 4" xfId="8540" xr:uid="{F846E100-1E36-4005-B7E0-DAF98572979E}"/>
    <cellStyle name="Normal 7 4 3" xfId="3978" xr:uid="{00000000-0005-0000-0000-0000FE150000}"/>
    <cellStyle name="Normal 7 4 3 2" xfId="4602" xr:uid="{00000000-0005-0000-0000-0000FF150000}"/>
    <cellStyle name="Normal 7 4 3 2 2" xfId="7770" xr:uid="{00000000-0005-0000-0000-000000160000}"/>
    <cellStyle name="Normal 7 4 3 2 2 2" xfId="10525" xr:uid="{96C3B412-05B9-4D4F-AF3A-05DFA656DE77}"/>
    <cellStyle name="Normal 7 4 3 2 3" xfId="9163" xr:uid="{521E3DE3-1653-4356-ACDA-DDA007686541}"/>
    <cellStyle name="Normal 7 4 3 3" xfId="7146" xr:uid="{00000000-0005-0000-0000-000001160000}"/>
    <cellStyle name="Normal 7 4 3 3 2" xfId="9901" xr:uid="{0EA69B8C-33CB-451B-9AF8-8EEE61C2E280}"/>
    <cellStyle name="Normal 7 4 3 4" xfId="8539" xr:uid="{78F8B06C-B05A-40E5-99F0-4EEC1EE40F78}"/>
    <cellStyle name="Normal 7 4 4" xfId="4142" xr:uid="{00000000-0005-0000-0000-000002160000}"/>
    <cellStyle name="Normal 7 4 4 2" xfId="7310" xr:uid="{00000000-0005-0000-0000-000003160000}"/>
    <cellStyle name="Normal 7 4 4 2 2" xfId="10065" xr:uid="{4515BDD5-976C-46AE-99BD-C11DCB79E646}"/>
    <cellStyle name="Normal 7 4 4 3" xfId="8703" xr:uid="{11AE907D-F969-4944-B8CA-76FAFD7AA8FD}"/>
    <cellStyle name="Normal 7 4 5" xfId="6699" xr:uid="{00000000-0005-0000-0000-000004160000}"/>
    <cellStyle name="Normal 7 4 5 2" xfId="9454" xr:uid="{DE6FF9D1-C2C6-4A2A-AE34-289B359A6995}"/>
    <cellStyle name="Normal 7 4 6" xfId="8087" xr:uid="{4B71A659-E436-476E-AF16-B98446B52D8F}"/>
    <cellStyle name="Normal 7 5" xfId="3980" xr:uid="{00000000-0005-0000-0000-000005160000}"/>
    <cellStyle name="Normal 7 5 2" xfId="4604" xr:uid="{00000000-0005-0000-0000-000006160000}"/>
    <cellStyle name="Normal 7 5 2 2" xfId="7772" xr:uid="{00000000-0005-0000-0000-000007160000}"/>
    <cellStyle name="Normal 7 5 2 2 2" xfId="10527" xr:uid="{AB7191F5-99C6-42B0-B4A1-DEC3BB55E382}"/>
    <cellStyle name="Normal 7 5 2 3" xfId="9165" xr:uid="{14E705DB-D4CC-47C5-9535-E6F9A91E1D79}"/>
    <cellStyle name="Normal 7 5 3" xfId="7148" xr:uid="{00000000-0005-0000-0000-000008160000}"/>
    <cellStyle name="Normal 7 5 3 2" xfId="9903" xr:uid="{1CF05486-BE7F-4A80-92DB-8564A4A22408}"/>
    <cellStyle name="Normal 7 5 4" xfId="8541" xr:uid="{E9A80B7E-7FD3-4D58-85CD-5821D269E85C}"/>
    <cellStyle name="Normal 7 6" xfId="3981" xr:uid="{00000000-0005-0000-0000-000009160000}"/>
    <cellStyle name="Normal 7 6 2" xfId="4605" xr:uid="{00000000-0005-0000-0000-00000A160000}"/>
    <cellStyle name="Normal 7 6 2 2" xfId="7773" xr:uid="{00000000-0005-0000-0000-00000B160000}"/>
    <cellStyle name="Normal 7 6 2 2 2" xfId="10528" xr:uid="{F6197FDB-F8F1-401C-81CC-A067D7505EC3}"/>
    <cellStyle name="Normal 7 6 2 3" xfId="9166" xr:uid="{59DDCE60-CBCD-484F-BE9A-7F221D381FFF}"/>
    <cellStyle name="Normal 7 6 3" xfId="7149" xr:uid="{00000000-0005-0000-0000-00000C160000}"/>
    <cellStyle name="Normal 7 6 3 2" xfId="9904" xr:uid="{B805D3DD-6957-48F1-8730-B0621D74E38C}"/>
    <cellStyle name="Normal 7 6 4" xfId="8542" xr:uid="{2E33A8D4-90A1-4A33-80E0-D82BE551B7A1}"/>
    <cellStyle name="Normal 7 7" xfId="3982" xr:uid="{00000000-0005-0000-0000-00000D160000}"/>
    <cellStyle name="Normal 7 7 2" xfId="4606" xr:uid="{00000000-0005-0000-0000-00000E160000}"/>
    <cellStyle name="Normal 7 7 2 2" xfId="7774" xr:uid="{00000000-0005-0000-0000-00000F160000}"/>
    <cellStyle name="Normal 7 7 2 2 2" xfId="10529" xr:uid="{436DD18B-A99D-4ED4-99F1-267189194ECC}"/>
    <cellStyle name="Normal 7 7 2 3" xfId="9167" xr:uid="{D6841CB4-CE27-4B77-8064-AB540BAC5054}"/>
    <cellStyle name="Normal 7 7 3" xfId="7150" xr:uid="{00000000-0005-0000-0000-000010160000}"/>
    <cellStyle name="Normal 7 7 3 2" xfId="9905" xr:uid="{F91C8B19-C570-43D8-B8C9-99C0C76043B3}"/>
    <cellStyle name="Normal 7 7 4" xfId="8543" xr:uid="{8131F30F-92A3-40CA-82F2-1E88104127CD}"/>
    <cellStyle name="Normal 7 8" xfId="3971" xr:uid="{00000000-0005-0000-0000-000011160000}"/>
    <cellStyle name="Normal 7 8 2" xfId="4597" xr:uid="{00000000-0005-0000-0000-000012160000}"/>
    <cellStyle name="Normal 7 8 2 2" xfId="7765" xr:uid="{00000000-0005-0000-0000-000013160000}"/>
    <cellStyle name="Normal 7 8 2 2 2" xfId="10520" xr:uid="{7E740167-1C5D-4D1C-9681-C9A3578C2DB6}"/>
    <cellStyle name="Normal 7 8 2 3" xfId="9158" xr:uid="{EB0813A2-DE3E-46C1-8440-289A99FB0463}"/>
    <cellStyle name="Normal 7 8 3" xfId="7141" xr:uid="{00000000-0005-0000-0000-000014160000}"/>
    <cellStyle name="Normal 7 8 3 2" xfId="9896" xr:uid="{F85FA4D6-5DD4-455B-8629-99DBBED07BEB}"/>
    <cellStyle name="Normal 7 8 4" xfId="8534" xr:uid="{186C93AE-6D09-410C-9A00-D0D961E36ACF}"/>
    <cellStyle name="Normal 7 9" xfId="4110" xr:uid="{00000000-0005-0000-0000-000015160000}"/>
    <cellStyle name="Normal 7 9 2" xfId="7278" xr:uid="{00000000-0005-0000-0000-000016160000}"/>
    <cellStyle name="Normal 7 9 2 2" xfId="10033" xr:uid="{0FAB2493-CFD1-4037-A0B9-9A29E3A22657}"/>
    <cellStyle name="Normal 7 9 3" xfId="8671" xr:uid="{61EC08D3-4A4F-4067-B2C2-3E211406E3C1}"/>
    <cellStyle name="Normal 8" xfId="993" xr:uid="{00000000-0005-0000-0000-000017160000}"/>
    <cellStyle name="Normal 8 2" xfId="994" xr:uid="{00000000-0005-0000-0000-000018160000}"/>
    <cellStyle name="Normal 8 2 2" xfId="2621" xr:uid="{00000000-0005-0000-0000-000019160000}"/>
    <cellStyle name="Normal 8 2 2 2" xfId="3308" xr:uid="{00000000-0005-0000-0000-00001A160000}"/>
    <cellStyle name="Normal 8 2 2 2 2" xfId="4609" xr:uid="{00000000-0005-0000-0000-00001B160000}"/>
    <cellStyle name="Normal 8 2 2 2 2 2" xfId="7777" xr:uid="{00000000-0005-0000-0000-00001C160000}"/>
    <cellStyle name="Normal 8 2 2 2 2 2 2" xfId="10532" xr:uid="{436C1151-32F3-4584-8114-0D14C3D51670}"/>
    <cellStyle name="Normal 8 2 2 2 2 3" xfId="9170" xr:uid="{92F5CB31-3D44-43BF-A124-26A01FEAE96A}"/>
    <cellStyle name="Normal 8 2 2 2 3" xfId="6617" xr:uid="{00000000-0005-0000-0000-00001D160000}"/>
    <cellStyle name="Normal 8 2 2 2 3 2" xfId="9381" xr:uid="{CA53EE58-EDF2-4597-8CAA-165AE596E499}"/>
    <cellStyle name="Normal 8 2 2 2 4" xfId="8010" xr:uid="{D3FA59AF-4DF1-4A6C-8237-5F737CF604A9}"/>
    <cellStyle name="Normal 8 2 2 3" xfId="3985" xr:uid="{00000000-0005-0000-0000-00001E160000}"/>
    <cellStyle name="Normal 8 2 2 3 2" xfId="7153" xr:uid="{00000000-0005-0000-0000-00001F160000}"/>
    <cellStyle name="Normal 8 2 2 3 2 2" xfId="9908" xr:uid="{19702B50-6B44-4F83-8181-9AB4B75DDCCC}"/>
    <cellStyle name="Normal 8 2 2 3 3" xfId="8546" xr:uid="{629FB8BB-F4D6-490B-BB05-3ED6AA595883}"/>
    <cellStyle name="Normal 8 2 2 4" xfId="5674" xr:uid="{00000000-0005-0000-0000-000020160000}"/>
    <cellStyle name="Normal 8 2 2 4 2" xfId="9324" xr:uid="{9251C692-BB33-413D-AA7A-ACE606E94529}"/>
    <cellStyle name="Normal 8 2 2 5" xfId="6596" xr:uid="{00000000-0005-0000-0000-000021160000}"/>
    <cellStyle name="Normal 8 2 2 5 2" xfId="9360" xr:uid="{320C9928-0DD1-497E-8EEE-B70FC222CE5D}"/>
    <cellStyle name="Normal 8 2 2 6" xfId="7972" xr:uid="{CF47BB2F-E93B-4D30-8BF5-39ADFF9FE5EB}"/>
    <cellStyle name="Normal 8 2 3" xfId="3289" xr:uid="{00000000-0005-0000-0000-000022160000}"/>
    <cellStyle name="Normal 8 2 3 2" xfId="4610" xr:uid="{00000000-0005-0000-0000-000023160000}"/>
    <cellStyle name="Normal 8 2 3 2 2" xfId="7778" xr:uid="{00000000-0005-0000-0000-000024160000}"/>
    <cellStyle name="Normal 8 2 3 2 2 2" xfId="10533" xr:uid="{B8C089C1-74AE-4CA9-82BA-0A2DC75EB628}"/>
    <cellStyle name="Normal 8 2 3 2 3" xfId="9171" xr:uid="{2F51BAF3-12CE-48FE-BCA8-7517F322B026}"/>
    <cellStyle name="Normal 8 2 3 3" xfId="3986" xr:uid="{00000000-0005-0000-0000-000025160000}"/>
    <cellStyle name="Normal 8 2 3 3 2" xfId="7154" xr:uid="{00000000-0005-0000-0000-000026160000}"/>
    <cellStyle name="Normal 8 2 3 3 2 2" xfId="9909" xr:uid="{53A338FC-E3A6-4B82-A352-12FD7B52C1CD}"/>
    <cellStyle name="Normal 8 2 3 3 3" xfId="8547" xr:uid="{7CFFE4D6-23AB-4DCB-ABDB-964913528C1F}"/>
    <cellStyle name="Normal 8 2 3 4" xfId="6607" xr:uid="{00000000-0005-0000-0000-000027160000}"/>
    <cellStyle name="Normal 8 2 3 4 2" xfId="9371" xr:uid="{C719E828-9339-4522-839A-AC6534F25934}"/>
    <cellStyle name="Normal 8 2 3 5" xfId="8000" xr:uid="{B5FFD9FE-E0FC-4CD8-8D07-54BEF8D75D7A}"/>
    <cellStyle name="Normal 8 2 4" xfId="3987" xr:uid="{00000000-0005-0000-0000-000028160000}"/>
    <cellStyle name="Normal 8 2 4 2" xfId="4611" xr:uid="{00000000-0005-0000-0000-000029160000}"/>
    <cellStyle name="Normal 8 2 4 2 2" xfId="7779" xr:uid="{00000000-0005-0000-0000-00002A160000}"/>
    <cellStyle name="Normal 8 2 4 2 2 2" xfId="10534" xr:uid="{C65C42D7-2E22-4C3E-B8C8-1065F88BD2B7}"/>
    <cellStyle name="Normal 8 2 4 2 3" xfId="9172" xr:uid="{B7F8DB31-3251-47EE-8EFF-AB976DDD3227}"/>
    <cellStyle name="Normal 8 2 4 3" xfId="7155" xr:uid="{00000000-0005-0000-0000-00002B160000}"/>
    <cellStyle name="Normal 8 2 4 3 2" xfId="9910" xr:uid="{6B31AA41-69EC-474C-9771-BECAA6287C9D}"/>
    <cellStyle name="Normal 8 2 4 4" xfId="8548" xr:uid="{39D9C000-81AF-4A85-A7E5-06CB53AF2AD3}"/>
    <cellStyle name="Normal 8 2 5" xfId="4608" xr:uid="{00000000-0005-0000-0000-00002C160000}"/>
    <cellStyle name="Normal 8 2 5 2" xfId="7776" xr:uid="{00000000-0005-0000-0000-00002D160000}"/>
    <cellStyle name="Normal 8 2 5 2 2" xfId="10531" xr:uid="{8A70F608-2753-48EA-8AC9-C749978C537E}"/>
    <cellStyle name="Normal 8 2 5 3" xfId="9169" xr:uid="{EEAB4B85-C274-43F0-AC1B-31EE2E8B8A00}"/>
    <cellStyle name="Normal 8 2 6" xfId="3984" xr:uid="{00000000-0005-0000-0000-00002E160000}"/>
    <cellStyle name="Normal 8 2 6 2" xfId="7152" xr:uid="{00000000-0005-0000-0000-00002F160000}"/>
    <cellStyle name="Normal 8 2 6 2 2" xfId="9907" xr:uid="{5DB24A05-0258-4EAD-BC2D-04DB5B0B6212}"/>
    <cellStyle name="Normal 8 2 6 3" xfId="8545" xr:uid="{0113CEDB-FEC3-40B3-852E-19AC855EE7FA}"/>
    <cellStyle name="Normal 8 2 7" xfId="5303" xr:uid="{00000000-0005-0000-0000-000030160000}"/>
    <cellStyle name="Normal 8 2 7 2" xfId="9310" xr:uid="{57F52D46-957C-42CA-B2F0-D8B8F625268B}"/>
    <cellStyle name="Normal 8 2 8" xfId="6227" xr:uid="{00000000-0005-0000-0000-000031160000}"/>
    <cellStyle name="Normal 8 2 8 2" xfId="9343" xr:uid="{EFBCD161-FC0E-4002-91DE-C58CA62382EF}"/>
    <cellStyle name="Normal 8 2 9" xfId="7918" xr:uid="{138DF86D-1AF3-4A6A-B75B-AF0DFF7BED86}"/>
    <cellStyle name="Normal 8 3" xfId="3324" xr:uid="{00000000-0005-0000-0000-000032160000}"/>
    <cellStyle name="Normal 8 3 2" xfId="3989" xr:uid="{00000000-0005-0000-0000-000033160000}"/>
    <cellStyle name="Normal 8 3 2 2" xfId="4613" xr:uid="{00000000-0005-0000-0000-000034160000}"/>
    <cellStyle name="Normal 8 3 2 2 2" xfId="7781" xr:uid="{00000000-0005-0000-0000-000035160000}"/>
    <cellStyle name="Normal 8 3 2 2 2 2" xfId="10536" xr:uid="{40032389-01D0-4077-872C-651E638E4430}"/>
    <cellStyle name="Normal 8 3 2 2 3" xfId="9174" xr:uid="{ED401324-7033-4E16-80F8-D5527E8DA101}"/>
    <cellStyle name="Normal 8 3 2 3" xfId="7157" xr:uid="{00000000-0005-0000-0000-000036160000}"/>
    <cellStyle name="Normal 8 3 2 3 2" xfId="9912" xr:uid="{80669631-1845-4A34-8DF7-C0226CC57EB0}"/>
    <cellStyle name="Normal 8 3 2 4" xfId="8550" xr:uid="{ED062A9B-2446-43CE-8508-034B97876D31}"/>
    <cellStyle name="Normal 8 3 3" xfId="3990" xr:uid="{00000000-0005-0000-0000-000037160000}"/>
    <cellStyle name="Normal 8 3 3 2" xfId="4614" xr:uid="{00000000-0005-0000-0000-000038160000}"/>
    <cellStyle name="Normal 8 3 3 2 2" xfId="7782" xr:uid="{00000000-0005-0000-0000-000039160000}"/>
    <cellStyle name="Normal 8 3 3 2 2 2" xfId="10537" xr:uid="{23140A09-CFB0-45F9-87B2-C0E77C719CC6}"/>
    <cellStyle name="Normal 8 3 3 2 3" xfId="9175" xr:uid="{E8C500A4-96A7-4927-B9AB-06659840D382}"/>
    <cellStyle name="Normal 8 3 3 3" xfId="7158" xr:uid="{00000000-0005-0000-0000-00003A160000}"/>
    <cellStyle name="Normal 8 3 3 3 2" xfId="9913" xr:uid="{1F543FE3-5BCB-45F9-9A95-FBF965227660}"/>
    <cellStyle name="Normal 8 3 3 4" xfId="8551" xr:uid="{A84F64C1-B222-4805-9857-08331CF445F5}"/>
    <cellStyle name="Normal 8 3 4" xfId="4612" xr:uid="{00000000-0005-0000-0000-00003B160000}"/>
    <cellStyle name="Normal 8 3 4 2" xfId="7780" xr:uid="{00000000-0005-0000-0000-00003C160000}"/>
    <cellStyle name="Normal 8 3 4 2 2" xfId="10535" xr:uid="{7D69B51D-916A-4D39-ACAE-CF06BF5BD875}"/>
    <cellStyle name="Normal 8 3 4 3" xfId="9173" xr:uid="{B52F4B49-C360-4BCB-A870-8D84730B4916}"/>
    <cellStyle name="Normal 8 3 5" xfId="3988" xr:uid="{00000000-0005-0000-0000-00003D160000}"/>
    <cellStyle name="Normal 8 3 5 2" xfId="7156" xr:uid="{00000000-0005-0000-0000-00003E160000}"/>
    <cellStyle name="Normal 8 3 5 2 2" xfId="9911" xr:uid="{06BC2B6E-525B-4256-ACF5-BF68F57FEE09}"/>
    <cellStyle name="Normal 8 3 5 3" xfId="8549" xr:uid="{B9B661A5-16F1-4D52-820C-8F1B41F1C34C}"/>
    <cellStyle name="Normal 8 4" xfId="3991" xr:uid="{00000000-0005-0000-0000-00003F160000}"/>
    <cellStyle name="Normal 8 4 2" xfId="4615" xr:uid="{00000000-0005-0000-0000-000040160000}"/>
    <cellStyle name="Normal 8 4 2 2" xfId="7783" xr:uid="{00000000-0005-0000-0000-000041160000}"/>
    <cellStyle name="Normal 8 4 2 2 2" xfId="10538" xr:uid="{F92D54BD-E896-4426-B51A-A1C8E3399170}"/>
    <cellStyle name="Normal 8 4 2 3" xfId="9176" xr:uid="{DE098F2C-32B6-43AF-9831-BC59C34A8551}"/>
    <cellStyle name="Normal 8 4 3" xfId="7159" xr:uid="{00000000-0005-0000-0000-000042160000}"/>
    <cellStyle name="Normal 8 4 3 2" xfId="9914" xr:uid="{FB299D1D-82D2-46C6-A92F-157E75009493}"/>
    <cellStyle name="Normal 8 4 4" xfId="8552" xr:uid="{998C2600-2500-4872-BCB9-DDC3802963B7}"/>
    <cellStyle name="Normal 8 5" xfId="3992" xr:uid="{00000000-0005-0000-0000-000043160000}"/>
    <cellStyle name="Normal 8 5 2" xfId="4616" xr:uid="{00000000-0005-0000-0000-000044160000}"/>
    <cellStyle name="Normal 8 5 2 2" xfId="7784" xr:uid="{00000000-0005-0000-0000-000045160000}"/>
    <cellStyle name="Normal 8 5 2 2 2" xfId="10539" xr:uid="{4DEBCC8A-1732-406B-A8D6-B80A5A344C8A}"/>
    <cellStyle name="Normal 8 5 2 3" xfId="9177" xr:uid="{1CF1F670-5896-4379-8EF0-6171A846E2FE}"/>
    <cellStyle name="Normal 8 5 3" xfId="7160" xr:uid="{00000000-0005-0000-0000-000046160000}"/>
    <cellStyle name="Normal 8 5 3 2" xfId="9915" xr:uid="{28256D09-7F53-4FC8-8C83-06BC0927D223}"/>
    <cellStyle name="Normal 8 5 4" xfId="8553" xr:uid="{ED40FBB0-8CFC-44AA-A523-8B8CB08C2A37}"/>
    <cellStyle name="Normal 8 6" xfId="3993" xr:uid="{00000000-0005-0000-0000-000047160000}"/>
    <cellStyle name="Normal 8 6 2" xfId="4617" xr:uid="{00000000-0005-0000-0000-000048160000}"/>
    <cellStyle name="Normal 8 6 2 2" xfId="7785" xr:uid="{00000000-0005-0000-0000-000049160000}"/>
    <cellStyle name="Normal 8 6 2 2 2" xfId="10540" xr:uid="{A0E59510-A12D-46A8-90EC-80DE20738FBB}"/>
    <cellStyle name="Normal 8 6 2 3" xfId="9178" xr:uid="{75955F63-F982-473C-9881-C3073F3FC74E}"/>
    <cellStyle name="Normal 8 6 3" xfId="7161" xr:uid="{00000000-0005-0000-0000-00004A160000}"/>
    <cellStyle name="Normal 8 6 3 2" xfId="9916" xr:uid="{56686B5E-1CD2-4004-AEE2-AB6141B79136}"/>
    <cellStyle name="Normal 8 6 4" xfId="8554" xr:uid="{ED86B259-5335-4743-BE04-5BE33FCFF913}"/>
    <cellStyle name="Normal 8 7" xfId="3983" xr:uid="{00000000-0005-0000-0000-00004B160000}"/>
    <cellStyle name="Normal 8 7 2" xfId="4607" xr:uid="{00000000-0005-0000-0000-00004C160000}"/>
    <cellStyle name="Normal 8 7 2 2" xfId="7775" xr:uid="{00000000-0005-0000-0000-00004D160000}"/>
    <cellStyle name="Normal 8 7 2 2 2" xfId="10530" xr:uid="{F9F2F199-22E5-4062-83F6-0944B083382A}"/>
    <cellStyle name="Normal 8 7 2 3" xfId="9168" xr:uid="{43538A6A-E60D-4AEE-934E-8F95DF911F57}"/>
    <cellStyle name="Normal 8 7 3" xfId="7151" xr:uid="{00000000-0005-0000-0000-00004E160000}"/>
    <cellStyle name="Normal 8 7 3 2" xfId="9906" xr:uid="{8B0CC504-039B-4EDA-94F5-5BC7C0A28D04}"/>
    <cellStyle name="Normal 8 7 4" xfId="8544" xr:uid="{9937E7F2-391A-4D7A-8BAC-BDF40451BBAF}"/>
    <cellStyle name="Normal 8 8" xfId="3500" xr:uid="{00000000-0005-0000-0000-00004F160000}"/>
    <cellStyle name="Normal 9" xfId="995" xr:uid="{00000000-0005-0000-0000-000050160000}"/>
    <cellStyle name="Normal 9 2" xfId="3325" xr:uid="{00000000-0005-0000-0000-000051160000}"/>
    <cellStyle name="Normal 9 2 2" xfId="3996" xr:uid="{00000000-0005-0000-0000-000052160000}"/>
    <cellStyle name="Normal 9 2 2 2" xfId="4620" xr:uid="{00000000-0005-0000-0000-000053160000}"/>
    <cellStyle name="Normal 9 2 2 2 2" xfId="7788" xr:uid="{00000000-0005-0000-0000-000054160000}"/>
    <cellStyle name="Normal 9 2 2 2 2 2" xfId="10543" xr:uid="{64E8E15B-173D-4D9B-BA80-CCD177E92A01}"/>
    <cellStyle name="Normal 9 2 2 2 3" xfId="9181" xr:uid="{4A8FB77B-3510-4AD7-B435-2EDFB76EF1CF}"/>
    <cellStyle name="Normal 9 2 2 3" xfId="7164" xr:uid="{00000000-0005-0000-0000-000055160000}"/>
    <cellStyle name="Normal 9 2 2 3 2" xfId="9919" xr:uid="{13386129-E422-4998-B7C0-5074B982730E}"/>
    <cellStyle name="Normal 9 2 2 4" xfId="8557" xr:uid="{7A8263AC-36EE-470C-96F5-8D40A61D335B}"/>
    <cellStyle name="Normal 9 2 3" xfId="3997" xr:uid="{00000000-0005-0000-0000-000056160000}"/>
    <cellStyle name="Normal 9 2 3 2" xfId="4621" xr:uid="{00000000-0005-0000-0000-000057160000}"/>
    <cellStyle name="Normal 9 2 3 2 2" xfId="7789" xr:uid="{00000000-0005-0000-0000-000058160000}"/>
    <cellStyle name="Normal 9 2 3 2 2 2" xfId="10544" xr:uid="{E2982322-8463-439D-8D69-99BF2283C912}"/>
    <cellStyle name="Normal 9 2 3 2 3" xfId="9182" xr:uid="{F8590415-7B9B-4D1C-9FE0-24A1EC61C32F}"/>
    <cellStyle name="Normal 9 2 3 3" xfId="7165" xr:uid="{00000000-0005-0000-0000-000059160000}"/>
    <cellStyle name="Normal 9 2 3 3 2" xfId="9920" xr:uid="{7D0FE557-7997-4E8C-B43A-5264464187ED}"/>
    <cellStyle name="Normal 9 2 3 4" xfId="8558" xr:uid="{0CEEDAD9-8502-4D29-AEE6-70D89AE29FBB}"/>
    <cellStyle name="Normal 9 2 4" xfId="4619" xr:uid="{00000000-0005-0000-0000-00005A160000}"/>
    <cellStyle name="Normal 9 2 4 2" xfId="7787" xr:uid="{00000000-0005-0000-0000-00005B160000}"/>
    <cellStyle name="Normal 9 2 4 2 2" xfId="10542" xr:uid="{E39F0EE6-538D-4C10-93D9-E5CEFB7632B7}"/>
    <cellStyle name="Normal 9 2 4 3" xfId="9180" xr:uid="{4956EAA9-7E29-49E6-804C-EA3FABD76740}"/>
    <cellStyle name="Normal 9 2 5" xfId="3995" xr:uid="{00000000-0005-0000-0000-00005C160000}"/>
    <cellStyle name="Normal 9 2 5 2" xfId="7163" xr:uid="{00000000-0005-0000-0000-00005D160000}"/>
    <cellStyle name="Normal 9 2 5 2 2" xfId="9918" xr:uid="{B6D38EB7-4BC1-48CC-88B4-87959A8D61E1}"/>
    <cellStyle name="Normal 9 2 5 3" xfId="8556" xr:uid="{BF6B563D-857A-470B-B9CA-A644812A9544}"/>
    <cellStyle name="Normal 9 3" xfId="3998" xr:uid="{00000000-0005-0000-0000-00005E160000}"/>
    <cellStyle name="Normal 9 3 2" xfId="4622" xr:uid="{00000000-0005-0000-0000-00005F160000}"/>
    <cellStyle name="Normal 9 3 2 2" xfId="7790" xr:uid="{00000000-0005-0000-0000-000060160000}"/>
    <cellStyle name="Normal 9 3 2 2 2" xfId="10545" xr:uid="{47347CCB-9A4A-4051-8425-5B4EBE975640}"/>
    <cellStyle name="Normal 9 3 2 3" xfId="9183" xr:uid="{D8E9038F-91EA-406E-8D62-A65D407796EC}"/>
    <cellStyle name="Normal 9 3 3" xfId="7166" xr:uid="{00000000-0005-0000-0000-000061160000}"/>
    <cellStyle name="Normal 9 3 3 2" xfId="9921" xr:uid="{21146733-5281-4E94-B57C-D48ACC880D1C}"/>
    <cellStyle name="Normal 9 3 4" xfId="8559" xr:uid="{89437DDF-1AA9-430F-B90E-58ACF5AA30CC}"/>
    <cellStyle name="Normal 9 4" xfId="3999" xr:uid="{00000000-0005-0000-0000-000062160000}"/>
    <cellStyle name="Normal 9 4 2" xfId="4623" xr:uid="{00000000-0005-0000-0000-000063160000}"/>
    <cellStyle name="Normal 9 4 2 2" xfId="7791" xr:uid="{00000000-0005-0000-0000-000064160000}"/>
    <cellStyle name="Normal 9 4 2 2 2" xfId="10546" xr:uid="{4FDA1701-93E2-494A-9106-9A8044B4FDD7}"/>
    <cellStyle name="Normal 9 4 2 3" xfId="9184" xr:uid="{ED98FCDB-06F1-4518-A68D-72CB7A6A3E15}"/>
    <cellStyle name="Normal 9 4 3" xfId="7167" xr:uid="{00000000-0005-0000-0000-000065160000}"/>
    <cellStyle name="Normal 9 4 3 2" xfId="9922" xr:uid="{3ED922C2-A5AF-4821-AE43-FC17D9164924}"/>
    <cellStyle name="Normal 9 4 4" xfId="8560" xr:uid="{1E8C7E70-EF7A-49FE-86C4-5E787F088AB1}"/>
    <cellStyle name="Normal 9 5" xfId="4000" xr:uid="{00000000-0005-0000-0000-000066160000}"/>
    <cellStyle name="Normal 9 5 2" xfId="4624" xr:uid="{00000000-0005-0000-0000-000067160000}"/>
    <cellStyle name="Normal 9 5 2 2" xfId="7792" xr:uid="{00000000-0005-0000-0000-000068160000}"/>
    <cellStyle name="Normal 9 5 2 2 2" xfId="10547" xr:uid="{5933710B-B07E-4FF0-ACA3-5B60FD4959B7}"/>
    <cellStyle name="Normal 9 5 2 3" xfId="9185" xr:uid="{0C9AD6CE-C12C-4ADC-817B-7BE784702028}"/>
    <cellStyle name="Normal 9 5 3" xfId="7168" xr:uid="{00000000-0005-0000-0000-000069160000}"/>
    <cellStyle name="Normal 9 5 3 2" xfId="9923" xr:uid="{533523CD-904E-48D7-A5CE-07E7C85A68DF}"/>
    <cellStyle name="Normal 9 5 4" xfId="8561" xr:uid="{5D35E65D-49CF-48D1-9CCB-5AB55037C143}"/>
    <cellStyle name="Normal 9 6" xfId="4618" xr:uid="{00000000-0005-0000-0000-00006A160000}"/>
    <cellStyle name="Normal 9 6 2" xfId="7786" xr:uid="{00000000-0005-0000-0000-00006B160000}"/>
    <cellStyle name="Normal 9 6 2 2" xfId="10541" xr:uid="{77027907-099D-44D1-BE34-E6C97E0F492C}"/>
    <cellStyle name="Normal 9 6 3" xfId="9179" xr:uid="{5C99DB46-8A03-45AB-95DB-7ABEFDE21044}"/>
    <cellStyle name="Normal 9 7" xfId="3994" xr:uid="{00000000-0005-0000-0000-00006C160000}"/>
    <cellStyle name="Normal 9 7 2" xfId="7162" xr:uid="{00000000-0005-0000-0000-00006D160000}"/>
    <cellStyle name="Normal 9 7 2 2" xfId="9917" xr:uid="{AB1A9283-3D78-4E60-8955-462A4B75F8D3}"/>
    <cellStyle name="Normal 9 7 3" xfId="8555" xr:uid="{26B4B7AC-729B-4052-A6C3-3E47A8672C92}"/>
    <cellStyle name="Normal GHG Numbers (0.00)" xfId="996" xr:uid="{00000000-0005-0000-0000-00006E160000}"/>
    <cellStyle name="Normal GHG Numbers (0.00) 2" xfId="7919" xr:uid="{75F7DD77-E708-4989-85F5-536F52D5A87F}"/>
    <cellStyle name="Normal GHG Numbers (0.00) 3" xfId="7941" xr:uid="{E37D76BC-D5E3-4FC7-A51C-A785ED2974ED}"/>
    <cellStyle name="Normal GHG Numbers (0.00) 4" xfId="9289" xr:uid="{A7839677-E6DF-46EF-9FCC-07D1FDEE175A}"/>
    <cellStyle name="Normal GHG Numbers (0.00) 5" xfId="9336" xr:uid="{008E7A99-9B7A-4993-BDF2-5EEA3BD12FB8}"/>
    <cellStyle name="Normal GHG Numbers (0.00) 6" xfId="10683" xr:uid="{28B958A0-1FDC-419E-B8A7-C63E9DA97471}"/>
    <cellStyle name="Normal GHG Textfiels Bold" xfId="997" xr:uid="{00000000-0005-0000-0000-00006F160000}"/>
    <cellStyle name="Normal GHG-Shade" xfId="998" xr:uid="{00000000-0005-0000-0000-000070160000}"/>
    <cellStyle name="Normal GHG-Shade 2" xfId="2622" xr:uid="{00000000-0005-0000-0000-000071160000}"/>
    <cellStyle name="Normale 10" xfId="999" xr:uid="{00000000-0005-0000-0000-000072160000}"/>
    <cellStyle name="Normale 10 2" xfId="1000" xr:uid="{00000000-0005-0000-0000-000073160000}"/>
    <cellStyle name="Normale 10 2 2" xfId="2624" xr:uid="{00000000-0005-0000-0000-000074160000}"/>
    <cellStyle name="Normale 10 3" xfId="1001" xr:uid="{00000000-0005-0000-0000-000075160000}"/>
    <cellStyle name="Normale 10 3 2" xfId="2625" xr:uid="{00000000-0005-0000-0000-000076160000}"/>
    <cellStyle name="Normale 10 4" xfId="2623" xr:uid="{00000000-0005-0000-0000-000077160000}"/>
    <cellStyle name="Normale 10_EDEN industria 2008 rev" xfId="1002" xr:uid="{00000000-0005-0000-0000-000078160000}"/>
    <cellStyle name="Normale 11" xfId="1003" xr:uid="{00000000-0005-0000-0000-000079160000}"/>
    <cellStyle name="Normale 11 2" xfId="1004" xr:uid="{00000000-0005-0000-0000-00007A160000}"/>
    <cellStyle name="Normale 11 2 2" xfId="2627" xr:uid="{00000000-0005-0000-0000-00007B160000}"/>
    <cellStyle name="Normale 11 3" xfId="1005" xr:uid="{00000000-0005-0000-0000-00007C160000}"/>
    <cellStyle name="Normale 11 3 2" xfId="2628" xr:uid="{00000000-0005-0000-0000-00007D160000}"/>
    <cellStyle name="Normale 11 4" xfId="2626" xr:uid="{00000000-0005-0000-0000-00007E160000}"/>
    <cellStyle name="Normale 11_EDEN industria 2008 rev" xfId="1006" xr:uid="{00000000-0005-0000-0000-00007F160000}"/>
    <cellStyle name="Normale 12" xfId="1007" xr:uid="{00000000-0005-0000-0000-000080160000}"/>
    <cellStyle name="Normale 12 2" xfId="1008" xr:uid="{00000000-0005-0000-0000-000081160000}"/>
    <cellStyle name="Normale 12 2 2" xfId="2630" xr:uid="{00000000-0005-0000-0000-000082160000}"/>
    <cellStyle name="Normale 12 3" xfId="1009" xr:uid="{00000000-0005-0000-0000-000083160000}"/>
    <cellStyle name="Normale 12 3 2" xfId="2631" xr:uid="{00000000-0005-0000-0000-000084160000}"/>
    <cellStyle name="Normale 12 4" xfId="2629" xr:uid="{00000000-0005-0000-0000-000085160000}"/>
    <cellStyle name="Normale 12_EDEN industria 2008 rev" xfId="1010" xr:uid="{00000000-0005-0000-0000-000086160000}"/>
    <cellStyle name="Normale 13" xfId="1011" xr:uid="{00000000-0005-0000-0000-000087160000}"/>
    <cellStyle name="Normale 13 2" xfId="1012" xr:uid="{00000000-0005-0000-0000-000088160000}"/>
    <cellStyle name="Normale 13 2 2" xfId="2633" xr:uid="{00000000-0005-0000-0000-000089160000}"/>
    <cellStyle name="Normale 13 3" xfId="1013" xr:uid="{00000000-0005-0000-0000-00008A160000}"/>
    <cellStyle name="Normale 13 3 2" xfId="2634" xr:uid="{00000000-0005-0000-0000-00008B160000}"/>
    <cellStyle name="Normale 13 4" xfId="2632" xr:uid="{00000000-0005-0000-0000-00008C160000}"/>
    <cellStyle name="Normale 13_EDEN industria 2008 rev" xfId="1014" xr:uid="{00000000-0005-0000-0000-00008D160000}"/>
    <cellStyle name="Normale 14" xfId="1015" xr:uid="{00000000-0005-0000-0000-00008E160000}"/>
    <cellStyle name="Normale 14 2" xfId="1016" xr:uid="{00000000-0005-0000-0000-00008F160000}"/>
    <cellStyle name="Normale 14 2 2" xfId="2636" xr:uid="{00000000-0005-0000-0000-000090160000}"/>
    <cellStyle name="Normale 14 3" xfId="1017" xr:uid="{00000000-0005-0000-0000-000091160000}"/>
    <cellStyle name="Normale 14 3 2" xfId="2637" xr:uid="{00000000-0005-0000-0000-000092160000}"/>
    <cellStyle name="Normale 14 4" xfId="2635" xr:uid="{00000000-0005-0000-0000-000093160000}"/>
    <cellStyle name="Normale 14_EDEN industria 2008 rev" xfId="1018" xr:uid="{00000000-0005-0000-0000-000094160000}"/>
    <cellStyle name="Normale 15" xfId="1019" xr:uid="{00000000-0005-0000-0000-000095160000}"/>
    <cellStyle name="Normale 15 2" xfId="1020" xr:uid="{00000000-0005-0000-0000-000096160000}"/>
    <cellStyle name="Normale 15 2 2" xfId="2639" xr:uid="{00000000-0005-0000-0000-000097160000}"/>
    <cellStyle name="Normale 15 3" xfId="1021" xr:uid="{00000000-0005-0000-0000-000098160000}"/>
    <cellStyle name="Normale 15 3 2" xfId="2640" xr:uid="{00000000-0005-0000-0000-000099160000}"/>
    <cellStyle name="Normale 15 4" xfId="2638" xr:uid="{00000000-0005-0000-0000-00009A160000}"/>
    <cellStyle name="Normale 15_EDEN industria 2008 rev" xfId="1022" xr:uid="{00000000-0005-0000-0000-00009B160000}"/>
    <cellStyle name="Normale 16" xfId="1023" xr:uid="{00000000-0005-0000-0000-00009C160000}"/>
    <cellStyle name="Normale 16 2" xfId="2641" xr:uid="{00000000-0005-0000-0000-00009D160000}"/>
    <cellStyle name="Normale 17" xfId="1024" xr:uid="{00000000-0005-0000-0000-00009E160000}"/>
    <cellStyle name="Normale 17 2" xfId="2642" xr:uid="{00000000-0005-0000-0000-00009F160000}"/>
    <cellStyle name="Normale 18" xfId="1025" xr:uid="{00000000-0005-0000-0000-0000A0160000}"/>
    <cellStyle name="Normale 19" xfId="1026" xr:uid="{00000000-0005-0000-0000-0000A1160000}"/>
    <cellStyle name="Normale 2" xfId="1027" xr:uid="{00000000-0005-0000-0000-0000A2160000}"/>
    <cellStyle name="Normale 2 2" xfId="1028" xr:uid="{00000000-0005-0000-0000-0000A3160000}"/>
    <cellStyle name="Normale 2 2 2" xfId="2644" xr:uid="{00000000-0005-0000-0000-0000A4160000}"/>
    <cellStyle name="Normale 2 3" xfId="2643" xr:uid="{00000000-0005-0000-0000-0000A5160000}"/>
    <cellStyle name="Normale 2_EDEN industria 2008 rev" xfId="1029" xr:uid="{00000000-0005-0000-0000-0000A6160000}"/>
    <cellStyle name="Normale 20" xfId="1030" xr:uid="{00000000-0005-0000-0000-0000A7160000}"/>
    <cellStyle name="Normale 20 2" xfId="2645" xr:uid="{00000000-0005-0000-0000-0000A8160000}"/>
    <cellStyle name="Normale 21" xfId="1031" xr:uid="{00000000-0005-0000-0000-0000A9160000}"/>
    <cellStyle name="Normale 21 2" xfId="2646" xr:uid="{00000000-0005-0000-0000-0000AA160000}"/>
    <cellStyle name="Normale 22" xfId="1032" xr:uid="{00000000-0005-0000-0000-0000AB160000}"/>
    <cellStyle name="Normale 22 2" xfId="2647" xr:uid="{00000000-0005-0000-0000-0000AC160000}"/>
    <cellStyle name="Normale 23" xfId="1033" xr:uid="{00000000-0005-0000-0000-0000AD160000}"/>
    <cellStyle name="Normale 23 2" xfId="2648" xr:uid="{00000000-0005-0000-0000-0000AE160000}"/>
    <cellStyle name="Normale 24" xfId="1034" xr:uid="{00000000-0005-0000-0000-0000AF160000}"/>
    <cellStyle name="Normale 24 2" xfId="2649" xr:uid="{00000000-0005-0000-0000-0000B0160000}"/>
    <cellStyle name="Normale 25" xfId="1035" xr:uid="{00000000-0005-0000-0000-0000B1160000}"/>
    <cellStyle name="Normale 25 2" xfId="2650" xr:uid="{00000000-0005-0000-0000-0000B2160000}"/>
    <cellStyle name="Normale 26" xfId="1036" xr:uid="{00000000-0005-0000-0000-0000B3160000}"/>
    <cellStyle name="Normale 26 2" xfId="2651" xr:uid="{00000000-0005-0000-0000-0000B4160000}"/>
    <cellStyle name="Normale 27" xfId="1037" xr:uid="{00000000-0005-0000-0000-0000B5160000}"/>
    <cellStyle name="Normale 27 2" xfId="2652" xr:uid="{00000000-0005-0000-0000-0000B6160000}"/>
    <cellStyle name="Normale 28" xfId="1038" xr:uid="{00000000-0005-0000-0000-0000B7160000}"/>
    <cellStyle name="Normale 28 2" xfId="2653" xr:uid="{00000000-0005-0000-0000-0000B8160000}"/>
    <cellStyle name="Normale 29" xfId="1039" xr:uid="{00000000-0005-0000-0000-0000B9160000}"/>
    <cellStyle name="Normale 29 2" xfId="2654" xr:uid="{00000000-0005-0000-0000-0000BA160000}"/>
    <cellStyle name="Normale 3" xfId="1040" xr:uid="{00000000-0005-0000-0000-0000BB160000}"/>
    <cellStyle name="Normale 3 2" xfId="1041" xr:uid="{00000000-0005-0000-0000-0000BC160000}"/>
    <cellStyle name="Normale 3 2 2" xfId="2656" xr:uid="{00000000-0005-0000-0000-0000BD160000}"/>
    <cellStyle name="Normale 3 3" xfId="1042" xr:uid="{00000000-0005-0000-0000-0000BE160000}"/>
    <cellStyle name="Normale 3 3 2" xfId="2657" xr:uid="{00000000-0005-0000-0000-0000BF160000}"/>
    <cellStyle name="Normale 3 4" xfId="2655" xr:uid="{00000000-0005-0000-0000-0000C0160000}"/>
    <cellStyle name="Normale 3_EDEN industria 2008 rev" xfId="1043" xr:uid="{00000000-0005-0000-0000-0000C1160000}"/>
    <cellStyle name="Normale 30" xfId="1044" xr:uid="{00000000-0005-0000-0000-0000C2160000}"/>
    <cellStyle name="Normale 30 2" xfId="2658" xr:uid="{00000000-0005-0000-0000-0000C3160000}"/>
    <cellStyle name="Normale 31" xfId="1045" xr:uid="{00000000-0005-0000-0000-0000C4160000}"/>
    <cellStyle name="Normale 31 2" xfId="2659" xr:uid="{00000000-0005-0000-0000-0000C5160000}"/>
    <cellStyle name="Normale 32" xfId="1046" xr:uid="{00000000-0005-0000-0000-0000C6160000}"/>
    <cellStyle name="Normale 32 2" xfId="2660" xr:uid="{00000000-0005-0000-0000-0000C7160000}"/>
    <cellStyle name="Normale 33" xfId="1047" xr:uid="{00000000-0005-0000-0000-0000C8160000}"/>
    <cellStyle name="Normale 33 2" xfId="2661" xr:uid="{00000000-0005-0000-0000-0000C9160000}"/>
    <cellStyle name="Normale 34" xfId="1048" xr:uid="{00000000-0005-0000-0000-0000CA160000}"/>
    <cellStyle name="Normale 34 2" xfId="2662" xr:uid="{00000000-0005-0000-0000-0000CB160000}"/>
    <cellStyle name="Normale 35" xfId="1049" xr:uid="{00000000-0005-0000-0000-0000CC160000}"/>
    <cellStyle name="Normale 35 2" xfId="2663" xr:uid="{00000000-0005-0000-0000-0000CD160000}"/>
    <cellStyle name="Normale 36" xfId="1050" xr:uid="{00000000-0005-0000-0000-0000CE160000}"/>
    <cellStyle name="Normale 36 2" xfId="2664" xr:uid="{00000000-0005-0000-0000-0000CF160000}"/>
    <cellStyle name="Normale 37" xfId="1051" xr:uid="{00000000-0005-0000-0000-0000D0160000}"/>
    <cellStyle name="Normale 37 2" xfId="2665" xr:uid="{00000000-0005-0000-0000-0000D1160000}"/>
    <cellStyle name="Normale 38" xfId="1052" xr:uid="{00000000-0005-0000-0000-0000D2160000}"/>
    <cellStyle name="Normale 38 2" xfId="2666" xr:uid="{00000000-0005-0000-0000-0000D3160000}"/>
    <cellStyle name="Normale 39" xfId="1053" xr:uid="{00000000-0005-0000-0000-0000D4160000}"/>
    <cellStyle name="Normale 39 2" xfId="2667" xr:uid="{00000000-0005-0000-0000-0000D5160000}"/>
    <cellStyle name="Normale 4" xfId="1054" xr:uid="{00000000-0005-0000-0000-0000D6160000}"/>
    <cellStyle name="Normale 4 2" xfId="1055" xr:uid="{00000000-0005-0000-0000-0000D7160000}"/>
    <cellStyle name="Normale 4 2 2" xfId="2669" xr:uid="{00000000-0005-0000-0000-0000D8160000}"/>
    <cellStyle name="Normale 4 3" xfId="1056" xr:uid="{00000000-0005-0000-0000-0000D9160000}"/>
    <cellStyle name="Normale 4 3 2" xfId="2670" xr:uid="{00000000-0005-0000-0000-0000DA160000}"/>
    <cellStyle name="Normale 4 4" xfId="2668" xr:uid="{00000000-0005-0000-0000-0000DB160000}"/>
    <cellStyle name="Normale 4_EDEN industria 2008 rev" xfId="1057" xr:uid="{00000000-0005-0000-0000-0000DC160000}"/>
    <cellStyle name="Normale 40" xfId="1058" xr:uid="{00000000-0005-0000-0000-0000DD160000}"/>
    <cellStyle name="Normale 40 2" xfId="2671" xr:uid="{00000000-0005-0000-0000-0000DE160000}"/>
    <cellStyle name="Normale 41" xfId="1059" xr:uid="{00000000-0005-0000-0000-0000DF160000}"/>
    <cellStyle name="Normale 41 2" xfId="2672" xr:uid="{00000000-0005-0000-0000-0000E0160000}"/>
    <cellStyle name="Normale 42" xfId="1060" xr:uid="{00000000-0005-0000-0000-0000E1160000}"/>
    <cellStyle name="Normale 42 2" xfId="2673" xr:uid="{00000000-0005-0000-0000-0000E2160000}"/>
    <cellStyle name="Normale 43" xfId="1061" xr:uid="{00000000-0005-0000-0000-0000E3160000}"/>
    <cellStyle name="Normale 43 2" xfId="2674" xr:uid="{00000000-0005-0000-0000-0000E4160000}"/>
    <cellStyle name="Normale 44" xfId="1062" xr:uid="{00000000-0005-0000-0000-0000E5160000}"/>
    <cellStyle name="Normale 44 2" xfId="2675" xr:uid="{00000000-0005-0000-0000-0000E6160000}"/>
    <cellStyle name="Normale 45" xfId="1063" xr:uid="{00000000-0005-0000-0000-0000E7160000}"/>
    <cellStyle name="Normale 45 2" xfId="2676" xr:uid="{00000000-0005-0000-0000-0000E8160000}"/>
    <cellStyle name="Normale 46" xfId="1064" xr:uid="{00000000-0005-0000-0000-0000E9160000}"/>
    <cellStyle name="Normale 46 2" xfId="2677" xr:uid="{00000000-0005-0000-0000-0000EA160000}"/>
    <cellStyle name="Normale 47" xfId="1065" xr:uid="{00000000-0005-0000-0000-0000EB160000}"/>
    <cellStyle name="Normale 47 2" xfId="2678" xr:uid="{00000000-0005-0000-0000-0000EC160000}"/>
    <cellStyle name="Normale 48" xfId="1066" xr:uid="{00000000-0005-0000-0000-0000ED160000}"/>
    <cellStyle name="Normale 48 2" xfId="2679" xr:uid="{00000000-0005-0000-0000-0000EE160000}"/>
    <cellStyle name="Normale 49" xfId="1067" xr:uid="{00000000-0005-0000-0000-0000EF160000}"/>
    <cellStyle name="Normale 49 2" xfId="2680" xr:uid="{00000000-0005-0000-0000-0000F0160000}"/>
    <cellStyle name="Normale 5" xfId="1068" xr:uid="{00000000-0005-0000-0000-0000F1160000}"/>
    <cellStyle name="Normale 5 2" xfId="1069" xr:uid="{00000000-0005-0000-0000-0000F2160000}"/>
    <cellStyle name="Normale 5 2 2" xfId="2682" xr:uid="{00000000-0005-0000-0000-0000F3160000}"/>
    <cellStyle name="Normale 5 3" xfId="1070" xr:uid="{00000000-0005-0000-0000-0000F4160000}"/>
    <cellStyle name="Normale 5 3 2" xfId="2683" xr:uid="{00000000-0005-0000-0000-0000F5160000}"/>
    <cellStyle name="Normale 5 4" xfId="2681" xr:uid="{00000000-0005-0000-0000-0000F6160000}"/>
    <cellStyle name="Normale 5_EDEN industria 2008 rev" xfId="1071" xr:uid="{00000000-0005-0000-0000-0000F7160000}"/>
    <cellStyle name="Normale 50" xfId="1072" xr:uid="{00000000-0005-0000-0000-0000F8160000}"/>
    <cellStyle name="Normale 50 2" xfId="2684" xr:uid="{00000000-0005-0000-0000-0000F9160000}"/>
    <cellStyle name="Normale 51" xfId="1073" xr:uid="{00000000-0005-0000-0000-0000FA160000}"/>
    <cellStyle name="Normale 51 2" xfId="2685" xr:uid="{00000000-0005-0000-0000-0000FB160000}"/>
    <cellStyle name="Normale 52" xfId="1074" xr:uid="{00000000-0005-0000-0000-0000FC160000}"/>
    <cellStyle name="Normale 52 2" xfId="2686" xr:uid="{00000000-0005-0000-0000-0000FD160000}"/>
    <cellStyle name="Normale 53" xfId="1075" xr:uid="{00000000-0005-0000-0000-0000FE160000}"/>
    <cellStyle name="Normale 53 2" xfId="2687" xr:uid="{00000000-0005-0000-0000-0000FF160000}"/>
    <cellStyle name="Normale 54" xfId="1076" xr:uid="{00000000-0005-0000-0000-000000170000}"/>
    <cellStyle name="Normale 54 2" xfId="2688" xr:uid="{00000000-0005-0000-0000-000001170000}"/>
    <cellStyle name="Normale 55" xfId="1077" xr:uid="{00000000-0005-0000-0000-000002170000}"/>
    <cellStyle name="Normale 55 2" xfId="2689" xr:uid="{00000000-0005-0000-0000-000003170000}"/>
    <cellStyle name="Normale 56" xfId="1078" xr:uid="{00000000-0005-0000-0000-000004170000}"/>
    <cellStyle name="Normale 56 2" xfId="2690" xr:uid="{00000000-0005-0000-0000-000005170000}"/>
    <cellStyle name="Normale 57" xfId="1079" xr:uid="{00000000-0005-0000-0000-000006170000}"/>
    <cellStyle name="Normale 57 2" xfId="2691" xr:uid="{00000000-0005-0000-0000-000007170000}"/>
    <cellStyle name="Normale 58" xfId="1080" xr:uid="{00000000-0005-0000-0000-000008170000}"/>
    <cellStyle name="Normale 58 2" xfId="2692" xr:uid="{00000000-0005-0000-0000-000009170000}"/>
    <cellStyle name="Normale 59" xfId="1081" xr:uid="{00000000-0005-0000-0000-00000A170000}"/>
    <cellStyle name="Normale 59 2" xfId="2693" xr:uid="{00000000-0005-0000-0000-00000B170000}"/>
    <cellStyle name="Normale 6" xfId="1082" xr:uid="{00000000-0005-0000-0000-00000C170000}"/>
    <cellStyle name="Normale 6 2" xfId="1083" xr:uid="{00000000-0005-0000-0000-00000D170000}"/>
    <cellStyle name="Normale 6 2 2" xfId="2695" xr:uid="{00000000-0005-0000-0000-00000E170000}"/>
    <cellStyle name="Normale 6 3" xfId="1084" xr:uid="{00000000-0005-0000-0000-00000F170000}"/>
    <cellStyle name="Normale 6 3 2" xfId="2696" xr:uid="{00000000-0005-0000-0000-000010170000}"/>
    <cellStyle name="Normale 6 4" xfId="2694" xr:uid="{00000000-0005-0000-0000-000011170000}"/>
    <cellStyle name="Normale 6_EDEN industria 2008 rev" xfId="1085" xr:uid="{00000000-0005-0000-0000-000012170000}"/>
    <cellStyle name="Normale 60" xfId="1086" xr:uid="{00000000-0005-0000-0000-000013170000}"/>
    <cellStyle name="Normale 60 2" xfId="2697" xr:uid="{00000000-0005-0000-0000-000014170000}"/>
    <cellStyle name="Normale 61" xfId="1087" xr:uid="{00000000-0005-0000-0000-000015170000}"/>
    <cellStyle name="Normale 61 2" xfId="2698" xr:uid="{00000000-0005-0000-0000-000016170000}"/>
    <cellStyle name="Normale 62" xfId="1088" xr:uid="{00000000-0005-0000-0000-000017170000}"/>
    <cellStyle name="Normale 62 2" xfId="2699" xr:uid="{00000000-0005-0000-0000-000018170000}"/>
    <cellStyle name="Normale 63" xfId="1089" xr:uid="{00000000-0005-0000-0000-000019170000}"/>
    <cellStyle name="Normale 63 2" xfId="2700" xr:uid="{00000000-0005-0000-0000-00001A170000}"/>
    <cellStyle name="Normale 64" xfId="1090" xr:uid="{00000000-0005-0000-0000-00001B170000}"/>
    <cellStyle name="Normale 64 2" xfId="2701" xr:uid="{00000000-0005-0000-0000-00001C170000}"/>
    <cellStyle name="Normale 65" xfId="1091" xr:uid="{00000000-0005-0000-0000-00001D170000}"/>
    <cellStyle name="Normale 65 2" xfId="2702" xr:uid="{00000000-0005-0000-0000-00001E170000}"/>
    <cellStyle name="Normale 7" xfId="1092" xr:uid="{00000000-0005-0000-0000-00001F170000}"/>
    <cellStyle name="Normale 7 2" xfId="1093" xr:uid="{00000000-0005-0000-0000-000020170000}"/>
    <cellStyle name="Normale 7 2 2" xfId="2704" xr:uid="{00000000-0005-0000-0000-000021170000}"/>
    <cellStyle name="Normale 7 3" xfId="1094" xr:uid="{00000000-0005-0000-0000-000022170000}"/>
    <cellStyle name="Normale 7 3 2" xfId="2705" xr:uid="{00000000-0005-0000-0000-000023170000}"/>
    <cellStyle name="Normale 7 4" xfId="2703" xr:uid="{00000000-0005-0000-0000-000024170000}"/>
    <cellStyle name="Normale 7_EDEN industria 2008 rev" xfId="1095" xr:uid="{00000000-0005-0000-0000-000025170000}"/>
    <cellStyle name="Normale 8" xfId="1096" xr:uid="{00000000-0005-0000-0000-000026170000}"/>
    <cellStyle name="Normale 8 2" xfId="1097" xr:uid="{00000000-0005-0000-0000-000027170000}"/>
    <cellStyle name="Normale 8 2 2" xfId="2707" xr:uid="{00000000-0005-0000-0000-000028170000}"/>
    <cellStyle name="Normale 8 3" xfId="1098" xr:uid="{00000000-0005-0000-0000-000029170000}"/>
    <cellStyle name="Normale 8 3 2" xfId="2708" xr:uid="{00000000-0005-0000-0000-00002A170000}"/>
    <cellStyle name="Normale 8 4" xfId="2706" xr:uid="{00000000-0005-0000-0000-00002B170000}"/>
    <cellStyle name="Normale 8_EDEN industria 2008 rev" xfId="1099" xr:uid="{00000000-0005-0000-0000-00002C170000}"/>
    <cellStyle name="Normale 9" xfId="1100" xr:uid="{00000000-0005-0000-0000-00002D170000}"/>
    <cellStyle name="Normale 9 2" xfId="1101" xr:uid="{00000000-0005-0000-0000-00002E170000}"/>
    <cellStyle name="Normale 9 2 2" xfId="2710" xr:uid="{00000000-0005-0000-0000-00002F170000}"/>
    <cellStyle name="Normale 9 3" xfId="1102" xr:uid="{00000000-0005-0000-0000-000030170000}"/>
    <cellStyle name="Normale 9 3 2" xfId="2711" xr:uid="{00000000-0005-0000-0000-000031170000}"/>
    <cellStyle name="Normale 9 4" xfId="2709" xr:uid="{00000000-0005-0000-0000-000032170000}"/>
    <cellStyle name="Normale 9_EDEN industria 2008 rev" xfId="1103" xr:uid="{00000000-0005-0000-0000-000033170000}"/>
    <cellStyle name="Normale_B2020" xfId="1104" xr:uid="{00000000-0005-0000-0000-000034170000}"/>
    <cellStyle name="Nota" xfId="1105" xr:uid="{00000000-0005-0000-0000-000035170000}"/>
    <cellStyle name="Nota 10" xfId="9338" xr:uid="{43F9C5AE-2CA0-484A-80C8-F54790497D33}"/>
    <cellStyle name="Nota 2" xfId="1106" xr:uid="{00000000-0005-0000-0000-000036170000}"/>
    <cellStyle name="Nota 2 2" xfId="2712" xr:uid="{00000000-0005-0000-0000-000037170000}"/>
    <cellStyle name="Nota 2 2 2" xfId="7978" xr:uid="{F840DCDE-22EA-4849-9FC8-A7F3E3ADBC45}"/>
    <cellStyle name="Nota 2 2 3" xfId="9304" xr:uid="{60E88374-BE70-4204-B057-7964B4C316BC}"/>
    <cellStyle name="Nota 2 2 4" xfId="10674" xr:uid="{5860C9CE-84D6-4A98-A5F6-08DB6623E282}"/>
    <cellStyle name="Nota 2 2 5" xfId="7949" xr:uid="{99446F00-055B-408C-A583-75012B656F0A}"/>
    <cellStyle name="Nota 2 2 6" xfId="7960" xr:uid="{AF10EEB7-88F3-4AB2-B31C-CB2ADDC4E5D7}"/>
    <cellStyle name="Nota 2 3" xfId="7926" xr:uid="{F771CE97-7641-4EAB-84AB-5507155B0142}"/>
    <cellStyle name="Nota 2 4" xfId="7938" xr:uid="{C24FCAF2-3201-4AC7-949D-1B5C35178652}"/>
    <cellStyle name="Nota 2 5" xfId="7966" xr:uid="{003AF575-83DA-45E0-B2E6-F0796BB94093}"/>
    <cellStyle name="Nota 2 6" xfId="7965" xr:uid="{B647533F-CB38-4961-AD11-BF66F19574C0}"/>
    <cellStyle name="Nota 2 7" xfId="7910" xr:uid="{47914513-531D-4F20-A80A-41605A040B91}"/>
    <cellStyle name="Nota 3" xfId="1107" xr:uid="{00000000-0005-0000-0000-000038170000}"/>
    <cellStyle name="Nota 3 2" xfId="1108" xr:uid="{00000000-0005-0000-0000-000039170000}"/>
    <cellStyle name="Nota 3 2 2" xfId="7928" xr:uid="{57773F3D-AB54-4261-91F8-97F3872EC632}"/>
    <cellStyle name="Nota 3 2 3" xfId="7937" xr:uid="{D6D95219-646D-4B41-BAD6-BE10008978AF}"/>
    <cellStyle name="Nota 3 2 4" xfId="7974" xr:uid="{7D3C5D6E-68BD-48C2-8192-6C6434DB00F1}"/>
    <cellStyle name="Nota 3 2 5" xfId="7984" xr:uid="{E6657DA8-EC69-4B32-ADEE-017C6FA1F130}"/>
    <cellStyle name="Nota 3 2 6" xfId="7975" xr:uid="{4D2F287E-73E1-4546-8142-412C3470F89B}"/>
    <cellStyle name="Nota 3 3" xfId="1109" xr:uid="{00000000-0005-0000-0000-00003A170000}"/>
    <cellStyle name="Nota 3 3 2" xfId="2714" xr:uid="{00000000-0005-0000-0000-00003B170000}"/>
    <cellStyle name="Nota 3 3 2 2" xfId="7980" xr:uid="{D3DCA8BA-50EF-4CC5-87AA-3BE610DAB530}"/>
    <cellStyle name="Nota 3 3 2 3" xfId="9320" xr:uid="{3CBFC41E-33F8-4ADF-8F96-11427E34A3AA}"/>
    <cellStyle name="Nota 3 3 2 4" xfId="7902" xr:uid="{2E32F9D1-5AE8-4BF5-82C9-F81A88515B28}"/>
    <cellStyle name="Nota 3 3 2 5" xfId="7944" xr:uid="{1AC72BDF-7CBA-4F3D-9FEC-949D4ECC590B}"/>
    <cellStyle name="Nota 3 3 2 6" xfId="9306" xr:uid="{7A861E6E-97B4-4869-9876-D5751973C80F}"/>
    <cellStyle name="Nota 3 3 3" xfId="7929" xr:uid="{7286531C-F8F1-4FBA-9EEF-D3B024546B05}"/>
    <cellStyle name="Nota 3 3 4" xfId="7936" xr:uid="{27A7F8A1-DFEF-4B19-837C-F90A04D3EAD0}"/>
    <cellStyle name="Nota 3 3 5" xfId="9302" xr:uid="{F3DC5820-8B6F-425A-8BBD-6A07EDB86A5C}"/>
    <cellStyle name="Nota 3 3 6" xfId="10667" xr:uid="{7B765FE9-C3A8-408F-85F1-237AD27C25B2}"/>
    <cellStyle name="Nota 3 3 7" xfId="7948" xr:uid="{0927F17C-F09D-454B-B1DB-C7DF89A6EA9C}"/>
    <cellStyle name="Nota 3 4" xfId="2713" xr:uid="{00000000-0005-0000-0000-00003C170000}"/>
    <cellStyle name="Nota 3 4 2" xfId="7979" xr:uid="{60868189-CE53-4DB8-909C-726D73EC7680}"/>
    <cellStyle name="Nota 3 4 3" xfId="9354" xr:uid="{CCBA4F83-264B-404B-B580-5E7360F074AA}"/>
    <cellStyle name="Nota 3 4 4" xfId="10684" xr:uid="{10B2D40F-4778-4711-9C3F-91A2B4079AD8}"/>
    <cellStyle name="Nota 3 4 5" xfId="10668" xr:uid="{7C3BAF84-FEEB-4DD6-BAB9-169A4A512ECC}"/>
    <cellStyle name="Nota 3 4 6" xfId="9355" xr:uid="{451F8899-E9F8-4EE5-8E96-F9D92A619B03}"/>
    <cellStyle name="Nota 3 5" xfId="7927" xr:uid="{FF6E6B01-ADB2-4315-A77A-E3A00B662EDE}"/>
    <cellStyle name="Nota 3 6" xfId="7987" xr:uid="{91AA2D6A-C11D-46C7-9C3B-1799E6CEDA1E}"/>
    <cellStyle name="Nota 3 7" xfId="7921" xr:uid="{6BE7B602-3DC1-4556-BF70-47220BDB3109}"/>
    <cellStyle name="Nota 3 8" xfId="7983" xr:uid="{957AB6C9-71A3-47B1-A0EF-5A51ED98991F}"/>
    <cellStyle name="Nota 3 9" xfId="7923" xr:uid="{E7D6CF6D-8AEA-496C-B636-DB00BE0D76A0}"/>
    <cellStyle name="Nota 4" xfId="1110" xr:uid="{00000000-0005-0000-0000-00003D170000}"/>
    <cellStyle name="Nota 4 2" xfId="1111" xr:uid="{00000000-0005-0000-0000-00003E170000}"/>
    <cellStyle name="Nota 4 2 2" xfId="2716" xr:uid="{00000000-0005-0000-0000-00003F170000}"/>
    <cellStyle name="Nota 4 2 2 2" xfId="7982" xr:uid="{927C8FA8-17E1-44AD-98F2-94577C373332}"/>
    <cellStyle name="Nota 4 2 2 3" xfId="9337" xr:uid="{2FEB290E-7D0E-48F9-A0D6-F6BFD055B28C}"/>
    <cellStyle name="Nota 4 2 2 4" xfId="10673" xr:uid="{6A1AB329-1ADC-4E0C-8F62-0327ADFEE745}"/>
    <cellStyle name="Nota 4 2 2 5" xfId="9339" xr:uid="{9112D9BA-6975-41D9-9FB2-8FC1139B38C8}"/>
    <cellStyle name="Nota 4 2 2 6" xfId="7901" xr:uid="{7A070260-365C-48FE-A563-8EB1754D0DC5}"/>
    <cellStyle name="Nota 4 2 3" xfId="7931" xr:uid="{4CA65E9F-DF46-4573-B27E-FE3F75B1785F}"/>
    <cellStyle name="Nota 4 2 4" xfId="7985" xr:uid="{0AB15209-48C0-4D47-99A0-30672B14D278}"/>
    <cellStyle name="Nota 4 2 5" xfId="7973" xr:uid="{1A2B80CD-F90C-4437-AF5F-1C397B87E33C}"/>
    <cellStyle name="Nota 4 2 6" xfId="7967" xr:uid="{34B4EF76-A83B-4147-B326-6E7AAD8CB90A}"/>
    <cellStyle name="Nota 4 2 7" xfId="7903" xr:uid="{1F90E0DB-BA2C-4370-97C6-B1E7EE7FD93A}"/>
    <cellStyle name="Nota 4 3" xfId="2715" xr:uid="{00000000-0005-0000-0000-000040170000}"/>
    <cellStyle name="Nota 4 3 2" xfId="7981" xr:uid="{8B4FCBAC-E232-47E8-925C-4293E931C0AC}"/>
    <cellStyle name="Nota 4 3 3" xfId="7968" xr:uid="{DF61348A-C024-4375-9CEB-C8A45D3C590D}"/>
    <cellStyle name="Nota 4 3 4" xfId="9332" xr:uid="{CE9C8099-6C52-4689-99B8-E6F397299FEB}"/>
    <cellStyle name="Nota 4 3 5" xfId="10658" xr:uid="{077DB2F1-4DC7-4A00-AD1E-4F9F3E27B2FD}"/>
    <cellStyle name="Nota 4 3 6" xfId="10659" xr:uid="{20FB9951-72ED-4538-8C6C-E0387657983F}"/>
    <cellStyle name="Nota 4 4" xfId="7930" xr:uid="{D113133A-E0FA-4251-8A91-6162A07FB9B9}"/>
    <cellStyle name="Nota 4 5" xfId="7935" xr:uid="{2B69A3A9-81DC-4B8D-9754-74647512F247}"/>
    <cellStyle name="Nota 4 6" xfId="9352" xr:uid="{CFFDF209-AA69-475B-9371-85C9416E2422}"/>
    <cellStyle name="Nota 4 7" xfId="10681" xr:uid="{F931AE6C-A1F5-4F3B-9890-094073B8AB5F}"/>
    <cellStyle name="Nota 4 8" xfId="10669" xr:uid="{E0A7B72E-A974-4F55-B490-EF6704C94AB5}"/>
    <cellStyle name="Nota 5" xfId="1112" xr:uid="{00000000-0005-0000-0000-000041170000}"/>
    <cellStyle name="Nota 5 2" xfId="7932" xr:uid="{FD6005D9-C6EE-456B-B03D-6C0957701189}"/>
    <cellStyle name="Nota 5 3" xfId="7986" xr:uid="{9250DBDE-F95D-4E1B-B892-2E5D33793591}"/>
    <cellStyle name="Nota 5 4" xfId="7922" xr:uid="{2752D000-40E9-4B9C-91C8-A0771EBF35AE}"/>
    <cellStyle name="Nota 5 5" xfId="7933" xr:uid="{0A031875-7FDE-423E-8E12-DDDD6E21EBAE}"/>
    <cellStyle name="Nota 5 6" xfId="7924" xr:uid="{C4D5CCAE-1B54-480B-971C-0D216AE1547D}"/>
    <cellStyle name="Nota 6" xfId="7925" xr:uid="{DF61109D-F386-4A39-A409-186DF53AD559}"/>
    <cellStyle name="Nota 7" xfId="7939" xr:uid="{ED566FEB-8E54-4BE4-85E2-675C0B061E64}"/>
    <cellStyle name="Nota 8" xfId="9319" xr:uid="{C5447D6E-50D4-480A-9B26-47EDB3F33EE4}"/>
    <cellStyle name="Nota 9" xfId="9299" xr:uid="{E65AC1DD-7034-4F25-8C3B-9357E1CD7486}"/>
    <cellStyle name="Note 2" xfId="3450" xr:uid="{00000000-0005-0000-0000-000042170000}"/>
    <cellStyle name="Note 2 2" xfId="3522" xr:uid="{00000000-0005-0000-0000-000043170000}"/>
    <cellStyle name="Note 2 2 2" xfId="8106" xr:uid="{04E7C344-6018-4F47-9E80-9DA0F962D465}"/>
    <cellStyle name="Note 2 2 3" xfId="7964" xr:uid="{591BA793-5383-4F44-9F5A-0DA64822BA0E}"/>
    <cellStyle name="Note 2 2 4" xfId="10672" xr:uid="{A4F6E04E-B432-4152-AD8D-5282929AA028}"/>
    <cellStyle name="Note 2 2 5" xfId="7989" xr:uid="{F226C5F3-609A-4940-94DD-58F9899F8A2A}"/>
    <cellStyle name="Note 2 2 6" xfId="10685" xr:uid="{20D489C3-99E6-444D-84A7-61A53C1BC903}"/>
    <cellStyle name="Note 2 3" xfId="8052" xr:uid="{8D9A8EE7-3BA5-426B-B974-9CC251CAEDC3}"/>
    <cellStyle name="Note 2 4" xfId="7911" xr:uid="{AB8F3359-30A2-45D7-8EA2-E8E19BA72BE2}"/>
    <cellStyle name="Note 2 5" xfId="7963" xr:uid="{234463DA-68D4-43C9-9A3C-71932FA1190C}"/>
    <cellStyle name="Note 2 6" xfId="7900" xr:uid="{ADDFDE3F-F903-4AC5-A803-98B3EAB4ADB4}"/>
    <cellStyle name="Note 2 7" xfId="9364" xr:uid="{549D8EBD-7201-407A-82F4-21A873148C91}"/>
    <cellStyle name="Nuovo" xfId="1113" xr:uid="{00000000-0005-0000-0000-000044170000}"/>
    <cellStyle name="Nuovo 10" xfId="1114" xr:uid="{00000000-0005-0000-0000-000045170000}"/>
    <cellStyle name="Nuovo 10 2" xfId="1115" xr:uid="{00000000-0005-0000-0000-000046170000}"/>
    <cellStyle name="Nuovo 10 2 2" xfId="2717" xr:uid="{00000000-0005-0000-0000-000047170000}"/>
    <cellStyle name="Nuovo 10 3" xfId="1116" xr:uid="{00000000-0005-0000-0000-000048170000}"/>
    <cellStyle name="Nuovo 10 3 2" xfId="1117" xr:uid="{00000000-0005-0000-0000-000049170000}"/>
    <cellStyle name="Nuovo 10 3 3" xfId="1118" xr:uid="{00000000-0005-0000-0000-00004A170000}"/>
    <cellStyle name="Nuovo 10 3 3 2" xfId="2719" xr:uid="{00000000-0005-0000-0000-00004B170000}"/>
    <cellStyle name="Nuovo 10 3 4" xfId="2718" xr:uid="{00000000-0005-0000-0000-00004C170000}"/>
    <cellStyle name="Nuovo 10 4" xfId="1119" xr:uid="{00000000-0005-0000-0000-00004D170000}"/>
    <cellStyle name="Nuovo 10 4 2" xfId="1120" xr:uid="{00000000-0005-0000-0000-00004E170000}"/>
    <cellStyle name="Nuovo 10 4 2 2" xfId="2721" xr:uid="{00000000-0005-0000-0000-00004F170000}"/>
    <cellStyle name="Nuovo 10 4 3" xfId="2720" xr:uid="{00000000-0005-0000-0000-000050170000}"/>
    <cellStyle name="Nuovo 10 5" xfId="1121" xr:uid="{00000000-0005-0000-0000-000051170000}"/>
    <cellStyle name="Nuovo 11" xfId="1122" xr:uid="{00000000-0005-0000-0000-000052170000}"/>
    <cellStyle name="Nuovo 11 2" xfId="1123" xr:uid="{00000000-0005-0000-0000-000053170000}"/>
    <cellStyle name="Nuovo 11 2 2" xfId="2722" xr:uid="{00000000-0005-0000-0000-000054170000}"/>
    <cellStyle name="Nuovo 11 3" xfId="1124" xr:uid="{00000000-0005-0000-0000-000055170000}"/>
    <cellStyle name="Nuovo 11 3 2" xfId="1125" xr:uid="{00000000-0005-0000-0000-000056170000}"/>
    <cellStyle name="Nuovo 11 3 3" xfId="1126" xr:uid="{00000000-0005-0000-0000-000057170000}"/>
    <cellStyle name="Nuovo 11 3 3 2" xfId="2724" xr:uid="{00000000-0005-0000-0000-000058170000}"/>
    <cellStyle name="Nuovo 11 3 4" xfId="2723" xr:uid="{00000000-0005-0000-0000-000059170000}"/>
    <cellStyle name="Nuovo 11 4" xfId="1127" xr:uid="{00000000-0005-0000-0000-00005A170000}"/>
    <cellStyle name="Nuovo 11 4 2" xfId="1128" xr:uid="{00000000-0005-0000-0000-00005B170000}"/>
    <cellStyle name="Nuovo 11 4 2 2" xfId="2726" xr:uid="{00000000-0005-0000-0000-00005C170000}"/>
    <cellStyle name="Nuovo 11 4 3" xfId="2725" xr:uid="{00000000-0005-0000-0000-00005D170000}"/>
    <cellStyle name="Nuovo 11 5" xfId="1129" xr:uid="{00000000-0005-0000-0000-00005E170000}"/>
    <cellStyle name="Nuovo 12" xfId="1130" xr:uid="{00000000-0005-0000-0000-00005F170000}"/>
    <cellStyle name="Nuovo 12 2" xfId="1131" xr:uid="{00000000-0005-0000-0000-000060170000}"/>
    <cellStyle name="Nuovo 12 2 2" xfId="2727" xr:uid="{00000000-0005-0000-0000-000061170000}"/>
    <cellStyle name="Nuovo 12 3" xfId="1132" xr:uid="{00000000-0005-0000-0000-000062170000}"/>
    <cellStyle name="Nuovo 12 3 2" xfId="1133" xr:uid="{00000000-0005-0000-0000-000063170000}"/>
    <cellStyle name="Nuovo 12 3 3" xfId="1134" xr:uid="{00000000-0005-0000-0000-000064170000}"/>
    <cellStyle name="Nuovo 12 3 3 2" xfId="2729" xr:uid="{00000000-0005-0000-0000-000065170000}"/>
    <cellStyle name="Nuovo 12 3 4" xfId="2728" xr:uid="{00000000-0005-0000-0000-000066170000}"/>
    <cellStyle name="Nuovo 12 4" xfId="1135" xr:uid="{00000000-0005-0000-0000-000067170000}"/>
    <cellStyle name="Nuovo 12 4 2" xfId="1136" xr:uid="{00000000-0005-0000-0000-000068170000}"/>
    <cellStyle name="Nuovo 12 4 2 2" xfId="2731" xr:uid="{00000000-0005-0000-0000-000069170000}"/>
    <cellStyle name="Nuovo 12 4 3" xfId="2730" xr:uid="{00000000-0005-0000-0000-00006A170000}"/>
    <cellStyle name="Nuovo 12 5" xfId="1137" xr:uid="{00000000-0005-0000-0000-00006B170000}"/>
    <cellStyle name="Nuovo 13" xfId="1138" xr:uid="{00000000-0005-0000-0000-00006C170000}"/>
    <cellStyle name="Nuovo 13 2" xfId="1139" xr:uid="{00000000-0005-0000-0000-00006D170000}"/>
    <cellStyle name="Nuovo 13 2 2" xfId="2732" xr:uid="{00000000-0005-0000-0000-00006E170000}"/>
    <cellStyle name="Nuovo 13 3" xfId="1140" xr:uid="{00000000-0005-0000-0000-00006F170000}"/>
    <cellStyle name="Nuovo 13 3 2" xfId="1141" xr:uid="{00000000-0005-0000-0000-000070170000}"/>
    <cellStyle name="Nuovo 13 3 3" xfId="1142" xr:uid="{00000000-0005-0000-0000-000071170000}"/>
    <cellStyle name="Nuovo 13 3 3 2" xfId="2734" xr:uid="{00000000-0005-0000-0000-000072170000}"/>
    <cellStyle name="Nuovo 13 3 4" xfId="2733" xr:uid="{00000000-0005-0000-0000-000073170000}"/>
    <cellStyle name="Nuovo 13 4" xfId="1143" xr:uid="{00000000-0005-0000-0000-000074170000}"/>
    <cellStyle name="Nuovo 13 4 2" xfId="1144" xr:uid="{00000000-0005-0000-0000-000075170000}"/>
    <cellStyle name="Nuovo 13 4 2 2" xfId="2736" xr:uid="{00000000-0005-0000-0000-000076170000}"/>
    <cellStyle name="Nuovo 13 4 3" xfId="2735" xr:uid="{00000000-0005-0000-0000-000077170000}"/>
    <cellStyle name="Nuovo 13 5" xfId="1145" xr:uid="{00000000-0005-0000-0000-000078170000}"/>
    <cellStyle name="Nuovo 14" xfId="1146" xr:uid="{00000000-0005-0000-0000-000079170000}"/>
    <cellStyle name="Nuovo 14 2" xfId="1147" xr:uid="{00000000-0005-0000-0000-00007A170000}"/>
    <cellStyle name="Nuovo 14 2 2" xfId="2737" xr:uid="{00000000-0005-0000-0000-00007B170000}"/>
    <cellStyle name="Nuovo 14 3" xfId="1148" xr:uid="{00000000-0005-0000-0000-00007C170000}"/>
    <cellStyle name="Nuovo 14 3 2" xfId="1149" xr:uid="{00000000-0005-0000-0000-00007D170000}"/>
    <cellStyle name="Nuovo 14 3 3" xfId="1150" xr:uid="{00000000-0005-0000-0000-00007E170000}"/>
    <cellStyle name="Nuovo 14 3 3 2" xfId="2739" xr:uid="{00000000-0005-0000-0000-00007F170000}"/>
    <cellStyle name="Nuovo 14 3 4" xfId="2738" xr:uid="{00000000-0005-0000-0000-000080170000}"/>
    <cellStyle name="Nuovo 14 4" xfId="1151" xr:uid="{00000000-0005-0000-0000-000081170000}"/>
    <cellStyle name="Nuovo 14 4 2" xfId="1152" xr:uid="{00000000-0005-0000-0000-000082170000}"/>
    <cellStyle name="Nuovo 14 4 2 2" xfId="2741" xr:uid="{00000000-0005-0000-0000-000083170000}"/>
    <cellStyle name="Nuovo 14 4 3" xfId="2740" xr:uid="{00000000-0005-0000-0000-000084170000}"/>
    <cellStyle name="Nuovo 14 5" xfId="1153" xr:uid="{00000000-0005-0000-0000-000085170000}"/>
    <cellStyle name="Nuovo 15" xfId="1154" xr:uid="{00000000-0005-0000-0000-000086170000}"/>
    <cellStyle name="Nuovo 15 2" xfId="1155" xr:uid="{00000000-0005-0000-0000-000087170000}"/>
    <cellStyle name="Nuovo 15 2 2" xfId="2742" xr:uid="{00000000-0005-0000-0000-000088170000}"/>
    <cellStyle name="Nuovo 15 3" xfId="1156" xr:uid="{00000000-0005-0000-0000-000089170000}"/>
    <cellStyle name="Nuovo 15 3 2" xfId="1157" xr:uid="{00000000-0005-0000-0000-00008A170000}"/>
    <cellStyle name="Nuovo 15 3 3" xfId="1158" xr:uid="{00000000-0005-0000-0000-00008B170000}"/>
    <cellStyle name="Nuovo 15 3 3 2" xfId="2744" xr:uid="{00000000-0005-0000-0000-00008C170000}"/>
    <cellStyle name="Nuovo 15 3 4" xfId="2743" xr:uid="{00000000-0005-0000-0000-00008D170000}"/>
    <cellStyle name="Nuovo 15 4" xfId="1159" xr:uid="{00000000-0005-0000-0000-00008E170000}"/>
    <cellStyle name="Nuovo 15 4 2" xfId="1160" xr:uid="{00000000-0005-0000-0000-00008F170000}"/>
    <cellStyle name="Nuovo 15 4 2 2" xfId="2746" xr:uid="{00000000-0005-0000-0000-000090170000}"/>
    <cellStyle name="Nuovo 15 4 3" xfId="2745" xr:uid="{00000000-0005-0000-0000-000091170000}"/>
    <cellStyle name="Nuovo 15 5" xfId="1161" xr:uid="{00000000-0005-0000-0000-000092170000}"/>
    <cellStyle name="Nuovo 16" xfId="1162" xr:uid="{00000000-0005-0000-0000-000093170000}"/>
    <cellStyle name="Nuovo 16 2" xfId="1163" xr:uid="{00000000-0005-0000-0000-000094170000}"/>
    <cellStyle name="Nuovo 16 2 2" xfId="2747" xr:uid="{00000000-0005-0000-0000-000095170000}"/>
    <cellStyle name="Nuovo 16 3" xfId="1164" xr:uid="{00000000-0005-0000-0000-000096170000}"/>
    <cellStyle name="Nuovo 16 3 2" xfId="1165" xr:uid="{00000000-0005-0000-0000-000097170000}"/>
    <cellStyle name="Nuovo 16 3 3" xfId="1166" xr:uid="{00000000-0005-0000-0000-000098170000}"/>
    <cellStyle name="Nuovo 16 3 3 2" xfId="2749" xr:uid="{00000000-0005-0000-0000-000099170000}"/>
    <cellStyle name="Nuovo 16 3 4" xfId="2748" xr:uid="{00000000-0005-0000-0000-00009A170000}"/>
    <cellStyle name="Nuovo 16 4" xfId="1167" xr:uid="{00000000-0005-0000-0000-00009B170000}"/>
    <cellStyle name="Nuovo 16 4 2" xfId="1168" xr:uid="{00000000-0005-0000-0000-00009C170000}"/>
    <cellStyle name="Nuovo 16 4 2 2" xfId="2751" xr:uid="{00000000-0005-0000-0000-00009D170000}"/>
    <cellStyle name="Nuovo 16 4 3" xfId="2750" xr:uid="{00000000-0005-0000-0000-00009E170000}"/>
    <cellStyle name="Nuovo 16 5" xfId="1169" xr:uid="{00000000-0005-0000-0000-00009F170000}"/>
    <cellStyle name="Nuovo 17" xfId="1170" xr:uid="{00000000-0005-0000-0000-0000A0170000}"/>
    <cellStyle name="Nuovo 17 2" xfId="1171" xr:uid="{00000000-0005-0000-0000-0000A1170000}"/>
    <cellStyle name="Nuovo 17 2 2" xfId="2752" xr:uid="{00000000-0005-0000-0000-0000A2170000}"/>
    <cellStyle name="Nuovo 17 3" xfId="1172" xr:uid="{00000000-0005-0000-0000-0000A3170000}"/>
    <cellStyle name="Nuovo 17 3 2" xfId="1173" xr:uid="{00000000-0005-0000-0000-0000A4170000}"/>
    <cellStyle name="Nuovo 17 3 3" xfId="1174" xr:uid="{00000000-0005-0000-0000-0000A5170000}"/>
    <cellStyle name="Nuovo 17 3 3 2" xfId="2754" xr:uid="{00000000-0005-0000-0000-0000A6170000}"/>
    <cellStyle name="Nuovo 17 3 4" xfId="2753" xr:uid="{00000000-0005-0000-0000-0000A7170000}"/>
    <cellStyle name="Nuovo 17 4" xfId="1175" xr:uid="{00000000-0005-0000-0000-0000A8170000}"/>
    <cellStyle name="Nuovo 17 4 2" xfId="1176" xr:uid="{00000000-0005-0000-0000-0000A9170000}"/>
    <cellStyle name="Nuovo 17 4 2 2" xfId="2756" xr:uid="{00000000-0005-0000-0000-0000AA170000}"/>
    <cellStyle name="Nuovo 17 4 3" xfId="2755" xr:uid="{00000000-0005-0000-0000-0000AB170000}"/>
    <cellStyle name="Nuovo 17 5" xfId="1177" xr:uid="{00000000-0005-0000-0000-0000AC170000}"/>
    <cellStyle name="Nuovo 18" xfId="1178" xr:uid="{00000000-0005-0000-0000-0000AD170000}"/>
    <cellStyle name="Nuovo 18 2" xfId="1179" xr:uid="{00000000-0005-0000-0000-0000AE170000}"/>
    <cellStyle name="Nuovo 18 2 2" xfId="2757" xr:uid="{00000000-0005-0000-0000-0000AF170000}"/>
    <cellStyle name="Nuovo 18 3" xfId="1180" xr:uid="{00000000-0005-0000-0000-0000B0170000}"/>
    <cellStyle name="Nuovo 18 3 2" xfId="1181" xr:uid="{00000000-0005-0000-0000-0000B1170000}"/>
    <cellStyle name="Nuovo 18 3 3" xfId="1182" xr:uid="{00000000-0005-0000-0000-0000B2170000}"/>
    <cellStyle name="Nuovo 18 3 3 2" xfId="2759" xr:uid="{00000000-0005-0000-0000-0000B3170000}"/>
    <cellStyle name="Nuovo 18 3 4" xfId="2758" xr:uid="{00000000-0005-0000-0000-0000B4170000}"/>
    <cellStyle name="Nuovo 18 4" xfId="1183" xr:uid="{00000000-0005-0000-0000-0000B5170000}"/>
    <cellStyle name="Nuovo 18 4 2" xfId="1184" xr:uid="{00000000-0005-0000-0000-0000B6170000}"/>
    <cellStyle name="Nuovo 18 4 2 2" xfId="2761" xr:uid="{00000000-0005-0000-0000-0000B7170000}"/>
    <cellStyle name="Nuovo 18 4 3" xfId="2760" xr:uid="{00000000-0005-0000-0000-0000B8170000}"/>
    <cellStyle name="Nuovo 18 5" xfId="1185" xr:uid="{00000000-0005-0000-0000-0000B9170000}"/>
    <cellStyle name="Nuovo 19" xfId="1186" xr:uid="{00000000-0005-0000-0000-0000BA170000}"/>
    <cellStyle name="Nuovo 19 2" xfId="1187" xr:uid="{00000000-0005-0000-0000-0000BB170000}"/>
    <cellStyle name="Nuovo 19 2 2" xfId="2762" xr:uid="{00000000-0005-0000-0000-0000BC170000}"/>
    <cellStyle name="Nuovo 19 3" xfId="1188" xr:uid="{00000000-0005-0000-0000-0000BD170000}"/>
    <cellStyle name="Nuovo 19 3 2" xfId="1189" xr:uid="{00000000-0005-0000-0000-0000BE170000}"/>
    <cellStyle name="Nuovo 19 3 3" xfId="1190" xr:uid="{00000000-0005-0000-0000-0000BF170000}"/>
    <cellStyle name="Nuovo 19 3 3 2" xfId="2764" xr:uid="{00000000-0005-0000-0000-0000C0170000}"/>
    <cellStyle name="Nuovo 19 3 4" xfId="2763" xr:uid="{00000000-0005-0000-0000-0000C1170000}"/>
    <cellStyle name="Nuovo 19 4" xfId="1191" xr:uid="{00000000-0005-0000-0000-0000C2170000}"/>
    <cellStyle name="Nuovo 19 4 2" xfId="1192" xr:uid="{00000000-0005-0000-0000-0000C3170000}"/>
    <cellStyle name="Nuovo 19 4 2 2" xfId="2766" xr:uid="{00000000-0005-0000-0000-0000C4170000}"/>
    <cellStyle name="Nuovo 19 4 3" xfId="2765" xr:uid="{00000000-0005-0000-0000-0000C5170000}"/>
    <cellStyle name="Nuovo 19 5" xfId="1193" xr:uid="{00000000-0005-0000-0000-0000C6170000}"/>
    <cellStyle name="Nuovo 2" xfId="1194" xr:uid="{00000000-0005-0000-0000-0000C7170000}"/>
    <cellStyle name="Nuovo 2 2" xfId="1195" xr:uid="{00000000-0005-0000-0000-0000C8170000}"/>
    <cellStyle name="Nuovo 2 2 2" xfId="2767" xr:uid="{00000000-0005-0000-0000-0000C9170000}"/>
    <cellStyle name="Nuovo 2 3" xfId="1196" xr:uid="{00000000-0005-0000-0000-0000CA170000}"/>
    <cellStyle name="Nuovo 2 3 2" xfId="1197" xr:uid="{00000000-0005-0000-0000-0000CB170000}"/>
    <cellStyle name="Nuovo 2 3 3" xfId="1198" xr:uid="{00000000-0005-0000-0000-0000CC170000}"/>
    <cellStyle name="Nuovo 2 3 3 2" xfId="2769" xr:uid="{00000000-0005-0000-0000-0000CD170000}"/>
    <cellStyle name="Nuovo 2 3 4" xfId="2768" xr:uid="{00000000-0005-0000-0000-0000CE170000}"/>
    <cellStyle name="Nuovo 2 4" xfId="1199" xr:uid="{00000000-0005-0000-0000-0000CF170000}"/>
    <cellStyle name="Nuovo 2 4 2" xfId="1200" xr:uid="{00000000-0005-0000-0000-0000D0170000}"/>
    <cellStyle name="Nuovo 2 4 2 2" xfId="2771" xr:uid="{00000000-0005-0000-0000-0000D1170000}"/>
    <cellStyle name="Nuovo 2 4 3" xfId="2770" xr:uid="{00000000-0005-0000-0000-0000D2170000}"/>
    <cellStyle name="Nuovo 2 5" xfId="1201" xr:uid="{00000000-0005-0000-0000-0000D3170000}"/>
    <cellStyle name="Nuovo 20" xfId="1202" xr:uid="{00000000-0005-0000-0000-0000D4170000}"/>
    <cellStyle name="Nuovo 20 2" xfId="1203" xr:uid="{00000000-0005-0000-0000-0000D5170000}"/>
    <cellStyle name="Nuovo 20 2 2" xfId="2772" xr:uid="{00000000-0005-0000-0000-0000D6170000}"/>
    <cellStyle name="Nuovo 20 3" xfId="1204" xr:uid="{00000000-0005-0000-0000-0000D7170000}"/>
    <cellStyle name="Nuovo 20 3 2" xfId="1205" xr:uid="{00000000-0005-0000-0000-0000D8170000}"/>
    <cellStyle name="Nuovo 20 3 3" xfId="1206" xr:uid="{00000000-0005-0000-0000-0000D9170000}"/>
    <cellStyle name="Nuovo 20 3 3 2" xfId="2774" xr:uid="{00000000-0005-0000-0000-0000DA170000}"/>
    <cellStyle name="Nuovo 20 3 4" xfId="2773" xr:uid="{00000000-0005-0000-0000-0000DB170000}"/>
    <cellStyle name="Nuovo 20 4" xfId="1207" xr:uid="{00000000-0005-0000-0000-0000DC170000}"/>
    <cellStyle name="Nuovo 20 4 2" xfId="1208" xr:uid="{00000000-0005-0000-0000-0000DD170000}"/>
    <cellStyle name="Nuovo 20 4 2 2" xfId="2776" xr:uid="{00000000-0005-0000-0000-0000DE170000}"/>
    <cellStyle name="Nuovo 20 4 3" xfId="2775" xr:uid="{00000000-0005-0000-0000-0000DF170000}"/>
    <cellStyle name="Nuovo 20 5" xfId="1209" xr:uid="{00000000-0005-0000-0000-0000E0170000}"/>
    <cellStyle name="Nuovo 21" xfId="1210" xr:uid="{00000000-0005-0000-0000-0000E1170000}"/>
    <cellStyle name="Nuovo 21 2" xfId="1211" xr:uid="{00000000-0005-0000-0000-0000E2170000}"/>
    <cellStyle name="Nuovo 21 2 2" xfId="2777" xr:uid="{00000000-0005-0000-0000-0000E3170000}"/>
    <cellStyle name="Nuovo 21 3" xfId="1212" xr:uid="{00000000-0005-0000-0000-0000E4170000}"/>
    <cellStyle name="Nuovo 21 3 2" xfId="1213" xr:uid="{00000000-0005-0000-0000-0000E5170000}"/>
    <cellStyle name="Nuovo 21 3 3" xfId="1214" xr:uid="{00000000-0005-0000-0000-0000E6170000}"/>
    <cellStyle name="Nuovo 21 3 3 2" xfId="2779" xr:uid="{00000000-0005-0000-0000-0000E7170000}"/>
    <cellStyle name="Nuovo 21 3 4" xfId="2778" xr:uid="{00000000-0005-0000-0000-0000E8170000}"/>
    <cellStyle name="Nuovo 21 4" xfId="1215" xr:uid="{00000000-0005-0000-0000-0000E9170000}"/>
    <cellStyle name="Nuovo 21 4 2" xfId="1216" xr:uid="{00000000-0005-0000-0000-0000EA170000}"/>
    <cellStyle name="Nuovo 21 4 2 2" xfId="2781" xr:uid="{00000000-0005-0000-0000-0000EB170000}"/>
    <cellStyle name="Nuovo 21 4 3" xfId="2780" xr:uid="{00000000-0005-0000-0000-0000EC170000}"/>
    <cellStyle name="Nuovo 21 5" xfId="1217" xr:uid="{00000000-0005-0000-0000-0000ED170000}"/>
    <cellStyle name="Nuovo 22" xfId="1218" xr:uid="{00000000-0005-0000-0000-0000EE170000}"/>
    <cellStyle name="Nuovo 22 2" xfId="1219" xr:uid="{00000000-0005-0000-0000-0000EF170000}"/>
    <cellStyle name="Nuovo 22 2 2" xfId="2782" xr:uid="{00000000-0005-0000-0000-0000F0170000}"/>
    <cellStyle name="Nuovo 22 3" xfId="1220" xr:uid="{00000000-0005-0000-0000-0000F1170000}"/>
    <cellStyle name="Nuovo 22 3 2" xfId="1221" xr:uid="{00000000-0005-0000-0000-0000F2170000}"/>
    <cellStyle name="Nuovo 22 3 3" xfId="1222" xr:uid="{00000000-0005-0000-0000-0000F3170000}"/>
    <cellStyle name="Nuovo 22 3 3 2" xfId="2784" xr:uid="{00000000-0005-0000-0000-0000F4170000}"/>
    <cellStyle name="Nuovo 22 3 4" xfId="2783" xr:uid="{00000000-0005-0000-0000-0000F5170000}"/>
    <cellStyle name="Nuovo 22 4" xfId="1223" xr:uid="{00000000-0005-0000-0000-0000F6170000}"/>
    <cellStyle name="Nuovo 22 4 2" xfId="1224" xr:uid="{00000000-0005-0000-0000-0000F7170000}"/>
    <cellStyle name="Nuovo 22 4 2 2" xfId="2786" xr:uid="{00000000-0005-0000-0000-0000F8170000}"/>
    <cellStyle name="Nuovo 22 4 3" xfId="2785" xr:uid="{00000000-0005-0000-0000-0000F9170000}"/>
    <cellStyle name="Nuovo 22 5" xfId="1225" xr:uid="{00000000-0005-0000-0000-0000FA170000}"/>
    <cellStyle name="Nuovo 23" xfId="1226" xr:uid="{00000000-0005-0000-0000-0000FB170000}"/>
    <cellStyle name="Nuovo 23 2" xfId="1227" xr:uid="{00000000-0005-0000-0000-0000FC170000}"/>
    <cellStyle name="Nuovo 23 2 2" xfId="2787" xr:uid="{00000000-0005-0000-0000-0000FD170000}"/>
    <cellStyle name="Nuovo 23 3" xfId="1228" xr:uid="{00000000-0005-0000-0000-0000FE170000}"/>
    <cellStyle name="Nuovo 23 3 2" xfId="1229" xr:uid="{00000000-0005-0000-0000-0000FF170000}"/>
    <cellStyle name="Nuovo 23 3 3" xfId="1230" xr:uid="{00000000-0005-0000-0000-000000180000}"/>
    <cellStyle name="Nuovo 23 3 3 2" xfId="2789" xr:uid="{00000000-0005-0000-0000-000001180000}"/>
    <cellStyle name="Nuovo 23 3 4" xfId="2788" xr:uid="{00000000-0005-0000-0000-000002180000}"/>
    <cellStyle name="Nuovo 23 4" xfId="1231" xr:uid="{00000000-0005-0000-0000-000003180000}"/>
    <cellStyle name="Nuovo 23 4 2" xfId="1232" xr:uid="{00000000-0005-0000-0000-000004180000}"/>
    <cellStyle name="Nuovo 23 4 2 2" xfId="2791" xr:uid="{00000000-0005-0000-0000-000005180000}"/>
    <cellStyle name="Nuovo 23 4 3" xfId="2790" xr:uid="{00000000-0005-0000-0000-000006180000}"/>
    <cellStyle name="Nuovo 23 5" xfId="1233" xr:uid="{00000000-0005-0000-0000-000007180000}"/>
    <cellStyle name="Nuovo 24" xfId="1234" xr:uid="{00000000-0005-0000-0000-000008180000}"/>
    <cellStyle name="Nuovo 24 2" xfId="1235" xr:uid="{00000000-0005-0000-0000-000009180000}"/>
    <cellStyle name="Nuovo 24 2 2" xfId="2792" xr:uid="{00000000-0005-0000-0000-00000A180000}"/>
    <cellStyle name="Nuovo 24 3" xfId="1236" xr:uid="{00000000-0005-0000-0000-00000B180000}"/>
    <cellStyle name="Nuovo 24 3 2" xfId="1237" xr:uid="{00000000-0005-0000-0000-00000C180000}"/>
    <cellStyle name="Nuovo 24 3 3" xfId="1238" xr:uid="{00000000-0005-0000-0000-00000D180000}"/>
    <cellStyle name="Nuovo 24 3 3 2" xfId="2794" xr:uid="{00000000-0005-0000-0000-00000E180000}"/>
    <cellStyle name="Nuovo 24 3 4" xfId="2793" xr:uid="{00000000-0005-0000-0000-00000F180000}"/>
    <cellStyle name="Nuovo 24 4" xfId="1239" xr:uid="{00000000-0005-0000-0000-000010180000}"/>
    <cellStyle name="Nuovo 24 4 2" xfId="1240" xr:uid="{00000000-0005-0000-0000-000011180000}"/>
    <cellStyle name="Nuovo 24 4 2 2" xfId="2796" xr:uid="{00000000-0005-0000-0000-000012180000}"/>
    <cellStyle name="Nuovo 24 4 3" xfId="2795" xr:uid="{00000000-0005-0000-0000-000013180000}"/>
    <cellStyle name="Nuovo 24 5" xfId="1241" xr:uid="{00000000-0005-0000-0000-000014180000}"/>
    <cellStyle name="Nuovo 25" xfId="1242" xr:uid="{00000000-0005-0000-0000-000015180000}"/>
    <cellStyle name="Nuovo 25 2" xfId="1243" xr:uid="{00000000-0005-0000-0000-000016180000}"/>
    <cellStyle name="Nuovo 25 2 2" xfId="2797" xr:uid="{00000000-0005-0000-0000-000017180000}"/>
    <cellStyle name="Nuovo 25 3" xfId="1244" xr:uid="{00000000-0005-0000-0000-000018180000}"/>
    <cellStyle name="Nuovo 25 3 2" xfId="1245" xr:uid="{00000000-0005-0000-0000-000019180000}"/>
    <cellStyle name="Nuovo 25 3 3" xfId="1246" xr:uid="{00000000-0005-0000-0000-00001A180000}"/>
    <cellStyle name="Nuovo 25 3 3 2" xfId="2799" xr:uid="{00000000-0005-0000-0000-00001B180000}"/>
    <cellStyle name="Nuovo 25 3 4" xfId="2798" xr:uid="{00000000-0005-0000-0000-00001C180000}"/>
    <cellStyle name="Nuovo 25 4" xfId="1247" xr:uid="{00000000-0005-0000-0000-00001D180000}"/>
    <cellStyle name="Nuovo 25 4 2" xfId="1248" xr:uid="{00000000-0005-0000-0000-00001E180000}"/>
    <cellStyle name="Nuovo 25 4 2 2" xfId="2801" xr:uid="{00000000-0005-0000-0000-00001F180000}"/>
    <cellStyle name="Nuovo 25 4 3" xfId="2800" xr:uid="{00000000-0005-0000-0000-000020180000}"/>
    <cellStyle name="Nuovo 25 5" xfId="1249" xr:uid="{00000000-0005-0000-0000-000021180000}"/>
    <cellStyle name="Nuovo 26" xfId="1250" xr:uid="{00000000-0005-0000-0000-000022180000}"/>
    <cellStyle name="Nuovo 26 2" xfId="1251" xr:uid="{00000000-0005-0000-0000-000023180000}"/>
    <cellStyle name="Nuovo 26 2 2" xfId="2802" xr:uid="{00000000-0005-0000-0000-000024180000}"/>
    <cellStyle name="Nuovo 26 3" xfId="1252" xr:uid="{00000000-0005-0000-0000-000025180000}"/>
    <cellStyle name="Nuovo 26 3 2" xfId="1253" xr:uid="{00000000-0005-0000-0000-000026180000}"/>
    <cellStyle name="Nuovo 26 3 3" xfId="1254" xr:uid="{00000000-0005-0000-0000-000027180000}"/>
    <cellStyle name="Nuovo 26 3 3 2" xfId="2804" xr:uid="{00000000-0005-0000-0000-000028180000}"/>
    <cellStyle name="Nuovo 26 3 4" xfId="2803" xr:uid="{00000000-0005-0000-0000-000029180000}"/>
    <cellStyle name="Nuovo 26 4" xfId="1255" xr:uid="{00000000-0005-0000-0000-00002A180000}"/>
    <cellStyle name="Nuovo 26 4 2" xfId="1256" xr:uid="{00000000-0005-0000-0000-00002B180000}"/>
    <cellStyle name="Nuovo 26 4 2 2" xfId="2806" xr:uid="{00000000-0005-0000-0000-00002C180000}"/>
    <cellStyle name="Nuovo 26 4 3" xfId="2805" xr:uid="{00000000-0005-0000-0000-00002D180000}"/>
    <cellStyle name="Nuovo 26 5" xfId="1257" xr:uid="{00000000-0005-0000-0000-00002E180000}"/>
    <cellStyle name="Nuovo 27" xfId="1258" xr:uid="{00000000-0005-0000-0000-00002F180000}"/>
    <cellStyle name="Nuovo 27 2" xfId="1259" xr:uid="{00000000-0005-0000-0000-000030180000}"/>
    <cellStyle name="Nuovo 27 2 2" xfId="2807" xr:uid="{00000000-0005-0000-0000-000031180000}"/>
    <cellStyle name="Nuovo 27 3" xfId="1260" xr:uid="{00000000-0005-0000-0000-000032180000}"/>
    <cellStyle name="Nuovo 27 3 2" xfId="1261" xr:uid="{00000000-0005-0000-0000-000033180000}"/>
    <cellStyle name="Nuovo 27 3 3" xfId="1262" xr:uid="{00000000-0005-0000-0000-000034180000}"/>
    <cellStyle name="Nuovo 27 3 3 2" xfId="2809" xr:uid="{00000000-0005-0000-0000-000035180000}"/>
    <cellStyle name="Nuovo 27 3 4" xfId="2808" xr:uid="{00000000-0005-0000-0000-000036180000}"/>
    <cellStyle name="Nuovo 27 4" xfId="1263" xr:uid="{00000000-0005-0000-0000-000037180000}"/>
    <cellStyle name="Nuovo 27 4 2" xfId="1264" xr:uid="{00000000-0005-0000-0000-000038180000}"/>
    <cellStyle name="Nuovo 27 4 2 2" xfId="2811" xr:uid="{00000000-0005-0000-0000-000039180000}"/>
    <cellStyle name="Nuovo 27 4 3" xfId="2810" xr:uid="{00000000-0005-0000-0000-00003A180000}"/>
    <cellStyle name="Nuovo 27 5" xfId="1265" xr:uid="{00000000-0005-0000-0000-00003B180000}"/>
    <cellStyle name="Nuovo 28" xfId="1266" xr:uid="{00000000-0005-0000-0000-00003C180000}"/>
    <cellStyle name="Nuovo 28 2" xfId="1267" xr:uid="{00000000-0005-0000-0000-00003D180000}"/>
    <cellStyle name="Nuovo 28 2 2" xfId="2812" xr:uid="{00000000-0005-0000-0000-00003E180000}"/>
    <cellStyle name="Nuovo 28 3" xfId="1268" xr:uid="{00000000-0005-0000-0000-00003F180000}"/>
    <cellStyle name="Nuovo 28 3 2" xfId="1269" xr:uid="{00000000-0005-0000-0000-000040180000}"/>
    <cellStyle name="Nuovo 28 3 3" xfId="1270" xr:uid="{00000000-0005-0000-0000-000041180000}"/>
    <cellStyle name="Nuovo 28 3 3 2" xfId="2814" xr:uid="{00000000-0005-0000-0000-000042180000}"/>
    <cellStyle name="Nuovo 28 3 4" xfId="2813" xr:uid="{00000000-0005-0000-0000-000043180000}"/>
    <cellStyle name="Nuovo 28 4" xfId="1271" xr:uid="{00000000-0005-0000-0000-000044180000}"/>
    <cellStyle name="Nuovo 28 4 2" xfId="1272" xr:uid="{00000000-0005-0000-0000-000045180000}"/>
    <cellStyle name="Nuovo 28 4 2 2" xfId="2816" xr:uid="{00000000-0005-0000-0000-000046180000}"/>
    <cellStyle name="Nuovo 28 4 3" xfId="2815" xr:uid="{00000000-0005-0000-0000-000047180000}"/>
    <cellStyle name="Nuovo 28 5" xfId="1273" xr:uid="{00000000-0005-0000-0000-000048180000}"/>
    <cellStyle name="Nuovo 29" xfId="1274" xr:uid="{00000000-0005-0000-0000-000049180000}"/>
    <cellStyle name="Nuovo 29 2" xfId="1275" xr:uid="{00000000-0005-0000-0000-00004A180000}"/>
    <cellStyle name="Nuovo 29 2 2" xfId="2817" xr:uid="{00000000-0005-0000-0000-00004B180000}"/>
    <cellStyle name="Nuovo 29 3" xfId="1276" xr:uid="{00000000-0005-0000-0000-00004C180000}"/>
    <cellStyle name="Nuovo 29 3 2" xfId="1277" xr:uid="{00000000-0005-0000-0000-00004D180000}"/>
    <cellStyle name="Nuovo 29 3 3" xfId="1278" xr:uid="{00000000-0005-0000-0000-00004E180000}"/>
    <cellStyle name="Nuovo 29 3 3 2" xfId="2819" xr:uid="{00000000-0005-0000-0000-00004F180000}"/>
    <cellStyle name="Nuovo 29 3 4" xfId="2818" xr:uid="{00000000-0005-0000-0000-000050180000}"/>
    <cellStyle name="Nuovo 29 4" xfId="1279" xr:uid="{00000000-0005-0000-0000-000051180000}"/>
    <cellStyle name="Nuovo 29 4 2" xfId="1280" xr:uid="{00000000-0005-0000-0000-000052180000}"/>
    <cellStyle name="Nuovo 29 4 2 2" xfId="2821" xr:uid="{00000000-0005-0000-0000-000053180000}"/>
    <cellStyle name="Nuovo 29 4 3" xfId="2820" xr:uid="{00000000-0005-0000-0000-000054180000}"/>
    <cellStyle name="Nuovo 29 5" xfId="1281" xr:uid="{00000000-0005-0000-0000-000055180000}"/>
    <cellStyle name="Nuovo 3" xfId="1282" xr:uid="{00000000-0005-0000-0000-000056180000}"/>
    <cellStyle name="Nuovo 3 2" xfId="1283" xr:uid="{00000000-0005-0000-0000-000057180000}"/>
    <cellStyle name="Nuovo 3 2 2" xfId="2822" xr:uid="{00000000-0005-0000-0000-000058180000}"/>
    <cellStyle name="Nuovo 3 3" xfId="1284" xr:uid="{00000000-0005-0000-0000-000059180000}"/>
    <cellStyle name="Nuovo 3 3 2" xfId="1285" xr:uid="{00000000-0005-0000-0000-00005A180000}"/>
    <cellStyle name="Nuovo 3 3 3" xfId="1286" xr:uid="{00000000-0005-0000-0000-00005B180000}"/>
    <cellStyle name="Nuovo 3 3 3 2" xfId="2824" xr:uid="{00000000-0005-0000-0000-00005C180000}"/>
    <cellStyle name="Nuovo 3 3 4" xfId="2823" xr:uid="{00000000-0005-0000-0000-00005D180000}"/>
    <cellStyle name="Nuovo 3 4" xfId="1287" xr:uid="{00000000-0005-0000-0000-00005E180000}"/>
    <cellStyle name="Nuovo 3 4 2" xfId="1288" xr:uid="{00000000-0005-0000-0000-00005F180000}"/>
    <cellStyle name="Nuovo 3 4 2 2" xfId="2826" xr:uid="{00000000-0005-0000-0000-000060180000}"/>
    <cellStyle name="Nuovo 3 4 3" xfId="2825" xr:uid="{00000000-0005-0000-0000-000061180000}"/>
    <cellStyle name="Nuovo 3 5" xfId="1289" xr:uid="{00000000-0005-0000-0000-000062180000}"/>
    <cellStyle name="Nuovo 30" xfId="1290" xr:uid="{00000000-0005-0000-0000-000063180000}"/>
    <cellStyle name="Nuovo 30 2" xfId="1291" xr:uid="{00000000-0005-0000-0000-000064180000}"/>
    <cellStyle name="Nuovo 30 2 2" xfId="2827" xr:uid="{00000000-0005-0000-0000-000065180000}"/>
    <cellStyle name="Nuovo 30 3" xfId="1292" xr:uid="{00000000-0005-0000-0000-000066180000}"/>
    <cellStyle name="Nuovo 30 3 2" xfId="1293" xr:uid="{00000000-0005-0000-0000-000067180000}"/>
    <cellStyle name="Nuovo 30 3 3" xfId="1294" xr:uid="{00000000-0005-0000-0000-000068180000}"/>
    <cellStyle name="Nuovo 30 3 3 2" xfId="2829" xr:uid="{00000000-0005-0000-0000-000069180000}"/>
    <cellStyle name="Nuovo 30 3 4" xfId="2828" xr:uid="{00000000-0005-0000-0000-00006A180000}"/>
    <cellStyle name="Nuovo 30 4" xfId="1295" xr:uid="{00000000-0005-0000-0000-00006B180000}"/>
    <cellStyle name="Nuovo 30 4 2" xfId="1296" xr:uid="{00000000-0005-0000-0000-00006C180000}"/>
    <cellStyle name="Nuovo 30 4 2 2" xfId="2831" xr:uid="{00000000-0005-0000-0000-00006D180000}"/>
    <cellStyle name="Nuovo 30 4 3" xfId="2830" xr:uid="{00000000-0005-0000-0000-00006E180000}"/>
    <cellStyle name="Nuovo 30 5" xfId="1297" xr:uid="{00000000-0005-0000-0000-00006F180000}"/>
    <cellStyle name="Nuovo 31" xfId="1298" xr:uid="{00000000-0005-0000-0000-000070180000}"/>
    <cellStyle name="Nuovo 31 2" xfId="1299" xr:uid="{00000000-0005-0000-0000-000071180000}"/>
    <cellStyle name="Nuovo 31 2 2" xfId="2832" xr:uid="{00000000-0005-0000-0000-000072180000}"/>
    <cellStyle name="Nuovo 31 3" xfId="1300" xr:uid="{00000000-0005-0000-0000-000073180000}"/>
    <cellStyle name="Nuovo 31 3 2" xfId="1301" xr:uid="{00000000-0005-0000-0000-000074180000}"/>
    <cellStyle name="Nuovo 31 3 3" xfId="1302" xr:uid="{00000000-0005-0000-0000-000075180000}"/>
    <cellStyle name="Nuovo 31 3 3 2" xfId="2834" xr:uid="{00000000-0005-0000-0000-000076180000}"/>
    <cellStyle name="Nuovo 31 3 4" xfId="2833" xr:uid="{00000000-0005-0000-0000-000077180000}"/>
    <cellStyle name="Nuovo 31 4" xfId="1303" xr:uid="{00000000-0005-0000-0000-000078180000}"/>
    <cellStyle name="Nuovo 31 4 2" xfId="1304" xr:uid="{00000000-0005-0000-0000-000079180000}"/>
    <cellStyle name="Nuovo 31 4 2 2" xfId="2836" xr:uid="{00000000-0005-0000-0000-00007A180000}"/>
    <cellStyle name="Nuovo 31 4 3" xfId="2835" xr:uid="{00000000-0005-0000-0000-00007B180000}"/>
    <cellStyle name="Nuovo 31 5" xfId="1305" xr:uid="{00000000-0005-0000-0000-00007C180000}"/>
    <cellStyle name="Nuovo 32" xfId="1306" xr:uid="{00000000-0005-0000-0000-00007D180000}"/>
    <cellStyle name="Nuovo 32 2" xfId="1307" xr:uid="{00000000-0005-0000-0000-00007E180000}"/>
    <cellStyle name="Nuovo 32 2 2" xfId="2837" xr:uid="{00000000-0005-0000-0000-00007F180000}"/>
    <cellStyle name="Nuovo 32 3" xfId="1308" xr:uid="{00000000-0005-0000-0000-000080180000}"/>
    <cellStyle name="Nuovo 32 3 2" xfId="1309" xr:uid="{00000000-0005-0000-0000-000081180000}"/>
    <cellStyle name="Nuovo 32 3 3" xfId="1310" xr:uid="{00000000-0005-0000-0000-000082180000}"/>
    <cellStyle name="Nuovo 32 3 3 2" xfId="2839" xr:uid="{00000000-0005-0000-0000-000083180000}"/>
    <cellStyle name="Nuovo 32 3 4" xfId="2838" xr:uid="{00000000-0005-0000-0000-000084180000}"/>
    <cellStyle name="Nuovo 32 4" xfId="1311" xr:uid="{00000000-0005-0000-0000-000085180000}"/>
    <cellStyle name="Nuovo 32 4 2" xfId="1312" xr:uid="{00000000-0005-0000-0000-000086180000}"/>
    <cellStyle name="Nuovo 32 4 2 2" xfId="2841" xr:uid="{00000000-0005-0000-0000-000087180000}"/>
    <cellStyle name="Nuovo 32 4 3" xfId="2840" xr:uid="{00000000-0005-0000-0000-000088180000}"/>
    <cellStyle name="Nuovo 32 5" xfId="1313" xr:uid="{00000000-0005-0000-0000-000089180000}"/>
    <cellStyle name="Nuovo 33" xfId="1314" xr:uid="{00000000-0005-0000-0000-00008A180000}"/>
    <cellStyle name="Nuovo 33 2" xfId="1315" xr:uid="{00000000-0005-0000-0000-00008B180000}"/>
    <cellStyle name="Nuovo 33 2 2" xfId="2842" xr:uid="{00000000-0005-0000-0000-00008C180000}"/>
    <cellStyle name="Nuovo 33 3" xfId="1316" xr:uid="{00000000-0005-0000-0000-00008D180000}"/>
    <cellStyle name="Nuovo 33 3 2" xfId="1317" xr:uid="{00000000-0005-0000-0000-00008E180000}"/>
    <cellStyle name="Nuovo 33 3 3" xfId="1318" xr:uid="{00000000-0005-0000-0000-00008F180000}"/>
    <cellStyle name="Nuovo 33 3 3 2" xfId="2844" xr:uid="{00000000-0005-0000-0000-000090180000}"/>
    <cellStyle name="Nuovo 33 3 4" xfId="2843" xr:uid="{00000000-0005-0000-0000-000091180000}"/>
    <cellStyle name="Nuovo 33 4" xfId="1319" xr:uid="{00000000-0005-0000-0000-000092180000}"/>
    <cellStyle name="Nuovo 33 4 2" xfId="1320" xr:uid="{00000000-0005-0000-0000-000093180000}"/>
    <cellStyle name="Nuovo 33 4 2 2" xfId="2846" xr:uid="{00000000-0005-0000-0000-000094180000}"/>
    <cellStyle name="Nuovo 33 4 3" xfId="2845" xr:uid="{00000000-0005-0000-0000-000095180000}"/>
    <cellStyle name="Nuovo 33 5" xfId="1321" xr:uid="{00000000-0005-0000-0000-000096180000}"/>
    <cellStyle name="Nuovo 34" xfId="1322" xr:uid="{00000000-0005-0000-0000-000097180000}"/>
    <cellStyle name="Nuovo 34 2" xfId="1323" xr:uid="{00000000-0005-0000-0000-000098180000}"/>
    <cellStyle name="Nuovo 34 2 2" xfId="2847" xr:uid="{00000000-0005-0000-0000-000099180000}"/>
    <cellStyle name="Nuovo 34 3" xfId="1324" xr:uid="{00000000-0005-0000-0000-00009A180000}"/>
    <cellStyle name="Nuovo 34 3 2" xfId="1325" xr:uid="{00000000-0005-0000-0000-00009B180000}"/>
    <cellStyle name="Nuovo 34 3 3" xfId="1326" xr:uid="{00000000-0005-0000-0000-00009C180000}"/>
    <cellStyle name="Nuovo 34 3 3 2" xfId="2849" xr:uid="{00000000-0005-0000-0000-00009D180000}"/>
    <cellStyle name="Nuovo 34 3 4" xfId="2848" xr:uid="{00000000-0005-0000-0000-00009E180000}"/>
    <cellStyle name="Nuovo 34 4" xfId="1327" xr:uid="{00000000-0005-0000-0000-00009F180000}"/>
    <cellStyle name="Nuovo 34 4 2" xfId="1328" xr:uid="{00000000-0005-0000-0000-0000A0180000}"/>
    <cellStyle name="Nuovo 34 4 2 2" xfId="2851" xr:uid="{00000000-0005-0000-0000-0000A1180000}"/>
    <cellStyle name="Nuovo 34 4 3" xfId="2850" xr:uid="{00000000-0005-0000-0000-0000A2180000}"/>
    <cellStyle name="Nuovo 34 5" xfId="1329" xr:uid="{00000000-0005-0000-0000-0000A3180000}"/>
    <cellStyle name="Nuovo 35" xfId="1330" xr:uid="{00000000-0005-0000-0000-0000A4180000}"/>
    <cellStyle name="Nuovo 35 2" xfId="1331" xr:uid="{00000000-0005-0000-0000-0000A5180000}"/>
    <cellStyle name="Nuovo 35 2 2" xfId="2852" xr:uid="{00000000-0005-0000-0000-0000A6180000}"/>
    <cellStyle name="Nuovo 35 3" xfId="1332" xr:uid="{00000000-0005-0000-0000-0000A7180000}"/>
    <cellStyle name="Nuovo 35 3 2" xfId="1333" xr:uid="{00000000-0005-0000-0000-0000A8180000}"/>
    <cellStyle name="Nuovo 35 3 3" xfId="1334" xr:uid="{00000000-0005-0000-0000-0000A9180000}"/>
    <cellStyle name="Nuovo 35 3 3 2" xfId="2854" xr:uid="{00000000-0005-0000-0000-0000AA180000}"/>
    <cellStyle name="Nuovo 35 3 4" xfId="2853" xr:uid="{00000000-0005-0000-0000-0000AB180000}"/>
    <cellStyle name="Nuovo 35 4" xfId="1335" xr:uid="{00000000-0005-0000-0000-0000AC180000}"/>
    <cellStyle name="Nuovo 35 4 2" xfId="1336" xr:uid="{00000000-0005-0000-0000-0000AD180000}"/>
    <cellStyle name="Nuovo 35 4 2 2" xfId="2856" xr:uid="{00000000-0005-0000-0000-0000AE180000}"/>
    <cellStyle name="Nuovo 35 4 3" xfId="2855" xr:uid="{00000000-0005-0000-0000-0000AF180000}"/>
    <cellStyle name="Nuovo 35 5" xfId="1337" xr:uid="{00000000-0005-0000-0000-0000B0180000}"/>
    <cellStyle name="Nuovo 36" xfId="1338" xr:uid="{00000000-0005-0000-0000-0000B1180000}"/>
    <cellStyle name="Nuovo 36 2" xfId="1339" xr:uid="{00000000-0005-0000-0000-0000B2180000}"/>
    <cellStyle name="Nuovo 36 2 2" xfId="2857" xr:uid="{00000000-0005-0000-0000-0000B3180000}"/>
    <cellStyle name="Nuovo 36 3" xfId="1340" xr:uid="{00000000-0005-0000-0000-0000B4180000}"/>
    <cellStyle name="Nuovo 36 3 2" xfId="1341" xr:uid="{00000000-0005-0000-0000-0000B5180000}"/>
    <cellStyle name="Nuovo 36 3 3" xfId="1342" xr:uid="{00000000-0005-0000-0000-0000B6180000}"/>
    <cellStyle name="Nuovo 36 3 3 2" xfId="2859" xr:uid="{00000000-0005-0000-0000-0000B7180000}"/>
    <cellStyle name="Nuovo 36 3 4" xfId="2858" xr:uid="{00000000-0005-0000-0000-0000B8180000}"/>
    <cellStyle name="Nuovo 36 4" xfId="1343" xr:uid="{00000000-0005-0000-0000-0000B9180000}"/>
    <cellStyle name="Nuovo 36 4 2" xfId="1344" xr:uid="{00000000-0005-0000-0000-0000BA180000}"/>
    <cellStyle name="Nuovo 36 4 2 2" xfId="2861" xr:uid="{00000000-0005-0000-0000-0000BB180000}"/>
    <cellStyle name="Nuovo 36 4 3" xfId="2860" xr:uid="{00000000-0005-0000-0000-0000BC180000}"/>
    <cellStyle name="Nuovo 36 5" xfId="1345" xr:uid="{00000000-0005-0000-0000-0000BD180000}"/>
    <cellStyle name="Nuovo 37" xfId="1346" xr:uid="{00000000-0005-0000-0000-0000BE180000}"/>
    <cellStyle name="Nuovo 37 2" xfId="1347" xr:uid="{00000000-0005-0000-0000-0000BF180000}"/>
    <cellStyle name="Nuovo 37 2 2" xfId="2862" xr:uid="{00000000-0005-0000-0000-0000C0180000}"/>
    <cellStyle name="Nuovo 37 3" xfId="1348" xr:uid="{00000000-0005-0000-0000-0000C1180000}"/>
    <cellStyle name="Nuovo 37 3 2" xfId="1349" xr:uid="{00000000-0005-0000-0000-0000C2180000}"/>
    <cellStyle name="Nuovo 37 3 3" xfId="1350" xr:uid="{00000000-0005-0000-0000-0000C3180000}"/>
    <cellStyle name="Nuovo 37 3 3 2" xfId="2864" xr:uid="{00000000-0005-0000-0000-0000C4180000}"/>
    <cellStyle name="Nuovo 37 3 4" xfId="2863" xr:uid="{00000000-0005-0000-0000-0000C5180000}"/>
    <cellStyle name="Nuovo 37 4" xfId="1351" xr:uid="{00000000-0005-0000-0000-0000C6180000}"/>
    <cellStyle name="Nuovo 37 4 2" xfId="1352" xr:uid="{00000000-0005-0000-0000-0000C7180000}"/>
    <cellStyle name="Nuovo 37 4 2 2" xfId="2866" xr:uid="{00000000-0005-0000-0000-0000C8180000}"/>
    <cellStyle name="Nuovo 37 4 3" xfId="2865" xr:uid="{00000000-0005-0000-0000-0000C9180000}"/>
    <cellStyle name="Nuovo 37 5" xfId="1353" xr:uid="{00000000-0005-0000-0000-0000CA180000}"/>
    <cellStyle name="Nuovo 38" xfId="1354" xr:uid="{00000000-0005-0000-0000-0000CB180000}"/>
    <cellStyle name="Nuovo 38 2" xfId="1355" xr:uid="{00000000-0005-0000-0000-0000CC180000}"/>
    <cellStyle name="Nuovo 38 2 2" xfId="2867" xr:uid="{00000000-0005-0000-0000-0000CD180000}"/>
    <cellStyle name="Nuovo 38 3" xfId="1356" xr:uid="{00000000-0005-0000-0000-0000CE180000}"/>
    <cellStyle name="Nuovo 38 3 2" xfId="1357" xr:uid="{00000000-0005-0000-0000-0000CF180000}"/>
    <cellStyle name="Nuovo 38 3 3" xfId="1358" xr:uid="{00000000-0005-0000-0000-0000D0180000}"/>
    <cellStyle name="Nuovo 38 3 3 2" xfId="2869" xr:uid="{00000000-0005-0000-0000-0000D1180000}"/>
    <cellStyle name="Nuovo 38 3 4" xfId="2868" xr:uid="{00000000-0005-0000-0000-0000D2180000}"/>
    <cellStyle name="Nuovo 38 4" xfId="1359" xr:uid="{00000000-0005-0000-0000-0000D3180000}"/>
    <cellStyle name="Nuovo 38 4 2" xfId="1360" xr:uid="{00000000-0005-0000-0000-0000D4180000}"/>
    <cellStyle name="Nuovo 38 4 2 2" xfId="2871" xr:uid="{00000000-0005-0000-0000-0000D5180000}"/>
    <cellStyle name="Nuovo 38 4 3" xfId="2870" xr:uid="{00000000-0005-0000-0000-0000D6180000}"/>
    <cellStyle name="Nuovo 38 5" xfId="1361" xr:uid="{00000000-0005-0000-0000-0000D7180000}"/>
    <cellStyle name="Nuovo 39" xfId="1362" xr:uid="{00000000-0005-0000-0000-0000D8180000}"/>
    <cellStyle name="Nuovo 39 2" xfId="1363" xr:uid="{00000000-0005-0000-0000-0000D9180000}"/>
    <cellStyle name="Nuovo 39 2 2" xfId="2872" xr:uid="{00000000-0005-0000-0000-0000DA180000}"/>
    <cellStyle name="Nuovo 39 3" xfId="1364" xr:uid="{00000000-0005-0000-0000-0000DB180000}"/>
    <cellStyle name="Nuovo 39 3 2" xfId="1365" xr:uid="{00000000-0005-0000-0000-0000DC180000}"/>
    <cellStyle name="Nuovo 39 3 3" xfId="1366" xr:uid="{00000000-0005-0000-0000-0000DD180000}"/>
    <cellStyle name="Nuovo 39 3 3 2" xfId="2874" xr:uid="{00000000-0005-0000-0000-0000DE180000}"/>
    <cellStyle name="Nuovo 39 3 4" xfId="2873" xr:uid="{00000000-0005-0000-0000-0000DF180000}"/>
    <cellStyle name="Nuovo 39 4" xfId="1367" xr:uid="{00000000-0005-0000-0000-0000E0180000}"/>
    <cellStyle name="Nuovo 39 4 2" xfId="1368" xr:uid="{00000000-0005-0000-0000-0000E1180000}"/>
    <cellStyle name="Nuovo 39 4 2 2" xfId="2876" xr:uid="{00000000-0005-0000-0000-0000E2180000}"/>
    <cellStyle name="Nuovo 39 4 3" xfId="2875" xr:uid="{00000000-0005-0000-0000-0000E3180000}"/>
    <cellStyle name="Nuovo 39 5" xfId="1369" xr:uid="{00000000-0005-0000-0000-0000E4180000}"/>
    <cellStyle name="Nuovo 4" xfId="1370" xr:uid="{00000000-0005-0000-0000-0000E5180000}"/>
    <cellStyle name="Nuovo 4 2" xfId="1371" xr:uid="{00000000-0005-0000-0000-0000E6180000}"/>
    <cellStyle name="Nuovo 4 2 2" xfId="2877" xr:uid="{00000000-0005-0000-0000-0000E7180000}"/>
    <cellStyle name="Nuovo 4 3" xfId="1372" xr:uid="{00000000-0005-0000-0000-0000E8180000}"/>
    <cellStyle name="Nuovo 4 3 2" xfId="1373" xr:uid="{00000000-0005-0000-0000-0000E9180000}"/>
    <cellStyle name="Nuovo 4 3 3" xfId="1374" xr:uid="{00000000-0005-0000-0000-0000EA180000}"/>
    <cellStyle name="Nuovo 4 3 3 2" xfId="2879" xr:uid="{00000000-0005-0000-0000-0000EB180000}"/>
    <cellStyle name="Nuovo 4 3 4" xfId="2878" xr:uid="{00000000-0005-0000-0000-0000EC180000}"/>
    <cellStyle name="Nuovo 4 4" xfId="1375" xr:uid="{00000000-0005-0000-0000-0000ED180000}"/>
    <cellStyle name="Nuovo 4 4 2" xfId="1376" xr:uid="{00000000-0005-0000-0000-0000EE180000}"/>
    <cellStyle name="Nuovo 4 4 2 2" xfId="2881" xr:uid="{00000000-0005-0000-0000-0000EF180000}"/>
    <cellStyle name="Nuovo 4 4 3" xfId="2880" xr:uid="{00000000-0005-0000-0000-0000F0180000}"/>
    <cellStyle name="Nuovo 4 5" xfId="1377" xr:uid="{00000000-0005-0000-0000-0000F1180000}"/>
    <cellStyle name="Nuovo 40" xfId="1378" xr:uid="{00000000-0005-0000-0000-0000F2180000}"/>
    <cellStyle name="Nuovo 40 2" xfId="1379" xr:uid="{00000000-0005-0000-0000-0000F3180000}"/>
    <cellStyle name="Nuovo 40 2 2" xfId="2882" xr:uid="{00000000-0005-0000-0000-0000F4180000}"/>
    <cellStyle name="Nuovo 40 3" xfId="1380" xr:uid="{00000000-0005-0000-0000-0000F5180000}"/>
    <cellStyle name="Nuovo 40 3 2" xfId="1381" xr:uid="{00000000-0005-0000-0000-0000F6180000}"/>
    <cellStyle name="Nuovo 40 3 3" xfId="1382" xr:uid="{00000000-0005-0000-0000-0000F7180000}"/>
    <cellStyle name="Nuovo 40 3 3 2" xfId="2884" xr:uid="{00000000-0005-0000-0000-0000F8180000}"/>
    <cellStyle name="Nuovo 40 3 4" xfId="2883" xr:uid="{00000000-0005-0000-0000-0000F9180000}"/>
    <cellStyle name="Nuovo 40 4" xfId="1383" xr:uid="{00000000-0005-0000-0000-0000FA180000}"/>
    <cellStyle name="Nuovo 40 4 2" xfId="1384" xr:uid="{00000000-0005-0000-0000-0000FB180000}"/>
    <cellStyle name="Nuovo 40 4 2 2" xfId="2886" xr:uid="{00000000-0005-0000-0000-0000FC180000}"/>
    <cellStyle name="Nuovo 40 4 3" xfId="2885" xr:uid="{00000000-0005-0000-0000-0000FD180000}"/>
    <cellStyle name="Nuovo 40 5" xfId="1385" xr:uid="{00000000-0005-0000-0000-0000FE180000}"/>
    <cellStyle name="Nuovo 41" xfId="1386" xr:uid="{00000000-0005-0000-0000-0000FF180000}"/>
    <cellStyle name="Nuovo 41 2" xfId="1387" xr:uid="{00000000-0005-0000-0000-000000190000}"/>
    <cellStyle name="Nuovo 41 2 2" xfId="2887" xr:uid="{00000000-0005-0000-0000-000001190000}"/>
    <cellStyle name="Nuovo 41 3" xfId="1388" xr:uid="{00000000-0005-0000-0000-000002190000}"/>
    <cellStyle name="Nuovo 41 3 2" xfId="1389" xr:uid="{00000000-0005-0000-0000-000003190000}"/>
    <cellStyle name="Nuovo 41 3 3" xfId="1390" xr:uid="{00000000-0005-0000-0000-000004190000}"/>
    <cellStyle name="Nuovo 41 3 3 2" xfId="2889" xr:uid="{00000000-0005-0000-0000-000005190000}"/>
    <cellStyle name="Nuovo 41 3 4" xfId="2888" xr:uid="{00000000-0005-0000-0000-000006190000}"/>
    <cellStyle name="Nuovo 41 4" xfId="1391" xr:uid="{00000000-0005-0000-0000-000007190000}"/>
    <cellStyle name="Nuovo 41 4 2" xfId="1392" xr:uid="{00000000-0005-0000-0000-000008190000}"/>
    <cellStyle name="Nuovo 41 4 2 2" xfId="2891" xr:uid="{00000000-0005-0000-0000-000009190000}"/>
    <cellStyle name="Nuovo 41 4 3" xfId="2890" xr:uid="{00000000-0005-0000-0000-00000A190000}"/>
    <cellStyle name="Nuovo 41 5" xfId="1393" xr:uid="{00000000-0005-0000-0000-00000B190000}"/>
    <cellStyle name="Nuovo 42" xfId="1394" xr:uid="{00000000-0005-0000-0000-00000C190000}"/>
    <cellStyle name="Nuovo 42 2" xfId="1395" xr:uid="{00000000-0005-0000-0000-00000D190000}"/>
    <cellStyle name="Nuovo 42 2 2" xfId="2892" xr:uid="{00000000-0005-0000-0000-00000E190000}"/>
    <cellStyle name="Nuovo 42 3" xfId="1396" xr:uid="{00000000-0005-0000-0000-00000F190000}"/>
    <cellStyle name="Nuovo 42 3 2" xfId="1397" xr:uid="{00000000-0005-0000-0000-000010190000}"/>
    <cellStyle name="Nuovo 42 3 3" xfId="1398" xr:uid="{00000000-0005-0000-0000-000011190000}"/>
    <cellStyle name="Nuovo 42 3 3 2" xfId="2894" xr:uid="{00000000-0005-0000-0000-000012190000}"/>
    <cellStyle name="Nuovo 42 3 4" xfId="2893" xr:uid="{00000000-0005-0000-0000-000013190000}"/>
    <cellStyle name="Nuovo 42 4" xfId="1399" xr:uid="{00000000-0005-0000-0000-000014190000}"/>
    <cellStyle name="Nuovo 42 4 2" xfId="1400" xr:uid="{00000000-0005-0000-0000-000015190000}"/>
    <cellStyle name="Nuovo 42 4 2 2" xfId="2896" xr:uid="{00000000-0005-0000-0000-000016190000}"/>
    <cellStyle name="Nuovo 42 4 3" xfId="2895" xr:uid="{00000000-0005-0000-0000-000017190000}"/>
    <cellStyle name="Nuovo 42 5" xfId="1401" xr:uid="{00000000-0005-0000-0000-000018190000}"/>
    <cellStyle name="Nuovo 43" xfId="1402" xr:uid="{00000000-0005-0000-0000-000019190000}"/>
    <cellStyle name="Nuovo 43 2" xfId="1403" xr:uid="{00000000-0005-0000-0000-00001A190000}"/>
    <cellStyle name="Nuovo 43 2 2" xfId="2897" xr:uid="{00000000-0005-0000-0000-00001B190000}"/>
    <cellStyle name="Nuovo 43 3" xfId="1404" xr:uid="{00000000-0005-0000-0000-00001C190000}"/>
    <cellStyle name="Nuovo 43 3 2" xfId="1405" xr:uid="{00000000-0005-0000-0000-00001D190000}"/>
    <cellStyle name="Nuovo 43 3 3" xfId="1406" xr:uid="{00000000-0005-0000-0000-00001E190000}"/>
    <cellStyle name="Nuovo 43 3 3 2" xfId="2899" xr:uid="{00000000-0005-0000-0000-00001F190000}"/>
    <cellStyle name="Nuovo 43 3 4" xfId="2898" xr:uid="{00000000-0005-0000-0000-000020190000}"/>
    <cellStyle name="Nuovo 43 4" xfId="1407" xr:uid="{00000000-0005-0000-0000-000021190000}"/>
    <cellStyle name="Nuovo 43 4 2" xfId="1408" xr:uid="{00000000-0005-0000-0000-000022190000}"/>
    <cellStyle name="Nuovo 43 4 2 2" xfId="2901" xr:uid="{00000000-0005-0000-0000-000023190000}"/>
    <cellStyle name="Nuovo 43 4 3" xfId="2900" xr:uid="{00000000-0005-0000-0000-000024190000}"/>
    <cellStyle name="Nuovo 43 5" xfId="1409" xr:uid="{00000000-0005-0000-0000-000025190000}"/>
    <cellStyle name="Nuovo 44" xfId="1410" xr:uid="{00000000-0005-0000-0000-000026190000}"/>
    <cellStyle name="Nuovo 44 2" xfId="1411" xr:uid="{00000000-0005-0000-0000-000027190000}"/>
    <cellStyle name="Nuovo 44 2 2" xfId="2902" xr:uid="{00000000-0005-0000-0000-000028190000}"/>
    <cellStyle name="Nuovo 44 3" xfId="1412" xr:uid="{00000000-0005-0000-0000-000029190000}"/>
    <cellStyle name="Nuovo 44 3 2" xfId="1413" xr:uid="{00000000-0005-0000-0000-00002A190000}"/>
    <cellStyle name="Nuovo 44 3 3" xfId="1414" xr:uid="{00000000-0005-0000-0000-00002B190000}"/>
    <cellStyle name="Nuovo 44 3 3 2" xfId="2904" xr:uid="{00000000-0005-0000-0000-00002C190000}"/>
    <cellStyle name="Nuovo 44 3 4" xfId="2903" xr:uid="{00000000-0005-0000-0000-00002D190000}"/>
    <cellStyle name="Nuovo 44 4" xfId="1415" xr:uid="{00000000-0005-0000-0000-00002E190000}"/>
    <cellStyle name="Nuovo 44 4 2" xfId="1416" xr:uid="{00000000-0005-0000-0000-00002F190000}"/>
    <cellStyle name="Nuovo 44 4 2 2" xfId="2906" xr:uid="{00000000-0005-0000-0000-000030190000}"/>
    <cellStyle name="Nuovo 44 4 3" xfId="2905" xr:uid="{00000000-0005-0000-0000-000031190000}"/>
    <cellStyle name="Nuovo 44 5" xfId="1417" xr:uid="{00000000-0005-0000-0000-000032190000}"/>
    <cellStyle name="Nuovo 45" xfId="1418" xr:uid="{00000000-0005-0000-0000-000033190000}"/>
    <cellStyle name="Nuovo 45 2" xfId="2907" xr:uid="{00000000-0005-0000-0000-000034190000}"/>
    <cellStyle name="Nuovo 46" xfId="1419" xr:uid="{00000000-0005-0000-0000-000035190000}"/>
    <cellStyle name="Nuovo 46 2" xfId="1420" xr:uid="{00000000-0005-0000-0000-000036190000}"/>
    <cellStyle name="Nuovo 46 3" xfId="1421" xr:uid="{00000000-0005-0000-0000-000037190000}"/>
    <cellStyle name="Nuovo 46 3 2" xfId="2909" xr:uid="{00000000-0005-0000-0000-000038190000}"/>
    <cellStyle name="Nuovo 46 4" xfId="2908" xr:uid="{00000000-0005-0000-0000-000039190000}"/>
    <cellStyle name="Nuovo 47" xfId="1422" xr:uid="{00000000-0005-0000-0000-00003A190000}"/>
    <cellStyle name="Nuovo 47 2" xfId="1423" xr:uid="{00000000-0005-0000-0000-00003B190000}"/>
    <cellStyle name="Nuovo 47 2 2" xfId="2911" xr:uid="{00000000-0005-0000-0000-00003C190000}"/>
    <cellStyle name="Nuovo 47 3" xfId="2910" xr:uid="{00000000-0005-0000-0000-00003D190000}"/>
    <cellStyle name="Nuovo 48" xfId="1424" xr:uid="{00000000-0005-0000-0000-00003E190000}"/>
    <cellStyle name="Nuovo 5" xfId="1425" xr:uid="{00000000-0005-0000-0000-00003F190000}"/>
    <cellStyle name="Nuovo 5 2" xfId="1426" xr:uid="{00000000-0005-0000-0000-000040190000}"/>
    <cellStyle name="Nuovo 5 2 2" xfId="2912" xr:uid="{00000000-0005-0000-0000-000041190000}"/>
    <cellStyle name="Nuovo 5 3" xfId="1427" xr:uid="{00000000-0005-0000-0000-000042190000}"/>
    <cellStyle name="Nuovo 5 3 2" xfId="1428" xr:uid="{00000000-0005-0000-0000-000043190000}"/>
    <cellStyle name="Nuovo 5 3 3" xfId="1429" xr:uid="{00000000-0005-0000-0000-000044190000}"/>
    <cellStyle name="Nuovo 5 3 3 2" xfId="2914" xr:uid="{00000000-0005-0000-0000-000045190000}"/>
    <cellStyle name="Nuovo 5 3 4" xfId="2913" xr:uid="{00000000-0005-0000-0000-000046190000}"/>
    <cellStyle name="Nuovo 5 4" xfId="1430" xr:uid="{00000000-0005-0000-0000-000047190000}"/>
    <cellStyle name="Nuovo 5 4 2" xfId="1431" xr:uid="{00000000-0005-0000-0000-000048190000}"/>
    <cellStyle name="Nuovo 5 4 2 2" xfId="2916" xr:uid="{00000000-0005-0000-0000-000049190000}"/>
    <cellStyle name="Nuovo 5 4 3" xfId="2915" xr:uid="{00000000-0005-0000-0000-00004A190000}"/>
    <cellStyle name="Nuovo 5 5" xfId="1432" xr:uid="{00000000-0005-0000-0000-00004B190000}"/>
    <cellStyle name="Nuovo 6" xfId="1433" xr:uid="{00000000-0005-0000-0000-00004C190000}"/>
    <cellStyle name="Nuovo 6 2" xfId="1434" xr:uid="{00000000-0005-0000-0000-00004D190000}"/>
    <cellStyle name="Nuovo 6 2 2" xfId="2917" xr:uid="{00000000-0005-0000-0000-00004E190000}"/>
    <cellStyle name="Nuovo 6 3" xfId="1435" xr:uid="{00000000-0005-0000-0000-00004F190000}"/>
    <cellStyle name="Nuovo 6 3 2" xfId="1436" xr:uid="{00000000-0005-0000-0000-000050190000}"/>
    <cellStyle name="Nuovo 6 3 3" xfId="1437" xr:uid="{00000000-0005-0000-0000-000051190000}"/>
    <cellStyle name="Nuovo 6 3 3 2" xfId="2919" xr:uid="{00000000-0005-0000-0000-000052190000}"/>
    <cellStyle name="Nuovo 6 3 4" xfId="2918" xr:uid="{00000000-0005-0000-0000-000053190000}"/>
    <cellStyle name="Nuovo 6 4" xfId="1438" xr:uid="{00000000-0005-0000-0000-000054190000}"/>
    <cellStyle name="Nuovo 6 4 2" xfId="1439" xr:uid="{00000000-0005-0000-0000-000055190000}"/>
    <cellStyle name="Nuovo 6 4 2 2" xfId="2921" xr:uid="{00000000-0005-0000-0000-000056190000}"/>
    <cellStyle name="Nuovo 6 4 3" xfId="2920" xr:uid="{00000000-0005-0000-0000-000057190000}"/>
    <cellStyle name="Nuovo 6 5" xfId="1440" xr:uid="{00000000-0005-0000-0000-000058190000}"/>
    <cellStyle name="Nuovo 7" xfId="1441" xr:uid="{00000000-0005-0000-0000-000059190000}"/>
    <cellStyle name="Nuovo 7 2" xfId="1442" xr:uid="{00000000-0005-0000-0000-00005A190000}"/>
    <cellStyle name="Nuovo 7 2 2" xfId="2922" xr:uid="{00000000-0005-0000-0000-00005B190000}"/>
    <cellStyle name="Nuovo 7 3" xfId="1443" xr:uid="{00000000-0005-0000-0000-00005C190000}"/>
    <cellStyle name="Nuovo 7 3 2" xfId="1444" xr:uid="{00000000-0005-0000-0000-00005D190000}"/>
    <cellStyle name="Nuovo 7 3 3" xfId="1445" xr:uid="{00000000-0005-0000-0000-00005E190000}"/>
    <cellStyle name="Nuovo 7 3 3 2" xfId="2924" xr:uid="{00000000-0005-0000-0000-00005F190000}"/>
    <cellStyle name="Nuovo 7 3 4" xfId="2923" xr:uid="{00000000-0005-0000-0000-000060190000}"/>
    <cellStyle name="Nuovo 7 4" xfId="1446" xr:uid="{00000000-0005-0000-0000-000061190000}"/>
    <cellStyle name="Nuovo 7 4 2" xfId="1447" xr:uid="{00000000-0005-0000-0000-000062190000}"/>
    <cellStyle name="Nuovo 7 4 2 2" xfId="2926" xr:uid="{00000000-0005-0000-0000-000063190000}"/>
    <cellStyle name="Nuovo 7 4 3" xfId="2925" xr:uid="{00000000-0005-0000-0000-000064190000}"/>
    <cellStyle name="Nuovo 7 5" xfId="1448" xr:uid="{00000000-0005-0000-0000-000065190000}"/>
    <cellStyle name="Nuovo 8" xfId="1449" xr:uid="{00000000-0005-0000-0000-000066190000}"/>
    <cellStyle name="Nuovo 8 2" xfId="1450" xr:uid="{00000000-0005-0000-0000-000067190000}"/>
    <cellStyle name="Nuovo 8 2 2" xfId="2927" xr:uid="{00000000-0005-0000-0000-000068190000}"/>
    <cellStyle name="Nuovo 8 3" xfId="1451" xr:uid="{00000000-0005-0000-0000-000069190000}"/>
    <cellStyle name="Nuovo 8 3 2" xfId="1452" xr:uid="{00000000-0005-0000-0000-00006A190000}"/>
    <cellStyle name="Nuovo 8 3 3" xfId="1453" xr:uid="{00000000-0005-0000-0000-00006B190000}"/>
    <cellStyle name="Nuovo 8 3 3 2" xfId="2929" xr:uid="{00000000-0005-0000-0000-00006C190000}"/>
    <cellStyle name="Nuovo 8 3 4" xfId="2928" xr:uid="{00000000-0005-0000-0000-00006D190000}"/>
    <cellStyle name="Nuovo 8 4" xfId="1454" xr:uid="{00000000-0005-0000-0000-00006E190000}"/>
    <cellStyle name="Nuovo 8 4 2" xfId="1455" xr:uid="{00000000-0005-0000-0000-00006F190000}"/>
    <cellStyle name="Nuovo 8 4 2 2" xfId="2931" xr:uid="{00000000-0005-0000-0000-000070190000}"/>
    <cellStyle name="Nuovo 8 4 3" xfId="2930" xr:uid="{00000000-0005-0000-0000-000071190000}"/>
    <cellStyle name="Nuovo 8 5" xfId="1456" xr:uid="{00000000-0005-0000-0000-000072190000}"/>
    <cellStyle name="Nuovo 9" xfId="1457" xr:uid="{00000000-0005-0000-0000-000073190000}"/>
    <cellStyle name="Nuovo 9 2" xfId="1458" xr:uid="{00000000-0005-0000-0000-000074190000}"/>
    <cellStyle name="Nuovo 9 2 2" xfId="2932" xr:uid="{00000000-0005-0000-0000-000075190000}"/>
    <cellStyle name="Nuovo 9 3" xfId="1459" xr:uid="{00000000-0005-0000-0000-000076190000}"/>
    <cellStyle name="Nuovo 9 3 2" xfId="1460" xr:uid="{00000000-0005-0000-0000-000077190000}"/>
    <cellStyle name="Nuovo 9 3 3" xfId="1461" xr:uid="{00000000-0005-0000-0000-000078190000}"/>
    <cellStyle name="Nuovo 9 3 3 2" xfId="2934" xr:uid="{00000000-0005-0000-0000-000079190000}"/>
    <cellStyle name="Nuovo 9 3 4" xfId="2933" xr:uid="{00000000-0005-0000-0000-00007A190000}"/>
    <cellStyle name="Nuovo 9 4" xfId="1462" xr:uid="{00000000-0005-0000-0000-00007B190000}"/>
    <cellStyle name="Nuovo 9 4 2" xfId="1463" xr:uid="{00000000-0005-0000-0000-00007C190000}"/>
    <cellStyle name="Nuovo 9 4 2 2" xfId="2936" xr:uid="{00000000-0005-0000-0000-00007D190000}"/>
    <cellStyle name="Nuovo 9 4 3" xfId="2935" xr:uid="{00000000-0005-0000-0000-00007E190000}"/>
    <cellStyle name="Nuovo 9 5" xfId="1464" xr:uid="{00000000-0005-0000-0000-00007F190000}"/>
    <cellStyle name="Output" xfId="1465" builtinId="21" customBuiltin="1"/>
    <cellStyle name="Output 2" xfId="1466" xr:uid="{00000000-0005-0000-0000-000081190000}"/>
    <cellStyle name="Output 2 2" xfId="3523" xr:uid="{00000000-0005-0000-0000-000082190000}"/>
    <cellStyle name="Output 2 2 2" xfId="8107" xr:uid="{67C99271-1BD8-425B-83FF-58B0306B9031}"/>
    <cellStyle name="Output 2 2 3" xfId="9334" xr:uid="{3DB17B3E-7544-4C86-91F7-0993ADFDB445}"/>
    <cellStyle name="Output 2 2 4" xfId="10679" xr:uid="{1D226AA9-887A-4005-AE93-4FC8F5599998}"/>
    <cellStyle name="Output 2 2 5" xfId="9291" xr:uid="{EEB2D05F-8534-4874-9B8B-A560515A118E}"/>
    <cellStyle name="Output 2 2 6" xfId="10663" xr:uid="{B46E3A9E-E432-4DE7-85DE-B7C3EB3B65AE}"/>
    <cellStyle name="Output 2 3" xfId="7943" xr:uid="{16A13591-E65A-4A68-84FE-7838CC23A474}"/>
    <cellStyle name="Output 2 4" xfId="7977" xr:uid="{A0B34712-FC26-4CD8-90C3-E3F77B4AC83F}"/>
    <cellStyle name="Output 2 5" xfId="9353" xr:uid="{4E6225F0-3226-4D09-83D5-C8457532E5A0}"/>
    <cellStyle name="Output 2 6" xfId="7904" xr:uid="{67F8DB87-D9F8-46DB-BF15-3A5EDF5DD610}"/>
    <cellStyle name="Output 2 7" xfId="10661" xr:uid="{C07C599F-160B-4FE6-9B09-02F9934F2E29}"/>
    <cellStyle name="Output 3" xfId="1467" xr:uid="{00000000-0005-0000-0000-000083190000}"/>
    <cellStyle name="Output 4" xfId="7942" xr:uid="{DB28B9AB-497D-4EC2-929F-764A47202D9D}"/>
    <cellStyle name="Output 5" xfId="7976" xr:uid="{3CF55554-D330-447C-8581-D19F998AB91E}"/>
    <cellStyle name="Output 6" xfId="9303" xr:uid="{767D5B90-77B9-4780-8699-393689A2225D}"/>
    <cellStyle name="Output 7" xfId="10682" xr:uid="{740CAE6D-8681-4AD4-9C1C-1AA18E31AC29}"/>
    <cellStyle name="Output 8" xfId="10670" xr:uid="{85A0EEC2-EA27-4F08-8E64-A06CB9FCECBC}"/>
    <cellStyle name="Overskrift 1" xfId="418" builtinId="16"/>
    <cellStyle name="Overskrift 1 2" xfId="1468" xr:uid="{00000000-0005-0000-0000-000084190000}"/>
    <cellStyle name="Overskrift 1 2 2" xfId="3525" xr:uid="{00000000-0005-0000-0000-000085190000}"/>
    <cellStyle name="Overskrift 2" xfId="419" builtinId="17"/>
    <cellStyle name="Overskrift 2 2" xfId="1469" xr:uid="{00000000-0005-0000-0000-000086190000}"/>
    <cellStyle name="Overskrift 2 2 2" xfId="3526" xr:uid="{00000000-0005-0000-0000-000087190000}"/>
    <cellStyle name="Overskrift 3 2" xfId="1470" xr:uid="{00000000-0005-0000-0000-000088190000}"/>
    <cellStyle name="Overskrift 3 2 2" xfId="3527" xr:uid="{00000000-0005-0000-0000-000089190000}"/>
    <cellStyle name="Overskrift 4" xfId="420" builtinId="19"/>
    <cellStyle name="Overskrift 4 2" xfId="1471" xr:uid="{00000000-0005-0000-0000-00008A190000}"/>
    <cellStyle name="Overskrift 4 2 2" xfId="3528" xr:uid="{00000000-0005-0000-0000-00008B190000}"/>
    <cellStyle name="Percen - Type1" xfId="1472" xr:uid="{00000000-0005-0000-0000-00008C190000}"/>
    <cellStyle name="Percent 2" xfId="1474" xr:uid="{00000000-0005-0000-0000-00008E190000}"/>
    <cellStyle name="Percent 2 2" xfId="2937" xr:uid="{00000000-0005-0000-0000-00008F190000}"/>
    <cellStyle name="Percent 2 2 2" xfId="3451" xr:uid="{00000000-0005-0000-0000-000090190000}"/>
    <cellStyle name="Percent 2 2 2 2" xfId="6665" xr:uid="{00000000-0005-0000-0000-000091190000}"/>
    <cellStyle name="Percent 3" xfId="1475" xr:uid="{00000000-0005-0000-0000-000092190000}"/>
    <cellStyle name="Percent 3 2" xfId="1476" xr:uid="{00000000-0005-0000-0000-000093190000}"/>
    <cellStyle name="Percent 3 2 2" xfId="5305" xr:uid="{00000000-0005-0000-0000-000094190000}"/>
    <cellStyle name="Percent 3 2 3" xfId="4924" xr:uid="{00000000-0005-0000-0000-000095190000}"/>
    <cellStyle name="Percent 3 3" xfId="1477" xr:uid="{00000000-0005-0000-0000-000096190000}"/>
    <cellStyle name="Percent 3 3 2" xfId="1478" xr:uid="{00000000-0005-0000-0000-000097190000}"/>
    <cellStyle name="Percent 3 3 3" xfId="1479" xr:uid="{00000000-0005-0000-0000-000098190000}"/>
    <cellStyle name="Percent 3 3 3 2" xfId="2939" xr:uid="{00000000-0005-0000-0000-000099190000}"/>
    <cellStyle name="Percent 3 3 4" xfId="2938" xr:uid="{00000000-0005-0000-0000-00009A190000}"/>
    <cellStyle name="Percent 3 4" xfId="1480" xr:uid="{00000000-0005-0000-0000-00009B190000}"/>
    <cellStyle name="Percent 3 5" xfId="1481" xr:uid="{00000000-0005-0000-0000-00009C190000}"/>
    <cellStyle name="Percent 3 5 2" xfId="2940" xr:uid="{00000000-0005-0000-0000-00009D190000}"/>
    <cellStyle name="Percent 3 6" xfId="5304" xr:uid="{00000000-0005-0000-0000-00009E190000}"/>
    <cellStyle name="Percent 4" xfId="1482" xr:uid="{00000000-0005-0000-0000-00009F190000}"/>
    <cellStyle name="Percent 4 2" xfId="1483" xr:uid="{00000000-0005-0000-0000-0000A0190000}"/>
    <cellStyle name="Percent 4 2 2" xfId="2942" xr:uid="{00000000-0005-0000-0000-0000A1190000}"/>
    <cellStyle name="Percent 4 3" xfId="2941" xr:uid="{00000000-0005-0000-0000-0000A2190000}"/>
    <cellStyle name="Percent 5" xfId="1484" xr:uid="{00000000-0005-0000-0000-0000A3190000}"/>
    <cellStyle name="Percent 5 2" xfId="3382" xr:uid="{00000000-0005-0000-0000-0000A4190000}"/>
    <cellStyle name="Percent 6" xfId="4860" xr:uid="{00000000-0005-0000-0000-0000A5190000}"/>
    <cellStyle name="Percent 6 2" xfId="10653" xr:uid="{7B6FCA95-2092-46C1-8C0B-3ED20C27729F}"/>
    <cellStyle name="Percent 6 3" xfId="9293" xr:uid="{8C13EE00-3A60-4565-B761-AA244288AB8F}"/>
    <cellStyle name="Percentuale 10" xfId="1485" xr:uid="{00000000-0005-0000-0000-0000A6190000}"/>
    <cellStyle name="Percentuale 10 2" xfId="1486" xr:uid="{00000000-0005-0000-0000-0000A7190000}"/>
    <cellStyle name="Percentuale 10 2 2" xfId="2943" xr:uid="{00000000-0005-0000-0000-0000A8190000}"/>
    <cellStyle name="Percentuale 10 3" xfId="1487" xr:uid="{00000000-0005-0000-0000-0000A9190000}"/>
    <cellStyle name="Percentuale 10 3 2" xfId="1488" xr:uid="{00000000-0005-0000-0000-0000AA190000}"/>
    <cellStyle name="Percentuale 10 3 3" xfId="1489" xr:uid="{00000000-0005-0000-0000-0000AB190000}"/>
    <cellStyle name="Percentuale 10 3 3 2" xfId="2945" xr:uid="{00000000-0005-0000-0000-0000AC190000}"/>
    <cellStyle name="Percentuale 10 3 4" xfId="2944" xr:uid="{00000000-0005-0000-0000-0000AD190000}"/>
    <cellStyle name="Percentuale 10 4" xfId="1490" xr:uid="{00000000-0005-0000-0000-0000AE190000}"/>
    <cellStyle name="Percentuale 10 4 2" xfId="1491" xr:uid="{00000000-0005-0000-0000-0000AF190000}"/>
    <cellStyle name="Percentuale 10 4 2 2" xfId="2947" xr:uid="{00000000-0005-0000-0000-0000B0190000}"/>
    <cellStyle name="Percentuale 10 4 3" xfId="2946" xr:uid="{00000000-0005-0000-0000-0000B1190000}"/>
    <cellStyle name="Percentuale 10 5" xfId="1492" xr:uid="{00000000-0005-0000-0000-0000B2190000}"/>
    <cellStyle name="Percentuale 11" xfId="1493" xr:uid="{00000000-0005-0000-0000-0000B3190000}"/>
    <cellStyle name="Percentuale 11 2" xfId="1494" xr:uid="{00000000-0005-0000-0000-0000B4190000}"/>
    <cellStyle name="Percentuale 11 2 2" xfId="2948" xr:uid="{00000000-0005-0000-0000-0000B5190000}"/>
    <cellStyle name="Percentuale 11 3" xfId="1495" xr:uid="{00000000-0005-0000-0000-0000B6190000}"/>
    <cellStyle name="Percentuale 11 3 2" xfId="1496" xr:uid="{00000000-0005-0000-0000-0000B7190000}"/>
    <cellStyle name="Percentuale 11 3 3" xfId="1497" xr:uid="{00000000-0005-0000-0000-0000B8190000}"/>
    <cellStyle name="Percentuale 11 3 3 2" xfId="2950" xr:uid="{00000000-0005-0000-0000-0000B9190000}"/>
    <cellStyle name="Percentuale 11 3 4" xfId="2949" xr:uid="{00000000-0005-0000-0000-0000BA190000}"/>
    <cellStyle name="Percentuale 11 4" xfId="1498" xr:uid="{00000000-0005-0000-0000-0000BB190000}"/>
    <cellStyle name="Percentuale 11 4 2" xfId="1499" xr:uid="{00000000-0005-0000-0000-0000BC190000}"/>
    <cellStyle name="Percentuale 11 4 2 2" xfId="2952" xr:uid="{00000000-0005-0000-0000-0000BD190000}"/>
    <cellStyle name="Percentuale 11 4 3" xfId="2951" xr:uid="{00000000-0005-0000-0000-0000BE190000}"/>
    <cellStyle name="Percentuale 11 5" xfId="1500" xr:uid="{00000000-0005-0000-0000-0000BF190000}"/>
    <cellStyle name="Percentuale 12" xfId="1501" xr:uid="{00000000-0005-0000-0000-0000C0190000}"/>
    <cellStyle name="Percentuale 12 2" xfId="1502" xr:uid="{00000000-0005-0000-0000-0000C1190000}"/>
    <cellStyle name="Percentuale 12 2 2" xfId="2953" xr:uid="{00000000-0005-0000-0000-0000C2190000}"/>
    <cellStyle name="Percentuale 12 3" xfId="1503" xr:uid="{00000000-0005-0000-0000-0000C3190000}"/>
    <cellStyle name="Percentuale 12 3 2" xfId="1504" xr:uid="{00000000-0005-0000-0000-0000C4190000}"/>
    <cellStyle name="Percentuale 12 3 3" xfId="1505" xr:uid="{00000000-0005-0000-0000-0000C5190000}"/>
    <cellStyle name="Percentuale 12 3 3 2" xfId="2955" xr:uid="{00000000-0005-0000-0000-0000C6190000}"/>
    <cellStyle name="Percentuale 12 3 4" xfId="2954" xr:uid="{00000000-0005-0000-0000-0000C7190000}"/>
    <cellStyle name="Percentuale 12 4" xfId="1506" xr:uid="{00000000-0005-0000-0000-0000C8190000}"/>
    <cellStyle name="Percentuale 12 4 2" xfId="1507" xr:uid="{00000000-0005-0000-0000-0000C9190000}"/>
    <cellStyle name="Percentuale 12 4 2 2" xfId="2957" xr:uid="{00000000-0005-0000-0000-0000CA190000}"/>
    <cellStyle name="Percentuale 12 4 3" xfId="2956" xr:uid="{00000000-0005-0000-0000-0000CB190000}"/>
    <cellStyle name="Percentuale 12 5" xfId="1508" xr:uid="{00000000-0005-0000-0000-0000CC190000}"/>
    <cellStyle name="Percentuale 13" xfId="1509" xr:uid="{00000000-0005-0000-0000-0000CD190000}"/>
    <cellStyle name="Percentuale 13 2" xfId="1510" xr:uid="{00000000-0005-0000-0000-0000CE190000}"/>
    <cellStyle name="Percentuale 13 2 2" xfId="2958" xr:uid="{00000000-0005-0000-0000-0000CF190000}"/>
    <cellStyle name="Percentuale 13 3" xfId="1511" xr:uid="{00000000-0005-0000-0000-0000D0190000}"/>
    <cellStyle name="Percentuale 13 3 2" xfId="1512" xr:uid="{00000000-0005-0000-0000-0000D1190000}"/>
    <cellStyle name="Percentuale 13 3 3" xfId="1513" xr:uid="{00000000-0005-0000-0000-0000D2190000}"/>
    <cellStyle name="Percentuale 13 3 3 2" xfId="2960" xr:uid="{00000000-0005-0000-0000-0000D3190000}"/>
    <cellStyle name="Percentuale 13 3 4" xfId="2959" xr:uid="{00000000-0005-0000-0000-0000D4190000}"/>
    <cellStyle name="Percentuale 13 4" xfId="1514" xr:uid="{00000000-0005-0000-0000-0000D5190000}"/>
    <cellStyle name="Percentuale 13 4 2" xfId="1515" xr:uid="{00000000-0005-0000-0000-0000D6190000}"/>
    <cellStyle name="Percentuale 13 4 2 2" xfId="2962" xr:uid="{00000000-0005-0000-0000-0000D7190000}"/>
    <cellStyle name="Percentuale 13 4 3" xfId="2961" xr:uid="{00000000-0005-0000-0000-0000D8190000}"/>
    <cellStyle name="Percentuale 13 5" xfId="1516" xr:uid="{00000000-0005-0000-0000-0000D9190000}"/>
    <cellStyle name="Percentuale 14" xfId="1517" xr:uid="{00000000-0005-0000-0000-0000DA190000}"/>
    <cellStyle name="Percentuale 14 2" xfId="1518" xr:uid="{00000000-0005-0000-0000-0000DB190000}"/>
    <cellStyle name="Percentuale 14 2 2" xfId="2963" xr:uid="{00000000-0005-0000-0000-0000DC190000}"/>
    <cellStyle name="Percentuale 14 3" xfId="1519" xr:uid="{00000000-0005-0000-0000-0000DD190000}"/>
    <cellStyle name="Percentuale 14 3 2" xfId="1520" xr:uid="{00000000-0005-0000-0000-0000DE190000}"/>
    <cellStyle name="Percentuale 14 3 3" xfId="1521" xr:uid="{00000000-0005-0000-0000-0000DF190000}"/>
    <cellStyle name="Percentuale 14 3 3 2" xfId="2965" xr:uid="{00000000-0005-0000-0000-0000E0190000}"/>
    <cellStyle name="Percentuale 14 3 4" xfId="2964" xr:uid="{00000000-0005-0000-0000-0000E1190000}"/>
    <cellStyle name="Percentuale 14 4" xfId="1522" xr:uid="{00000000-0005-0000-0000-0000E2190000}"/>
    <cellStyle name="Percentuale 14 4 2" xfId="1523" xr:uid="{00000000-0005-0000-0000-0000E3190000}"/>
    <cellStyle name="Percentuale 14 4 2 2" xfId="2967" xr:uid="{00000000-0005-0000-0000-0000E4190000}"/>
    <cellStyle name="Percentuale 14 4 3" xfId="2966" xr:uid="{00000000-0005-0000-0000-0000E5190000}"/>
    <cellStyle name="Percentuale 14 5" xfId="1524" xr:uid="{00000000-0005-0000-0000-0000E6190000}"/>
    <cellStyle name="Percentuale 15" xfId="1525" xr:uid="{00000000-0005-0000-0000-0000E7190000}"/>
    <cellStyle name="Percentuale 15 2" xfId="1526" xr:uid="{00000000-0005-0000-0000-0000E8190000}"/>
    <cellStyle name="Percentuale 15 2 2" xfId="2968" xr:uid="{00000000-0005-0000-0000-0000E9190000}"/>
    <cellStyle name="Percentuale 15 3" xfId="1527" xr:uid="{00000000-0005-0000-0000-0000EA190000}"/>
    <cellStyle name="Percentuale 15 3 2" xfId="1528" xr:uid="{00000000-0005-0000-0000-0000EB190000}"/>
    <cellStyle name="Percentuale 15 3 3" xfId="1529" xr:uid="{00000000-0005-0000-0000-0000EC190000}"/>
    <cellStyle name="Percentuale 15 3 3 2" xfId="2970" xr:uid="{00000000-0005-0000-0000-0000ED190000}"/>
    <cellStyle name="Percentuale 15 3 4" xfId="2969" xr:uid="{00000000-0005-0000-0000-0000EE190000}"/>
    <cellStyle name="Percentuale 15 4" xfId="1530" xr:uid="{00000000-0005-0000-0000-0000EF190000}"/>
    <cellStyle name="Percentuale 15 4 2" xfId="1531" xr:uid="{00000000-0005-0000-0000-0000F0190000}"/>
    <cellStyle name="Percentuale 15 4 2 2" xfId="2972" xr:uid="{00000000-0005-0000-0000-0000F1190000}"/>
    <cellStyle name="Percentuale 15 4 3" xfId="2971" xr:uid="{00000000-0005-0000-0000-0000F2190000}"/>
    <cellStyle name="Percentuale 15 5" xfId="1532" xr:uid="{00000000-0005-0000-0000-0000F3190000}"/>
    <cellStyle name="Percentuale 16" xfId="1533" xr:uid="{00000000-0005-0000-0000-0000F4190000}"/>
    <cellStyle name="Percentuale 16 2" xfId="1534" xr:uid="{00000000-0005-0000-0000-0000F5190000}"/>
    <cellStyle name="Percentuale 16 2 2" xfId="2973" xr:uid="{00000000-0005-0000-0000-0000F6190000}"/>
    <cellStyle name="Percentuale 16 3" xfId="1535" xr:uid="{00000000-0005-0000-0000-0000F7190000}"/>
    <cellStyle name="Percentuale 16 3 2" xfId="1536" xr:uid="{00000000-0005-0000-0000-0000F8190000}"/>
    <cellStyle name="Percentuale 16 3 3" xfId="1537" xr:uid="{00000000-0005-0000-0000-0000F9190000}"/>
    <cellStyle name="Percentuale 16 3 3 2" xfId="2975" xr:uid="{00000000-0005-0000-0000-0000FA190000}"/>
    <cellStyle name="Percentuale 16 3 4" xfId="2974" xr:uid="{00000000-0005-0000-0000-0000FB190000}"/>
    <cellStyle name="Percentuale 16 4" xfId="1538" xr:uid="{00000000-0005-0000-0000-0000FC190000}"/>
    <cellStyle name="Percentuale 16 4 2" xfId="1539" xr:uid="{00000000-0005-0000-0000-0000FD190000}"/>
    <cellStyle name="Percentuale 16 4 2 2" xfId="2977" xr:uid="{00000000-0005-0000-0000-0000FE190000}"/>
    <cellStyle name="Percentuale 16 4 3" xfId="2976" xr:uid="{00000000-0005-0000-0000-0000FF190000}"/>
    <cellStyle name="Percentuale 16 5" xfId="1540" xr:uid="{00000000-0005-0000-0000-0000001A0000}"/>
    <cellStyle name="Percentuale 17" xfId="1541" xr:uid="{00000000-0005-0000-0000-0000011A0000}"/>
    <cellStyle name="Percentuale 17 2" xfId="1542" xr:uid="{00000000-0005-0000-0000-0000021A0000}"/>
    <cellStyle name="Percentuale 17 2 2" xfId="2978" xr:uid="{00000000-0005-0000-0000-0000031A0000}"/>
    <cellStyle name="Percentuale 17 3" xfId="1543" xr:uid="{00000000-0005-0000-0000-0000041A0000}"/>
    <cellStyle name="Percentuale 17 3 2" xfId="1544" xr:uid="{00000000-0005-0000-0000-0000051A0000}"/>
    <cellStyle name="Percentuale 17 3 3" xfId="1545" xr:uid="{00000000-0005-0000-0000-0000061A0000}"/>
    <cellStyle name="Percentuale 17 3 3 2" xfId="2980" xr:uid="{00000000-0005-0000-0000-0000071A0000}"/>
    <cellStyle name="Percentuale 17 3 4" xfId="2979" xr:uid="{00000000-0005-0000-0000-0000081A0000}"/>
    <cellStyle name="Percentuale 17 4" xfId="1546" xr:uid="{00000000-0005-0000-0000-0000091A0000}"/>
    <cellStyle name="Percentuale 17 4 2" xfId="1547" xr:uid="{00000000-0005-0000-0000-00000A1A0000}"/>
    <cellStyle name="Percentuale 17 4 2 2" xfId="2982" xr:uid="{00000000-0005-0000-0000-00000B1A0000}"/>
    <cellStyle name="Percentuale 17 4 3" xfId="2981" xr:uid="{00000000-0005-0000-0000-00000C1A0000}"/>
    <cellStyle name="Percentuale 17 5" xfId="1548" xr:uid="{00000000-0005-0000-0000-00000D1A0000}"/>
    <cellStyle name="Percentuale 18" xfId="1549" xr:uid="{00000000-0005-0000-0000-00000E1A0000}"/>
    <cellStyle name="Percentuale 18 2" xfId="1550" xr:uid="{00000000-0005-0000-0000-00000F1A0000}"/>
    <cellStyle name="Percentuale 18 2 2" xfId="2983" xr:uid="{00000000-0005-0000-0000-0000101A0000}"/>
    <cellStyle name="Percentuale 18 3" xfId="1551" xr:uid="{00000000-0005-0000-0000-0000111A0000}"/>
    <cellStyle name="Percentuale 18 3 2" xfId="1552" xr:uid="{00000000-0005-0000-0000-0000121A0000}"/>
    <cellStyle name="Percentuale 18 3 3" xfId="1553" xr:uid="{00000000-0005-0000-0000-0000131A0000}"/>
    <cellStyle name="Percentuale 18 3 3 2" xfId="2985" xr:uid="{00000000-0005-0000-0000-0000141A0000}"/>
    <cellStyle name="Percentuale 18 3 4" xfId="2984" xr:uid="{00000000-0005-0000-0000-0000151A0000}"/>
    <cellStyle name="Percentuale 18 4" xfId="1554" xr:uid="{00000000-0005-0000-0000-0000161A0000}"/>
    <cellStyle name="Percentuale 18 4 2" xfId="1555" xr:uid="{00000000-0005-0000-0000-0000171A0000}"/>
    <cellStyle name="Percentuale 18 4 2 2" xfId="2987" xr:uid="{00000000-0005-0000-0000-0000181A0000}"/>
    <cellStyle name="Percentuale 18 4 3" xfId="2986" xr:uid="{00000000-0005-0000-0000-0000191A0000}"/>
    <cellStyle name="Percentuale 18 5" xfId="1556" xr:uid="{00000000-0005-0000-0000-00001A1A0000}"/>
    <cellStyle name="Percentuale 19" xfId="1557" xr:uid="{00000000-0005-0000-0000-00001B1A0000}"/>
    <cellStyle name="Percentuale 19 2" xfId="1558" xr:uid="{00000000-0005-0000-0000-00001C1A0000}"/>
    <cellStyle name="Percentuale 19 2 2" xfId="2988" xr:uid="{00000000-0005-0000-0000-00001D1A0000}"/>
    <cellStyle name="Percentuale 19 3" xfId="1559" xr:uid="{00000000-0005-0000-0000-00001E1A0000}"/>
    <cellStyle name="Percentuale 19 3 2" xfId="1560" xr:uid="{00000000-0005-0000-0000-00001F1A0000}"/>
    <cellStyle name="Percentuale 19 3 3" xfId="1561" xr:uid="{00000000-0005-0000-0000-0000201A0000}"/>
    <cellStyle name="Percentuale 19 3 3 2" xfId="2990" xr:uid="{00000000-0005-0000-0000-0000211A0000}"/>
    <cellStyle name="Percentuale 19 3 4" xfId="2989" xr:uid="{00000000-0005-0000-0000-0000221A0000}"/>
    <cellStyle name="Percentuale 19 4" xfId="1562" xr:uid="{00000000-0005-0000-0000-0000231A0000}"/>
    <cellStyle name="Percentuale 19 4 2" xfId="1563" xr:uid="{00000000-0005-0000-0000-0000241A0000}"/>
    <cellStyle name="Percentuale 19 4 2 2" xfId="2992" xr:uid="{00000000-0005-0000-0000-0000251A0000}"/>
    <cellStyle name="Percentuale 19 4 3" xfId="2991" xr:uid="{00000000-0005-0000-0000-0000261A0000}"/>
    <cellStyle name="Percentuale 19 5" xfId="1564" xr:uid="{00000000-0005-0000-0000-0000271A0000}"/>
    <cellStyle name="Percentuale 2" xfId="1565" xr:uid="{00000000-0005-0000-0000-0000281A0000}"/>
    <cellStyle name="Percentuale 2 2" xfId="1566" xr:uid="{00000000-0005-0000-0000-0000291A0000}"/>
    <cellStyle name="Percentuale 2 2 2" xfId="2993" xr:uid="{00000000-0005-0000-0000-00002A1A0000}"/>
    <cellStyle name="Percentuale 2 3" xfId="1567" xr:uid="{00000000-0005-0000-0000-00002B1A0000}"/>
    <cellStyle name="Percentuale 2 3 2" xfId="1568" xr:uid="{00000000-0005-0000-0000-00002C1A0000}"/>
    <cellStyle name="Percentuale 2 3 3" xfId="1569" xr:uid="{00000000-0005-0000-0000-00002D1A0000}"/>
    <cellStyle name="Percentuale 2 3 3 2" xfId="2995" xr:uid="{00000000-0005-0000-0000-00002E1A0000}"/>
    <cellStyle name="Percentuale 2 3 4" xfId="2994" xr:uid="{00000000-0005-0000-0000-00002F1A0000}"/>
    <cellStyle name="Percentuale 2 4" xfId="1570" xr:uid="{00000000-0005-0000-0000-0000301A0000}"/>
    <cellStyle name="Percentuale 2 4 2" xfId="1571" xr:uid="{00000000-0005-0000-0000-0000311A0000}"/>
    <cellStyle name="Percentuale 2 4 2 2" xfId="2997" xr:uid="{00000000-0005-0000-0000-0000321A0000}"/>
    <cellStyle name="Percentuale 2 4 3" xfId="2996" xr:uid="{00000000-0005-0000-0000-0000331A0000}"/>
    <cellStyle name="Percentuale 2 5" xfId="1572" xr:uid="{00000000-0005-0000-0000-0000341A0000}"/>
    <cellStyle name="Percentuale 20" xfId="1573" xr:uid="{00000000-0005-0000-0000-0000351A0000}"/>
    <cellStyle name="Percentuale 20 2" xfId="1574" xr:uid="{00000000-0005-0000-0000-0000361A0000}"/>
    <cellStyle name="Percentuale 20 2 2" xfId="2998" xr:uid="{00000000-0005-0000-0000-0000371A0000}"/>
    <cellStyle name="Percentuale 20 3" xfId="1575" xr:uid="{00000000-0005-0000-0000-0000381A0000}"/>
    <cellStyle name="Percentuale 20 3 2" xfId="1576" xr:uid="{00000000-0005-0000-0000-0000391A0000}"/>
    <cellStyle name="Percentuale 20 3 3" xfId="1577" xr:uid="{00000000-0005-0000-0000-00003A1A0000}"/>
    <cellStyle name="Percentuale 20 3 3 2" xfId="3000" xr:uid="{00000000-0005-0000-0000-00003B1A0000}"/>
    <cellStyle name="Percentuale 20 3 4" xfId="2999" xr:uid="{00000000-0005-0000-0000-00003C1A0000}"/>
    <cellStyle name="Percentuale 20 4" xfId="1578" xr:uid="{00000000-0005-0000-0000-00003D1A0000}"/>
    <cellStyle name="Percentuale 20 4 2" xfId="1579" xr:uid="{00000000-0005-0000-0000-00003E1A0000}"/>
    <cellStyle name="Percentuale 20 4 2 2" xfId="3002" xr:uid="{00000000-0005-0000-0000-00003F1A0000}"/>
    <cellStyle name="Percentuale 20 4 3" xfId="3001" xr:uid="{00000000-0005-0000-0000-0000401A0000}"/>
    <cellStyle name="Percentuale 20 5" xfId="1580" xr:uid="{00000000-0005-0000-0000-0000411A0000}"/>
    <cellStyle name="Percentuale 21" xfId="1581" xr:uid="{00000000-0005-0000-0000-0000421A0000}"/>
    <cellStyle name="Percentuale 21 2" xfId="1582" xr:uid="{00000000-0005-0000-0000-0000431A0000}"/>
    <cellStyle name="Percentuale 21 2 2" xfId="3003" xr:uid="{00000000-0005-0000-0000-0000441A0000}"/>
    <cellStyle name="Percentuale 21 3" xfId="1583" xr:uid="{00000000-0005-0000-0000-0000451A0000}"/>
    <cellStyle name="Percentuale 21 3 2" xfId="1584" xr:uid="{00000000-0005-0000-0000-0000461A0000}"/>
    <cellStyle name="Percentuale 21 3 3" xfId="1585" xr:uid="{00000000-0005-0000-0000-0000471A0000}"/>
    <cellStyle name="Percentuale 21 3 3 2" xfId="3005" xr:uid="{00000000-0005-0000-0000-0000481A0000}"/>
    <cellStyle name="Percentuale 21 3 4" xfId="3004" xr:uid="{00000000-0005-0000-0000-0000491A0000}"/>
    <cellStyle name="Percentuale 21 4" xfId="1586" xr:uid="{00000000-0005-0000-0000-00004A1A0000}"/>
    <cellStyle name="Percentuale 21 4 2" xfId="1587" xr:uid="{00000000-0005-0000-0000-00004B1A0000}"/>
    <cellStyle name="Percentuale 21 4 2 2" xfId="3007" xr:uid="{00000000-0005-0000-0000-00004C1A0000}"/>
    <cellStyle name="Percentuale 21 4 3" xfId="3006" xr:uid="{00000000-0005-0000-0000-00004D1A0000}"/>
    <cellStyle name="Percentuale 21 5" xfId="1588" xr:uid="{00000000-0005-0000-0000-00004E1A0000}"/>
    <cellStyle name="Percentuale 22" xfId="1589" xr:uid="{00000000-0005-0000-0000-00004F1A0000}"/>
    <cellStyle name="Percentuale 22 2" xfId="1590" xr:uid="{00000000-0005-0000-0000-0000501A0000}"/>
    <cellStyle name="Percentuale 22 2 2" xfId="3008" xr:uid="{00000000-0005-0000-0000-0000511A0000}"/>
    <cellStyle name="Percentuale 22 3" xfId="1591" xr:uid="{00000000-0005-0000-0000-0000521A0000}"/>
    <cellStyle name="Percentuale 22 3 2" xfId="1592" xr:uid="{00000000-0005-0000-0000-0000531A0000}"/>
    <cellStyle name="Percentuale 22 3 3" xfId="1593" xr:uid="{00000000-0005-0000-0000-0000541A0000}"/>
    <cellStyle name="Percentuale 22 3 3 2" xfId="3010" xr:uid="{00000000-0005-0000-0000-0000551A0000}"/>
    <cellStyle name="Percentuale 22 3 4" xfId="3009" xr:uid="{00000000-0005-0000-0000-0000561A0000}"/>
    <cellStyle name="Percentuale 22 4" xfId="1594" xr:uid="{00000000-0005-0000-0000-0000571A0000}"/>
    <cellStyle name="Percentuale 22 4 2" xfId="1595" xr:uid="{00000000-0005-0000-0000-0000581A0000}"/>
    <cellStyle name="Percentuale 22 4 2 2" xfId="3012" xr:uid="{00000000-0005-0000-0000-0000591A0000}"/>
    <cellStyle name="Percentuale 22 4 3" xfId="3011" xr:uid="{00000000-0005-0000-0000-00005A1A0000}"/>
    <cellStyle name="Percentuale 22 5" xfId="1596" xr:uid="{00000000-0005-0000-0000-00005B1A0000}"/>
    <cellStyle name="Percentuale 23" xfId="1597" xr:uid="{00000000-0005-0000-0000-00005C1A0000}"/>
    <cellStyle name="Percentuale 23 2" xfId="1598" xr:uid="{00000000-0005-0000-0000-00005D1A0000}"/>
    <cellStyle name="Percentuale 23 2 2" xfId="3013" xr:uid="{00000000-0005-0000-0000-00005E1A0000}"/>
    <cellStyle name="Percentuale 23 3" xfId="1599" xr:uid="{00000000-0005-0000-0000-00005F1A0000}"/>
    <cellStyle name="Percentuale 23 3 2" xfId="1600" xr:uid="{00000000-0005-0000-0000-0000601A0000}"/>
    <cellStyle name="Percentuale 23 3 3" xfId="1601" xr:uid="{00000000-0005-0000-0000-0000611A0000}"/>
    <cellStyle name="Percentuale 23 3 3 2" xfId="3015" xr:uid="{00000000-0005-0000-0000-0000621A0000}"/>
    <cellStyle name="Percentuale 23 3 4" xfId="3014" xr:uid="{00000000-0005-0000-0000-0000631A0000}"/>
    <cellStyle name="Percentuale 23 4" xfId="1602" xr:uid="{00000000-0005-0000-0000-0000641A0000}"/>
    <cellStyle name="Percentuale 23 4 2" xfId="1603" xr:uid="{00000000-0005-0000-0000-0000651A0000}"/>
    <cellStyle name="Percentuale 23 4 2 2" xfId="3017" xr:uid="{00000000-0005-0000-0000-0000661A0000}"/>
    <cellStyle name="Percentuale 23 4 3" xfId="3016" xr:uid="{00000000-0005-0000-0000-0000671A0000}"/>
    <cellStyle name="Percentuale 23 5" xfId="1604" xr:uid="{00000000-0005-0000-0000-0000681A0000}"/>
    <cellStyle name="Percentuale 24" xfId="1605" xr:uid="{00000000-0005-0000-0000-0000691A0000}"/>
    <cellStyle name="Percentuale 24 2" xfId="1606" xr:uid="{00000000-0005-0000-0000-00006A1A0000}"/>
    <cellStyle name="Percentuale 24 2 2" xfId="3018" xr:uid="{00000000-0005-0000-0000-00006B1A0000}"/>
    <cellStyle name="Percentuale 24 3" xfId="1607" xr:uid="{00000000-0005-0000-0000-00006C1A0000}"/>
    <cellStyle name="Percentuale 24 3 2" xfId="1608" xr:uid="{00000000-0005-0000-0000-00006D1A0000}"/>
    <cellStyle name="Percentuale 24 3 3" xfId="1609" xr:uid="{00000000-0005-0000-0000-00006E1A0000}"/>
    <cellStyle name="Percentuale 24 3 3 2" xfId="3020" xr:uid="{00000000-0005-0000-0000-00006F1A0000}"/>
    <cellStyle name="Percentuale 24 3 4" xfId="3019" xr:uid="{00000000-0005-0000-0000-0000701A0000}"/>
    <cellStyle name="Percentuale 24 4" xfId="1610" xr:uid="{00000000-0005-0000-0000-0000711A0000}"/>
    <cellStyle name="Percentuale 24 4 2" xfId="1611" xr:uid="{00000000-0005-0000-0000-0000721A0000}"/>
    <cellStyle name="Percentuale 24 4 2 2" xfId="3022" xr:uid="{00000000-0005-0000-0000-0000731A0000}"/>
    <cellStyle name="Percentuale 24 4 3" xfId="3021" xr:uid="{00000000-0005-0000-0000-0000741A0000}"/>
    <cellStyle name="Percentuale 24 5" xfId="1612" xr:uid="{00000000-0005-0000-0000-0000751A0000}"/>
    <cellStyle name="Percentuale 25" xfId="1613" xr:uid="{00000000-0005-0000-0000-0000761A0000}"/>
    <cellStyle name="Percentuale 25 2" xfId="1614" xr:uid="{00000000-0005-0000-0000-0000771A0000}"/>
    <cellStyle name="Percentuale 25 2 2" xfId="3023" xr:uid="{00000000-0005-0000-0000-0000781A0000}"/>
    <cellStyle name="Percentuale 25 3" xfId="1615" xr:uid="{00000000-0005-0000-0000-0000791A0000}"/>
    <cellStyle name="Percentuale 25 3 2" xfId="1616" xr:uid="{00000000-0005-0000-0000-00007A1A0000}"/>
    <cellStyle name="Percentuale 25 3 3" xfId="1617" xr:uid="{00000000-0005-0000-0000-00007B1A0000}"/>
    <cellStyle name="Percentuale 25 3 3 2" xfId="3025" xr:uid="{00000000-0005-0000-0000-00007C1A0000}"/>
    <cellStyle name="Percentuale 25 3 4" xfId="3024" xr:uid="{00000000-0005-0000-0000-00007D1A0000}"/>
    <cellStyle name="Percentuale 25 4" xfId="1618" xr:uid="{00000000-0005-0000-0000-00007E1A0000}"/>
    <cellStyle name="Percentuale 25 4 2" xfId="1619" xr:uid="{00000000-0005-0000-0000-00007F1A0000}"/>
    <cellStyle name="Percentuale 25 4 2 2" xfId="3027" xr:uid="{00000000-0005-0000-0000-0000801A0000}"/>
    <cellStyle name="Percentuale 25 4 3" xfId="3026" xr:uid="{00000000-0005-0000-0000-0000811A0000}"/>
    <cellStyle name="Percentuale 25 5" xfId="1620" xr:uid="{00000000-0005-0000-0000-0000821A0000}"/>
    <cellStyle name="Percentuale 26" xfId="1621" xr:uid="{00000000-0005-0000-0000-0000831A0000}"/>
    <cellStyle name="Percentuale 26 2" xfId="1622" xr:uid="{00000000-0005-0000-0000-0000841A0000}"/>
    <cellStyle name="Percentuale 26 2 2" xfId="3028" xr:uid="{00000000-0005-0000-0000-0000851A0000}"/>
    <cellStyle name="Percentuale 26 3" xfId="1623" xr:uid="{00000000-0005-0000-0000-0000861A0000}"/>
    <cellStyle name="Percentuale 26 3 2" xfId="1624" xr:uid="{00000000-0005-0000-0000-0000871A0000}"/>
    <cellStyle name="Percentuale 26 3 3" xfId="1625" xr:uid="{00000000-0005-0000-0000-0000881A0000}"/>
    <cellStyle name="Percentuale 26 3 3 2" xfId="3030" xr:uid="{00000000-0005-0000-0000-0000891A0000}"/>
    <cellStyle name="Percentuale 26 3 4" xfId="3029" xr:uid="{00000000-0005-0000-0000-00008A1A0000}"/>
    <cellStyle name="Percentuale 26 4" xfId="1626" xr:uid="{00000000-0005-0000-0000-00008B1A0000}"/>
    <cellStyle name="Percentuale 26 4 2" xfId="1627" xr:uid="{00000000-0005-0000-0000-00008C1A0000}"/>
    <cellStyle name="Percentuale 26 4 2 2" xfId="3032" xr:uid="{00000000-0005-0000-0000-00008D1A0000}"/>
    <cellStyle name="Percentuale 26 4 3" xfId="3031" xr:uid="{00000000-0005-0000-0000-00008E1A0000}"/>
    <cellStyle name="Percentuale 26 5" xfId="1628" xr:uid="{00000000-0005-0000-0000-00008F1A0000}"/>
    <cellStyle name="Percentuale 27" xfId="1629" xr:uid="{00000000-0005-0000-0000-0000901A0000}"/>
    <cellStyle name="Percentuale 27 2" xfId="1630" xr:uid="{00000000-0005-0000-0000-0000911A0000}"/>
    <cellStyle name="Percentuale 27 2 2" xfId="3033" xr:uid="{00000000-0005-0000-0000-0000921A0000}"/>
    <cellStyle name="Percentuale 27 3" xfId="1631" xr:uid="{00000000-0005-0000-0000-0000931A0000}"/>
    <cellStyle name="Percentuale 27 3 2" xfId="1632" xr:uid="{00000000-0005-0000-0000-0000941A0000}"/>
    <cellStyle name="Percentuale 27 3 3" xfId="1633" xr:uid="{00000000-0005-0000-0000-0000951A0000}"/>
    <cellStyle name="Percentuale 27 3 3 2" xfId="3035" xr:uid="{00000000-0005-0000-0000-0000961A0000}"/>
    <cellStyle name="Percentuale 27 3 4" xfId="3034" xr:uid="{00000000-0005-0000-0000-0000971A0000}"/>
    <cellStyle name="Percentuale 27 4" xfId="1634" xr:uid="{00000000-0005-0000-0000-0000981A0000}"/>
    <cellStyle name="Percentuale 27 4 2" xfId="1635" xr:uid="{00000000-0005-0000-0000-0000991A0000}"/>
    <cellStyle name="Percentuale 27 4 2 2" xfId="3037" xr:uid="{00000000-0005-0000-0000-00009A1A0000}"/>
    <cellStyle name="Percentuale 27 4 3" xfId="3036" xr:uid="{00000000-0005-0000-0000-00009B1A0000}"/>
    <cellStyle name="Percentuale 27 5" xfId="1636" xr:uid="{00000000-0005-0000-0000-00009C1A0000}"/>
    <cellStyle name="Percentuale 28" xfId="1637" xr:uid="{00000000-0005-0000-0000-00009D1A0000}"/>
    <cellStyle name="Percentuale 28 2" xfId="1638" xr:uid="{00000000-0005-0000-0000-00009E1A0000}"/>
    <cellStyle name="Percentuale 28 2 2" xfId="3038" xr:uid="{00000000-0005-0000-0000-00009F1A0000}"/>
    <cellStyle name="Percentuale 28 3" xfId="1639" xr:uid="{00000000-0005-0000-0000-0000A01A0000}"/>
    <cellStyle name="Percentuale 28 3 2" xfId="1640" xr:uid="{00000000-0005-0000-0000-0000A11A0000}"/>
    <cellStyle name="Percentuale 28 3 3" xfId="1641" xr:uid="{00000000-0005-0000-0000-0000A21A0000}"/>
    <cellStyle name="Percentuale 28 3 3 2" xfId="3040" xr:uid="{00000000-0005-0000-0000-0000A31A0000}"/>
    <cellStyle name="Percentuale 28 3 4" xfId="3039" xr:uid="{00000000-0005-0000-0000-0000A41A0000}"/>
    <cellStyle name="Percentuale 28 4" xfId="1642" xr:uid="{00000000-0005-0000-0000-0000A51A0000}"/>
    <cellStyle name="Percentuale 28 4 2" xfId="1643" xr:uid="{00000000-0005-0000-0000-0000A61A0000}"/>
    <cellStyle name="Percentuale 28 4 2 2" xfId="3042" xr:uid="{00000000-0005-0000-0000-0000A71A0000}"/>
    <cellStyle name="Percentuale 28 4 3" xfId="3041" xr:uid="{00000000-0005-0000-0000-0000A81A0000}"/>
    <cellStyle name="Percentuale 28 5" xfId="1644" xr:uid="{00000000-0005-0000-0000-0000A91A0000}"/>
    <cellStyle name="Percentuale 29" xfId="1645" xr:uid="{00000000-0005-0000-0000-0000AA1A0000}"/>
    <cellStyle name="Percentuale 29 2" xfId="1646" xr:uid="{00000000-0005-0000-0000-0000AB1A0000}"/>
    <cellStyle name="Percentuale 29 2 2" xfId="3043" xr:uid="{00000000-0005-0000-0000-0000AC1A0000}"/>
    <cellStyle name="Percentuale 29 3" xfId="1647" xr:uid="{00000000-0005-0000-0000-0000AD1A0000}"/>
    <cellStyle name="Percentuale 29 3 2" xfId="1648" xr:uid="{00000000-0005-0000-0000-0000AE1A0000}"/>
    <cellStyle name="Percentuale 29 3 3" xfId="1649" xr:uid="{00000000-0005-0000-0000-0000AF1A0000}"/>
    <cellStyle name="Percentuale 29 3 3 2" xfId="3045" xr:uid="{00000000-0005-0000-0000-0000B01A0000}"/>
    <cellStyle name="Percentuale 29 3 4" xfId="3044" xr:uid="{00000000-0005-0000-0000-0000B11A0000}"/>
    <cellStyle name="Percentuale 29 4" xfId="1650" xr:uid="{00000000-0005-0000-0000-0000B21A0000}"/>
    <cellStyle name="Percentuale 29 4 2" xfId="1651" xr:uid="{00000000-0005-0000-0000-0000B31A0000}"/>
    <cellStyle name="Percentuale 29 4 2 2" xfId="3047" xr:uid="{00000000-0005-0000-0000-0000B41A0000}"/>
    <cellStyle name="Percentuale 29 4 3" xfId="3046" xr:uid="{00000000-0005-0000-0000-0000B51A0000}"/>
    <cellStyle name="Percentuale 29 5" xfId="1652" xr:uid="{00000000-0005-0000-0000-0000B61A0000}"/>
    <cellStyle name="Percentuale 3" xfId="1653" xr:uid="{00000000-0005-0000-0000-0000B71A0000}"/>
    <cellStyle name="Percentuale 3 2" xfId="1654" xr:uid="{00000000-0005-0000-0000-0000B81A0000}"/>
    <cellStyle name="Percentuale 3 2 2" xfId="3048" xr:uid="{00000000-0005-0000-0000-0000B91A0000}"/>
    <cellStyle name="Percentuale 3 3" xfId="1655" xr:uid="{00000000-0005-0000-0000-0000BA1A0000}"/>
    <cellStyle name="Percentuale 3 3 2" xfId="1656" xr:uid="{00000000-0005-0000-0000-0000BB1A0000}"/>
    <cellStyle name="Percentuale 3 3 3" xfId="1657" xr:uid="{00000000-0005-0000-0000-0000BC1A0000}"/>
    <cellStyle name="Percentuale 3 3 3 2" xfId="3050" xr:uid="{00000000-0005-0000-0000-0000BD1A0000}"/>
    <cellStyle name="Percentuale 3 3 4" xfId="3049" xr:uid="{00000000-0005-0000-0000-0000BE1A0000}"/>
    <cellStyle name="Percentuale 3 4" xfId="1658" xr:uid="{00000000-0005-0000-0000-0000BF1A0000}"/>
    <cellStyle name="Percentuale 3 4 2" xfId="1659" xr:uid="{00000000-0005-0000-0000-0000C01A0000}"/>
    <cellStyle name="Percentuale 3 4 2 2" xfId="3052" xr:uid="{00000000-0005-0000-0000-0000C11A0000}"/>
    <cellStyle name="Percentuale 3 4 3" xfId="3051" xr:uid="{00000000-0005-0000-0000-0000C21A0000}"/>
    <cellStyle name="Percentuale 3 5" xfId="1660" xr:uid="{00000000-0005-0000-0000-0000C31A0000}"/>
    <cellStyle name="Percentuale 30" xfId="1661" xr:uid="{00000000-0005-0000-0000-0000C41A0000}"/>
    <cellStyle name="Percentuale 30 2" xfId="1662" xr:uid="{00000000-0005-0000-0000-0000C51A0000}"/>
    <cellStyle name="Percentuale 30 2 2" xfId="3053" xr:uid="{00000000-0005-0000-0000-0000C61A0000}"/>
    <cellStyle name="Percentuale 30 3" xfId="1663" xr:uid="{00000000-0005-0000-0000-0000C71A0000}"/>
    <cellStyle name="Percentuale 30 3 2" xfId="1664" xr:uid="{00000000-0005-0000-0000-0000C81A0000}"/>
    <cellStyle name="Percentuale 30 3 3" xfId="1665" xr:uid="{00000000-0005-0000-0000-0000C91A0000}"/>
    <cellStyle name="Percentuale 30 3 3 2" xfId="3055" xr:uid="{00000000-0005-0000-0000-0000CA1A0000}"/>
    <cellStyle name="Percentuale 30 3 4" xfId="3054" xr:uid="{00000000-0005-0000-0000-0000CB1A0000}"/>
    <cellStyle name="Percentuale 30 4" xfId="1666" xr:uid="{00000000-0005-0000-0000-0000CC1A0000}"/>
    <cellStyle name="Percentuale 30 4 2" xfId="1667" xr:uid="{00000000-0005-0000-0000-0000CD1A0000}"/>
    <cellStyle name="Percentuale 30 4 2 2" xfId="3057" xr:uid="{00000000-0005-0000-0000-0000CE1A0000}"/>
    <cellStyle name="Percentuale 30 4 3" xfId="3056" xr:uid="{00000000-0005-0000-0000-0000CF1A0000}"/>
    <cellStyle name="Percentuale 30 5" xfId="1668" xr:uid="{00000000-0005-0000-0000-0000D01A0000}"/>
    <cellStyle name="Percentuale 31" xfId="1669" xr:uid="{00000000-0005-0000-0000-0000D11A0000}"/>
    <cellStyle name="Percentuale 31 2" xfId="1670" xr:uid="{00000000-0005-0000-0000-0000D21A0000}"/>
    <cellStyle name="Percentuale 31 2 2" xfId="3058" xr:uid="{00000000-0005-0000-0000-0000D31A0000}"/>
    <cellStyle name="Percentuale 31 3" xfId="1671" xr:uid="{00000000-0005-0000-0000-0000D41A0000}"/>
    <cellStyle name="Percentuale 31 3 2" xfId="1672" xr:uid="{00000000-0005-0000-0000-0000D51A0000}"/>
    <cellStyle name="Percentuale 31 3 3" xfId="1673" xr:uid="{00000000-0005-0000-0000-0000D61A0000}"/>
    <cellStyle name="Percentuale 31 3 3 2" xfId="3060" xr:uid="{00000000-0005-0000-0000-0000D71A0000}"/>
    <cellStyle name="Percentuale 31 3 4" xfId="3059" xr:uid="{00000000-0005-0000-0000-0000D81A0000}"/>
    <cellStyle name="Percentuale 31 4" xfId="1674" xr:uid="{00000000-0005-0000-0000-0000D91A0000}"/>
    <cellStyle name="Percentuale 31 4 2" xfId="1675" xr:uid="{00000000-0005-0000-0000-0000DA1A0000}"/>
    <cellStyle name="Percentuale 31 4 2 2" xfId="3062" xr:uid="{00000000-0005-0000-0000-0000DB1A0000}"/>
    <cellStyle name="Percentuale 31 4 3" xfId="3061" xr:uid="{00000000-0005-0000-0000-0000DC1A0000}"/>
    <cellStyle name="Percentuale 31 5" xfId="1676" xr:uid="{00000000-0005-0000-0000-0000DD1A0000}"/>
    <cellStyle name="Percentuale 32" xfId="1677" xr:uid="{00000000-0005-0000-0000-0000DE1A0000}"/>
    <cellStyle name="Percentuale 32 2" xfId="1678" xr:uid="{00000000-0005-0000-0000-0000DF1A0000}"/>
    <cellStyle name="Percentuale 32 2 2" xfId="3063" xr:uid="{00000000-0005-0000-0000-0000E01A0000}"/>
    <cellStyle name="Percentuale 32 3" xfId="1679" xr:uid="{00000000-0005-0000-0000-0000E11A0000}"/>
    <cellStyle name="Percentuale 32 3 2" xfId="1680" xr:uid="{00000000-0005-0000-0000-0000E21A0000}"/>
    <cellStyle name="Percentuale 32 3 3" xfId="1681" xr:uid="{00000000-0005-0000-0000-0000E31A0000}"/>
    <cellStyle name="Percentuale 32 3 3 2" xfId="3065" xr:uid="{00000000-0005-0000-0000-0000E41A0000}"/>
    <cellStyle name="Percentuale 32 3 4" xfId="3064" xr:uid="{00000000-0005-0000-0000-0000E51A0000}"/>
    <cellStyle name="Percentuale 32 4" xfId="1682" xr:uid="{00000000-0005-0000-0000-0000E61A0000}"/>
    <cellStyle name="Percentuale 32 4 2" xfId="1683" xr:uid="{00000000-0005-0000-0000-0000E71A0000}"/>
    <cellStyle name="Percentuale 32 4 2 2" xfId="3067" xr:uid="{00000000-0005-0000-0000-0000E81A0000}"/>
    <cellStyle name="Percentuale 32 4 3" xfId="3066" xr:uid="{00000000-0005-0000-0000-0000E91A0000}"/>
    <cellStyle name="Percentuale 32 5" xfId="1684" xr:uid="{00000000-0005-0000-0000-0000EA1A0000}"/>
    <cellStyle name="Percentuale 33" xfId="1685" xr:uid="{00000000-0005-0000-0000-0000EB1A0000}"/>
    <cellStyle name="Percentuale 33 2" xfId="1686" xr:uid="{00000000-0005-0000-0000-0000EC1A0000}"/>
    <cellStyle name="Percentuale 33 2 2" xfId="3068" xr:uid="{00000000-0005-0000-0000-0000ED1A0000}"/>
    <cellStyle name="Percentuale 33 3" xfId="1687" xr:uid="{00000000-0005-0000-0000-0000EE1A0000}"/>
    <cellStyle name="Percentuale 33 3 2" xfId="1688" xr:uid="{00000000-0005-0000-0000-0000EF1A0000}"/>
    <cellStyle name="Percentuale 33 3 3" xfId="1689" xr:uid="{00000000-0005-0000-0000-0000F01A0000}"/>
    <cellStyle name="Percentuale 33 3 3 2" xfId="3070" xr:uid="{00000000-0005-0000-0000-0000F11A0000}"/>
    <cellStyle name="Percentuale 33 3 4" xfId="3069" xr:uid="{00000000-0005-0000-0000-0000F21A0000}"/>
    <cellStyle name="Percentuale 33 4" xfId="1690" xr:uid="{00000000-0005-0000-0000-0000F31A0000}"/>
    <cellStyle name="Percentuale 33 4 2" xfId="1691" xr:uid="{00000000-0005-0000-0000-0000F41A0000}"/>
    <cellStyle name="Percentuale 33 4 2 2" xfId="3072" xr:uid="{00000000-0005-0000-0000-0000F51A0000}"/>
    <cellStyle name="Percentuale 33 4 3" xfId="3071" xr:uid="{00000000-0005-0000-0000-0000F61A0000}"/>
    <cellStyle name="Percentuale 33 5" xfId="1692" xr:uid="{00000000-0005-0000-0000-0000F71A0000}"/>
    <cellStyle name="Percentuale 34" xfId="1693" xr:uid="{00000000-0005-0000-0000-0000F81A0000}"/>
    <cellStyle name="Percentuale 34 2" xfId="1694" xr:uid="{00000000-0005-0000-0000-0000F91A0000}"/>
    <cellStyle name="Percentuale 34 2 2" xfId="3073" xr:uid="{00000000-0005-0000-0000-0000FA1A0000}"/>
    <cellStyle name="Percentuale 34 3" xfId="1695" xr:uid="{00000000-0005-0000-0000-0000FB1A0000}"/>
    <cellStyle name="Percentuale 34 3 2" xfId="1696" xr:uid="{00000000-0005-0000-0000-0000FC1A0000}"/>
    <cellStyle name="Percentuale 34 3 3" xfId="1697" xr:uid="{00000000-0005-0000-0000-0000FD1A0000}"/>
    <cellStyle name="Percentuale 34 3 3 2" xfId="3075" xr:uid="{00000000-0005-0000-0000-0000FE1A0000}"/>
    <cellStyle name="Percentuale 34 3 4" xfId="3074" xr:uid="{00000000-0005-0000-0000-0000FF1A0000}"/>
    <cellStyle name="Percentuale 34 4" xfId="1698" xr:uid="{00000000-0005-0000-0000-0000001B0000}"/>
    <cellStyle name="Percentuale 34 4 2" xfId="1699" xr:uid="{00000000-0005-0000-0000-0000011B0000}"/>
    <cellStyle name="Percentuale 34 4 2 2" xfId="3077" xr:uid="{00000000-0005-0000-0000-0000021B0000}"/>
    <cellStyle name="Percentuale 34 4 3" xfId="3076" xr:uid="{00000000-0005-0000-0000-0000031B0000}"/>
    <cellStyle name="Percentuale 34 5" xfId="1700" xr:uid="{00000000-0005-0000-0000-0000041B0000}"/>
    <cellStyle name="Percentuale 35" xfId="1701" xr:uid="{00000000-0005-0000-0000-0000051B0000}"/>
    <cellStyle name="Percentuale 35 2" xfId="1702" xr:uid="{00000000-0005-0000-0000-0000061B0000}"/>
    <cellStyle name="Percentuale 35 2 2" xfId="3078" xr:uid="{00000000-0005-0000-0000-0000071B0000}"/>
    <cellStyle name="Percentuale 35 3" xfId="1703" xr:uid="{00000000-0005-0000-0000-0000081B0000}"/>
    <cellStyle name="Percentuale 35 3 2" xfId="1704" xr:uid="{00000000-0005-0000-0000-0000091B0000}"/>
    <cellStyle name="Percentuale 35 3 3" xfId="1705" xr:uid="{00000000-0005-0000-0000-00000A1B0000}"/>
    <cellStyle name="Percentuale 35 3 3 2" xfId="3080" xr:uid="{00000000-0005-0000-0000-00000B1B0000}"/>
    <cellStyle name="Percentuale 35 3 4" xfId="3079" xr:uid="{00000000-0005-0000-0000-00000C1B0000}"/>
    <cellStyle name="Percentuale 35 4" xfId="1706" xr:uid="{00000000-0005-0000-0000-00000D1B0000}"/>
    <cellStyle name="Percentuale 35 4 2" xfId="1707" xr:uid="{00000000-0005-0000-0000-00000E1B0000}"/>
    <cellStyle name="Percentuale 35 4 2 2" xfId="3082" xr:uid="{00000000-0005-0000-0000-00000F1B0000}"/>
    <cellStyle name="Percentuale 35 4 3" xfId="3081" xr:uid="{00000000-0005-0000-0000-0000101B0000}"/>
    <cellStyle name="Percentuale 35 5" xfId="1708" xr:uid="{00000000-0005-0000-0000-0000111B0000}"/>
    <cellStyle name="Percentuale 36" xfId="1709" xr:uid="{00000000-0005-0000-0000-0000121B0000}"/>
    <cellStyle name="Percentuale 36 2" xfId="1710" xr:uid="{00000000-0005-0000-0000-0000131B0000}"/>
    <cellStyle name="Percentuale 36 2 2" xfId="3083" xr:uid="{00000000-0005-0000-0000-0000141B0000}"/>
    <cellStyle name="Percentuale 36 3" xfId="1711" xr:uid="{00000000-0005-0000-0000-0000151B0000}"/>
    <cellStyle name="Percentuale 36 3 2" xfId="1712" xr:uid="{00000000-0005-0000-0000-0000161B0000}"/>
    <cellStyle name="Percentuale 36 3 3" xfId="1713" xr:uid="{00000000-0005-0000-0000-0000171B0000}"/>
    <cellStyle name="Percentuale 36 3 3 2" xfId="3085" xr:uid="{00000000-0005-0000-0000-0000181B0000}"/>
    <cellStyle name="Percentuale 36 3 4" xfId="3084" xr:uid="{00000000-0005-0000-0000-0000191B0000}"/>
    <cellStyle name="Percentuale 36 4" xfId="1714" xr:uid="{00000000-0005-0000-0000-00001A1B0000}"/>
    <cellStyle name="Percentuale 36 4 2" xfId="1715" xr:uid="{00000000-0005-0000-0000-00001B1B0000}"/>
    <cellStyle name="Percentuale 36 4 2 2" xfId="3087" xr:uid="{00000000-0005-0000-0000-00001C1B0000}"/>
    <cellStyle name="Percentuale 36 4 3" xfId="3086" xr:uid="{00000000-0005-0000-0000-00001D1B0000}"/>
    <cellStyle name="Percentuale 36 5" xfId="1716" xr:uid="{00000000-0005-0000-0000-00001E1B0000}"/>
    <cellStyle name="Percentuale 37" xfId="1717" xr:uid="{00000000-0005-0000-0000-00001F1B0000}"/>
    <cellStyle name="Percentuale 37 2" xfId="1718" xr:uid="{00000000-0005-0000-0000-0000201B0000}"/>
    <cellStyle name="Percentuale 37 2 2" xfId="3088" xr:uid="{00000000-0005-0000-0000-0000211B0000}"/>
    <cellStyle name="Percentuale 37 3" xfId="1719" xr:uid="{00000000-0005-0000-0000-0000221B0000}"/>
    <cellStyle name="Percentuale 37 3 2" xfId="1720" xr:uid="{00000000-0005-0000-0000-0000231B0000}"/>
    <cellStyle name="Percentuale 37 3 3" xfId="1721" xr:uid="{00000000-0005-0000-0000-0000241B0000}"/>
    <cellStyle name="Percentuale 37 3 3 2" xfId="3090" xr:uid="{00000000-0005-0000-0000-0000251B0000}"/>
    <cellStyle name="Percentuale 37 3 4" xfId="3089" xr:uid="{00000000-0005-0000-0000-0000261B0000}"/>
    <cellStyle name="Percentuale 37 4" xfId="1722" xr:uid="{00000000-0005-0000-0000-0000271B0000}"/>
    <cellStyle name="Percentuale 37 4 2" xfId="1723" xr:uid="{00000000-0005-0000-0000-0000281B0000}"/>
    <cellStyle name="Percentuale 37 4 2 2" xfId="3092" xr:uid="{00000000-0005-0000-0000-0000291B0000}"/>
    <cellStyle name="Percentuale 37 4 3" xfId="3091" xr:uid="{00000000-0005-0000-0000-00002A1B0000}"/>
    <cellStyle name="Percentuale 37 5" xfId="1724" xr:uid="{00000000-0005-0000-0000-00002B1B0000}"/>
    <cellStyle name="Percentuale 38" xfId="1725" xr:uid="{00000000-0005-0000-0000-00002C1B0000}"/>
    <cellStyle name="Percentuale 38 2" xfId="1726" xr:uid="{00000000-0005-0000-0000-00002D1B0000}"/>
    <cellStyle name="Percentuale 38 2 2" xfId="3093" xr:uid="{00000000-0005-0000-0000-00002E1B0000}"/>
    <cellStyle name="Percentuale 38 3" xfId="1727" xr:uid="{00000000-0005-0000-0000-00002F1B0000}"/>
    <cellStyle name="Percentuale 38 3 2" xfId="1728" xr:uid="{00000000-0005-0000-0000-0000301B0000}"/>
    <cellStyle name="Percentuale 38 3 3" xfId="1729" xr:uid="{00000000-0005-0000-0000-0000311B0000}"/>
    <cellStyle name="Percentuale 38 3 3 2" xfId="3095" xr:uid="{00000000-0005-0000-0000-0000321B0000}"/>
    <cellStyle name="Percentuale 38 3 4" xfId="3094" xr:uid="{00000000-0005-0000-0000-0000331B0000}"/>
    <cellStyle name="Percentuale 38 4" xfId="1730" xr:uid="{00000000-0005-0000-0000-0000341B0000}"/>
    <cellStyle name="Percentuale 38 4 2" xfId="1731" xr:uid="{00000000-0005-0000-0000-0000351B0000}"/>
    <cellStyle name="Percentuale 38 4 2 2" xfId="3097" xr:uid="{00000000-0005-0000-0000-0000361B0000}"/>
    <cellStyle name="Percentuale 38 4 3" xfId="3096" xr:uid="{00000000-0005-0000-0000-0000371B0000}"/>
    <cellStyle name="Percentuale 38 5" xfId="1732" xr:uid="{00000000-0005-0000-0000-0000381B0000}"/>
    <cellStyle name="Percentuale 39" xfId="1733" xr:uid="{00000000-0005-0000-0000-0000391B0000}"/>
    <cellStyle name="Percentuale 39 2" xfId="1734" xr:uid="{00000000-0005-0000-0000-00003A1B0000}"/>
    <cellStyle name="Percentuale 39 2 2" xfId="3098" xr:uid="{00000000-0005-0000-0000-00003B1B0000}"/>
    <cellStyle name="Percentuale 39 3" xfId="1735" xr:uid="{00000000-0005-0000-0000-00003C1B0000}"/>
    <cellStyle name="Percentuale 39 3 2" xfId="1736" xr:uid="{00000000-0005-0000-0000-00003D1B0000}"/>
    <cellStyle name="Percentuale 39 3 3" xfId="1737" xr:uid="{00000000-0005-0000-0000-00003E1B0000}"/>
    <cellStyle name="Percentuale 39 3 3 2" xfId="3100" xr:uid="{00000000-0005-0000-0000-00003F1B0000}"/>
    <cellStyle name="Percentuale 39 3 4" xfId="3099" xr:uid="{00000000-0005-0000-0000-0000401B0000}"/>
    <cellStyle name="Percentuale 39 4" xfId="1738" xr:uid="{00000000-0005-0000-0000-0000411B0000}"/>
    <cellStyle name="Percentuale 39 4 2" xfId="1739" xr:uid="{00000000-0005-0000-0000-0000421B0000}"/>
    <cellStyle name="Percentuale 39 4 2 2" xfId="3102" xr:uid="{00000000-0005-0000-0000-0000431B0000}"/>
    <cellStyle name="Percentuale 39 4 3" xfId="3101" xr:uid="{00000000-0005-0000-0000-0000441B0000}"/>
    <cellStyle name="Percentuale 39 5" xfId="1740" xr:uid="{00000000-0005-0000-0000-0000451B0000}"/>
    <cellStyle name="Percentuale 4" xfId="1741" xr:uid="{00000000-0005-0000-0000-0000461B0000}"/>
    <cellStyle name="Percentuale 4 2" xfId="1742" xr:uid="{00000000-0005-0000-0000-0000471B0000}"/>
    <cellStyle name="Percentuale 4 2 2" xfId="3103" xr:uid="{00000000-0005-0000-0000-0000481B0000}"/>
    <cellStyle name="Percentuale 4 3" xfId="1743" xr:uid="{00000000-0005-0000-0000-0000491B0000}"/>
    <cellStyle name="Percentuale 4 3 2" xfId="1744" xr:uid="{00000000-0005-0000-0000-00004A1B0000}"/>
    <cellStyle name="Percentuale 4 3 3" xfId="1745" xr:uid="{00000000-0005-0000-0000-00004B1B0000}"/>
    <cellStyle name="Percentuale 4 3 3 2" xfId="3105" xr:uid="{00000000-0005-0000-0000-00004C1B0000}"/>
    <cellStyle name="Percentuale 4 3 4" xfId="3104" xr:uid="{00000000-0005-0000-0000-00004D1B0000}"/>
    <cellStyle name="Percentuale 4 4" xfId="1746" xr:uid="{00000000-0005-0000-0000-00004E1B0000}"/>
    <cellStyle name="Percentuale 4 4 2" xfId="1747" xr:uid="{00000000-0005-0000-0000-00004F1B0000}"/>
    <cellStyle name="Percentuale 4 4 2 2" xfId="3107" xr:uid="{00000000-0005-0000-0000-0000501B0000}"/>
    <cellStyle name="Percentuale 4 4 3" xfId="3106" xr:uid="{00000000-0005-0000-0000-0000511B0000}"/>
    <cellStyle name="Percentuale 4 5" xfId="1748" xr:uid="{00000000-0005-0000-0000-0000521B0000}"/>
    <cellStyle name="Percentuale 40" xfId="1749" xr:uid="{00000000-0005-0000-0000-0000531B0000}"/>
    <cellStyle name="Percentuale 40 2" xfId="1750" xr:uid="{00000000-0005-0000-0000-0000541B0000}"/>
    <cellStyle name="Percentuale 40 2 2" xfId="3108" xr:uid="{00000000-0005-0000-0000-0000551B0000}"/>
    <cellStyle name="Percentuale 40 3" xfId="1751" xr:uid="{00000000-0005-0000-0000-0000561B0000}"/>
    <cellStyle name="Percentuale 40 3 2" xfId="1752" xr:uid="{00000000-0005-0000-0000-0000571B0000}"/>
    <cellStyle name="Percentuale 40 3 3" xfId="1753" xr:uid="{00000000-0005-0000-0000-0000581B0000}"/>
    <cellStyle name="Percentuale 40 3 3 2" xfId="3110" xr:uid="{00000000-0005-0000-0000-0000591B0000}"/>
    <cellStyle name="Percentuale 40 3 4" xfId="3109" xr:uid="{00000000-0005-0000-0000-00005A1B0000}"/>
    <cellStyle name="Percentuale 40 4" xfId="1754" xr:uid="{00000000-0005-0000-0000-00005B1B0000}"/>
    <cellStyle name="Percentuale 40 4 2" xfId="1755" xr:uid="{00000000-0005-0000-0000-00005C1B0000}"/>
    <cellStyle name="Percentuale 40 4 2 2" xfId="3112" xr:uid="{00000000-0005-0000-0000-00005D1B0000}"/>
    <cellStyle name="Percentuale 40 4 3" xfId="3111" xr:uid="{00000000-0005-0000-0000-00005E1B0000}"/>
    <cellStyle name="Percentuale 40 5" xfId="1756" xr:uid="{00000000-0005-0000-0000-00005F1B0000}"/>
    <cellStyle name="Percentuale 41" xfId="1757" xr:uid="{00000000-0005-0000-0000-0000601B0000}"/>
    <cellStyle name="Percentuale 41 2" xfId="1758" xr:uid="{00000000-0005-0000-0000-0000611B0000}"/>
    <cellStyle name="Percentuale 41 2 2" xfId="3113" xr:uid="{00000000-0005-0000-0000-0000621B0000}"/>
    <cellStyle name="Percentuale 41 3" xfId="1759" xr:uid="{00000000-0005-0000-0000-0000631B0000}"/>
    <cellStyle name="Percentuale 41 3 2" xfId="1760" xr:uid="{00000000-0005-0000-0000-0000641B0000}"/>
    <cellStyle name="Percentuale 41 3 3" xfId="1761" xr:uid="{00000000-0005-0000-0000-0000651B0000}"/>
    <cellStyle name="Percentuale 41 3 3 2" xfId="3115" xr:uid="{00000000-0005-0000-0000-0000661B0000}"/>
    <cellStyle name="Percentuale 41 3 4" xfId="3114" xr:uid="{00000000-0005-0000-0000-0000671B0000}"/>
    <cellStyle name="Percentuale 41 4" xfId="1762" xr:uid="{00000000-0005-0000-0000-0000681B0000}"/>
    <cellStyle name="Percentuale 41 4 2" xfId="1763" xr:uid="{00000000-0005-0000-0000-0000691B0000}"/>
    <cellStyle name="Percentuale 41 4 2 2" xfId="3117" xr:uid="{00000000-0005-0000-0000-00006A1B0000}"/>
    <cellStyle name="Percentuale 41 4 3" xfId="3116" xr:uid="{00000000-0005-0000-0000-00006B1B0000}"/>
    <cellStyle name="Percentuale 41 5" xfId="1764" xr:uid="{00000000-0005-0000-0000-00006C1B0000}"/>
    <cellStyle name="Percentuale 42" xfId="1765" xr:uid="{00000000-0005-0000-0000-00006D1B0000}"/>
    <cellStyle name="Percentuale 42 2" xfId="1766" xr:uid="{00000000-0005-0000-0000-00006E1B0000}"/>
    <cellStyle name="Percentuale 42 2 2" xfId="3118" xr:uid="{00000000-0005-0000-0000-00006F1B0000}"/>
    <cellStyle name="Percentuale 42 3" xfId="1767" xr:uid="{00000000-0005-0000-0000-0000701B0000}"/>
    <cellStyle name="Percentuale 42 3 2" xfId="1768" xr:uid="{00000000-0005-0000-0000-0000711B0000}"/>
    <cellStyle name="Percentuale 42 3 3" xfId="1769" xr:uid="{00000000-0005-0000-0000-0000721B0000}"/>
    <cellStyle name="Percentuale 42 3 3 2" xfId="3120" xr:uid="{00000000-0005-0000-0000-0000731B0000}"/>
    <cellStyle name="Percentuale 42 3 4" xfId="3119" xr:uid="{00000000-0005-0000-0000-0000741B0000}"/>
    <cellStyle name="Percentuale 42 4" xfId="1770" xr:uid="{00000000-0005-0000-0000-0000751B0000}"/>
    <cellStyle name="Percentuale 42 4 2" xfId="1771" xr:uid="{00000000-0005-0000-0000-0000761B0000}"/>
    <cellStyle name="Percentuale 42 4 2 2" xfId="3122" xr:uid="{00000000-0005-0000-0000-0000771B0000}"/>
    <cellStyle name="Percentuale 42 4 3" xfId="3121" xr:uid="{00000000-0005-0000-0000-0000781B0000}"/>
    <cellStyle name="Percentuale 42 5" xfId="1772" xr:uid="{00000000-0005-0000-0000-0000791B0000}"/>
    <cellStyle name="Percentuale 43" xfId="1773" xr:uid="{00000000-0005-0000-0000-00007A1B0000}"/>
    <cellStyle name="Percentuale 43 2" xfId="1774" xr:uid="{00000000-0005-0000-0000-00007B1B0000}"/>
    <cellStyle name="Percentuale 43 2 2" xfId="3123" xr:uid="{00000000-0005-0000-0000-00007C1B0000}"/>
    <cellStyle name="Percentuale 43 3" xfId="1775" xr:uid="{00000000-0005-0000-0000-00007D1B0000}"/>
    <cellStyle name="Percentuale 43 3 2" xfId="1776" xr:uid="{00000000-0005-0000-0000-00007E1B0000}"/>
    <cellStyle name="Percentuale 43 3 3" xfId="1777" xr:uid="{00000000-0005-0000-0000-00007F1B0000}"/>
    <cellStyle name="Percentuale 43 3 3 2" xfId="3125" xr:uid="{00000000-0005-0000-0000-0000801B0000}"/>
    <cellStyle name="Percentuale 43 3 4" xfId="3124" xr:uid="{00000000-0005-0000-0000-0000811B0000}"/>
    <cellStyle name="Percentuale 43 4" xfId="1778" xr:uid="{00000000-0005-0000-0000-0000821B0000}"/>
    <cellStyle name="Percentuale 43 4 2" xfId="1779" xr:uid="{00000000-0005-0000-0000-0000831B0000}"/>
    <cellStyle name="Percentuale 43 4 2 2" xfId="3127" xr:uid="{00000000-0005-0000-0000-0000841B0000}"/>
    <cellStyle name="Percentuale 43 4 3" xfId="3126" xr:uid="{00000000-0005-0000-0000-0000851B0000}"/>
    <cellStyle name="Percentuale 43 5" xfId="1780" xr:uid="{00000000-0005-0000-0000-0000861B0000}"/>
    <cellStyle name="Percentuale 44" xfId="1781" xr:uid="{00000000-0005-0000-0000-0000871B0000}"/>
    <cellStyle name="Percentuale 44 2" xfId="1782" xr:uid="{00000000-0005-0000-0000-0000881B0000}"/>
    <cellStyle name="Percentuale 44 2 2" xfId="3128" xr:uid="{00000000-0005-0000-0000-0000891B0000}"/>
    <cellStyle name="Percentuale 44 3" xfId="1783" xr:uid="{00000000-0005-0000-0000-00008A1B0000}"/>
    <cellStyle name="Percentuale 44 3 2" xfId="1784" xr:uid="{00000000-0005-0000-0000-00008B1B0000}"/>
    <cellStyle name="Percentuale 44 3 3" xfId="1785" xr:uid="{00000000-0005-0000-0000-00008C1B0000}"/>
    <cellStyle name="Percentuale 44 3 3 2" xfId="3130" xr:uid="{00000000-0005-0000-0000-00008D1B0000}"/>
    <cellStyle name="Percentuale 44 3 4" xfId="3129" xr:uid="{00000000-0005-0000-0000-00008E1B0000}"/>
    <cellStyle name="Percentuale 44 4" xfId="1786" xr:uid="{00000000-0005-0000-0000-00008F1B0000}"/>
    <cellStyle name="Percentuale 44 4 2" xfId="1787" xr:uid="{00000000-0005-0000-0000-0000901B0000}"/>
    <cellStyle name="Percentuale 44 4 2 2" xfId="3132" xr:uid="{00000000-0005-0000-0000-0000911B0000}"/>
    <cellStyle name="Percentuale 44 4 3" xfId="3131" xr:uid="{00000000-0005-0000-0000-0000921B0000}"/>
    <cellStyle name="Percentuale 44 5" xfId="1788" xr:uid="{00000000-0005-0000-0000-0000931B0000}"/>
    <cellStyle name="Percentuale 45" xfId="1789" xr:uid="{00000000-0005-0000-0000-0000941B0000}"/>
    <cellStyle name="Percentuale 45 2" xfId="1790" xr:uid="{00000000-0005-0000-0000-0000951B0000}"/>
    <cellStyle name="Percentuale 45 2 2" xfId="3133" xr:uid="{00000000-0005-0000-0000-0000961B0000}"/>
    <cellStyle name="Percentuale 45 3" xfId="1791" xr:uid="{00000000-0005-0000-0000-0000971B0000}"/>
    <cellStyle name="Percentuale 45 3 2" xfId="1792" xr:uid="{00000000-0005-0000-0000-0000981B0000}"/>
    <cellStyle name="Percentuale 45 3 3" xfId="1793" xr:uid="{00000000-0005-0000-0000-0000991B0000}"/>
    <cellStyle name="Percentuale 45 3 3 2" xfId="3135" xr:uid="{00000000-0005-0000-0000-00009A1B0000}"/>
    <cellStyle name="Percentuale 45 3 4" xfId="3134" xr:uid="{00000000-0005-0000-0000-00009B1B0000}"/>
    <cellStyle name="Percentuale 45 4" xfId="1794" xr:uid="{00000000-0005-0000-0000-00009C1B0000}"/>
    <cellStyle name="Percentuale 45 4 2" xfId="1795" xr:uid="{00000000-0005-0000-0000-00009D1B0000}"/>
    <cellStyle name="Percentuale 45 4 2 2" xfId="3137" xr:uid="{00000000-0005-0000-0000-00009E1B0000}"/>
    <cellStyle name="Percentuale 45 4 3" xfId="3136" xr:uid="{00000000-0005-0000-0000-00009F1B0000}"/>
    <cellStyle name="Percentuale 45 5" xfId="1796" xr:uid="{00000000-0005-0000-0000-0000A01B0000}"/>
    <cellStyle name="Percentuale 46" xfId="1797" xr:uid="{00000000-0005-0000-0000-0000A11B0000}"/>
    <cellStyle name="Percentuale 46 2" xfId="1798" xr:uid="{00000000-0005-0000-0000-0000A21B0000}"/>
    <cellStyle name="Percentuale 46 2 2" xfId="3138" xr:uid="{00000000-0005-0000-0000-0000A31B0000}"/>
    <cellStyle name="Percentuale 46 3" xfId="1799" xr:uid="{00000000-0005-0000-0000-0000A41B0000}"/>
    <cellStyle name="Percentuale 46 3 2" xfId="1800" xr:uid="{00000000-0005-0000-0000-0000A51B0000}"/>
    <cellStyle name="Percentuale 46 3 3" xfId="1801" xr:uid="{00000000-0005-0000-0000-0000A61B0000}"/>
    <cellStyle name="Percentuale 46 3 3 2" xfId="3140" xr:uid="{00000000-0005-0000-0000-0000A71B0000}"/>
    <cellStyle name="Percentuale 46 3 4" xfId="3139" xr:uid="{00000000-0005-0000-0000-0000A81B0000}"/>
    <cellStyle name="Percentuale 46 4" xfId="1802" xr:uid="{00000000-0005-0000-0000-0000A91B0000}"/>
    <cellStyle name="Percentuale 46 4 2" xfId="1803" xr:uid="{00000000-0005-0000-0000-0000AA1B0000}"/>
    <cellStyle name="Percentuale 46 4 2 2" xfId="3142" xr:uid="{00000000-0005-0000-0000-0000AB1B0000}"/>
    <cellStyle name="Percentuale 46 4 3" xfId="3141" xr:uid="{00000000-0005-0000-0000-0000AC1B0000}"/>
    <cellStyle name="Percentuale 46 5" xfId="1804" xr:uid="{00000000-0005-0000-0000-0000AD1B0000}"/>
    <cellStyle name="Percentuale 47" xfId="1805" xr:uid="{00000000-0005-0000-0000-0000AE1B0000}"/>
    <cellStyle name="Percentuale 47 2" xfId="1806" xr:uid="{00000000-0005-0000-0000-0000AF1B0000}"/>
    <cellStyle name="Percentuale 47 2 2" xfId="3143" xr:uid="{00000000-0005-0000-0000-0000B01B0000}"/>
    <cellStyle name="Percentuale 47 3" xfId="1807" xr:uid="{00000000-0005-0000-0000-0000B11B0000}"/>
    <cellStyle name="Percentuale 47 3 2" xfId="1808" xr:uid="{00000000-0005-0000-0000-0000B21B0000}"/>
    <cellStyle name="Percentuale 47 3 3" xfId="1809" xr:uid="{00000000-0005-0000-0000-0000B31B0000}"/>
    <cellStyle name="Percentuale 47 3 3 2" xfId="3145" xr:uid="{00000000-0005-0000-0000-0000B41B0000}"/>
    <cellStyle name="Percentuale 47 3 4" xfId="3144" xr:uid="{00000000-0005-0000-0000-0000B51B0000}"/>
    <cellStyle name="Percentuale 47 4" xfId="1810" xr:uid="{00000000-0005-0000-0000-0000B61B0000}"/>
    <cellStyle name="Percentuale 47 4 2" xfId="1811" xr:uid="{00000000-0005-0000-0000-0000B71B0000}"/>
    <cellStyle name="Percentuale 47 4 2 2" xfId="3147" xr:uid="{00000000-0005-0000-0000-0000B81B0000}"/>
    <cellStyle name="Percentuale 47 4 3" xfId="3146" xr:uid="{00000000-0005-0000-0000-0000B91B0000}"/>
    <cellStyle name="Percentuale 47 5" xfId="1812" xr:uid="{00000000-0005-0000-0000-0000BA1B0000}"/>
    <cellStyle name="Percentuale 48" xfId="1813" xr:uid="{00000000-0005-0000-0000-0000BB1B0000}"/>
    <cellStyle name="Percentuale 48 2" xfId="1814" xr:uid="{00000000-0005-0000-0000-0000BC1B0000}"/>
    <cellStyle name="Percentuale 48 2 2" xfId="3148" xr:uid="{00000000-0005-0000-0000-0000BD1B0000}"/>
    <cellStyle name="Percentuale 48 3" xfId="1815" xr:uid="{00000000-0005-0000-0000-0000BE1B0000}"/>
    <cellStyle name="Percentuale 48 3 2" xfId="1816" xr:uid="{00000000-0005-0000-0000-0000BF1B0000}"/>
    <cellStyle name="Percentuale 48 3 3" xfId="1817" xr:uid="{00000000-0005-0000-0000-0000C01B0000}"/>
    <cellStyle name="Percentuale 48 3 3 2" xfId="3150" xr:uid="{00000000-0005-0000-0000-0000C11B0000}"/>
    <cellStyle name="Percentuale 48 3 4" xfId="3149" xr:uid="{00000000-0005-0000-0000-0000C21B0000}"/>
    <cellStyle name="Percentuale 48 4" xfId="1818" xr:uid="{00000000-0005-0000-0000-0000C31B0000}"/>
    <cellStyle name="Percentuale 48 4 2" xfId="1819" xr:uid="{00000000-0005-0000-0000-0000C41B0000}"/>
    <cellStyle name="Percentuale 48 4 2 2" xfId="3152" xr:uid="{00000000-0005-0000-0000-0000C51B0000}"/>
    <cellStyle name="Percentuale 48 4 3" xfId="3151" xr:uid="{00000000-0005-0000-0000-0000C61B0000}"/>
    <cellStyle name="Percentuale 48 5" xfId="1820" xr:uid="{00000000-0005-0000-0000-0000C71B0000}"/>
    <cellStyle name="Percentuale 49" xfId="1821" xr:uid="{00000000-0005-0000-0000-0000C81B0000}"/>
    <cellStyle name="Percentuale 49 2" xfId="1822" xr:uid="{00000000-0005-0000-0000-0000C91B0000}"/>
    <cellStyle name="Percentuale 49 2 2" xfId="3153" xr:uid="{00000000-0005-0000-0000-0000CA1B0000}"/>
    <cellStyle name="Percentuale 49 3" xfId="1823" xr:uid="{00000000-0005-0000-0000-0000CB1B0000}"/>
    <cellStyle name="Percentuale 49 3 2" xfId="1824" xr:uid="{00000000-0005-0000-0000-0000CC1B0000}"/>
    <cellStyle name="Percentuale 49 3 3" xfId="1825" xr:uid="{00000000-0005-0000-0000-0000CD1B0000}"/>
    <cellStyle name="Percentuale 49 3 3 2" xfId="3155" xr:uid="{00000000-0005-0000-0000-0000CE1B0000}"/>
    <cellStyle name="Percentuale 49 3 4" xfId="3154" xr:uid="{00000000-0005-0000-0000-0000CF1B0000}"/>
    <cellStyle name="Percentuale 49 4" xfId="1826" xr:uid="{00000000-0005-0000-0000-0000D01B0000}"/>
    <cellStyle name="Percentuale 49 4 2" xfId="1827" xr:uid="{00000000-0005-0000-0000-0000D11B0000}"/>
    <cellStyle name="Percentuale 49 4 2 2" xfId="3157" xr:uid="{00000000-0005-0000-0000-0000D21B0000}"/>
    <cellStyle name="Percentuale 49 4 3" xfId="3156" xr:uid="{00000000-0005-0000-0000-0000D31B0000}"/>
    <cellStyle name="Percentuale 49 5" xfId="1828" xr:uid="{00000000-0005-0000-0000-0000D41B0000}"/>
    <cellStyle name="Percentuale 5" xfId="1829" xr:uid="{00000000-0005-0000-0000-0000D51B0000}"/>
    <cellStyle name="Percentuale 5 2" xfId="1830" xr:uid="{00000000-0005-0000-0000-0000D61B0000}"/>
    <cellStyle name="Percentuale 5 2 2" xfId="3158" xr:uid="{00000000-0005-0000-0000-0000D71B0000}"/>
    <cellStyle name="Percentuale 5 3" xfId="1831" xr:uid="{00000000-0005-0000-0000-0000D81B0000}"/>
    <cellStyle name="Percentuale 5 3 2" xfId="1832" xr:uid="{00000000-0005-0000-0000-0000D91B0000}"/>
    <cellStyle name="Percentuale 5 3 3" xfId="1833" xr:uid="{00000000-0005-0000-0000-0000DA1B0000}"/>
    <cellStyle name="Percentuale 5 3 3 2" xfId="3160" xr:uid="{00000000-0005-0000-0000-0000DB1B0000}"/>
    <cellStyle name="Percentuale 5 3 4" xfId="3159" xr:uid="{00000000-0005-0000-0000-0000DC1B0000}"/>
    <cellStyle name="Percentuale 5 4" xfId="1834" xr:uid="{00000000-0005-0000-0000-0000DD1B0000}"/>
    <cellStyle name="Percentuale 5 4 2" xfId="1835" xr:uid="{00000000-0005-0000-0000-0000DE1B0000}"/>
    <cellStyle name="Percentuale 5 4 2 2" xfId="3162" xr:uid="{00000000-0005-0000-0000-0000DF1B0000}"/>
    <cellStyle name="Percentuale 5 4 3" xfId="3161" xr:uid="{00000000-0005-0000-0000-0000E01B0000}"/>
    <cellStyle name="Percentuale 5 5" xfId="1836" xr:uid="{00000000-0005-0000-0000-0000E11B0000}"/>
    <cellStyle name="Percentuale 50" xfId="1837" xr:uid="{00000000-0005-0000-0000-0000E21B0000}"/>
    <cellStyle name="Percentuale 50 2" xfId="1838" xr:uid="{00000000-0005-0000-0000-0000E31B0000}"/>
    <cellStyle name="Percentuale 50 2 2" xfId="3163" xr:uid="{00000000-0005-0000-0000-0000E41B0000}"/>
    <cellStyle name="Percentuale 50 3" xfId="1839" xr:uid="{00000000-0005-0000-0000-0000E51B0000}"/>
    <cellStyle name="Percentuale 50 3 2" xfId="1840" xr:uid="{00000000-0005-0000-0000-0000E61B0000}"/>
    <cellStyle name="Percentuale 50 3 3" xfId="1841" xr:uid="{00000000-0005-0000-0000-0000E71B0000}"/>
    <cellStyle name="Percentuale 50 3 3 2" xfId="3165" xr:uid="{00000000-0005-0000-0000-0000E81B0000}"/>
    <cellStyle name="Percentuale 50 3 4" xfId="3164" xr:uid="{00000000-0005-0000-0000-0000E91B0000}"/>
    <cellStyle name="Percentuale 50 4" xfId="1842" xr:uid="{00000000-0005-0000-0000-0000EA1B0000}"/>
    <cellStyle name="Percentuale 50 4 2" xfId="1843" xr:uid="{00000000-0005-0000-0000-0000EB1B0000}"/>
    <cellStyle name="Percentuale 50 4 2 2" xfId="3167" xr:uid="{00000000-0005-0000-0000-0000EC1B0000}"/>
    <cellStyle name="Percentuale 50 4 3" xfId="3166" xr:uid="{00000000-0005-0000-0000-0000ED1B0000}"/>
    <cellStyle name="Percentuale 50 5" xfId="1844" xr:uid="{00000000-0005-0000-0000-0000EE1B0000}"/>
    <cellStyle name="Percentuale 51" xfId="1845" xr:uid="{00000000-0005-0000-0000-0000EF1B0000}"/>
    <cellStyle name="Percentuale 51 2" xfId="1846" xr:uid="{00000000-0005-0000-0000-0000F01B0000}"/>
    <cellStyle name="Percentuale 51 2 2" xfId="3168" xr:uid="{00000000-0005-0000-0000-0000F11B0000}"/>
    <cellStyle name="Percentuale 51 3" xfId="1847" xr:uid="{00000000-0005-0000-0000-0000F21B0000}"/>
    <cellStyle name="Percentuale 51 3 2" xfId="1848" xr:uid="{00000000-0005-0000-0000-0000F31B0000}"/>
    <cellStyle name="Percentuale 51 3 3" xfId="1849" xr:uid="{00000000-0005-0000-0000-0000F41B0000}"/>
    <cellStyle name="Percentuale 51 3 3 2" xfId="3170" xr:uid="{00000000-0005-0000-0000-0000F51B0000}"/>
    <cellStyle name="Percentuale 51 3 4" xfId="3169" xr:uid="{00000000-0005-0000-0000-0000F61B0000}"/>
    <cellStyle name="Percentuale 51 4" xfId="1850" xr:uid="{00000000-0005-0000-0000-0000F71B0000}"/>
    <cellStyle name="Percentuale 51 4 2" xfId="1851" xr:uid="{00000000-0005-0000-0000-0000F81B0000}"/>
    <cellStyle name="Percentuale 51 4 2 2" xfId="3172" xr:uid="{00000000-0005-0000-0000-0000F91B0000}"/>
    <cellStyle name="Percentuale 51 4 3" xfId="3171" xr:uid="{00000000-0005-0000-0000-0000FA1B0000}"/>
    <cellStyle name="Percentuale 51 5" xfId="1852" xr:uid="{00000000-0005-0000-0000-0000FB1B0000}"/>
    <cellStyle name="Percentuale 52" xfId="1853" xr:uid="{00000000-0005-0000-0000-0000FC1B0000}"/>
    <cellStyle name="Percentuale 52 2" xfId="1854" xr:uid="{00000000-0005-0000-0000-0000FD1B0000}"/>
    <cellStyle name="Percentuale 52 2 2" xfId="3173" xr:uid="{00000000-0005-0000-0000-0000FE1B0000}"/>
    <cellStyle name="Percentuale 52 3" xfId="1855" xr:uid="{00000000-0005-0000-0000-0000FF1B0000}"/>
    <cellStyle name="Percentuale 52 3 2" xfId="1856" xr:uid="{00000000-0005-0000-0000-0000001C0000}"/>
    <cellStyle name="Percentuale 52 3 3" xfId="1857" xr:uid="{00000000-0005-0000-0000-0000011C0000}"/>
    <cellStyle name="Percentuale 52 3 3 2" xfId="3175" xr:uid="{00000000-0005-0000-0000-0000021C0000}"/>
    <cellStyle name="Percentuale 52 3 4" xfId="3174" xr:uid="{00000000-0005-0000-0000-0000031C0000}"/>
    <cellStyle name="Percentuale 52 4" xfId="1858" xr:uid="{00000000-0005-0000-0000-0000041C0000}"/>
    <cellStyle name="Percentuale 52 4 2" xfId="1859" xr:uid="{00000000-0005-0000-0000-0000051C0000}"/>
    <cellStyle name="Percentuale 52 4 2 2" xfId="3177" xr:uid="{00000000-0005-0000-0000-0000061C0000}"/>
    <cellStyle name="Percentuale 52 4 3" xfId="3176" xr:uid="{00000000-0005-0000-0000-0000071C0000}"/>
    <cellStyle name="Percentuale 52 5" xfId="1860" xr:uid="{00000000-0005-0000-0000-0000081C0000}"/>
    <cellStyle name="Percentuale 53" xfId="1861" xr:uid="{00000000-0005-0000-0000-0000091C0000}"/>
    <cellStyle name="Percentuale 53 2" xfId="1862" xr:uid="{00000000-0005-0000-0000-00000A1C0000}"/>
    <cellStyle name="Percentuale 53 2 2" xfId="3178" xr:uid="{00000000-0005-0000-0000-00000B1C0000}"/>
    <cellStyle name="Percentuale 53 3" xfId="1863" xr:uid="{00000000-0005-0000-0000-00000C1C0000}"/>
    <cellStyle name="Percentuale 53 3 2" xfId="1864" xr:uid="{00000000-0005-0000-0000-00000D1C0000}"/>
    <cellStyle name="Percentuale 53 3 3" xfId="1865" xr:uid="{00000000-0005-0000-0000-00000E1C0000}"/>
    <cellStyle name="Percentuale 53 3 3 2" xfId="3180" xr:uid="{00000000-0005-0000-0000-00000F1C0000}"/>
    <cellStyle name="Percentuale 53 3 4" xfId="3179" xr:uid="{00000000-0005-0000-0000-0000101C0000}"/>
    <cellStyle name="Percentuale 53 4" xfId="1866" xr:uid="{00000000-0005-0000-0000-0000111C0000}"/>
    <cellStyle name="Percentuale 53 4 2" xfId="1867" xr:uid="{00000000-0005-0000-0000-0000121C0000}"/>
    <cellStyle name="Percentuale 53 4 2 2" xfId="3182" xr:uid="{00000000-0005-0000-0000-0000131C0000}"/>
    <cellStyle name="Percentuale 53 4 3" xfId="3181" xr:uid="{00000000-0005-0000-0000-0000141C0000}"/>
    <cellStyle name="Percentuale 53 5" xfId="1868" xr:uid="{00000000-0005-0000-0000-0000151C0000}"/>
    <cellStyle name="Percentuale 54" xfId="1869" xr:uid="{00000000-0005-0000-0000-0000161C0000}"/>
    <cellStyle name="Percentuale 54 2" xfId="1870" xr:uid="{00000000-0005-0000-0000-0000171C0000}"/>
    <cellStyle name="Percentuale 54 2 2" xfId="3183" xr:uid="{00000000-0005-0000-0000-0000181C0000}"/>
    <cellStyle name="Percentuale 54 3" xfId="1871" xr:uid="{00000000-0005-0000-0000-0000191C0000}"/>
    <cellStyle name="Percentuale 54 3 2" xfId="1872" xr:uid="{00000000-0005-0000-0000-00001A1C0000}"/>
    <cellStyle name="Percentuale 54 3 3" xfId="1873" xr:uid="{00000000-0005-0000-0000-00001B1C0000}"/>
    <cellStyle name="Percentuale 54 3 3 2" xfId="3185" xr:uid="{00000000-0005-0000-0000-00001C1C0000}"/>
    <cellStyle name="Percentuale 54 3 4" xfId="3184" xr:uid="{00000000-0005-0000-0000-00001D1C0000}"/>
    <cellStyle name="Percentuale 54 4" xfId="1874" xr:uid="{00000000-0005-0000-0000-00001E1C0000}"/>
    <cellStyle name="Percentuale 54 4 2" xfId="1875" xr:uid="{00000000-0005-0000-0000-00001F1C0000}"/>
    <cellStyle name="Percentuale 54 4 2 2" xfId="3187" xr:uid="{00000000-0005-0000-0000-0000201C0000}"/>
    <cellStyle name="Percentuale 54 4 3" xfId="3186" xr:uid="{00000000-0005-0000-0000-0000211C0000}"/>
    <cellStyle name="Percentuale 54 5" xfId="1876" xr:uid="{00000000-0005-0000-0000-0000221C0000}"/>
    <cellStyle name="Percentuale 55" xfId="1877" xr:uid="{00000000-0005-0000-0000-0000231C0000}"/>
    <cellStyle name="Percentuale 55 2" xfId="1878" xr:uid="{00000000-0005-0000-0000-0000241C0000}"/>
    <cellStyle name="Percentuale 55 2 2" xfId="3188" xr:uid="{00000000-0005-0000-0000-0000251C0000}"/>
    <cellStyle name="Percentuale 55 3" xfId="1879" xr:uid="{00000000-0005-0000-0000-0000261C0000}"/>
    <cellStyle name="Percentuale 55 3 2" xfId="1880" xr:uid="{00000000-0005-0000-0000-0000271C0000}"/>
    <cellStyle name="Percentuale 55 3 3" xfId="1881" xr:uid="{00000000-0005-0000-0000-0000281C0000}"/>
    <cellStyle name="Percentuale 55 3 3 2" xfId="3190" xr:uid="{00000000-0005-0000-0000-0000291C0000}"/>
    <cellStyle name="Percentuale 55 3 4" xfId="3189" xr:uid="{00000000-0005-0000-0000-00002A1C0000}"/>
    <cellStyle name="Percentuale 55 4" xfId="1882" xr:uid="{00000000-0005-0000-0000-00002B1C0000}"/>
    <cellStyle name="Percentuale 55 4 2" xfId="1883" xr:uid="{00000000-0005-0000-0000-00002C1C0000}"/>
    <cellStyle name="Percentuale 55 4 2 2" xfId="3192" xr:uid="{00000000-0005-0000-0000-00002D1C0000}"/>
    <cellStyle name="Percentuale 55 4 3" xfId="3191" xr:uid="{00000000-0005-0000-0000-00002E1C0000}"/>
    <cellStyle name="Percentuale 55 5" xfId="1884" xr:uid="{00000000-0005-0000-0000-00002F1C0000}"/>
    <cellStyle name="Percentuale 56" xfId="1885" xr:uid="{00000000-0005-0000-0000-0000301C0000}"/>
    <cellStyle name="Percentuale 56 2" xfId="1886" xr:uid="{00000000-0005-0000-0000-0000311C0000}"/>
    <cellStyle name="Percentuale 56 2 2" xfId="3193" xr:uid="{00000000-0005-0000-0000-0000321C0000}"/>
    <cellStyle name="Percentuale 56 3" xfId="1887" xr:uid="{00000000-0005-0000-0000-0000331C0000}"/>
    <cellStyle name="Percentuale 56 3 2" xfId="1888" xr:uid="{00000000-0005-0000-0000-0000341C0000}"/>
    <cellStyle name="Percentuale 56 3 3" xfId="1889" xr:uid="{00000000-0005-0000-0000-0000351C0000}"/>
    <cellStyle name="Percentuale 56 3 3 2" xfId="3195" xr:uid="{00000000-0005-0000-0000-0000361C0000}"/>
    <cellStyle name="Percentuale 56 3 4" xfId="3194" xr:uid="{00000000-0005-0000-0000-0000371C0000}"/>
    <cellStyle name="Percentuale 56 4" xfId="1890" xr:uid="{00000000-0005-0000-0000-0000381C0000}"/>
    <cellStyle name="Percentuale 56 4 2" xfId="1891" xr:uid="{00000000-0005-0000-0000-0000391C0000}"/>
    <cellStyle name="Percentuale 56 4 2 2" xfId="3197" xr:uid="{00000000-0005-0000-0000-00003A1C0000}"/>
    <cellStyle name="Percentuale 56 4 3" xfId="3196" xr:uid="{00000000-0005-0000-0000-00003B1C0000}"/>
    <cellStyle name="Percentuale 56 5" xfId="1892" xr:uid="{00000000-0005-0000-0000-00003C1C0000}"/>
    <cellStyle name="Percentuale 57" xfId="1893" xr:uid="{00000000-0005-0000-0000-00003D1C0000}"/>
    <cellStyle name="Percentuale 57 2" xfId="1894" xr:uid="{00000000-0005-0000-0000-00003E1C0000}"/>
    <cellStyle name="Percentuale 57 2 2" xfId="3198" xr:uid="{00000000-0005-0000-0000-00003F1C0000}"/>
    <cellStyle name="Percentuale 57 3" xfId="1895" xr:uid="{00000000-0005-0000-0000-0000401C0000}"/>
    <cellStyle name="Percentuale 57 3 2" xfId="1896" xr:uid="{00000000-0005-0000-0000-0000411C0000}"/>
    <cellStyle name="Percentuale 57 3 3" xfId="1897" xr:uid="{00000000-0005-0000-0000-0000421C0000}"/>
    <cellStyle name="Percentuale 57 3 3 2" xfId="3200" xr:uid="{00000000-0005-0000-0000-0000431C0000}"/>
    <cellStyle name="Percentuale 57 3 4" xfId="3199" xr:uid="{00000000-0005-0000-0000-0000441C0000}"/>
    <cellStyle name="Percentuale 57 4" xfId="1898" xr:uid="{00000000-0005-0000-0000-0000451C0000}"/>
    <cellStyle name="Percentuale 57 4 2" xfId="1899" xr:uid="{00000000-0005-0000-0000-0000461C0000}"/>
    <cellStyle name="Percentuale 57 4 2 2" xfId="3202" xr:uid="{00000000-0005-0000-0000-0000471C0000}"/>
    <cellStyle name="Percentuale 57 4 3" xfId="3201" xr:uid="{00000000-0005-0000-0000-0000481C0000}"/>
    <cellStyle name="Percentuale 57 5" xfId="1900" xr:uid="{00000000-0005-0000-0000-0000491C0000}"/>
    <cellStyle name="Percentuale 58" xfId="1901" xr:uid="{00000000-0005-0000-0000-00004A1C0000}"/>
    <cellStyle name="Percentuale 58 2" xfId="1902" xr:uid="{00000000-0005-0000-0000-00004B1C0000}"/>
    <cellStyle name="Percentuale 58 2 2" xfId="3203" xr:uid="{00000000-0005-0000-0000-00004C1C0000}"/>
    <cellStyle name="Percentuale 58 3" xfId="1903" xr:uid="{00000000-0005-0000-0000-00004D1C0000}"/>
    <cellStyle name="Percentuale 58 3 2" xfId="1904" xr:uid="{00000000-0005-0000-0000-00004E1C0000}"/>
    <cellStyle name="Percentuale 58 3 3" xfId="1905" xr:uid="{00000000-0005-0000-0000-00004F1C0000}"/>
    <cellStyle name="Percentuale 58 3 3 2" xfId="3205" xr:uid="{00000000-0005-0000-0000-0000501C0000}"/>
    <cellStyle name="Percentuale 58 3 4" xfId="3204" xr:uid="{00000000-0005-0000-0000-0000511C0000}"/>
    <cellStyle name="Percentuale 58 4" xfId="1906" xr:uid="{00000000-0005-0000-0000-0000521C0000}"/>
    <cellStyle name="Percentuale 58 4 2" xfId="1907" xr:uid="{00000000-0005-0000-0000-0000531C0000}"/>
    <cellStyle name="Percentuale 58 4 2 2" xfId="3207" xr:uid="{00000000-0005-0000-0000-0000541C0000}"/>
    <cellStyle name="Percentuale 58 4 3" xfId="3206" xr:uid="{00000000-0005-0000-0000-0000551C0000}"/>
    <cellStyle name="Percentuale 58 5" xfId="1908" xr:uid="{00000000-0005-0000-0000-0000561C0000}"/>
    <cellStyle name="Percentuale 59" xfId="1909" xr:uid="{00000000-0005-0000-0000-0000571C0000}"/>
    <cellStyle name="Percentuale 59 2" xfId="1910" xr:uid="{00000000-0005-0000-0000-0000581C0000}"/>
    <cellStyle name="Percentuale 59 2 2" xfId="3208" xr:uid="{00000000-0005-0000-0000-0000591C0000}"/>
    <cellStyle name="Percentuale 59 3" xfId="1911" xr:uid="{00000000-0005-0000-0000-00005A1C0000}"/>
    <cellStyle name="Percentuale 59 3 2" xfId="1912" xr:uid="{00000000-0005-0000-0000-00005B1C0000}"/>
    <cellStyle name="Percentuale 59 3 3" xfId="1913" xr:uid="{00000000-0005-0000-0000-00005C1C0000}"/>
    <cellStyle name="Percentuale 59 3 3 2" xfId="3210" xr:uid="{00000000-0005-0000-0000-00005D1C0000}"/>
    <cellStyle name="Percentuale 59 3 4" xfId="3209" xr:uid="{00000000-0005-0000-0000-00005E1C0000}"/>
    <cellStyle name="Percentuale 59 4" xfId="1914" xr:uid="{00000000-0005-0000-0000-00005F1C0000}"/>
    <cellStyle name="Percentuale 59 4 2" xfId="1915" xr:uid="{00000000-0005-0000-0000-0000601C0000}"/>
    <cellStyle name="Percentuale 59 4 2 2" xfId="3212" xr:uid="{00000000-0005-0000-0000-0000611C0000}"/>
    <cellStyle name="Percentuale 59 4 3" xfId="3211" xr:uid="{00000000-0005-0000-0000-0000621C0000}"/>
    <cellStyle name="Percentuale 59 5" xfId="1916" xr:uid="{00000000-0005-0000-0000-0000631C0000}"/>
    <cellStyle name="Percentuale 6" xfId="1917" xr:uid="{00000000-0005-0000-0000-0000641C0000}"/>
    <cellStyle name="Percentuale 6 2" xfId="1918" xr:uid="{00000000-0005-0000-0000-0000651C0000}"/>
    <cellStyle name="Percentuale 6 2 2" xfId="3213" xr:uid="{00000000-0005-0000-0000-0000661C0000}"/>
    <cellStyle name="Percentuale 6 3" xfId="1919" xr:uid="{00000000-0005-0000-0000-0000671C0000}"/>
    <cellStyle name="Percentuale 6 3 2" xfId="1920" xr:uid="{00000000-0005-0000-0000-0000681C0000}"/>
    <cellStyle name="Percentuale 6 3 3" xfId="1921" xr:uid="{00000000-0005-0000-0000-0000691C0000}"/>
    <cellStyle name="Percentuale 6 3 3 2" xfId="3215" xr:uid="{00000000-0005-0000-0000-00006A1C0000}"/>
    <cellStyle name="Percentuale 6 3 4" xfId="3214" xr:uid="{00000000-0005-0000-0000-00006B1C0000}"/>
    <cellStyle name="Percentuale 6 4" xfId="1922" xr:uid="{00000000-0005-0000-0000-00006C1C0000}"/>
    <cellStyle name="Percentuale 6 4 2" xfId="1923" xr:uid="{00000000-0005-0000-0000-00006D1C0000}"/>
    <cellStyle name="Percentuale 6 4 2 2" xfId="3217" xr:uid="{00000000-0005-0000-0000-00006E1C0000}"/>
    <cellStyle name="Percentuale 6 4 3" xfId="3216" xr:uid="{00000000-0005-0000-0000-00006F1C0000}"/>
    <cellStyle name="Percentuale 6 5" xfId="1924" xr:uid="{00000000-0005-0000-0000-0000701C0000}"/>
    <cellStyle name="Percentuale 60" xfId="1925" xr:uid="{00000000-0005-0000-0000-0000711C0000}"/>
    <cellStyle name="Percentuale 60 2" xfId="1926" xr:uid="{00000000-0005-0000-0000-0000721C0000}"/>
    <cellStyle name="Percentuale 60 2 2" xfId="3218" xr:uid="{00000000-0005-0000-0000-0000731C0000}"/>
    <cellStyle name="Percentuale 60 3" xfId="1927" xr:uid="{00000000-0005-0000-0000-0000741C0000}"/>
    <cellStyle name="Percentuale 60 3 2" xfId="1928" xr:uid="{00000000-0005-0000-0000-0000751C0000}"/>
    <cellStyle name="Percentuale 60 3 3" xfId="1929" xr:uid="{00000000-0005-0000-0000-0000761C0000}"/>
    <cellStyle name="Percentuale 60 3 3 2" xfId="3220" xr:uid="{00000000-0005-0000-0000-0000771C0000}"/>
    <cellStyle name="Percentuale 60 3 4" xfId="3219" xr:uid="{00000000-0005-0000-0000-0000781C0000}"/>
    <cellStyle name="Percentuale 60 4" xfId="1930" xr:uid="{00000000-0005-0000-0000-0000791C0000}"/>
    <cellStyle name="Percentuale 60 4 2" xfId="1931" xr:uid="{00000000-0005-0000-0000-00007A1C0000}"/>
    <cellStyle name="Percentuale 60 4 2 2" xfId="3222" xr:uid="{00000000-0005-0000-0000-00007B1C0000}"/>
    <cellStyle name="Percentuale 60 4 3" xfId="3221" xr:uid="{00000000-0005-0000-0000-00007C1C0000}"/>
    <cellStyle name="Percentuale 60 5" xfId="1932" xr:uid="{00000000-0005-0000-0000-00007D1C0000}"/>
    <cellStyle name="Percentuale 61" xfId="1933" xr:uid="{00000000-0005-0000-0000-00007E1C0000}"/>
    <cellStyle name="Percentuale 61 2" xfId="1934" xr:uid="{00000000-0005-0000-0000-00007F1C0000}"/>
    <cellStyle name="Percentuale 61 2 2" xfId="3223" xr:uid="{00000000-0005-0000-0000-0000801C0000}"/>
    <cellStyle name="Percentuale 61 3" xfId="1935" xr:uid="{00000000-0005-0000-0000-0000811C0000}"/>
    <cellStyle name="Percentuale 61 3 2" xfId="1936" xr:uid="{00000000-0005-0000-0000-0000821C0000}"/>
    <cellStyle name="Percentuale 61 3 3" xfId="1937" xr:uid="{00000000-0005-0000-0000-0000831C0000}"/>
    <cellStyle name="Percentuale 61 3 3 2" xfId="3225" xr:uid="{00000000-0005-0000-0000-0000841C0000}"/>
    <cellStyle name="Percentuale 61 3 4" xfId="3224" xr:uid="{00000000-0005-0000-0000-0000851C0000}"/>
    <cellStyle name="Percentuale 61 4" xfId="1938" xr:uid="{00000000-0005-0000-0000-0000861C0000}"/>
    <cellStyle name="Percentuale 61 4 2" xfId="1939" xr:uid="{00000000-0005-0000-0000-0000871C0000}"/>
    <cellStyle name="Percentuale 61 4 2 2" xfId="3227" xr:uid="{00000000-0005-0000-0000-0000881C0000}"/>
    <cellStyle name="Percentuale 61 4 3" xfId="3226" xr:uid="{00000000-0005-0000-0000-0000891C0000}"/>
    <cellStyle name="Percentuale 61 5" xfId="1940" xr:uid="{00000000-0005-0000-0000-00008A1C0000}"/>
    <cellStyle name="Percentuale 62" xfId="1941" xr:uid="{00000000-0005-0000-0000-00008B1C0000}"/>
    <cellStyle name="Percentuale 62 2" xfId="3228" xr:uid="{00000000-0005-0000-0000-00008C1C0000}"/>
    <cellStyle name="Percentuale 63" xfId="1942" xr:uid="{00000000-0005-0000-0000-00008D1C0000}"/>
    <cellStyle name="Percentuale 63 2" xfId="3229" xr:uid="{00000000-0005-0000-0000-00008E1C0000}"/>
    <cellStyle name="Percentuale 64" xfId="1943" xr:uid="{00000000-0005-0000-0000-00008F1C0000}"/>
    <cellStyle name="Percentuale 64 2" xfId="3230" xr:uid="{00000000-0005-0000-0000-0000901C0000}"/>
    <cellStyle name="Percentuale 65" xfId="1944" xr:uid="{00000000-0005-0000-0000-0000911C0000}"/>
    <cellStyle name="Percentuale 65 2" xfId="3231" xr:uid="{00000000-0005-0000-0000-0000921C0000}"/>
    <cellStyle name="Percentuale 66" xfId="1945" xr:uid="{00000000-0005-0000-0000-0000931C0000}"/>
    <cellStyle name="Percentuale 66 2" xfId="3232" xr:uid="{00000000-0005-0000-0000-0000941C0000}"/>
    <cellStyle name="Percentuale 67" xfId="1946" xr:uid="{00000000-0005-0000-0000-0000951C0000}"/>
    <cellStyle name="Percentuale 67 2" xfId="3233" xr:uid="{00000000-0005-0000-0000-0000961C0000}"/>
    <cellStyle name="Percentuale 68" xfId="1947" xr:uid="{00000000-0005-0000-0000-0000971C0000}"/>
    <cellStyle name="Percentuale 68 2" xfId="1948" xr:uid="{00000000-0005-0000-0000-0000981C0000}"/>
    <cellStyle name="Percentuale 68 2 2" xfId="3234" xr:uid="{00000000-0005-0000-0000-0000991C0000}"/>
    <cellStyle name="Percentuale 68 3" xfId="1949" xr:uid="{00000000-0005-0000-0000-00009A1C0000}"/>
    <cellStyle name="Percentuale 68 3 2" xfId="1950" xr:uid="{00000000-0005-0000-0000-00009B1C0000}"/>
    <cellStyle name="Percentuale 68 3 3" xfId="1951" xr:uid="{00000000-0005-0000-0000-00009C1C0000}"/>
    <cellStyle name="Percentuale 68 3 3 2" xfId="3236" xr:uid="{00000000-0005-0000-0000-00009D1C0000}"/>
    <cellStyle name="Percentuale 68 3 4" xfId="3235" xr:uid="{00000000-0005-0000-0000-00009E1C0000}"/>
    <cellStyle name="Percentuale 68 4" xfId="1952" xr:uid="{00000000-0005-0000-0000-00009F1C0000}"/>
    <cellStyle name="Percentuale 68 4 2" xfId="1953" xr:uid="{00000000-0005-0000-0000-0000A01C0000}"/>
    <cellStyle name="Percentuale 68 4 2 2" xfId="3238" xr:uid="{00000000-0005-0000-0000-0000A11C0000}"/>
    <cellStyle name="Percentuale 68 4 3" xfId="3237" xr:uid="{00000000-0005-0000-0000-0000A21C0000}"/>
    <cellStyle name="Percentuale 68 5" xfId="1954" xr:uid="{00000000-0005-0000-0000-0000A31C0000}"/>
    <cellStyle name="Percentuale 69" xfId="1955" xr:uid="{00000000-0005-0000-0000-0000A41C0000}"/>
    <cellStyle name="Percentuale 69 2" xfId="1956" xr:uid="{00000000-0005-0000-0000-0000A51C0000}"/>
    <cellStyle name="Percentuale 69 2 2" xfId="3239" xr:uid="{00000000-0005-0000-0000-0000A61C0000}"/>
    <cellStyle name="Percentuale 69 3" xfId="1957" xr:uid="{00000000-0005-0000-0000-0000A71C0000}"/>
    <cellStyle name="Percentuale 69 3 2" xfId="1958" xr:uid="{00000000-0005-0000-0000-0000A81C0000}"/>
    <cellStyle name="Percentuale 69 3 3" xfId="1959" xr:uid="{00000000-0005-0000-0000-0000A91C0000}"/>
    <cellStyle name="Percentuale 69 3 3 2" xfId="3241" xr:uid="{00000000-0005-0000-0000-0000AA1C0000}"/>
    <cellStyle name="Percentuale 69 3 4" xfId="3240" xr:uid="{00000000-0005-0000-0000-0000AB1C0000}"/>
    <cellStyle name="Percentuale 69 4" xfId="1960" xr:uid="{00000000-0005-0000-0000-0000AC1C0000}"/>
    <cellStyle name="Percentuale 69 4 2" xfId="1961" xr:uid="{00000000-0005-0000-0000-0000AD1C0000}"/>
    <cellStyle name="Percentuale 69 4 2 2" xfId="3243" xr:uid="{00000000-0005-0000-0000-0000AE1C0000}"/>
    <cellStyle name="Percentuale 69 4 3" xfId="3242" xr:uid="{00000000-0005-0000-0000-0000AF1C0000}"/>
    <cellStyle name="Percentuale 69 5" xfId="1962" xr:uid="{00000000-0005-0000-0000-0000B01C0000}"/>
    <cellStyle name="Percentuale 7" xfId="1963" xr:uid="{00000000-0005-0000-0000-0000B11C0000}"/>
    <cellStyle name="Percentuale 7 2" xfId="1964" xr:uid="{00000000-0005-0000-0000-0000B21C0000}"/>
    <cellStyle name="Percentuale 7 2 2" xfId="3244" xr:uid="{00000000-0005-0000-0000-0000B31C0000}"/>
    <cellStyle name="Percentuale 7 3" xfId="1965" xr:uid="{00000000-0005-0000-0000-0000B41C0000}"/>
    <cellStyle name="Percentuale 7 3 2" xfId="1966" xr:uid="{00000000-0005-0000-0000-0000B51C0000}"/>
    <cellStyle name="Percentuale 7 3 3" xfId="1967" xr:uid="{00000000-0005-0000-0000-0000B61C0000}"/>
    <cellStyle name="Percentuale 7 3 3 2" xfId="3246" xr:uid="{00000000-0005-0000-0000-0000B71C0000}"/>
    <cellStyle name="Percentuale 7 3 4" xfId="3245" xr:uid="{00000000-0005-0000-0000-0000B81C0000}"/>
    <cellStyle name="Percentuale 7 4" xfId="1968" xr:uid="{00000000-0005-0000-0000-0000B91C0000}"/>
    <cellStyle name="Percentuale 7 4 2" xfId="1969" xr:uid="{00000000-0005-0000-0000-0000BA1C0000}"/>
    <cellStyle name="Percentuale 7 4 2 2" xfId="3248" xr:uid="{00000000-0005-0000-0000-0000BB1C0000}"/>
    <cellStyle name="Percentuale 7 4 3" xfId="3247" xr:uid="{00000000-0005-0000-0000-0000BC1C0000}"/>
    <cellStyle name="Percentuale 7 5" xfId="1970" xr:uid="{00000000-0005-0000-0000-0000BD1C0000}"/>
    <cellStyle name="Percentuale 8" xfId="1971" xr:uid="{00000000-0005-0000-0000-0000BE1C0000}"/>
    <cellStyle name="Percentuale 8 2" xfId="1972" xr:uid="{00000000-0005-0000-0000-0000BF1C0000}"/>
    <cellStyle name="Percentuale 8 2 2" xfId="3249" xr:uid="{00000000-0005-0000-0000-0000C01C0000}"/>
    <cellStyle name="Percentuale 8 3" xfId="1973" xr:uid="{00000000-0005-0000-0000-0000C11C0000}"/>
    <cellStyle name="Percentuale 8 3 2" xfId="1974" xr:uid="{00000000-0005-0000-0000-0000C21C0000}"/>
    <cellStyle name="Percentuale 8 3 3" xfId="1975" xr:uid="{00000000-0005-0000-0000-0000C31C0000}"/>
    <cellStyle name="Percentuale 8 3 3 2" xfId="3251" xr:uid="{00000000-0005-0000-0000-0000C41C0000}"/>
    <cellStyle name="Percentuale 8 3 4" xfId="3250" xr:uid="{00000000-0005-0000-0000-0000C51C0000}"/>
    <cellStyle name="Percentuale 8 4" xfId="1976" xr:uid="{00000000-0005-0000-0000-0000C61C0000}"/>
    <cellStyle name="Percentuale 8 4 2" xfId="1977" xr:uid="{00000000-0005-0000-0000-0000C71C0000}"/>
    <cellStyle name="Percentuale 8 4 2 2" xfId="3253" xr:uid="{00000000-0005-0000-0000-0000C81C0000}"/>
    <cellStyle name="Percentuale 8 4 3" xfId="3252" xr:uid="{00000000-0005-0000-0000-0000C91C0000}"/>
    <cellStyle name="Percentuale 8 5" xfId="1978" xr:uid="{00000000-0005-0000-0000-0000CA1C0000}"/>
    <cellStyle name="Percentuale 9" xfId="1979" xr:uid="{00000000-0005-0000-0000-0000CB1C0000}"/>
    <cellStyle name="Percentuale 9 2" xfId="1980" xr:uid="{00000000-0005-0000-0000-0000CC1C0000}"/>
    <cellStyle name="Percentuale 9 2 2" xfId="3254" xr:uid="{00000000-0005-0000-0000-0000CD1C0000}"/>
    <cellStyle name="Percentuale 9 3" xfId="1981" xr:uid="{00000000-0005-0000-0000-0000CE1C0000}"/>
    <cellStyle name="Percentuale 9 3 2" xfId="1982" xr:uid="{00000000-0005-0000-0000-0000CF1C0000}"/>
    <cellStyle name="Percentuale 9 3 3" xfId="1983" xr:uid="{00000000-0005-0000-0000-0000D01C0000}"/>
    <cellStyle name="Percentuale 9 3 3 2" xfId="3256" xr:uid="{00000000-0005-0000-0000-0000D11C0000}"/>
    <cellStyle name="Percentuale 9 3 4" xfId="3255" xr:uid="{00000000-0005-0000-0000-0000D21C0000}"/>
    <cellStyle name="Percentuale 9 4" xfId="1984" xr:uid="{00000000-0005-0000-0000-0000D31C0000}"/>
    <cellStyle name="Percentuale 9 4 2" xfId="1985" xr:uid="{00000000-0005-0000-0000-0000D41C0000}"/>
    <cellStyle name="Percentuale 9 4 2 2" xfId="3258" xr:uid="{00000000-0005-0000-0000-0000D51C0000}"/>
    <cellStyle name="Percentuale 9 4 3" xfId="3257" xr:uid="{00000000-0005-0000-0000-0000D61C0000}"/>
    <cellStyle name="Percentuale 9 5" xfId="1986" xr:uid="{00000000-0005-0000-0000-0000D71C0000}"/>
    <cellStyle name="Procent" xfId="1473" builtinId="5"/>
    <cellStyle name="Procent 10" xfId="4001" xr:uid="{00000000-0005-0000-0000-0000D81C0000}"/>
    <cellStyle name="Procent 10 2" xfId="4002" xr:uid="{00000000-0005-0000-0000-0000D91C0000}"/>
    <cellStyle name="Procent 10 2 2" xfId="4626" xr:uid="{00000000-0005-0000-0000-0000DA1C0000}"/>
    <cellStyle name="Procent 10 2 2 2" xfId="7794" xr:uid="{00000000-0005-0000-0000-0000DB1C0000}"/>
    <cellStyle name="Procent 10 2 2 2 2" xfId="10549" xr:uid="{5FC72102-80F0-4536-8386-08F047EB4EEC}"/>
    <cellStyle name="Procent 10 2 2 3" xfId="9187" xr:uid="{4E3F5743-1D60-4558-86C1-82C5B9E7D2DC}"/>
    <cellStyle name="Procent 10 2 3" xfId="7170" xr:uid="{00000000-0005-0000-0000-0000DC1C0000}"/>
    <cellStyle name="Procent 10 2 3 2" xfId="9925" xr:uid="{6E0397F3-2F24-49AD-8928-39EFB3911CC6}"/>
    <cellStyle name="Procent 10 2 4" xfId="8563" xr:uid="{4F39D759-944A-46DE-AA9A-BE185BB02D06}"/>
    <cellStyle name="Procent 10 3" xfId="4003" xr:uid="{00000000-0005-0000-0000-0000DD1C0000}"/>
    <cellStyle name="Procent 10 3 2" xfId="4627" xr:uid="{00000000-0005-0000-0000-0000DE1C0000}"/>
    <cellStyle name="Procent 10 3 2 2" xfId="7795" xr:uid="{00000000-0005-0000-0000-0000DF1C0000}"/>
    <cellStyle name="Procent 10 3 2 2 2" xfId="10550" xr:uid="{DD7EA9D9-1B56-4DA2-85F1-83AC0BA9220D}"/>
    <cellStyle name="Procent 10 3 2 3" xfId="9188" xr:uid="{2C39BE88-F861-4324-9EAB-580B2CF0DF2D}"/>
    <cellStyle name="Procent 10 3 3" xfId="7171" xr:uid="{00000000-0005-0000-0000-0000E01C0000}"/>
    <cellStyle name="Procent 10 3 3 2" xfId="9926" xr:uid="{CC073A50-FE8E-4DEB-B752-FF862DC3CDB9}"/>
    <cellStyle name="Procent 10 3 4" xfId="8564" xr:uid="{135E693E-8128-49EA-A2C4-2BF52FD144CD}"/>
    <cellStyle name="Procent 10 4" xfId="4004" xr:uid="{00000000-0005-0000-0000-0000E11C0000}"/>
    <cellStyle name="Procent 10 4 2" xfId="4628" xr:uid="{00000000-0005-0000-0000-0000E21C0000}"/>
    <cellStyle name="Procent 10 4 2 2" xfId="7796" xr:uid="{00000000-0005-0000-0000-0000E31C0000}"/>
    <cellStyle name="Procent 10 4 2 2 2" xfId="10551" xr:uid="{B36C5E68-7044-4787-842E-1DAA83256B1D}"/>
    <cellStyle name="Procent 10 4 2 3" xfId="9189" xr:uid="{A40E7C64-FCFD-4199-8EB4-0BCCDD8CCD62}"/>
    <cellStyle name="Procent 10 4 3" xfId="7172" xr:uid="{00000000-0005-0000-0000-0000E41C0000}"/>
    <cellStyle name="Procent 10 4 3 2" xfId="9927" xr:uid="{966191E7-BD89-4C09-AAD2-DBA5AF188014}"/>
    <cellStyle name="Procent 10 4 4" xfId="8565" xr:uid="{F312C990-9FF9-499E-B5F1-301262EB1713}"/>
    <cellStyle name="Procent 10 5" xfId="4625" xr:uid="{00000000-0005-0000-0000-0000E51C0000}"/>
    <cellStyle name="Procent 10 5 2" xfId="7793" xr:uid="{00000000-0005-0000-0000-0000E61C0000}"/>
    <cellStyle name="Procent 10 5 2 2" xfId="10548" xr:uid="{0E8FD091-81D4-4D8E-9E24-B3CFF0F70CAD}"/>
    <cellStyle name="Procent 10 5 3" xfId="9186" xr:uid="{9C154B83-ABAA-4F41-9A19-5A3132CB3339}"/>
    <cellStyle name="Procent 10 6" xfId="7169" xr:uid="{00000000-0005-0000-0000-0000E71C0000}"/>
    <cellStyle name="Procent 10 6 2" xfId="9924" xr:uid="{E868A205-B8A4-4781-BE0D-0BE3B1895E4B}"/>
    <cellStyle name="Procent 10 7" xfId="8562" xr:uid="{0019A39A-DFEE-426A-A462-EB3433549AC6}"/>
    <cellStyle name="Procent 11" xfId="4005" xr:uid="{00000000-0005-0000-0000-0000E81C0000}"/>
    <cellStyle name="Procent 11 2" xfId="4629" xr:uid="{00000000-0005-0000-0000-0000E91C0000}"/>
    <cellStyle name="Procent 11 2 2" xfId="7797" xr:uid="{00000000-0005-0000-0000-0000EA1C0000}"/>
    <cellStyle name="Procent 11 2 2 2" xfId="10552" xr:uid="{3C20A480-8FCC-428F-A0DE-BD994D89AF98}"/>
    <cellStyle name="Procent 11 2 3" xfId="9190" xr:uid="{CC35A6AB-9A70-4472-9BE4-3C5E3EEF40C0}"/>
    <cellStyle name="Procent 11 3" xfId="7173" xr:uid="{00000000-0005-0000-0000-0000EB1C0000}"/>
    <cellStyle name="Procent 11 3 2" xfId="9928" xr:uid="{BE3338CA-6AA1-4BA1-BE29-8165B71C80A1}"/>
    <cellStyle name="Procent 11 4" xfId="8566" xr:uid="{F092ADC1-4868-4233-847F-5C8331733EF8}"/>
    <cellStyle name="Procent 12" xfId="3514" xr:uid="{00000000-0005-0000-0000-0000EC1C0000}"/>
    <cellStyle name="Procent 12 2" xfId="4155" xr:uid="{00000000-0005-0000-0000-0000ED1C0000}"/>
    <cellStyle name="Procent 12 2 2" xfId="7323" xr:uid="{00000000-0005-0000-0000-0000EE1C0000}"/>
    <cellStyle name="Procent 12 2 2 2" xfId="10078" xr:uid="{6BF017B7-A60F-40CF-B71A-3B1AB48DC5A1}"/>
    <cellStyle name="Procent 12 2 3" xfId="8716" xr:uid="{7A9A3AA2-1C61-4796-A564-07EEF1AAA41A}"/>
    <cellStyle name="Procent 12 3" xfId="6712" xr:uid="{00000000-0005-0000-0000-0000EF1C0000}"/>
    <cellStyle name="Procent 12 3 2" xfId="9467" xr:uid="{8D0CAAEA-4EB7-45F7-BD3D-0D6BEBC6FD2F}"/>
    <cellStyle name="Procent 12 4" xfId="8100" xr:uid="{2D8CC66C-5F8A-4941-B4A3-06CB1AA7C701}"/>
    <cellStyle name="Procent 13" xfId="4730" xr:uid="{00000000-0005-0000-0000-0000F01C0000}"/>
    <cellStyle name="Procent 2" xfId="1987" xr:uid="{00000000-0005-0000-0000-0000F11C0000}"/>
    <cellStyle name="Procent 2 10" xfId="4006" xr:uid="{00000000-0005-0000-0000-0000F21C0000}"/>
    <cellStyle name="Procent 2 10 2" xfId="4007" xr:uid="{00000000-0005-0000-0000-0000F31C0000}"/>
    <cellStyle name="Procent 2 10 2 2" xfId="4631" xr:uid="{00000000-0005-0000-0000-0000F41C0000}"/>
    <cellStyle name="Procent 2 10 2 2 2" xfId="7799" xr:uid="{00000000-0005-0000-0000-0000F51C0000}"/>
    <cellStyle name="Procent 2 10 2 2 2 2" xfId="10554" xr:uid="{B95817A8-B74D-46A2-82E6-60DDDBBB9B78}"/>
    <cellStyle name="Procent 2 10 2 2 3" xfId="9192" xr:uid="{00930D2F-0B82-40D5-98BD-30D9E8399145}"/>
    <cellStyle name="Procent 2 10 2 3" xfId="7175" xr:uid="{00000000-0005-0000-0000-0000F61C0000}"/>
    <cellStyle name="Procent 2 10 2 3 2" xfId="9930" xr:uid="{0FCFEBD9-8420-44F5-BA50-BAD58D72E791}"/>
    <cellStyle name="Procent 2 10 2 4" xfId="8568" xr:uid="{C327351F-B2B9-4B14-83C8-A918B245F1D0}"/>
    <cellStyle name="Procent 2 10 3" xfId="4630" xr:uid="{00000000-0005-0000-0000-0000F71C0000}"/>
    <cellStyle name="Procent 2 10 3 2" xfId="7798" xr:uid="{00000000-0005-0000-0000-0000F81C0000}"/>
    <cellStyle name="Procent 2 10 3 2 2" xfId="10553" xr:uid="{CF26E5E2-F32A-4C21-9359-DA11B51316EE}"/>
    <cellStyle name="Procent 2 10 3 3" xfId="9191" xr:uid="{AFAB4E4D-272A-4A23-AC81-B5C178B15D15}"/>
    <cellStyle name="Procent 2 10 4" xfId="7174" xr:uid="{00000000-0005-0000-0000-0000F91C0000}"/>
    <cellStyle name="Procent 2 10 4 2" xfId="9929" xr:uid="{533E6970-1305-4410-AAB0-BF6204524CDB}"/>
    <cellStyle name="Procent 2 10 5" xfId="8567" xr:uid="{E5022010-BABB-49C7-8A7F-A12A544D9BB0}"/>
    <cellStyle name="Procent 2 11" xfId="4008" xr:uid="{00000000-0005-0000-0000-0000FA1C0000}"/>
    <cellStyle name="Procent 2 11 2" xfId="4632" xr:uid="{00000000-0005-0000-0000-0000FB1C0000}"/>
    <cellStyle name="Procent 2 11 2 2" xfId="7800" xr:uid="{00000000-0005-0000-0000-0000FC1C0000}"/>
    <cellStyle name="Procent 2 11 2 2 2" xfId="10555" xr:uid="{E562763C-CD62-40FA-829F-C3CF27DC5FAF}"/>
    <cellStyle name="Procent 2 11 2 3" xfId="9193" xr:uid="{4D71919B-AE0A-4451-9FF7-24559C698DA6}"/>
    <cellStyle name="Procent 2 11 3" xfId="7176" xr:uid="{00000000-0005-0000-0000-0000FD1C0000}"/>
    <cellStyle name="Procent 2 11 3 2" xfId="9931" xr:uid="{D2C0D9C9-A912-40F8-8648-0CEB9429A9A5}"/>
    <cellStyle name="Procent 2 11 4" xfId="8569" xr:uid="{B55B77BA-3D5B-4236-BCA7-E141CC886268}"/>
    <cellStyle name="Procent 2 12" xfId="4009" xr:uid="{00000000-0005-0000-0000-0000FE1C0000}"/>
    <cellStyle name="Procent 2 12 2" xfId="4633" xr:uid="{00000000-0005-0000-0000-0000FF1C0000}"/>
    <cellStyle name="Procent 2 12 2 2" xfId="7801" xr:uid="{00000000-0005-0000-0000-0000001D0000}"/>
    <cellStyle name="Procent 2 12 2 2 2" xfId="10556" xr:uid="{6FF3945A-F8C5-4D51-81E7-2CA4ED9A61D0}"/>
    <cellStyle name="Procent 2 12 2 3" xfId="9194" xr:uid="{BA02A6AC-DD50-457F-8A28-048926859F65}"/>
    <cellStyle name="Procent 2 12 3" xfId="7177" xr:uid="{00000000-0005-0000-0000-0000011D0000}"/>
    <cellStyle name="Procent 2 12 3 2" xfId="9932" xr:uid="{828564C6-3DF0-427A-88C1-D59A09B3CE8A}"/>
    <cellStyle name="Procent 2 12 4" xfId="8570" xr:uid="{E80B2AB8-7840-4052-9F8B-D30A277ECFC2}"/>
    <cellStyle name="Procent 2 13" xfId="4010" xr:uid="{00000000-0005-0000-0000-0000021D0000}"/>
    <cellStyle name="Procent 2 13 2" xfId="4634" xr:uid="{00000000-0005-0000-0000-0000031D0000}"/>
    <cellStyle name="Procent 2 13 2 2" xfId="7802" xr:uid="{00000000-0005-0000-0000-0000041D0000}"/>
    <cellStyle name="Procent 2 13 2 2 2" xfId="10557" xr:uid="{70BA50B3-27FD-46BC-A4BD-0B5141497622}"/>
    <cellStyle name="Procent 2 13 2 3" xfId="9195" xr:uid="{0E82A91A-4888-40ED-B4FE-504131CA5EA1}"/>
    <cellStyle name="Procent 2 13 3" xfId="7178" xr:uid="{00000000-0005-0000-0000-0000051D0000}"/>
    <cellStyle name="Procent 2 13 3 2" xfId="9933" xr:uid="{AB8FE352-6F69-4813-9FA4-6D1C38E1ADC6}"/>
    <cellStyle name="Procent 2 13 4" xfId="8571" xr:uid="{983A4739-D3DE-4F6C-B882-AD58617E53C3}"/>
    <cellStyle name="Procent 2 14" xfId="3511" xr:uid="{00000000-0005-0000-0000-0000061D0000}"/>
    <cellStyle name="Procent 2 14 2" xfId="4152" xr:uid="{00000000-0005-0000-0000-0000071D0000}"/>
    <cellStyle name="Procent 2 14 2 2" xfId="7320" xr:uid="{00000000-0005-0000-0000-0000081D0000}"/>
    <cellStyle name="Procent 2 14 2 2 2" xfId="10075" xr:uid="{AEA5A4AB-CB50-42EE-B53C-0116DED8B858}"/>
    <cellStyle name="Procent 2 14 2 3" xfId="8713" xr:uid="{B03CE387-4E63-4464-9074-1EC5B89242A4}"/>
    <cellStyle name="Procent 2 14 3" xfId="6709" xr:uid="{00000000-0005-0000-0000-0000091D0000}"/>
    <cellStyle name="Procent 2 14 3 2" xfId="9464" xr:uid="{90054D33-F42B-4F4B-9F71-9EBEAAA3C0BA}"/>
    <cellStyle name="Procent 2 14 4" xfId="8097" xr:uid="{4BE1A986-1143-4066-8259-2ABD48AB7A81}"/>
    <cellStyle name="Procent 2 15" xfId="4109" xr:uid="{00000000-0005-0000-0000-00000A1D0000}"/>
    <cellStyle name="Procent 2 15 2" xfId="7277" xr:uid="{00000000-0005-0000-0000-00000B1D0000}"/>
    <cellStyle name="Procent 2 15 2 2" xfId="10032" xr:uid="{774F8EC5-BC03-4E18-8B96-E124015FB503}"/>
    <cellStyle name="Procent 2 15 3" xfId="8670" xr:uid="{3F6DDA20-35D6-4BDF-8431-A8594FEF2BE5}"/>
    <cellStyle name="Procent 2 16" xfId="3452" xr:uid="{00000000-0005-0000-0000-00000C1D0000}"/>
    <cellStyle name="Procent 2 16 2" xfId="6666" xr:uid="{00000000-0005-0000-0000-00000D1D0000}"/>
    <cellStyle name="Procent 2 16 2 2" xfId="9421" xr:uid="{8B738D85-5858-400B-962D-75BCB8500E8C}"/>
    <cellStyle name="Procent 2 16 3" xfId="8053" xr:uid="{513D1708-58E5-468C-B353-BE81EA8F75C8}"/>
    <cellStyle name="Procent 2 2" xfId="3259" xr:uid="{00000000-0005-0000-0000-00000E1D0000}"/>
    <cellStyle name="Procent 2 2 2" xfId="3482" xr:uid="{00000000-0005-0000-0000-00000F1D0000}"/>
    <cellStyle name="Procent 2 2 2 2" xfId="4013" xr:uid="{00000000-0005-0000-0000-0000101D0000}"/>
    <cellStyle name="Procent 2 2 2 2 2" xfId="4637" xr:uid="{00000000-0005-0000-0000-0000111D0000}"/>
    <cellStyle name="Procent 2 2 2 2 2 2" xfId="7805" xr:uid="{00000000-0005-0000-0000-0000121D0000}"/>
    <cellStyle name="Procent 2 2 2 2 2 2 2" xfId="10560" xr:uid="{83EDBA97-F822-4800-8108-DF79840DC209}"/>
    <cellStyle name="Procent 2 2 2 2 2 3" xfId="9198" xr:uid="{59CF98DB-9D49-483B-AB44-6C405A334E5B}"/>
    <cellStyle name="Procent 2 2 2 2 3" xfId="7181" xr:uid="{00000000-0005-0000-0000-0000131D0000}"/>
    <cellStyle name="Procent 2 2 2 2 3 2" xfId="9936" xr:uid="{47AEE9C8-37CE-4C2A-A07E-FB9C9374A77C}"/>
    <cellStyle name="Procent 2 2 2 2 4" xfId="8574" xr:uid="{A08C24E1-C0D3-460F-8E72-2D80E45CF2C5}"/>
    <cellStyle name="Procent 2 2 2 3" xfId="4014" xr:uid="{00000000-0005-0000-0000-0000141D0000}"/>
    <cellStyle name="Procent 2 2 2 3 2" xfId="4638" xr:uid="{00000000-0005-0000-0000-0000151D0000}"/>
    <cellStyle name="Procent 2 2 2 3 2 2" xfId="7806" xr:uid="{00000000-0005-0000-0000-0000161D0000}"/>
    <cellStyle name="Procent 2 2 2 3 2 2 2" xfId="10561" xr:uid="{6A6F3C06-76D0-41BB-8639-98844610F18C}"/>
    <cellStyle name="Procent 2 2 2 3 2 3" xfId="9199" xr:uid="{16E2B396-75D0-4D31-A019-D32328EDF48D}"/>
    <cellStyle name="Procent 2 2 2 3 3" xfId="7182" xr:uid="{00000000-0005-0000-0000-0000171D0000}"/>
    <cellStyle name="Procent 2 2 2 3 3 2" xfId="9937" xr:uid="{6FC7A777-D40E-494B-9892-0ED077320F74}"/>
    <cellStyle name="Procent 2 2 2 3 4" xfId="8575" xr:uid="{B269AC17-FFDA-445D-AC10-EA758ACB2936}"/>
    <cellStyle name="Procent 2 2 2 4" xfId="4015" xr:uid="{00000000-0005-0000-0000-0000181D0000}"/>
    <cellStyle name="Procent 2 2 2 4 2" xfId="4639" xr:uid="{00000000-0005-0000-0000-0000191D0000}"/>
    <cellStyle name="Procent 2 2 2 4 2 2" xfId="7807" xr:uid="{00000000-0005-0000-0000-00001A1D0000}"/>
    <cellStyle name="Procent 2 2 2 4 2 2 2" xfId="10562" xr:uid="{AB258C78-4673-4A7F-98DF-22B3DDC77D17}"/>
    <cellStyle name="Procent 2 2 2 4 2 3" xfId="9200" xr:uid="{A4DAF4B2-8AF9-4325-97E8-00C866690D29}"/>
    <cellStyle name="Procent 2 2 2 4 3" xfId="7183" xr:uid="{00000000-0005-0000-0000-00001B1D0000}"/>
    <cellStyle name="Procent 2 2 2 4 3 2" xfId="9938" xr:uid="{949712CB-7694-42C1-B01C-014796273920}"/>
    <cellStyle name="Procent 2 2 2 4 4" xfId="8576" xr:uid="{25C20637-BF9B-47C4-9CC7-62EA9DE14D0A}"/>
    <cellStyle name="Procent 2 2 2 5" xfId="4012" xr:uid="{00000000-0005-0000-0000-00001C1D0000}"/>
    <cellStyle name="Procent 2 2 2 5 2" xfId="4636" xr:uid="{00000000-0005-0000-0000-00001D1D0000}"/>
    <cellStyle name="Procent 2 2 2 5 2 2" xfId="7804" xr:uid="{00000000-0005-0000-0000-00001E1D0000}"/>
    <cellStyle name="Procent 2 2 2 5 2 2 2" xfId="10559" xr:uid="{5E8377E6-BB80-4739-94DE-ED2CA0B3080F}"/>
    <cellStyle name="Procent 2 2 2 5 2 3" xfId="9197" xr:uid="{FE7B1430-199A-44E0-82F4-DAD67D3D1B2A}"/>
    <cellStyle name="Procent 2 2 2 5 3" xfId="7180" xr:uid="{00000000-0005-0000-0000-00001F1D0000}"/>
    <cellStyle name="Procent 2 2 2 5 3 2" xfId="9935" xr:uid="{04692863-3616-4DDB-A010-7957AB86BE3D}"/>
    <cellStyle name="Procent 2 2 2 5 4" xfId="8573" xr:uid="{79932505-54FD-463F-9F6A-C26E09143E9D}"/>
    <cellStyle name="Procent 2 2 2 6" xfId="4133" xr:uid="{00000000-0005-0000-0000-0000201D0000}"/>
    <cellStyle name="Procent 2 2 2 6 2" xfId="7301" xr:uid="{00000000-0005-0000-0000-0000211D0000}"/>
    <cellStyle name="Procent 2 2 2 6 2 2" xfId="10056" xr:uid="{AAFF6EDD-F9EF-424B-B21D-4FFE87898CAF}"/>
    <cellStyle name="Procent 2 2 2 6 3" xfId="8694" xr:uid="{C912C210-3239-4822-818F-4CF3893EC546}"/>
    <cellStyle name="Procent 2 2 2 7" xfId="6690" xr:uid="{00000000-0005-0000-0000-0000221D0000}"/>
    <cellStyle name="Procent 2 2 2 7 2" xfId="9445" xr:uid="{FDA09F9B-6CE4-4495-819B-E8D0588024DD}"/>
    <cellStyle name="Procent 2 2 2 8" xfId="8078" xr:uid="{DFDD096B-B9F0-41ED-8AD2-4E49B60C88B0}"/>
    <cellStyle name="Procent 2 2 3" xfId="3498" xr:uid="{00000000-0005-0000-0000-0000231D0000}"/>
    <cellStyle name="Procent 2 2 3 2" xfId="4016" xr:uid="{00000000-0005-0000-0000-0000241D0000}"/>
    <cellStyle name="Procent 2 2 3 2 2" xfId="4640" xr:uid="{00000000-0005-0000-0000-0000251D0000}"/>
    <cellStyle name="Procent 2 2 3 2 2 2" xfId="7808" xr:uid="{00000000-0005-0000-0000-0000261D0000}"/>
    <cellStyle name="Procent 2 2 3 2 2 2 2" xfId="10563" xr:uid="{F6923E2A-B2AC-4705-B6AA-CC71212FCEA2}"/>
    <cellStyle name="Procent 2 2 3 2 2 3" xfId="9201" xr:uid="{7F178CF7-DEB6-4C4B-BB72-D8E5C6138902}"/>
    <cellStyle name="Procent 2 2 3 2 3" xfId="7184" xr:uid="{00000000-0005-0000-0000-0000271D0000}"/>
    <cellStyle name="Procent 2 2 3 2 3 2" xfId="9939" xr:uid="{2C35BEE5-EC49-423E-8FFF-9CB22CAD5C12}"/>
    <cellStyle name="Procent 2 2 3 2 4" xfId="8577" xr:uid="{29B750ED-F4E5-435B-A214-0BA68A93A112}"/>
    <cellStyle name="Procent 2 2 3 3" xfId="4149" xr:uid="{00000000-0005-0000-0000-0000281D0000}"/>
    <cellStyle name="Procent 2 2 3 3 2" xfId="7317" xr:uid="{00000000-0005-0000-0000-0000291D0000}"/>
    <cellStyle name="Procent 2 2 3 3 2 2" xfId="10072" xr:uid="{517AF84F-62F3-4EA2-9F7D-010FDAB99DA7}"/>
    <cellStyle name="Procent 2 2 3 3 3" xfId="8710" xr:uid="{9AF9EE00-5102-4EBB-8420-0A45A404B2B1}"/>
    <cellStyle name="Procent 2 2 3 4" xfId="6706" xr:uid="{00000000-0005-0000-0000-00002A1D0000}"/>
    <cellStyle name="Procent 2 2 3 4 2" xfId="9461" xr:uid="{48139EEF-86F8-48FC-9F68-DEEFBCA647F6}"/>
    <cellStyle name="Procent 2 2 3 5" xfId="8094" xr:uid="{A00D22A3-0FAA-4956-A49A-677E583FFC32}"/>
    <cellStyle name="Procent 2 2 4" xfId="4017" xr:uid="{00000000-0005-0000-0000-00002B1D0000}"/>
    <cellStyle name="Procent 2 2 4 2" xfId="4641" xr:uid="{00000000-0005-0000-0000-00002C1D0000}"/>
    <cellStyle name="Procent 2 2 4 2 2" xfId="7809" xr:uid="{00000000-0005-0000-0000-00002D1D0000}"/>
    <cellStyle name="Procent 2 2 4 2 2 2" xfId="10564" xr:uid="{4AF9649D-C7A7-48B4-9474-7F78DA6BCF8F}"/>
    <cellStyle name="Procent 2 2 4 2 3" xfId="9202" xr:uid="{46BE19A6-4804-46A1-B41E-5DC2C13C7F2A}"/>
    <cellStyle name="Procent 2 2 4 3" xfId="7185" xr:uid="{00000000-0005-0000-0000-00002E1D0000}"/>
    <cellStyle name="Procent 2 2 4 3 2" xfId="9940" xr:uid="{0FF85746-2798-403F-9B4D-10931D25088A}"/>
    <cellStyle name="Procent 2 2 4 4" xfId="8578" xr:uid="{011722CE-3178-4C4D-A0E7-0451D4BE7BCB}"/>
    <cellStyle name="Procent 2 2 5" xfId="4018" xr:uid="{00000000-0005-0000-0000-00002F1D0000}"/>
    <cellStyle name="Procent 2 2 5 2" xfId="4642" xr:uid="{00000000-0005-0000-0000-0000301D0000}"/>
    <cellStyle name="Procent 2 2 5 2 2" xfId="7810" xr:uid="{00000000-0005-0000-0000-0000311D0000}"/>
    <cellStyle name="Procent 2 2 5 2 2 2" xfId="10565" xr:uid="{CD431272-A960-407F-9A62-4A22607857F5}"/>
    <cellStyle name="Procent 2 2 5 2 3" xfId="9203" xr:uid="{717626AD-1200-45F3-A803-BAB184E41BDA}"/>
    <cellStyle name="Procent 2 2 5 3" xfId="7186" xr:uid="{00000000-0005-0000-0000-0000321D0000}"/>
    <cellStyle name="Procent 2 2 5 3 2" xfId="9941" xr:uid="{691641ED-A426-4C19-935D-1994B36FA1D6}"/>
    <cellStyle name="Procent 2 2 5 4" xfId="8579" xr:uid="{4E3002B0-C152-43BB-8664-DEF922BE7866}"/>
    <cellStyle name="Procent 2 2 6" xfId="4019" xr:uid="{00000000-0005-0000-0000-0000331D0000}"/>
    <cellStyle name="Procent 2 2 6 2" xfId="4643" xr:uid="{00000000-0005-0000-0000-0000341D0000}"/>
    <cellStyle name="Procent 2 2 6 2 2" xfId="7811" xr:uid="{00000000-0005-0000-0000-0000351D0000}"/>
    <cellStyle name="Procent 2 2 6 2 2 2" xfId="10566" xr:uid="{84FE178F-0DEA-4F15-8686-A62ACA978673}"/>
    <cellStyle name="Procent 2 2 6 2 3" xfId="9204" xr:uid="{D3AE7ABF-8287-493F-91C5-E35F7094232D}"/>
    <cellStyle name="Procent 2 2 6 3" xfId="7187" xr:uid="{00000000-0005-0000-0000-0000361D0000}"/>
    <cellStyle name="Procent 2 2 6 3 2" xfId="9942" xr:uid="{41C745CE-AAD1-4B0E-BEB3-57BB16B931C5}"/>
    <cellStyle name="Procent 2 2 6 4" xfId="8580" xr:uid="{742D7878-4800-417F-AC40-5C809B724C1F}"/>
    <cellStyle name="Procent 2 2 7" xfId="4011" xr:uid="{00000000-0005-0000-0000-0000371D0000}"/>
    <cellStyle name="Procent 2 2 7 2" xfId="4635" xr:uid="{00000000-0005-0000-0000-0000381D0000}"/>
    <cellStyle name="Procent 2 2 7 2 2" xfId="7803" xr:uid="{00000000-0005-0000-0000-0000391D0000}"/>
    <cellStyle name="Procent 2 2 7 2 2 2" xfId="10558" xr:uid="{8DB5EC0F-CCAC-4CD5-A517-A7E166B6B706}"/>
    <cellStyle name="Procent 2 2 7 2 3" xfId="9196" xr:uid="{5B8149E6-018B-4DB6-8869-1D5D80B4F37F}"/>
    <cellStyle name="Procent 2 2 7 3" xfId="7179" xr:uid="{00000000-0005-0000-0000-00003A1D0000}"/>
    <cellStyle name="Procent 2 2 7 3 2" xfId="9934" xr:uid="{7FED9605-9B60-4770-B09E-CA81471F6F44}"/>
    <cellStyle name="Procent 2 2 7 4" xfId="8572" xr:uid="{CD9E83EE-2AC1-4355-A25D-7652CA9880C8}"/>
    <cellStyle name="Procent 2 2 8" xfId="4117" xr:uid="{00000000-0005-0000-0000-00003B1D0000}"/>
    <cellStyle name="Procent 2 2 8 2" xfId="7285" xr:uid="{00000000-0005-0000-0000-00003C1D0000}"/>
    <cellStyle name="Procent 2 2 8 2 2" xfId="10040" xr:uid="{71729C5D-EE6E-4F1D-A075-6CBD4B1B9497}"/>
    <cellStyle name="Procent 2 2 8 3" xfId="8678" xr:uid="{ECD9BDCB-4451-4CA7-80BD-05D8520A66D6}"/>
    <cellStyle name="Procent 2 2 9" xfId="3466" xr:uid="{00000000-0005-0000-0000-00003D1D0000}"/>
    <cellStyle name="Procent 2 2 9 2" xfId="6674" xr:uid="{00000000-0005-0000-0000-00003E1D0000}"/>
    <cellStyle name="Procent 2 2 9 2 2" xfId="9429" xr:uid="{D5A4A33C-1C45-4395-A33A-E72BB977F004}"/>
    <cellStyle name="Procent 2 2 9 3" xfId="8062" xr:uid="{C2DB2B38-85CE-41A2-A29E-CE58A262D5B6}"/>
    <cellStyle name="Procent 2 3" xfId="3474" xr:uid="{00000000-0005-0000-0000-00003F1D0000}"/>
    <cellStyle name="Procent 2 3 10" xfId="8070" xr:uid="{2F1789A6-9A47-45CE-9390-4650D8D30CAC}"/>
    <cellStyle name="Procent 2 3 2" xfId="4021" xr:uid="{00000000-0005-0000-0000-0000401D0000}"/>
    <cellStyle name="Procent 2 3 2 2" xfId="4022" xr:uid="{00000000-0005-0000-0000-0000411D0000}"/>
    <cellStyle name="Procent 2 3 2 2 2" xfId="4646" xr:uid="{00000000-0005-0000-0000-0000421D0000}"/>
    <cellStyle name="Procent 2 3 2 2 2 2" xfId="7814" xr:uid="{00000000-0005-0000-0000-0000431D0000}"/>
    <cellStyle name="Procent 2 3 2 2 2 2 2" xfId="10569" xr:uid="{A5A28577-AA8B-43E9-B887-A3676CE46118}"/>
    <cellStyle name="Procent 2 3 2 2 2 3" xfId="9207" xr:uid="{E1FA7612-7DA0-4F29-9C81-E0CCDEF26855}"/>
    <cellStyle name="Procent 2 3 2 2 3" xfId="7190" xr:uid="{00000000-0005-0000-0000-0000441D0000}"/>
    <cellStyle name="Procent 2 3 2 2 3 2" xfId="9945" xr:uid="{1DA78076-A393-4F6B-A678-B410DDA0A5F0}"/>
    <cellStyle name="Procent 2 3 2 2 4" xfId="8583" xr:uid="{0D4E46A6-A937-42B4-BE88-F8F7D7A19CF8}"/>
    <cellStyle name="Procent 2 3 2 3" xfId="4023" xr:uid="{00000000-0005-0000-0000-0000451D0000}"/>
    <cellStyle name="Procent 2 3 2 3 2" xfId="4647" xr:uid="{00000000-0005-0000-0000-0000461D0000}"/>
    <cellStyle name="Procent 2 3 2 3 2 2" xfId="7815" xr:uid="{00000000-0005-0000-0000-0000471D0000}"/>
    <cellStyle name="Procent 2 3 2 3 2 2 2" xfId="10570" xr:uid="{96DBE408-4323-47FB-8F11-4BEB76E420AC}"/>
    <cellStyle name="Procent 2 3 2 3 2 3" xfId="9208" xr:uid="{3BC4C0F8-64D2-4366-8BFA-093366200EE1}"/>
    <cellStyle name="Procent 2 3 2 3 3" xfId="7191" xr:uid="{00000000-0005-0000-0000-0000481D0000}"/>
    <cellStyle name="Procent 2 3 2 3 3 2" xfId="9946" xr:uid="{BA881D7A-E30C-49A4-B728-3E6C5CCA197C}"/>
    <cellStyle name="Procent 2 3 2 3 4" xfId="8584" xr:uid="{534A22DB-9134-4536-A03B-8CC583F0D02F}"/>
    <cellStyle name="Procent 2 3 2 4" xfId="4645" xr:uid="{00000000-0005-0000-0000-0000491D0000}"/>
    <cellStyle name="Procent 2 3 2 4 2" xfId="7813" xr:uid="{00000000-0005-0000-0000-00004A1D0000}"/>
    <cellStyle name="Procent 2 3 2 4 2 2" xfId="10568" xr:uid="{8EEF02A5-010E-40F7-B2BF-053BF51AE1AD}"/>
    <cellStyle name="Procent 2 3 2 4 3" xfId="9206" xr:uid="{3A51284E-707B-4524-9C9E-973908878E8D}"/>
    <cellStyle name="Procent 2 3 2 5" xfId="7189" xr:uid="{00000000-0005-0000-0000-00004B1D0000}"/>
    <cellStyle name="Procent 2 3 2 5 2" xfId="9944" xr:uid="{94AF024C-3682-4E8A-A1C9-96D67CFD7B1C}"/>
    <cellStyle name="Procent 2 3 2 6" xfId="8582" xr:uid="{11A523C6-DC85-461E-9093-DC425BF54E1B}"/>
    <cellStyle name="Procent 2 3 3" xfId="4024" xr:uid="{00000000-0005-0000-0000-00004C1D0000}"/>
    <cellStyle name="Procent 2 3 3 2" xfId="4648" xr:uid="{00000000-0005-0000-0000-00004D1D0000}"/>
    <cellStyle name="Procent 2 3 3 2 2" xfId="7816" xr:uid="{00000000-0005-0000-0000-00004E1D0000}"/>
    <cellStyle name="Procent 2 3 3 2 2 2" xfId="10571" xr:uid="{F4F38947-09D8-475A-B4A0-091840ADB420}"/>
    <cellStyle name="Procent 2 3 3 2 3" xfId="9209" xr:uid="{CAE7B8CD-6C8D-4639-9E30-8B2E3C32144C}"/>
    <cellStyle name="Procent 2 3 3 3" xfId="7192" xr:uid="{00000000-0005-0000-0000-00004F1D0000}"/>
    <cellStyle name="Procent 2 3 3 3 2" xfId="9947" xr:uid="{206DA757-95FE-41B3-9DB1-14AEAB0FFCBC}"/>
    <cellStyle name="Procent 2 3 3 4" xfId="8585" xr:uid="{F357FE86-AFCB-4A69-8246-02D19B380609}"/>
    <cellStyle name="Procent 2 3 4" xfId="4025" xr:uid="{00000000-0005-0000-0000-0000501D0000}"/>
    <cellStyle name="Procent 2 3 4 2" xfId="4649" xr:uid="{00000000-0005-0000-0000-0000511D0000}"/>
    <cellStyle name="Procent 2 3 4 2 2" xfId="7817" xr:uid="{00000000-0005-0000-0000-0000521D0000}"/>
    <cellStyle name="Procent 2 3 4 2 2 2" xfId="10572" xr:uid="{A0414A0F-3FC1-47B9-9E42-C41A94CDA455}"/>
    <cellStyle name="Procent 2 3 4 2 3" xfId="9210" xr:uid="{C75DBEA0-48A0-4D31-89FD-A81A54E5F2A6}"/>
    <cellStyle name="Procent 2 3 4 3" xfId="7193" xr:uid="{00000000-0005-0000-0000-0000531D0000}"/>
    <cellStyle name="Procent 2 3 4 3 2" xfId="9948" xr:uid="{D8535BCE-72D1-46E2-9106-80B11A49A3E2}"/>
    <cellStyle name="Procent 2 3 4 4" xfId="8586" xr:uid="{0CE8FF8E-EF4E-4853-9186-67FD3415C421}"/>
    <cellStyle name="Procent 2 3 5" xfId="4026" xr:uid="{00000000-0005-0000-0000-0000541D0000}"/>
    <cellStyle name="Procent 2 3 5 2" xfId="4650" xr:uid="{00000000-0005-0000-0000-0000551D0000}"/>
    <cellStyle name="Procent 2 3 5 2 2" xfId="7818" xr:uid="{00000000-0005-0000-0000-0000561D0000}"/>
    <cellStyle name="Procent 2 3 5 2 2 2" xfId="10573" xr:uid="{B30F2B3D-9413-4101-B4A4-EF660D225A79}"/>
    <cellStyle name="Procent 2 3 5 2 3" xfId="9211" xr:uid="{DB608356-6FAF-43C2-A839-381692C02E17}"/>
    <cellStyle name="Procent 2 3 5 3" xfId="7194" xr:uid="{00000000-0005-0000-0000-0000571D0000}"/>
    <cellStyle name="Procent 2 3 5 3 2" xfId="9949" xr:uid="{05271671-0233-481D-9764-D286EFAB7C50}"/>
    <cellStyle name="Procent 2 3 5 4" xfId="8587" xr:uid="{155F8A9C-6CC8-43AC-80A9-F17509A7FFC7}"/>
    <cellStyle name="Procent 2 3 6" xfId="4027" xr:uid="{00000000-0005-0000-0000-0000581D0000}"/>
    <cellStyle name="Procent 2 3 6 2" xfId="4651" xr:uid="{00000000-0005-0000-0000-0000591D0000}"/>
    <cellStyle name="Procent 2 3 6 2 2" xfId="7819" xr:uid="{00000000-0005-0000-0000-00005A1D0000}"/>
    <cellStyle name="Procent 2 3 6 2 2 2" xfId="10574" xr:uid="{C539336D-8C6F-48B6-B530-23E83315B3FD}"/>
    <cellStyle name="Procent 2 3 6 2 3" xfId="9212" xr:uid="{ED1AD18C-E4A2-404E-801C-A981708C72F5}"/>
    <cellStyle name="Procent 2 3 6 3" xfId="7195" xr:uid="{00000000-0005-0000-0000-00005B1D0000}"/>
    <cellStyle name="Procent 2 3 6 3 2" xfId="9950" xr:uid="{12594BD8-5FB2-4EA6-993B-08FDF0505F55}"/>
    <cellStyle name="Procent 2 3 6 4" xfId="8588" xr:uid="{E54E32A8-D647-43C7-9464-F3A2735A3CD7}"/>
    <cellStyle name="Procent 2 3 7" xfId="4020" xr:uid="{00000000-0005-0000-0000-00005C1D0000}"/>
    <cellStyle name="Procent 2 3 7 2" xfId="4644" xr:uid="{00000000-0005-0000-0000-00005D1D0000}"/>
    <cellStyle name="Procent 2 3 7 2 2" xfId="7812" xr:uid="{00000000-0005-0000-0000-00005E1D0000}"/>
    <cellStyle name="Procent 2 3 7 2 2 2" xfId="10567" xr:uid="{2C8AFF2C-00E4-47DB-8FF1-FB69CB210A62}"/>
    <cellStyle name="Procent 2 3 7 2 3" xfId="9205" xr:uid="{125590D5-1490-437E-A76C-A18EF57D14B0}"/>
    <cellStyle name="Procent 2 3 7 3" xfId="7188" xr:uid="{00000000-0005-0000-0000-00005F1D0000}"/>
    <cellStyle name="Procent 2 3 7 3 2" xfId="9943" xr:uid="{4418ABEC-5BF8-4436-B843-D97D2568D43A}"/>
    <cellStyle name="Procent 2 3 7 4" xfId="8581" xr:uid="{88E15D1A-8AF7-421E-9ADE-57880946A7D8}"/>
    <cellStyle name="Procent 2 3 8" xfId="4125" xr:uid="{00000000-0005-0000-0000-0000601D0000}"/>
    <cellStyle name="Procent 2 3 8 2" xfId="7293" xr:uid="{00000000-0005-0000-0000-0000611D0000}"/>
    <cellStyle name="Procent 2 3 8 2 2" xfId="10048" xr:uid="{2EC630F5-59DD-486E-81E1-C3766F13B82D}"/>
    <cellStyle name="Procent 2 3 8 3" xfId="8686" xr:uid="{213E6139-3A28-4DBD-9E26-FE19D5E303B3}"/>
    <cellStyle name="Procent 2 3 9" xfId="6682" xr:uid="{00000000-0005-0000-0000-0000621D0000}"/>
    <cellStyle name="Procent 2 3 9 2" xfId="9437" xr:uid="{A1DD0491-FC7A-4B6B-9E00-A4A8C97AF643}"/>
    <cellStyle name="Procent 2 4" xfId="3490" xr:uid="{00000000-0005-0000-0000-0000631D0000}"/>
    <cellStyle name="Procent 2 4 10" xfId="8086" xr:uid="{4A2C4C60-4A3A-4EF4-BD23-D17C3EC164F5}"/>
    <cellStyle name="Procent 2 4 2" xfId="4029" xr:uid="{00000000-0005-0000-0000-0000641D0000}"/>
    <cellStyle name="Procent 2 4 2 2" xfId="4030" xr:uid="{00000000-0005-0000-0000-0000651D0000}"/>
    <cellStyle name="Procent 2 4 2 2 2" xfId="4654" xr:uid="{00000000-0005-0000-0000-0000661D0000}"/>
    <cellStyle name="Procent 2 4 2 2 2 2" xfId="7822" xr:uid="{00000000-0005-0000-0000-0000671D0000}"/>
    <cellStyle name="Procent 2 4 2 2 2 2 2" xfId="10577" xr:uid="{0C426AEE-FD99-406B-9380-A84EE289992B}"/>
    <cellStyle name="Procent 2 4 2 2 2 3" xfId="9215" xr:uid="{272FF4D8-7B7C-4762-8A68-86FD7434BF9A}"/>
    <cellStyle name="Procent 2 4 2 2 3" xfId="7198" xr:uid="{00000000-0005-0000-0000-0000681D0000}"/>
    <cellStyle name="Procent 2 4 2 2 3 2" xfId="9953" xr:uid="{A39E2AF7-043F-4B53-BCFA-22D72DFE9235}"/>
    <cellStyle name="Procent 2 4 2 2 4" xfId="8591" xr:uid="{189DBABF-FF8F-4353-928D-7FD5CC541337}"/>
    <cellStyle name="Procent 2 4 2 3" xfId="4031" xr:uid="{00000000-0005-0000-0000-0000691D0000}"/>
    <cellStyle name="Procent 2 4 2 3 2" xfId="4655" xr:uid="{00000000-0005-0000-0000-00006A1D0000}"/>
    <cellStyle name="Procent 2 4 2 3 2 2" xfId="7823" xr:uid="{00000000-0005-0000-0000-00006B1D0000}"/>
    <cellStyle name="Procent 2 4 2 3 2 2 2" xfId="10578" xr:uid="{D299EB48-60A8-4589-9C73-AC5CF32CAAB7}"/>
    <cellStyle name="Procent 2 4 2 3 2 3" xfId="9216" xr:uid="{E3F37F8D-E6B9-47D6-800A-868D0A5036F8}"/>
    <cellStyle name="Procent 2 4 2 3 3" xfId="7199" xr:uid="{00000000-0005-0000-0000-00006C1D0000}"/>
    <cellStyle name="Procent 2 4 2 3 3 2" xfId="9954" xr:uid="{42989D7F-B156-4733-ACF2-B8A70EDE53EC}"/>
    <cellStyle name="Procent 2 4 2 3 4" xfId="8592" xr:uid="{97F3DC7A-52C7-406A-A4C1-A99AD8617676}"/>
    <cellStyle name="Procent 2 4 2 4" xfId="4653" xr:uid="{00000000-0005-0000-0000-00006D1D0000}"/>
    <cellStyle name="Procent 2 4 2 4 2" xfId="7821" xr:uid="{00000000-0005-0000-0000-00006E1D0000}"/>
    <cellStyle name="Procent 2 4 2 4 2 2" xfId="10576" xr:uid="{F23CC52C-ADB6-45A9-8008-D26A9AA84B13}"/>
    <cellStyle name="Procent 2 4 2 4 3" xfId="9214" xr:uid="{98D1EE95-B0F4-4C3D-8801-1F8BBE1AFA27}"/>
    <cellStyle name="Procent 2 4 2 5" xfId="7197" xr:uid="{00000000-0005-0000-0000-00006F1D0000}"/>
    <cellStyle name="Procent 2 4 2 5 2" xfId="9952" xr:uid="{551A1926-D80E-403F-8D17-522DF3E9F73F}"/>
    <cellStyle name="Procent 2 4 2 6" xfId="8590" xr:uid="{6E406551-560B-49A1-AD2B-57643D171D4F}"/>
    <cellStyle name="Procent 2 4 3" xfId="4032" xr:uid="{00000000-0005-0000-0000-0000701D0000}"/>
    <cellStyle name="Procent 2 4 3 2" xfId="4656" xr:uid="{00000000-0005-0000-0000-0000711D0000}"/>
    <cellStyle name="Procent 2 4 3 2 2" xfId="7824" xr:uid="{00000000-0005-0000-0000-0000721D0000}"/>
    <cellStyle name="Procent 2 4 3 2 2 2" xfId="10579" xr:uid="{9AB5D39B-CBDE-4EA3-AF12-CF94E0FE1AEC}"/>
    <cellStyle name="Procent 2 4 3 2 3" xfId="9217" xr:uid="{8A86F0AF-18FE-4E61-9FDF-A27A2B28237F}"/>
    <cellStyle name="Procent 2 4 3 3" xfId="7200" xr:uid="{00000000-0005-0000-0000-0000731D0000}"/>
    <cellStyle name="Procent 2 4 3 3 2" xfId="9955" xr:uid="{F1809F14-90B6-458B-8A58-60F4745E552C}"/>
    <cellStyle name="Procent 2 4 3 4" xfId="8593" xr:uid="{E1193F0D-B2BB-4D3F-A85A-B1A1492BD0BA}"/>
    <cellStyle name="Procent 2 4 4" xfId="4033" xr:uid="{00000000-0005-0000-0000-0000741D0000}"/>
    <cellStyle name="Procent 2 4 4 2" xfId="4657" xr:uid="{00000000-0005-0000-0000-0000751D0000}"/>
    <cellStyle name="Procent 2 4 4 2 2" xfId="7825" xr:uid="{00000000-0005-0000-0000-0000761D0000}"/>
    <cellStyle name="Procent 2 4 4 2 2 2" xfId="10580" xr:uid="{BE1C4F90-9817-49A7-AE16-C069D90927DA}"/>
    <cellStyle name="Procent 2 4 4 2 3" xfId="9218" xr:uid="{C9048491-77AF-40F4-919E-842EA2EB56A3}"/>
    <cellStyle name="Procent 2 4 4 3" xfId="7201" xr:uid="{00000000-0005-0000-0000-0000771D0000}"/>
    <cellStyle name="Procent 2 4 4 3 2" xfId="9956" xr:uid="{C0F8C872-2BB7-408C-A0AD-02ABA15D7BFD}"/>
    <cellStyle name="Procent 2 4 4 4" xfId="8594" xr:uid="{AAE26A11-5FE4-42D3-8620-89549A4E5B48}"/>
    <cellStyle name="Procent 2 4 5" xfId="4034" xr:uid="{00000000-0005-0000-0000-0000781D0000}"/>
    <cellStyle name="Procent 2 4 5 2" xfId="4658" xr:uid="{00000000-0005-0000-0000-0000791D0000}"/>
    <cellStyle name="Procent 2 4 5 2 2" xfId="7826" xr:uid="{00000000-0005-0000-0000-00007A1D0000}"/>
    <cellStyle name="Procent 2 4 5 2 2 2" xfId="10581" xr:uid="{80526DAA-569A-4F2C-93B9-24496758514B}"/>
    <cellStyle name="Procent 2 4 5 2 3" xfId="9219" xr:uid="{E59B8A2D-98CB-4091-BC51-09D00FEB3DC1}"/>
    <cellStyle name="Procent 2 4 5 3" xfId="7202" xr:uid="{00000000-0005-0000-0000-00007B1D0000}"/>
    <cellStyle name="Procent 2 4 5 3 2" xfId="9957" xr:uid="{2B7961A7-969D-4F52-A5E1-2A8D16A90C55}"/>
    <cellStyle name="Procent 2 4 5 4" xfId="8595" xr:uid="{73B160C3-BAE2-447F-9345-94C1CFBB486B}"/>
    <cellStyle name="Procent 2 4 6" xfId="4035" xr:uid="{00000000-0005-0000-0000-00007C1D0000}"/>
    <cellStyle name="Procent 2 4 6 2" xfId="4659" xr:uid="{00000000-0005-0000-0000-00007D1D0000}"/>
    <cellStyle name="Procent 2 4 6 2 2" xfId="7827" xr:uid="{00000000-0005-0000-0000-00007E1D0000}"/>
    <cellStyle name="Procent 2 4 6 2 2 2" xfId="10582" xr:uid="{9FCD61D6-5F2F-4C6F-BCB8-F68609C7FB53}"/>
    <cellStyle name="Procent 2 4 6 2 3" xfId="9220" xr:uid="{A1A715AC-89A3-4964-B594-5E95E8054FAA}"/>
    <cellStyle name="Procent 2 4 6 3" xfId="7203" xr:uid="{00000000-0005-0000-0000-00007F1D0000}"/>
    <cellStyle name="Procent 2 4 6 3 2" xfId="9958" xr:uid="{BA22115F-B7DF-4FBB-825A-A67AD44EEEF0}"/>
    <cellStyle name="Procent 2 4 6 4" xfId="8596" xr:uid="{48F87143-D346-48DD-8594-B703411F260A}"/>
    <cellStyle name="Procent 2 4 7" xfId="4028" xr:uid="{00000000-0005-0000-0000-0000801D0000}"/>
    <cellStyle name="Procent 2 4 7 2" xfId="4652" xr:uid="{00000000-0005-0000-0000-0000811D0000}"/>
    <cellStyle name="Procent 2 4 7 2 2" xfId="7820" xr:uid="{00000000-0005-0000-0000-0000821D0000}"/>
    <cellStyle name="Procent 2 4 7 2 2 2" xfId="10575" xr:uid="{FB6306F0-F0A4-46A5-98FC-20E18542E8E2}"/>
    <cellStyle name="Procent 2 4 7 2 3" xfId="9213" xr:uid="{78E42817-DA4B-4594-87A6-FA59C386B126}"/>
    <cellStyle name="Procent 2 4 7 3" xfId="7196" xr:uid="{00000000-0005-0000-0000-0000831D0000}"/>
    <cellStyle name="Procent 2 4 7 3 2" xfId="9951" xr:uid="{42E24D02-D6CA-4F9C-A8BC-5A53EFAAA0D5}"/>
    <cellStyle name="Procent 2 4 7 4" xfId="8589" xr:uid="{ED1F693B-E310-49E4-B0EF-5F3008CB1153}"/>
    <cellStyle name="Procent 2 4 8" xfId="4141" xr:uid="{00000000-0005-0000-0000-0000841D0000}"/>
    <cellStyle name="Procent 2 4 8 2" xfId="7309" xr:uid="{00000000-0005-0000-0000-0000851D0000}"/>
    <cellStyle name="Procent 2 4 8 2 2" xfId="10064" xr:uid="{0513E5A7-5E1B-4DC9-A220-F99294499700}"/>
    <cellStyle name="Procent 2 4 8 3" xfId="8702" xr:uid="{554FB6E8-214F-4FF2-BF27-09B4441C6F42}"/>
    <cellStyle name="Procent 2 4 9" xfId="6698" xr:uid="{00000000-0005-0000-0000-0000861D0000}"/>
    <cellStyle name="Procent 2 4 9 2" xfId="9453" xr:uid="{F223E7D0-575B-4F99-8AC6-E1538FE39FCA}"/>
    <cellStyle name="Procent 2 5" xfId="3383" xr:uid="{00000000-0005-0000-0000-0000871D0000}"/>
    <cellStyle name="Procent 2 5 2" xfId="4037" xr:uid="{00000000-0005-0000-0000-0000881D0000}"/>
    <cellStyle name="Procent 2 5 2 2" xfId="4038" xr:uid="{00000000-0005-0000-0000-0000891D0000}"/>
    <cellStyle name="Procent 2 5 2 2 2" xfId="4662" xr:uid="{00000000-0005-0000-0000-00008A1D0000}"/>
    <cellStyle name="Procent 2 5 2 2 2 2" xfId="7830" xr:uid="{00000000-0005-0000-0000-00008B1D0000}"/>
    <cellStyle name="Procent 2 5 2 2 2 2 2" xfId="10585" xr:uid="{75F64BDD-CB0C-4216-BBC7-CEC133CAA60B}"/>
    <cellStyle name="Procent 2 5 2 2 2 3" xfId="9223" xr:uid="{8E3A98AD-3E0D-4F55-9E93-1E6269695258}"/>
    <cellStyle name="Procent 2 5 2 2 3" xfId="7206" xr:uid="{00000000-0005-0000-0000-00008C1D0000}"/>
    <cellStyle name="Procent 2 5 2 2 3 2" xfId="9961" xr:uid="{D3BCA500-98A9-4460-BF5C-AA8EE2EDC07D}"/>
    <cellStyle name="Procent 2 5 2 2 4" xfId="8599" xr:uid="{59101F73-D0E5-4E41-A5B6-1E4654AC11BD}"/>
    <cellStyle name="Procent 2 5 2 3" xfId="4039" xr:uid="{00000000-0005-0000-0000-00008D1D0000}"/>
    <cellStyle name="Procent 2 5 2 3 2" xfId="4663" xr:uid="{00000000-0005-0000-0000-00008E1D0000}"/>
    <cellStyle name="Procent 2 5 2 3 2 2" xfId="7831" xr:uid="{00000000-0005-0000-0000-00008F1D0000}"/>
    <cellStyle name="Procent 2 5 2 3 2 2 2" xfId="10586" xr:uid="{E8AB4798-DA58-47B1-A75E-8CE612BF2B47}"/>
    <cellStyle name="Procent 2 5 2 3 2 3" xfId="9224" xr:uid="{6FF31FC6-129B-45E1-9E2F-19F15C695ACE}"/>
    <cellStyle name="Procent 2 5 2 3 3" xfId="7207" xr:uid="{00000000-0005-0000-0000-0000901D0000}"/>
    <cellStyle name="Procent 2 5 2 3 3 2" xfId="9962" xr:uid="{DFFCC28D-A804-4C03-8B68-925F706359D7}"/>
    <cellStyle name="Procent 2 5 2 3 4" xfId="8600" xr:uid="{D5528156-5AF5-42EE-97A3-D1A58BD34FA8}"/>
    <cellStyle name="Procent 2 5 2 4" xfId="4661" xr:uid="{00000000-0005-0000-0000-0000911D0000}"/>
    <cellStyle name="Procent 2 5 2 4 2" xfId="7829" xr:uid="{00000000-0005-0000-0000-0000921D0000}"/>
    <cellStyle name="Procent 2 5 2 4 2 2" xfId="10584" xr:uid="{47ABD6F2-09C7-489E-9205-02E3D07B7E50}"/>
    <cellStyle name="Procent 2 5 2 4 3" xfId="9222" xr:uid="{744D0DEE-5CFA-4B6C-A5F7-21AEE1F198C3}"/>
    <cellStyle name="Procent 2 5 2 5" xfId="7205" xr:uid="{00000000-0005-0000-0000-0000931D0000}"/>
    <cellStyle name="Procent 2 5 2 5 2" xfId="9960" xr:uid="{07D56081-2CF4-44F4-A1A1-7099D14B6EA4}"/>
    <cellStyle name="Procent 2 5 2 6" xfId="8598" xr:uid="{33009E1C-DAEC-4C38-9B79-7F98EB3EAF0E}"/>
    <cellStyle name="Procent 2 5 3" xfId="4040" xr:uid="{00000000-0005-0000-0000-0000941D0000}"/>
    <cellStyle name="Procent 2 5 3 2" xfId="4664" xr:uid="{00000000-0005-0000-0000-0000951D0000}"/>
    <cellStyle name="Procent 2 5 3 2 2" xfId="7832" xr:uid="{00000000-0005-0000-0000-0000961D0000}"/>
    <cellStyle name="Procent 2 5 3 2 2 2" xfId="10587" xr:uid="{5C751FE7-058D-41A8-BBDB-FCA16D523BB7}"/>
    <cellStyle name="Procent 2 5 3 2 3" xfId="9225" xr:uid="{DA08FE02-E80C-4106-A762-80AE4E3F274D}"/>
    <cellStyle name="Procent 2 5 3 3" xfId="7208" xr:uid="{00000000-0005-0000-0000-0000971D0000}"/>
    <cellStyle name="Procent 2 5 3 3 2" xfId="9963" xr:uid="{9E2EABEB-171A-48C4-A230-F00F1A8DBA98}"/>
    <cellStyle name="Procent 2 5 3 4" xfId="8601" xr:uid="{D614617D-64F9-4D6A-877B-A5E3A20299EB}"/>
    <cellStyle name="Procent 2 5 4" xfId="4041" xr:uid="{00000000-0005-0000-0000-0000981D0000}"/>
    <cellStyle name="Procent 2 5 4 2" xfId="4665" xr:uid="{00000000-0005-0000-0000-0000991D0000}"/>
    <cellStyle name="Procent 2 5 4 2 2" xfId="7833" xr:uid="{00000000-0005-0000-0000-00009A1D0000}"/>
    <cellStyle name="Procent 2 5 4 2 2 2" xfId="10588" xr:uid="{F0FE968A-F9B6-4263-8E30-D1A892159B2A}"/>
    <cellStyle name="Procent 2 5 4 2 3" xfId="9226" xr:uid="{47CCE8BE-3AEF-4374-8A0D-F034552AFA07}"/>
    <cellStyle name="Procent 2 5 4 3" xfId="7209" xr:uid="{00000000-0005-0000-0000-00009B1D0000}"/>
    <cellStyle name="Procent 2 5 4 3 2" xfId="9964" xr:uid="{2F215685-7220-4941-9742-5F241129CF74}"/>
    <cellStyle name="Procent 2 5 4 4" xfId="8602" xr:uid="{1156FD6E-E5C7-40F3-A129-C0E8D744E5F4}"/>
    <cellStyle name="Procent 2 5 5" xfId="4042" xr:uid="{00000000-0005-0000-0000-00009C1D0000}"/>
    <cellStyle name="Procent 2 5 5 2" xfId="4666" xr:uid="{00000000-0005-0000-0000-00009D1D0000}"/>
    <cellStyle name="Procent 2 5 5 2 2" xfId="7834" xr:uid="{00000000-0005-0000-0000-00009E1D0000}"/>
    <cellStyle name="Procent 2 5 5 2 2 2" xfId="10589" xr:uid="{069814BF-CEEA-454E-B82F-D77430584A24}"/>
    <cellStyle name="Procent 2 5 5 2 3" xfId="9227" xr:uid="{6DE5DB31-372B-45D5-99C9-D0CF027B0B23}"/>
    <cellStyle name="Procent 2 5 5 3" xfId="7210" xr:uid="{00000000-0005-0000-0000-00009F1D0000}"/>
    <cellStyle name="Procent 2 5 5 3 2" xfId="9965" xr:uid="{F66B8124-D995-4170-8FB6-239F2ADC77D0}"/>
    <cellStyle name="Procent 2 5 5 4" xfId="8603" xr:uid="{1424A67B-1302-44A2-917C-27FEEBA503AA}"/>
    <cellStyle name="Procent 2 5 6" xfId="4036" xr:uid="{00000000-0005-0000-0000-0000A01D0000}"/>
    <cellStyle name="Procent 2 5 6 2" xfId="4660" xr:uid="{00000000-0005-0000-0000-0000A11D0000}"/>
    <cellStyle name="Procent 2 5 6 2 2" xfId="7828" xr:uid="{00000000-0005-0000-0000-0000A21D0000}"/>
    <cellStyle name="Procent 2 5 6 2 2 2" xfId="10583" xr:uid="{F7815DDE-5CCD-43EA-8393-D85ACDC4D391}"/>
    <cellStyle name="Procent 2 5 6 2 3" xfId="9221" xr:uid="{AD3202B5-FFBC-4F9A-985D-CC0D326D5103}"/>
    <cellStyle name="Procent 2 5 6 3" xfId="7204" xr:uid="{00000000-0005-0000-0000-0000A31D0000}"/>
    <cellStyle name="Procent 2 5 6 3 2" xfId="9959" xr:uid="{52FF7019-11A0-4EDA-B3AB-D94765D068E4}"/>
    <cellStyle name="Procent 2 5 6 4" xfId="8597" xr:uid="{90E98FF0-B1AC-4821-8812-799329389F34}"/>
    <cellStyle name="Procent 2 6" xfId="4043" xr:uid="{00000000-0005-0000-0000-0000A41D0000}"/>
    <cellStyle name="Procent 2 6 2" xfId="4044" xr:uid="{00000000-0005-0000-0000-0000A51D0000}"/>
    <cellStyle name="Procent 2 6 2 2" xfId="4045" xr:uid="{00000000-0005-0000-0000-0000A61D0000}"/>
    <cellStyle name="Procent 2 6 2 2 2" xfId="4669" xr:uid="{00000000-0005-0000-0000-0000A71D0000}"/>
    <cellStyle name="Procent 2 6 2 2 2 2" xfId="7837" xr:uid="{00000000-0005-0000-0000-0000A81D0000}"/>
    <cellStyle name="Procent 2 6 2 2 2 2 2" xfId="10592" xr:uid="{06DA090C-FB42-4190-A6F2-9E487E49789A}"/>
    <cellStyle name="Procent 2 6 2 2 2 3" xfId="9230" xr:uid="{34D2FDBB-9C56-4C2C-88EF-1E93DE91ED1B}"/>
    <cellStyle name="Procent 2 6 2 2 3" xfId="7213" xr:uid="{00000000-0005-0000-0000-0000A91D0000}"/>
    <cellStyle name="Procent 2 6 2 2 3 2" xfId="9968" xr:uid="{3AAC34A5-90A2-46BB-8107-5DEC05142358}"/>
    <cellStyle name="Procent 2 6 2 2 4" xfId="8606" xr:uid="{84D6F648-B112-4A7F-8D99-E60BEFAE4980}"/>
    <cellStyle name="Procent 2 6 2 3" xfId="4046" xr:uid="{00000000-0005-0000-0000-0000AA1D0000}"/>
    <cellStyle name="Procent 2 6 2 3 2" xfId="4670" xr:uid="{00000000-0005-0000-0000-0000AB1D0000}"/>
    <cellStyle name="Procent 2 6 2 3 2 2" xfId="7838" xr:uid="{00000000-0005-0000-0000-0000AC1D0000}"/>
    <cellStyle name="Procent 2 6 2 3 2 2 2" xfId="10593" xr:uid="{5544831B-D503-4BD4-9A91-A54CC822E4A7}"/>
    <cellStyle name="Procent 2 6 2 3 2 3" xfId="9231" xr:uid="{B8A40117-6E66-41C3-BAC9-4B83BAACCBCC}"/>
    <cellStyle name="Procent 2 6 2 3 3" xfId="7214" xr:uid="{00000000-0005-0000-0000-0000AD1D0000}"/>
    <cellStyle name="Procent 2 6 2 3 3 2" xfId="9969" xr:uid="{C021ACA3-F5C5-4DC7-B947-BA1002344492}"/>
    <cellStyle name="Procent 2 6 2 3 4" xfId="8607" xr:uid="{2930BDB2-06C2-432C-9605-418646E82107}"/>
    <cellStyle name="Procent 2 6 2 4" xfId="4668" xr:uid="{00000000-0005-0000-0000-0000AE1D0000}"/>
    <cellStyle name="Procent 2 6 2 4 2" xfId="7836" xr:uid="{00000000-0005-0000-0000-0000AF1D0000}"/>
    <cellStyle name="Procent 2 6 2 4 2 2" xfId="10591" xr:uid="{5D3F18FF-8B9E-41BE-B894-6D02A529F50E}"/>
    <cellStyle name="Procent 2 6 2 4 3" xfId="9229" xr:uid="{AE6E7921-467D-46A8-AEA8-1F83FC288A4C}"/>
    <cellStyle name="Procent 2 6 2 5" xfId="7212" xr:uid="{00000000-0005-0000-0000-0000B01D0000}"/>
    <cellStyle name="Procent 2 6 2 5 2" xfId="9967" xr:uid="{A22B39DD-9075-4179-AF71-03EC763A34EF}"/>
    <cellStyle name="Procent 2 6 2 6" xfId="8605" xr:uid="{5170476B-C3FD-4D68-92CC-8C6527D4249F}"/>
    <cellStyle name="Procent 2 6 3" xfId="4047" xr:uid="{00000000-0005-0000-0000-0000B11D0000}"/>
    <cellStyle name="Procent 2 6 3 2" xfId="4671" xr:uid="{00000000-0005-0000-0000-0000B21D0000}"/>
    <cellStyle name="Procent 2 6 3 2 2" xfId="7839" xr:uid="{00000000-0005-0000-0000-0000B31D0000}"/>
    <cellStyle name="Procent 2 6 3 2 2 2" xfId="10594" xr:uid="{9578F9FA-5BC9-4961-AD96-101118819845}"/>
    <cellStyle name="Procent 2 6 3 2 3" xfId="9232" xr:uid="{08BDA0B1-0239-4FE3-8088-AF46072307F6}"/>
    <cellStyle name="Procent 2 6 3 3" xfId="7215" xr:uid="{00000000-0005-0000-0000-0000B41D0000}"/>
    <cellStyle name="Procent 2 6 3 3 2" xfId="9970" xr:uid="{B18E8D59-337F-446A-AABA-2C742E8A234B}"/>
    <cellStyle name="Procent 2 6 3 4" xfId="8608" xr:uid="{9304E02B-6B17-4E65-9486-2CE03B5E9EE9}"/>
    <cellStyle name="Procent 2 6 4" xfId="4048" xr:uid="{00000000-0005-0000-0000-0000B51D0000}"/>
    <cellStyle name="Procent 2 6 4 2" xfId="4672" xr:uid="{00000000-0005-0000-0000-0000B61D0000}"/>
    <cellStyle name="Procent 2 6 4 2 2" xfId="7840" xr:uid="{00000000-0005-0000-0000-0000B71D0000}"/>
    <cellStyle name="Procent 2 6 4 2 2 2" xfId="10595" xr:uid="{955AE915-20D9-40CC-8464-DC90645E1114}"/>
    <cellStyle name="Procent 2 6 4 2 3" xfId="9233" xr:uid="{3791C3BA-E50B-4BAC-9FF6-985C543CB8B2}"/>
    <cellStyle name="Procent 2 6 4 3" xfId="7216" xr:uid="{00000000-0005-0000-0000-0000B81D0000}"/>
    <cellStyle name="Procent 2 6 4 3 2" xfId="9971" xr:uid="{9E838934-43F5-40BB-ACC4-94876722A7AB}"/>
    <cellStyle name="Procent 2 6 4 4" xfId="8609" xr:uid="{C320B173-D399-442C-80D1-5AD0F2CE9354}"/>
    <cellStyle name="Procent 2 6 5" xfId="4049" xr:uid="{00000000-0005-0000-0000-0000B91D0000}"/>
    <cellStyle name="Procent 2 6 5 2" xfId="4673" xr:uid="{00000000-0005-0000-0000-0000BA1D0000}"/>
    <cellStyle name="Procent 2 6 5 2 2" xfId="7841" xr:uid="{00000000-0005-0000-0000-0000BB1D0000}"/>
    <cellStyle name="Procent 2 6 5 2 2 2" xfId="10596" xr:uid="{262893D6-E418-4AB6-8882-29455E73DFC9}"/>
    <cellStyle name="Procent 2 6 5 2 3" xfId="9234" xr:uid="{E59155B6-0BCB-42AE-897B-702D96F54BC1}"/>
    <cellStyle name="Procent 2 6 5 3" xfId="7217" xr:uid="{00000000-0005-0000-0000-0000BC1D0000}"/>
    <cellStyle name="Procent 2 6 5 3 2" xfId="9972" xr:uid="{FAB5AEC3-DB3D-425D-9665-573AC0794264}"/>
    <cellStyle name="Procent 2 6 5 4" xfId="8610" xr:uid="{96A8BCD1-FB0D-48FB-91FB-9128A18269A9}"/>
    <cellStyle name="Procent 2 6 6" xfId="4667" xr:uid="{00000000-0005-0000-0000-0000BD1D0000}"/>
    <cellStyle name="Procent 2 6 6 2" xfId="7835" xr:uid="{00000000-0005-0000-0000-0000BE1D0000}"/>
    <cellStyle name="Procent 2 6 6 2 2" xfId="10590" xr:uid="{5AB97F4C-375B-415C-95CE-940D10A80AA1}"/>
    <cellStyle name="Procent 2 6 6 3" xfId="9228" xr:uid="{F6882275-8B34-42FE-82BE-A22B8DB58F81}"/>
    <cellStyle name="Procent 2 6 7" xfId="7211" xr:uid="{00000000-0005-0000-0000-0000BF1D0000}"/>
    <cellStyle name="Procent 2 6 7 2" xfId="9966" xr:uid="{086DE81A-A499-4CA6-A41E-7A9AC69EEA09}"/>
    <cellStyle name="Procent 2 6 8" xfId="8604" xr:uid="{62ED756C-BDC5-4137-AEEE-88FDD7FEB15A}"/>
    <cellStyle name="Procent 2 7" xfId="4050" xr:uid="{00000000-0005-0000-0000-0000C01D0000}"/>
    <cellStyle name="Procent 2 7 2" xfId="4051" xr:uid="{00000000-0005-0000-0000-0000C11D0000}"/>
    <cellStyle name="Procent 2 7 2 2" xfId="4052" xr:uid="{00000000-0005-0000-0000-0000C21D0000}"/>
    <cellStyle name="Procent 2 7 2 2 2" xfId="4676" xr:uid="{00000000-0005-0000-0000-0000C31D0000}"/>
    <cellStyle name="Procent 2 7 2 2 2 2" xfId="7844" xr:uid="{00000000-0005-0000-0000-0000C41D0000}"/>
    <cellStyle name="Procent 2 7 2 2 2 2 2" xfId="10599" xr:uid="{01F2FEBD-4389-4EB4-A08A-7230B35D1B97}"/>
    <cellStyle name="Procent 2 7 2 2 2 3" xfId="9237" xr:uid="{E052AED6-08F2-43EB-87F5-4158D3075919}"/>
    <cellStyle name="Procent 2 7 2 2 3" xfId="7220" xr:uid="{00000000-0005-0000-0000-0000C51D0000}"/>
    <cellStyle name="Procent 2 7 2 2 3 2" xfId="9975" xr:uid="{B76CCF25-4D3F-497A-841C-B9A4DB313E8E}"/>
    <cellStyle name="Procent 2 7 2 2 4" xfId="8613" xr:uid="{588134C6-FD25-4B3E-9459-7B0F0E42B86F}"/>
    <cellStyle name="Procent 2 7 2 3" xfId="4053" xr:uid="{00000000-0005-0000-0000-0000C61D0000}"/>
    <cellStyle name="Procent 2 7 2 3 2" xfId="4677" xr:uid="{00000000-0005-0000-0000-0000C71D0000}"/>
    <cellStyle name="Procent 2 7 2 3 2 2" xfId="7845" xr:uid="{00000000-0005-0000-0000-0000C81D0000}"/>
    <cellStyle name="Procent 2 7 2 3 2 2 2" xfId="10600" xr:uid="{EFEC2780-06C9-46BB-8318-6BA8322C4C31}"/>
    <cellStyle name="Procent 2 7 2 3 2 3" xfId="9238" xr:uid="{E7A7EAED-F065-412A-AA1B-2E3E5E889008}"/>
    <cellStyle name="Procent 2 7 2 3 3" xfId="7221" xr:uid="{00000000-0005-0000-0000-0000C91D0000}"/>
    <cellStyle name="Procent 2 7 2 3 3 2" xfId="9976" xr:uid="{C8088AF4-9A21-4AA0-B68D-9E449FD3400C}"/>
    <cellStyle name="Procent 2 7 2 3 4" xfId="8614" xr:uid="{3E51232F-4DE5-4307-BAB5-F37203F03ED5}"/>
    <cellStyle name="Procent 2 7 2 4" xfId="4675" xr:uid="{00000000-0005-0000-0000-0000CA1D0000}"/>
    <cellStyle name="Procent 2 7 2 4 2" xfId="7843" xr:uid="{00000000-0005-0000-0000-0000CB1D0000}"/>
    <cellStyle name="Procent 2 7 2 4 2 2" xfId="10598" xr:uid="{D7636028-0F40-495A-819F-6901BC47B5F5}"/>
    <cellStyle name="Procent 2 7 2 4 3" xfId="9236" xr:uid="{F31CB98D-AE72-4D8D-A78C-D7F5D60D57E1}"/>
    <cellStyle name="Procent 2 7 2 5" xfId="7219" xr:uid="{00000000-0005-0000-0000-0000CC1D0000}"/>
    <cellStyle name="Procent 2 7 2 5 2" xfId="9974" xr:uid="{C6DCC589-14C0-4D09-BB87-864ABD672767}"/>
    <cellStyle name="Procent 2 7 2 6" xfId="8612" xr:uid="{B2A0BDEB-5C13-4055-8C60-CAC733F0B5BA}"/>
    <cellStyle name="Procent 2 7 3" xfId="4054" xr:uid="{00000000-0005-0000-0000-0000CD1D0000}"/>
    <cellStyle name="Procent 2 7 3 2" xfId="4678" xr:uid="{00000000-0005-0000-0000-0000CE1D0000}"/>
    <cellStyle name="Procent 2 7 3 2 2" xfId="7846" xr:uid="{00000000-0005-0000-0000-0000CF1D0000}"/>
    <cellStyle name="Procent 2 7 3 2 2 2" xfId="10601" xr:uid="{55DED3DA-AFDB-4B4E-808E-8065B5CE002F}"/>
    <cellStyle name="Procent 2 7 3 2 3" xfId="9239" xr:uid="{B0797F6B-B3BD-4A83-B8E0-0F82F1738473}"/>
    <cellStyle name="Procent 2 7 3 3" xfId="7222" xr:uid="{00000000-0005-0000-0000-0000D01D0000}"/>
    <cellStyle name="Procent 2 7 3 3 2" xfId="9977" xr:uid="{8C24172E-CDF8-48AD-A2A2-043A90CBBF07}"/>
    <cellStyle name="Procent 2 7 3 4" xfId="8615" xr:uid="{247B988C-FBB4-4A24-9C1B-8C23F01A9A00}"/>
    <cellStyle name="Procent 2 7 4" xfId="4055" xr:uid="{00000000-0005-0000-0000-0000D11D0000}"/>
    <cellStyle name="Procent 2 7 4 2" xfId="4679" xr:uid="{00000000-0005-0000-0000-0000D21D0000}"/>
    <cellStyle name="Procent 2 7 4 2 2" xfId="7847" xr:uid="{00000000-0005-0000-0000-0000D31D0000}"/>
    <cellStyle name="Procent 2 7 4 2 2 2" xfId="10602" xr:uid="{3098FAE9-A432-44A4-A994-756E51286CE6}"/>
    <cellStyle name="Procent 2 7 4 2 3" xfId="9240" xr:uid="{A0FAF5CE-499A-4D16-8CFE-DAE35CB4C6BE}"/>
    <cellStyle name="Procent 2 7 4 3" xfId="7223" xr:uid="{00000000-0005-0000-0000-0000D41D0000}"/>
    <cellStyle name="Procent 2 7 4 3 2" xfId="9978" xr:uid="{5FC57D3B-2F68-4A31-94C3-3F7CF10624F3}"/>
    <cellStyle name="Procent 2 7 4 4" xfId="8616" xr:uid="{9726530D-E2D3-4473-8757-2B49DFAAC419}"/>
    <cellStyle name="Procent 2 7 5" xfId="4056" xr:uid="{00000000-0005-0000-0000-0000D51D0000}"/>
    <cellStyle name="Procent 2 7 5 2" xfId="4680" xr:uid="{00000000-0005-0000-0000-0000D61D0000}"/>
    <cellStyle name="Procent 2 7 5 2 2" xfId="7848" xr:uid="{00000000-0005-0000-0000-0000D71D0000}"/>
    <cellStyle name="Procent 2 7 5 2 2 2" xfId="10603" xr:uid="{AEAF1905-65F6-494B-B702-CA3B99F7555D}"/>
    <cellStyle name="Procent 2 7 5 2 3" xfId="9241" xr:uid="{80C8B9CF-05EA-4C13-BD27-1B6524345F32}"/>
    <cellStyle name="Procent 2 7 5 3" xfId="7224" xr:uid="{00000000-0005-0000-0000-0000D81D0000}"/>
    <cellStyle name="Procent 2 7 5 3 2" xfId="9979" xr:uid="{57286F2C-6E6B-4B8B-BDFC-993FFD63F23F}"/>
    <cellStyle name="Procent 2 7 5 4" xfId="8617" xr:uid="{851AD09F-548E-48F2-84A7-A2CAE246E87E}"/>
    <cellStyle name="Procent 2 7 6" xfId="4674" xr:uid="{00000000-0005-0000-0000-0000D91D0000}"/>
    <cellStyle name="Procent 2 7 6 2" xfId="7842" xr:uid="{00000000-0005-0000-0000-0000DA1D0000}"/>
    <cellStyle name="Procent 2 7 6 2 2" xfId="10597" xr:uid="{EB51C71B-13F6-4207-9671-3B860ED3BBB2}"/>
    <cellStyle name="Procent 2 7 6 3" xfId="9235" xr:uid="{AD80D6A3-7178-4F8C-AB2B-6E93454D5194}"/>
    <cellStyle name="Procent 2 7 7" xfId="7218" xr:uid="{00000000-0005-0000-0000-0000DB1D0000}"/>
    <cellStyle name="Procent 2 7 7 2" xfId="9973" xr:uid="{0DA17E0A-CD86-4F8A-9D2A-457A7D7AC25C}"/>
    <cellStyle name="Procent 2 7 8" xfId="8611" xr:uid="{7436AE94-56C6-4F44-8E47-D6290C82D35E}"/>
    <cellStyle name="Procent 2 8" xfId="4057" xr:uid="{00000000-0005-0000-0000-0000DC1D0000}"/>
    <cellStyle name="Procent 2 8 2" xfId="4058" xr:uid="{00000000-0005-0000-0000-0000DD1D0000}"/>
    <cellStyle name="Procent 2 8 2 2" xfId="4059" xr:uid="{00000000-0005-0000-0000-0000DE1D0000}"/>
    <cellStyle name="Procent 2 8 2 2 2" xfId="4683" xr:uid="{00000000-0005-0000-0000-0000DF1D0000}"/>
    <cellStyle name="Procent 2 8 2 2 2 2" xfId="7851" xr:uid="{00000000-0005-0000-0000-0000E01D0000}"/>
    <cellStyle name="Procent 2 8 2 2 2 2 2" xfId="10606" xr:uid="{6E903CBE-C8D5-4A24-957F-E61732028C05}"/>
    <cellStyle name="Procent 2 8 2 2 2 3" xfId="9244" xr:uid="{AC6F2D49-BAB0-4D98-8D16-E347E423A6E1}"/>
    <cellStyle name="Procent 2 8 2 2 3" xfId="7227" xr:uid="{00000000-0005-0000-0000-0000E11D0000}"/>
    <cellStyle name="Procent 2 8 2 2 3 2" xfId="9982" xr:uid="{AD0BF784-1982-4E4E-938F-D2166E2A7547}"/>
    <cellStyle name="Procent 2 8 2 2 4" xfId="8620" xr:uid="{9E7D2B2F-CA58-44D7-A1FD-CFB49956C58C}"/>
    <cellStyle name="Procent 2 8 2 3" xfId="4060" xr:uid="{00000000-0005-0000-0000-0000E21D0000}"/>
    <cellStyle name="Procent 2 8 2 3 2" xfId="4684" xr:uid="{00000000-0005-0000-0000-0000E31D0000}"/>
    <cellStyle name="Procent 2 8 2 3 2 2" xfId="7852" xr:uid="{00000000-0005-0000-0000-0000E41D0000}"/>
    <cellStyle name="Procent 2 8 2 3 2 2 2" xfId="10607" xr:uid="{F6C6CD3F-B50F-4970-B380-B5C7AC8C3348}"/>
    <cellStyle name="Procent 2 8 2 3 2 3" xfId="9245" xr:uid="{E3E6D069-D6D0-4690-9049-AD6AF8313A57}"/>
    <cellStyle name="Procent 2 8 2 3 3" xfId="7228" xr:uid="{00000000-0005-0000-0000-0000E51D0000}"/>
    <cellStyle name="Procent 2 8 2 3 3 2" xfId="9983" xr:uid="{7D8F7780-1024-4631-B9DD-C4A5583FAD54}"/>
    <cellStyle name="Procent 2 8 2 3 4" xfId="8621" xr:uid="{41DD980C-8777-4613-990E-567E06705C89}"/>
    <cellStyle name="Procent 2 8 2 4" xfId="4682" xr:uid="{00000000-0005-0000-0000-0000E61D0000}"/>
    <cellStyle name="Procent 2 8 2 4 2" xfId="7850" xr:uid="{00000000-0005-0000-0000-0000E71D0000}"/>
    <cellStyle name="Procent 2 8 2 4 2 2" xfId="10605" xr:uid="{482587D9-E1A6-415B-95F9-3B9EE8923711}"/>
    <cellStyle name="Procent 2 8 2 4 3" xfId="9243" xr:uid="{44BD9073-5A7D-4748-AFEF-E74BA6DB6AA8}"/>
    <cellStyle name="Procent 2 8 2 5" xfId="7226" xr:uid="{00000000-0005-0000-0000-0000E81D0000}"/>
    <cellStyle name="Procent 2 8 2 5 2" xfId="9981" xr:uid="{02BE212F-55CD-4AE0-AB5E-491492159D89}"/>
    <cellStyle name="Procent 2 8 2 6" xfId="8619" xr:uid="{7E61E96E-4D38-4628-87E6-5EE8C10FADE7}"/>
    <cellStyle name="Procent 2 8 3" xfId="4061" xr:uid="{00000000-0005-0000-0000-0000E91D0000}"/>
    <cellStyle name="Procent 2 8 3 2" xfId="4685" xr:uid="{00000000-0005-0000-0000-0000EA1D0000}"/>
    <cellStyle name="Procent 2 8 3 2 2" xfId="7853" xr:uid="{00000000-0005-0000-0000-0000EB1D0000}"/>
    <cellStyle name="Procent 2 8 3 2 2 2" xfId="10608" xr:uid="{F0427D09-FD4E-47A1-8465-553A2BF9129F}"/>
    <cellStyle name="Procent 2 8 3 2 3" xfId="9246" xr:uid="{89A6FBF9-FA74-42D7-93A9-4196C4EE516A}"/>
    <cellStyle name="Procent 2 8 3 3" xfId="7229" xr:uid="{00000000-0005-0000-0000-0000EC1D0000}"/>
    <cellStyle name="Procent 2 8 3 3 2" xfId="9984" xr:uid="{44273E1E-0550-4C9F-90B3-68489C87BA11}"/>
    <cellStyle name="Procent 2 8 3 4" xfId="8622" xr:uid="{71C7CE2F-8D75-417B-BEA1-EB90F08242B9}"/>
    <cellStyle name="Procent 2 8 4" xfId="4062" xr:uid="{00000000-0005-0000-0000-0000ED1D0000}"/>
    <cellStyle name="Procent 2 8 4 2" xfId="4686" xr:uid="{00000000-0005-0000-0000-0000EE1D0000}"/>
    <cellStyle name="Procent 2 8 4 2 2" xfId="7854" xr:uid="{00000000-0005-0000-0000-0000EF1D0000}"/>
    <cellStyle name="Procent 2 8 4 2 2 2" xfId="10609" xr:uid="{DB510830-6CD4-435E-9B3E-F5AFFBACCF44}"/>
    <cellStyle name="Procent 2 8 4 2 3" xfId="9247" xr:uid="{C3A561D8-821B-4DC3-9B63-0BE547953C83}"/>
    <cellStyle name="Procent 2 8 4 3" xfId="7230" xr:uid="{00000000-0005-0000-0000-0000F01D0000}"/>
    <cellStyle name="Procent 2 8 4 3 2" xfId="9985" xr:uid="{512B6330-D8BD-4E17-9CB0-011DD50C4EEC}"/>
    <cellStyle name="Procent 2 8 4 4" xfId="8623" xr:uid="{310B62E5-5D41-4F55-A036-8D3E1EDC7A42}"/>
    <cellStyle name="Procent 2 8 5" xfId="4063" xr:uid="{00000000-0005-0000-0000-0000F11D0000}"/>
    <cellStyle name="Procent 2 8 5 2" xfId="4687" xr:uid="{00000000-0005-0000-0000-0000F21D0000}"/>
    <cellStyle name="Procent 2 8 5 2 2" xfId="7855" xr:uid="{00000000-0005-0000-0000-0000F31D0000}"/>
    <cellStyle name="Procent 2 8 5 2 2 2" xfId="10610" xr:uid="{332DD93C-D298-48F4-8828-729F9BDC1307}"/>
    <cellStyle name="Procent 2 8 5 2 3" xfId="9248" xr:uid="{B57B1E20-874A-4930-A532-C2DFD2877F8E}"/>
    <cellStyle name="Procent 2 8 5 3" xfId="7231" xr:uid="{00000000-0005-0000-0000-0000F41D0000}"/>
    <cellStyle name="Procent 2 8 5 3 2" xfId="9986" xr:uid="{73B0E3AA-819C-4FDD-9F8F-56511EDEC657}"/>
    <cellStyle name="Procent 2 8 5 4" xfId="8624" xr:uid="{2F21B0A2-129F-46D1-AD2E-4E060A2BCAAA}"/>
    <cellStyle name="Procent 2 8 6" xfId="4681" xr:uid="{00000000-0005-0000-0000-0000F51D0000}"/>
    <cellStyle name="Procent 2 8 6 2" xfId="7849" xr:uid="{00000000-0005-0000-0000-0000F61D0000}"/>
    <cellStyle name="Procent 2 8 6 2 2" xfId="10604" xr:uid="{5F8F47E2-06CC-48CF-B090-CB4D9C348E7B}"/>
    <cellStyle name="Procent 2 8 6 3" xfId="9242" xr:uid="{3ECE3B4C-880F-4278-AC3D-A2FD56F9C54D}"/>
    <cellStyle name="Procent 2 8 7" xfId="7225" xr:uid="{00000000-0005-0000-0000-0000F71D0000}"/>
    <cellStyle name="Procent 2 8 7 2" xfId="9980" xr:uid="{AA39A2F3-958A-4141-8999-72B3EE514AB0}"/>
    <cellStyle name="Procent 2 8 8" xfId="8618" xr:uid="{0E828487-FE2C-4935-9424-9570332008C4}"/>
    <cellStyle name="Procent 2 9" xfId="4064" xr:uid="{00000000-0005-0000-0000-0000F81D0000}"/>
    <cellStyle name="Procent 2 9 2" xfId="4065" xr:uid="{00000000-0005-0000-0000-0000F91D0000}"/>
    <cellStyle name="Procent 2 9 2 2" xfId="4689" xr:uid="{00000000-0005-0000-0000-0000FA1D0000}"/>
    <cellStyle name="Procent 2 9 2 2 2" xfId="7857" xr:uid="{00000000-0005-0000-0000-0000FB1D0000}"/>
    <cellStyle name="Procent 2 9 2 2 2 2" xfId="10612" xr:uid="{34BFB8BB-D246-44DF-B8E8-E2B9D243EC00}"/>
    <cellStyle name="Procent 2 9 2 2 3" xfId="9250" xr:uid="{D744001C-85BE-4035-BD04-DC223D9FD41E}"/>
    <cellStyle name="Procent 2 9 2 3" xfId="7233" xr:uid="{00000000-0005-0000-0000-0000FC1D0000}"/>
    <cellStyle name="Procent 2 9 2 3 2" xfId="9988" xr:uid="{30AD39DF-D439-4BFE-B502-EA0E889B86CE}"/>
    <cellStyle name="Procent 2 9 2 4" xfId="8626" xr:uid="{707EE8B4-F994-4610-AC4E-8E7D76086D99}"/>
    <cellStyle name="Procent 2 9 3" xfId="4066" xr:uid="{00000000-0005-0000-0000-0000FD1D0000}"/>
    <cellStyle name="Procent 2 9 3 2" xfId="4690" xr:uid="{00000000-0005-0000-0000-0000FE1D0000}"/>
    <cellStyle name="Procent 2 9 3 2 2" xfId="7858" xr:uid="{00000000-0005-0000-0000-0000FF1D0000}"/>
    <cellStyle name="Procent 2 9 3 2 2 2" xfId="10613" xr:uid="{E80D76A1-0672-44F4-B695-E7216A51AFE7}"/>
    <cellStyle name="Procent 2 9 3 2 3" xfId="9251" xr:uid="{07EB38EE-A9F4-48FD-8F91-50DA5744E0E1}"/>
    <cellStyle name="Procent 2 9 3 3" xfId="7234" xr:uid="{00000000-0005-0000-0000-0000001E0000}"/>
    <cellStyle name="Procent 2 9 3 3 2" xfId="9989" xr:uid="{2947CB99-AE1F-472F-8F3E-9BC30E8813EB}"/>
    <cellStyle name="Procent 2 9 3 4" xfId="8627" xr:uid="{D6EB9161-FE44-4B74-97EF-ADC4519107CB}"/>
    <cellStyle name="Procent 2 9 4" xfId="4688" xr:uid="{00000000-0005-0000-0000-0000011E0000}"/>
    <cellStyle name="Procent 2 9 4 2" xfId="7856" xr:uid="{00000000-0005-0000-0000-0000021E0000}"/>
    <cellStyle name="Procent 2 9 4 2 2" xfId="10611" xr:uid="{3BEFBB5D-DA34-464B-9CB7-F14B5BA5F75E}"/>
    <cellStyle name="Procent 2 9 4 3" xfId="9249" xr:uid="{873C0C55-6C23-4333-9A1E-BE68507955E4}"/>
    <cellStyle name="Procent 2 9 5" xfId="7232" xr:uid="{00000000-0005-0000-0000-0000031E0000}"/>
    <cellStyle name="Procent 2 9 5 2" xfId="9987" xr:uid="{A20240A5-F8B6-4EC4-A476-F40C1BE6A8FD}"/>
    <cellStyle name="Procent 2 9 6" xfId="8625" xr:uid="{D4B80890-BDBB-41B4-8230-FD8FCD59F08F}"/>
    <cellStyle name="Procent 3" xfId="1988" xr:uid="{00000000-0005-0000-0000-0000041E0000}"/>
    <cellStyle name="Procent 3 2" xfId="1989" xr:uid="{00000000-0005-0000-0000-0000051E0000}"/>
    <cellStyle name="Procent 3 2 2" xfId="3479" xr:uid="{00000000-0005-0000-0000-0000061E0000}"/>
    <cellStyle name="Procent 3 2 2 2" xfId="4130" xr:uid="{00000000-0005-0000-0000-0000071E0000}"/>
    <cellStyle name="Procent 3 2 2 2 2" xfId="7298" xr:uid="{00000000-0005-0000-0000-0000081E0000}"/>
    <cellStyle name="Procent 3 2 2 2 2 2" xfId="10053" xr:uid="{FB3AE124-0D6D-49F2-80CF-0D55292F260A}"/>
    <cellStyle name="Procent 3 2 2 2 3" xfId="8691" xr:uid="{5B6D095F-CC3D-4ED9-8558-6C7C07F1C8D6}"/>
    <cellStyle name="Procent 3 2 2 3" xfId="6687" xr:uid="{00000000-0005-0000-0000-0000091E0000}"/>
    <cellStyle name="Procent 3 2 2 3 2" xfId="9442" xr:uid="{D923B13F-051C-41C6-BE32-CD724D6CA270}"/>
    <cellStyle name="Procent 3 2 2 4" xfId="8075" xr:uid="{6731A6BB-A6BE-40CD-9D42-A9970913D801}"/>
    <cellStyle name="Procent 3 2 3" xfId="3495" xr:uid="{00000000-0005-0000-0000-00000A1E0000}"/>
    <cellStyle name="Procent 3 2 3 2" xfId="4146" xr:uid="{00000000-0005-0000-0000-00000B1E0000}"/>
    <cellStyle name="Procent 3 2 3 2 2" xfId="7314" xr:uid="{00000000-0005-0000-0000-00000C1E0000}"/>
    <cellStyle name="Procent 3 2 3 2 2 2" xfId="10069" xr:uid="{8062E3AD-0515-47DF-A9AE-990C07DCEAC2}"/>
    <cellStyle name="Procent 3 2 3 2 3" xfId="8707" xr:uid="{EF45065B-F99A-47E3-BFD9-B44A21EC53D9}"/>
    <cellStyle name="Procent 3 2 3 3" xfId="6703" xr:uid="{00000000-0005-0000-0000-00000D1E0000}"/>
    <cellStyle name="Procent 3 2 3 3 2" xfId="9458" xr:uid="{FB00DBEE-622F-4B4A-9557-DCE7EB27FE2E}"/>
    <cellStyle name="Procent 3 2 3 4" xfId="8091" xr:uid="{FBE3EB0C-F549-497E-A36D-253E883C2622}"/>
    <cellStyle name="Procent 3 2 4" xfId="4114" xr:uid="{00000000-0005-0000-0000-00000E1E0000}"/>
    <cellStyle name="Procent 3 2 4 2" xfId="7282" xr:uid="{00000000-0005-0000-0000-00000F1E0000}"/>
    <cellStyle name="Procent 3 2 4 2 2" xfId="10037" xr:uid="{0D2DB7F1-5FD0-42E8-8B7D-660965266FDA}"/>
    <cellStyle name="Procent 3 2 4 3" xfId="8675" xr:uid="{77843663-FCDF-4C25-ADBC-AC9B19267DB0}"/>
    <cellStyle name="Procent 3 2 5" xfId="3463" xr:uid="{00000000-0005-0000-0000-0000101E0000}"/>
    <cellStyle name="Procent 3 2 5 2" xfId="6671" xr:uid="{00000000-0005-0000-0000-0000111E0000}"/>
    <cellStyle name="Procent 3 2 5 2 2" xfId="9426" xr:uid="{FF9189F3-20C6-48DD-B2BD-11414DB8631B}"/>
    <cellStyle name="Procent 3 2 5 3" xfId="8059" xr:uid="{5A8142AC-43AD-4F47-976C-6E6878CE43F9}"/>
    <cellStyle name="Procent 3 3" xfId="3471" xr:uid="{00000000-0005-0000-0000-0000121E0000}"/>
    <cellStyle name="Procent 3 3 2" xfId="4122" xr:uid="{00000000-0005-0000-0000-0000131E0000}"/>
    <cellStyle name="Procent 3 3 2 2" xfId="7290" xr:uid="{00000000-0005-0000-0000-0000141E0000}"/>
    <cellStyle name="Procent 3 3 2 2 2" xfId="10045" xr:uid="{F37E8809-C9EB-4E8A-BB0E-8825F162D1C7}"/>
    <cellStyle name="Procent 3 3 2 3" xfId="8683" xr:uid="{F3FBD742-4B9D-486F-B076-2B82EC516EDE}"/>
    <cellStyle name="Procent 3 3 3" xfId="6679" xr:uid="{00000000-0005-0000-0000-0000151E0000}"/>
    <cellStyle name="Procent 3 3 3 2" xfId="9434" xr:uid="{321D5734-545F-4D6B-9BDF-0BFE2A139903}"/>
    <cellStyle name="Procent 3 3 4" xfId="8067" xr:uid="{8EAE9FE3-A5DB-4742-9315-2C72DE162F2A}"/>
    <cellStyle name="Procent 3 4" xfId="3487" xr:uid="{00000000-0005-0000-0000-0000161E0000}"/>
    <cellStyle name="Procent 3 4 2" xfId="4138" xr:uid="{00000000-0005-0000-0000-0000171E0000}"/>
    <cellStyle name="Procent 3 4 2 2" xfId="7306" xr:uid="{00000000-0005-0000-0000-0000181E0000}"/>
    <cellStyle name="Procent 3 4 2 2 2" xfId="10061" xr:uid="{8ED70565-DCA4-4F98-A651-65E3FFFE3428}"/>
    <cellStyle name="Procent 3 4 2 3" xfId="8699" xr:uid="{D0346251-A723-4F57-90E7-D7316C667056}"/>
    <cellStyle name="Procent 3 4 3" xfId="6695" xr:uid="{00000000-0005-0000-0000-0000191E0000}"/>
    <cellStyle name="Procent 3 4 3 2" xfId="9450" xr:uid="{18A7CEB5-FB79-4BC0-A4DA-15DD6C5D03A3}"/>
    <cellStyle name="Procent 3 4 4" xfId="8083" xr:uid="{B18D72C6-CBB2-4BFD-9444-A65F7C915B20}"/>
    <cellStyle name="Procent 3 5" xfId="3508" xr:uid="{00000000-0005-0000-0000-00001A1E0000}"/>
    <cellStyle name="Procent 3 6" xfId="4106" xr:uid="{00000000-0005-0000-0000-00001B1E0000}"/>
    <cellStyle name="Procent 3 6 2" xfId="7274" xr:uid="{00000000-0005-0000-0000-00001C1E0000}"/>
    <cellStyle name="Procent 3 6 2 2" xfId="10029" xr:uid="{4A3DAA93-48ED-4993-B0EF-5016F680F226}"/>
    <cellStyle name="Procent 3 6 3" xfId="8667" xr:uid="{27E5D9C6-FEA7-457B-A3F0-C4E7891ADEC2}"/>
    <cellStyle name="Procent 3 7" xfId="3387" xr:uid="{00000000-0005-0000-0000-00001D1E0000}"/>
    <cellStyle name="Procent 3 7 2" xfId="6655" xr:uid="{00000000-0005-0000-0000-00001E1E0000}"/>
    <cellStyle name="Procent 3 7 2 2" xfId="9418" xr:uid="{1AB1C118-1917-4176-9EEB-AD4B855A7165}"/>
    <cellStyle name="Procent 3 7 3" xfId="8047" xr:uid="{220D74D4-76A0-4888-8441-A3F8EB92602B}"/>
    <cellStyle name="Procent 4" xfId="1990" xr:uid="{00000000-0005-0000-0000-00001F1E0000}"/>
    <cellStyle name="Procent 4 10" xfId="7951" xr:uid="{BDB68DEF-E027-4837-AAD2-A7EDEF1BFF7F}"/>
    <cellStyle name="Procent 4 2" xfId="3260" xr:uid="{00000000-0005-0000-0000-0000201E0000}"/>
    <cellStyle name="Procent 4 2 2" xfId="3309" xr:uid="{00000000-0005-0000-0000-0000211E0000}"/>
    <cellStyle name="Procent 4 2 2 2" xfId="4693" xr:uid="{00000000-0005-0000-0000-0000221E0000}"/>
    <cellStyle name="Procent 4 2 2 2 2" xfId="7861" xr:uid="{00000000-0005-0000-0000-0000231E0000}"/>
    <cellStyle name="Procent 4 2 2 2 2 2" xfId="10616" xr:uid="{76DE4FBA-7235-43AE-885D-C887D1D76819}"/>
    <cellStyle name="Procent 4 2 2 2 3" xfId="9254" xr:uid="{001C0A90-798C-4310-B753-A203AC037D75}"/>
    <cellStyle name="Procent 4 2 2 3" xfId="4069" xr:uid="{00000000-0005-0000-0000-0000241E0000}"/>
    <cellStyle name="Procent 4 2 2 3 2" xfId="7237" xr:uid="{00000000-0005-0000-0000-0000251E0000}"/>
    <cellStyle name="Procent 4 2 2 3 2 2" xfId="9992" xr:uid="{AED15D2B-4915-4982-B271-1AD4568A583D}"/>
    <cellStyle name="Procent 4 2 2 3 3" xfId="8630" xr:uid="{2783D9A8-B811-4CCD-9BBE-55455DE93481}"/>
    <cellStyle name="Procent 4 2 2 4" xfId="6618" xr:uid="{00000000-0005-0000-0000-0000261E0000}"/>
    <cellStyle name="Procent 4 2 2 4 2" xfId="9382" xr:uid="{C49AFEA4-D323-4186-B4FC-BDA7C6EC8611}"/>
    <cellStyle name="Procent 4 2 2 5" xfId="8011" xr:uid="{17461B6B-FB01-4DA5-9337-86179605A01D}"/>
    <cellStyle name="Procent 4 2 3" xfId="4070" xr:uid="{00000000-0005-0000-0000-0000271E0000}"/>
    <cellStyle name="Procent 4 2 3 2" xfId="4694" xr:uid="{00000000-0005-0000-0000-0000281E0000}"/>
    <cellStyle name="Procent 4 2 3 2 2" xfId="7862" xr:uid="{00000000-0005-0000-0000-0000291E0000}"/>
    <cellStyle name="Procent 4 2 3 2 2 2" xfId="10617" xr:uid="{35F9C631-27E9-4B31-8634-C400663E9169}"/>
    <cellStyle name="Procent 4 2 3 2 3" xfId="9255" xr:uid="{35C99879-2F82-4B32-BE4C-AA9EDDF9F8FB}"/>
    <cellStyle name="Procent 4 2 3 3" xfId="7238" xr:uid="{00000000-0005-0000-0000-00002A1E0000}"/>
    <cellStyle name="Procent 4 2 3 3 2" xfId="9993" xr:uid="{662FDA8C-734C-48A7-9E77-05A40B99BA49}"/>
    <cellStyle name="Procent 4 2 3 4" xfId="8631" xr:uid="{A2264415-3CF7-4E23-AB78-73EDB56674E5}"/>
    <cellStyle name="Procent 4 2 4" xfId="4692" xr:uid="{00000000-0005-0000-0000-00002B1E0000}"/>
    <cellStyle name="Procent 4 2 4 2" xfId="7860" xr:uid="{00000000-0005-0000-0000-00002C1E0000}"/>
    <cellStyle name="Procent 4 2 4 2 2" xfId="10615" xr:uid="{6D0F4406-E8CC-428F-9F3F-432D38BFBC73}"/>
    <cellStyle name="Procent 4 2 4 3" xfId="9253" xr:uid="{3B7B7D69-FDD4-4EE2-A66B-68DCB7819075}"/>
    <cellStyle name="Procent 4 2 5" xfId="4068" xr:uid="{00000000-0005-0000-0000-00002D1E0000}"/>
    <cellStyle name="Procent 4 2 5 2" xfId="7236" xr:uid="{00000000-0005-0000-0000-00002E1E0000}"/>
    <cellStyle name="Procent 4 2 5 2 2" xfId="9991" xr:uid="{8F2867A1-7F37-4604-88CB-0AD785D336AF}"/>
    <cellStyle name="Procent 4 2 5 3" xfId="8629" xr:uid="{87B11C48-ADAD-4ABC-87F3-826A5A42DF1F}"/>
    <cellStyle name="Procent 4 2 6" xfId="5675" xr:uid="{00000000-0005-0000-0000-00002F1E0000}"/>
    <cellStyle name="Procent 4 2 6 2" xfId="9325" xr:uid="{08DA366C-7230-4233-8EF6-5722C1C83791}"/>
    <cellStyle name="Procent 4 2 7" xfId="6597" xr:uid="{00000000-0005-0000-0000-0000301E0000}"/>
    <cellStyle name="Procent 4 2 7 2" xfId="9361" xr:uid="{BC9C4C85-DAF4-49A4-A82B-608270456195}"/>
    <cellStyle name="Procent 4 2 8" xfId="7991" xr:uid="{A533F92F-DBCA-4C38-BDD5-7346DEA72786}"/>
    <cellStyle name="Procent 4 3" xfId="3290" xr:uid="{00000000-0005-0000-0000-0000311E0000}"/>
    <cellStyle name="Procent 4 3 2" xfId="4695" xr:uid="{00000000-0005-0000-0000-0000321E0000}"/>
    <cellStyle name="Procent 4 3 2 2" xfId="7863" xr:uid="{00000000-0005-0000-0000-0000331E0000}"/>
    <cellStyle name="Procent 4 3 2 2 2" xfId="10618" xr:uid="{5D099DD2-A5B6-4E62-AB68-E61E1ABD6A28}"/>
    <cellStyle name="Procent 4 3 2 3" xfId="9256" xr:uid="{1E5E9B76-D6D7-4CBD-855B-357419D15093}"/>
    <cellStyle name="Procent 4 3 3" xfId="4071" xr:uid="{00000000-0005-0000-0000-0000341E0000}"/>
    <cellStyle name="Procent 4 3 3 2" xfId="7239" xr:uid="{00000000-0005-0000-0000-0000351E0000}"/>
    <cellStyle name="Procent 4 3 3 2 2" xfId="9994" xr:uid="{8B902DD5-2193-45FE-8BAC-DE6D18CB2A91}"/>
    <cellStyle name="Procent 4 3 3 3" xfId="8632" xr:uid="{7FD110F0-B054-4077-A2E8-B9C4B4ACEDEE}"/>
    <cellStyle name="Procent 4 3 4" xfId="6608" xr:uid="{00000000-0005-0000-0000-0000361E0000}"/>
    <cellStyle name="Procent 4 3 4 2" xfId="9372" xr:uid="{76F0A913-8F67-46CF-A573-4F159A308CD9}"/>
    <cellStyle name="Procent 4 3 5" xfId="8001" xr:uid="{807D515D-F077-4DA2-ABAC-3D2432999699}"/>
    <cellStyle name="Procent 4 4" xfId="4072" xr:uid="{00000000-0005-0000-0000-0000371E0000}"/>
    <cellStyle name="Procent 4 4 2" xfId="4696" xr:uid="{00000000-0005-0000-0000-0000381E0000}"/>
    <cellStyle name="Procent 4 4 2 2" xfId="7864" xr:uid="{00000000-0005-0000-0000-0000391E0000}"/>
    <cellStyle name="Procent 4 4 2 2 2" xfId="10619" xr:uid="{51DE0A6E-4E7E-4CE2-98CD-E185777AC20F}"/>
    <cellStyle name="Procent 4 4 2 3" xfId="9257" xr:uid="{C883831B-3D36-405E-ACA6-B8BF454E59A9}"/>
    <cellStyle name="Procent 4 4 3" xfId="7240" xr:uid="{00000000-0005-0000-0000-00003A1E0000}"/>
    <cellStyle name="Procent 4 4 3 2" xfId="9995" xr:uid="{351066A8-B674-4E7A-8E4F-6CD96BE42E1E}"/>
    <cellStyle name="Procent 4 4 4" xfId="8633" xr:uid="{0764AAB8-A8E2-43A8-80EE-83F6616CA73E}"/>
    <cellStyle name="Procent 4 5" xfId="4073" xr:uid="{00000000-0005-0000-0000-00003B1E0000}"/>
    <cellStyle name="Procent 4 5 2" xfId="4697" xr:uid="{00000000-0005-0000-0000-00003C1E0000}"/>
    <cellStyle name="Procent 4 5 2 2" xfId="7865" xr:uid="{00000000-0005-0000-0000-00003D1E0000}"/>
    <cellStyle name="Procent 4 5 2 2 2" xfId="10620" xr:uid="{307CB3CF-F994-4657-9B92-E26852646B77}"/>
    <cellStyle name="Procent 4 5 2 3" xfId="9258" xr:uid="{1B9AE654-25D1-47D0-B5ED-1165D03B0564}"/>
    <cellStyle name="Procent 4 5 3" xfId="7241" xr:uid="{00000000-0005-0000-0000-00003E1E0000}"/>
    <cellStyle name="Procent 4 5 3 2" xfId="9996" xr:uid="{3DBCAB92-DE3F-4058-BE87-E27557C0E4F2}"/>
    <cellStyle name="Procent 4 5 4" xfId="8634" xr:uid="{923C1C03-9F75-4682-82D5-FA5DAD09CD1F}"/>
    <cellStyle name="Procent 4 6" xfId="4691" xr:uid="{00000000-0005-0000-0000-00003F1E0000}"/>
    <cellStyle name="Procent 4 6 2" xfId="7859" xr:uid="{00000000-0005-0000-0000-0000401E0000}"/>
    <cellStyle name="Procent 4 6 2 2" xfId="10614" xr:uid="{2FEE64C1-BC4F-4B3F-860E-660631A8C38C}"/>
    <cellStyle name="Procent 4 6 3" xfId="9252" xr:uid="{9BD33670-68FB-42E4-82D5-4E102BDD3F6C}"/>
    <cellStyle name="Procent 4 7" xfId="4067" xr:uid="{00000000-0005-0000-0000-0000411E0000}"/>
    <cellStyle name="Procent 4 7 2" xfId="7235" xr:uid="{00000000-0005-0000-0000-0000421E0000}"/>
    <cellStyle name="Procent 4 7 2 2" xfId="9990" xr:uid="{06C1A28C-1299-4EEC-A6FB-297D630822F9}"/>
    <cellStyle name="Procent 4 7 3" xfId="8628" xr:uid="{A97DEDB9-3B28-45D5-8D9A-BB3709C0D21D}"/>
    <cellStyle name="Procent 4 8" xfId="5306" xr:uid="{00000000-0005-0000-0000-0000431E0000}"/>
    <cellStyle name="Procent 4 8 2" xfId="9311" xr:uid="{3324CD8B-AC1C-4A10-A941-0EEC1CB36EB3}"/>
    <cellStyle name="Procent 4 9" xfId="6228" xr:uid="{00000000-0005-0000-0000-0000441E0000}"/>
    <cellStyle name="Procent 4 9 2" xfId="9344" xr:uid="{B87C5F75-C2D0-44DA-97EB-C9912B2924E9}"/>
    <cellStyle name="Procent 5" xfId="3313" xr:uid="{00000000-0005-0000-0000-0000451E0000}"/>
    <cellStyle name="Procent 5 2" xfId="4075" xr:uid="{00000000-0005-0000-0000-0000461E0000}"/>
    <cellStyle name="Procent 5 2 2" xfId="4076" xr:uid="{00000000-0005-0000-0000-0000471E0000}"/>
    <cellStyle name="Procent 5 2 2 2" xfId="4700" xr:uid="{00000000-0005-0000-0000-0000481E0000}"/>
    <cellStyle name="Procent 5 2 2 2 2" xfId="7868" xr:uid="{00000000-0005-0000-0000-0000491E0000}"/>
    <cellStyle name="Procent 5 2 2 2 2 2" xfId="10623" xr:uid="{A00E5095-D56C-42B6-B360-D653C603F021}"/>
    <cellStyle name="Procent 5 2 2 2 3" xfId="9261" xr:uid="{51AC25FD-7E6B-4911-ACC7-22D3CEE7D535}"/>
    <cellStyle name="Procent 5 2 2 3" xfId="7244" xr:uid="{00000000-0005-0000-0000-00004A1E0000}"/>
    <cellStyle name="Procent 5 2 2 3 2" xfId="9999" xr:uid="{4E3D7AE9-B515-4DD2-A460-D32E68AD976B}"/>
    <cellStyle name="Procent 5 2 2 4" xfId="8637" xr:uid="{B7905A0F-3F9C-4C67-B0E2-39764547100B}"/>
    <cellStyle name="Procent 5 2 3" xfId="4077" xr:uid="{00000000-0005-0000-0000-00004B1E0000}"/>
    <cellStyle name="Procent 5 2 3 2" xfId="4701" xr:uid="{00000000-0005-0000-0000-00004C1E0000}"/>
    <cellStyle name="Procent 5 2 3 2 2" xfId="7869" xr:uid="{00000000-0005-0000-0000-00004D1E0000}"/>
    <cellStyle name="Procent 5 2 3 2 2 2" xfId="10624" xr:uid="{D1D85E2D-22F8-4195-9FE2-AAADD487A8B1}"/>
    <cellStyle name="Procent 5 2 3 2 3" xfId="9262" xr:uid="{FD33FF32-E1EA-4264-B602-016A342D9FB8}"/>
    <cellStyle name="Procent 5 2 3 3" xfId="7245" xr:uid="{00000000-0005-0000-0000-00004E1E0000}"/>
    <cellStyle name="Procent 5 2 3 3 2" xfId="10000" xr:uid="{1C6D5A75-249A-4B80-B9AE-332184D21653}"/>
    <cellStyle name="Procent 5 2 3 4" xfId="8638" xr:uid="{A27E87E5-2B77-4C57-958B-4D883D9970EB}"/>
    <cellStyle name="Procent 5 2 4" xfId="4699" xr:uid="{00000000-0005-0000-0000-00004F1E0000}"/>
    <cellStyle name="Procent 5 2 4 2" xfId="7867" xr:uid="{00000000-0005-0000-0000-0000501E0000}"/>
    <cellStyle name="Procent 5 2 4 2 2" xfId="10622" xr:uid="{20422F9E-6941-4C13-81C3-8C4E192EA6DF}"/>
    <cellStyle name="Procent 5 2 4 3" xfId="9260" xr:uid="{C11B2698-D984-459E-92C1-76E00792FD1C}"/>
    <cellStyle name="Procent 5 2 5" xfId="7243" xr:uid="{00000000-0005-0000-0000-0000511E0000}"/>
    <cellStyle name="Procent 5 2 5 2" xfId="9998" xr:uid="{04898140-4EA1-49DB-A70A-8C4B5E8F7F60}"/>
    <cellStyle name="Procent 5 2 6" xfId="8636" xr:uid="{5DCC911B-E249-44EE-860E-5F55FD23711F}"/>
    <cellStyle name="Procent 5 3" xfId="4078" xr:uid="{00000000-0005-0000-0000-0000521E0000}"/>
    <cellStyle name="Procent 5 3 2" xfId="4702" xr:uid="{00000000-0005-0000-0000-0000531E0000}"/>
    <cellStyle name="Procent 5 3 2 2" xfId="7870" xr:uid="{00000000-0005-0000-0000-0000541E0000}"/>
    <cellStyle name="Procent 5 3 2 2 2" xfId="10625" xr:uid="{78C0340E-A1AD-4D33-8236-C387C94C8715}"/>
    <cellStyle name="Procent 5 3 2 3" xfId="9263" xr:uid="{CAC2B40B-3133-4160-B167-CCBC57609D62}"/>
    <cellStyle name="Procent 5 3 3" xfId="7246" xr:uid="{00000000-0005-0000-0000-0000551E0000}"/>
    <cellStyle name="Procent 5 3 3 2" xfId="10001" xr:uid="{D257177E-260D-473B-B8A7-0F6666D479DE}"/>
    <cellStyle name="Procent 5 3 4" xfId="8639" xr:uid="{70227692-D7E2-47F7-939F-35A4D3928E56}"/>
    <cellStyle name="Procent 5 4" xfId="4079" xr:uid="{00000000-0005-0000-0000-0000561E0000}"/>
    <cellStyle name="Procent 5 4 2" xfId="4703" xr:uid="{00000000-0005-0000-0000-0000571E0000}"/>
    <cellStyle name="Procent 5 4 2 2" xfId="7871" xr:uid="{00000000-0005-0000-0000-0000581E0000}"/>
    <cellStyle name="Procent 5 4 2 2 2" xfId="10626" xr:uid="{73DBDB68-BF0C-44E5-83A3-EE9224BF679D}"/>
    <cellStyle name="Procent 5 4 2 3" xfId="9264" xr:uid="{BFD1A8DD-1A5A-4D88-A8F1-9181121E7C32}"/>
    <cellStyle name="Procent 5 4 3" xfId="7247" xr:uid="{00000000-0005-0000-0000-0000591E0000}"/>
    <cellStyle name="Procent 5 4 3 2" xfId="10002" xr:uid="{FE060AAD-0975-4FF1-AE0E-C6EA5D795DC3}"/>
    <cellStyle name="Procent 5 4 4" xfId="8640" xr:uid="{C81E5885-5DBB-4AA2-B4A8-2790E14BF3A9}"/>
    <cellStyle name="Procent 5 5" xfId="4080" xr:uid="{00000000-0005-0000-0000-00005A1E0000}"/>
    <cellStyle name="Procent 5 5 2" xfId="4704" xr:uid="{00000000-0005-0000-0000-00005B1E0000}"/>
    <cellStyle name="Procent 5 5 2 2" xfId="7872" xr:uid="{00000000-0005-0000-0000-00005C1E0000}"/>
    <cellStyle name="Procent 5 5 2 2 2" xfId="10627" xr:uid="{D4529ABF-593E-49B9-B567-DAF26FC22AF3}"/>
    <cellStyle name="Procent 5 5 2 3" xfId="9265" xr:uid="{D612E489-D376-4E54-A45D-4FA5D5720F9B}"/>
    <cellStyle name="Procent 5 5 3" xfId="7248" xr:uid="{00000000-0005-0000-0000-00005D1E0000}"/>
    <cellStyle name="Procent 5 5 3 2" xfId="10003" xr:uid="{B1F967E4-543A-4099-9357-0B0CBF41C1D1}"/>
    <cellStyle name="Procent 5 5 4" xfId="8641" xr:uid="{155E2121-4802-4AE6-A341-82E7EB469268}"/>
    <cellStyle name="Procent 5 6" xfId="4698" xr:uid="{00000000-0005-0000-0000-00005E1E0000}"/>
    <cellStyle name="Procent 5 6 2" xfId="7866" xr:uid="{00000000-0005-0000-0000-00005F1E0000}"/>
    <cellStyle name="Procent 5 6 2 2" xfId="10621" xr:uid="{4819407E-7CAB-4717-BBEE-3C8A28A47904}"/>
    <cellStyle name="Procent 5 6 3" xfId="9259" xr:uid="{D11F220C-7052-4000-BCF8-441F0BC3D8AE}"/>
    <cellStyle name="Procent 5 7" xfId="4074" xr:uid="{00000000-0005-0000-0000-0000601E0000}"/>
    <cellStyle name="Procent 5 7 2" xfId="7242" xr:uid="{00000000-0005-0000-0000-0000611E0000}"/>
    <cellStyle name="Procent 5 7 2 2" xfId="9997" xr:uid="{E847253C-C552-4431-BBBC-0E44A2770655}"/>
    <cellStyle name="Procent 5 7 3" xfId="8635" xr:uid="{75380B86-F26B-47FC-B5D3-390721166218}"/>
    <cellStyle name="Procent 5 8" xfId="6622" xr:uid="{00000000-0005-0000-0000-0000621E0000}"/>
    <cellStyle name="Procent 5 8 2" xfId="9386" xr:uid="{3545023E-1A8B-4F84-9C3A-9B19618F43F1}"/>
    <cellStyle name="Procent 5 9" xfId="8015" xr:uid="{F79C6FED-A82B-4D16-8854-85E85417FA1F}"/>
    <cellStyle name="Procent 6" xfId="3364" xr:uid="{00000000-0005-0000-0000-0000631E0000}"/>
    <cellStyle name="Procent 6 2" xfId="4081" xr:uid="{00000000-0005-0000-0000-0000641E0000}"/>
    <cellStyle name="Procent 6 2 2" xfId="4082" xr:uid="{00000000-0005-0000-0000-0000651E0000}"/>
    <cellStyle name="Procent 6 2 2 2" xfId="4707" xr:uid="{00000000-0005-0000-0000-0000661E0000}"/>
    <cellStyle name="Procent 6 2 2 2 2" xfId="7875" xr:uid="{00000000-0005-0000-0000-0000671E0000}"/>
    <cellStyle name="Procent 6 2 2 2 2 2" xfId="10630" xr:uid="{944F5599-F4F1-428B-8F49-0FC264C02CFC}"/>
    <cellStyle name="Procent 6 2 2 2 3" xfId="9268" xr:uid="{7D4D5B34-1D8D-4DC4-A243-7BFEF235E621}"/>
    <cellStyle name="Procent 6 2 2 3" xfId="7250" xr:uid="{00000000-0005-0000-0000-0000681E0000}"/>
    <cellStyle name="Procent 6 2 2 3 2" xfId="10005" xr:uid="{7EB1E658-9DBE-4D6C-A501-9D1C271BAAE0}"/>
    <cellStyle name="Procent 6 2 2 4" xfId="8643" xr:uid="{8E726ACD-B514-4098-8B7E-0188118F0EE4}"/>
    <cellStyle name="Procent 6 2 3" xfId="4083" xr:uid="{00000000-0005-0000-0000-0000691E0000}"/>
    <cellStyle name="Procent 6 2 3 2" xfId="4708" xr:uid="{00000000-0005-0000-0000-00006A1E0000}"/>
    <cellStyle name="Procent 6 2 3 2 2" xfId="7876" xr:uid="{00000000-0005-0000-0000-00006B1E0000}"/>
    <cellStyle name="Procent 6 2 3 2 2 2" xfId="10631" xr:uid="{623022AD-7386-479C-945A-5149A9B9F136}"/>
    <cellStyle name="Procent 6 2 3 2 3" xfId="9269" xr:uid="{A058AAF3-1BC6-461E-9B5F-7B473ADE846B}"/>
    <cellStyle name="Procent 6 2 3 3" xfId="7251" xr:uid="{00000000-0005-0000-0000-00006C1E0000}"/>
    <cellStyle name="Procent 6 2 3 3 2" xfId="10006" xr:uid="{6A97AF82-BF16-45E0-860C-CCCBD4DEA5BC}"/>
    <cellStyle name="Procent 6 2 3 4" xfId="8644" xr:uid="{C62DDBDC-CA5F-4E3B-BE20-F3E30324E508}"/>
    <cellStyle name="Procent 6 2 4" xfId="4706" xr:uid="{00000000-0005-0000-0000-00006D1E0000}"/>
    <cellStyle name="Procent 6 2 4 2" xfId="7874" xr:uid="{00000000-0005-0000-0000-00006E1E0000}"/>
    <cellStyle name="Procent 6 2 4 2 2" xfId="10629" xr:uid="{6B570C1E-07F9-44FC-AE54-B8E1864AC7A3}"/>
    <cellStyle name="Procent 6 2 4 3" xfId="9267" xr:uid="{B0FFB789-4509-4FFB-98D7-776989F2A7B5}"/>
    <cellStyle name="Procent 6 2 5" xfId="7249" xr:uid="{00000000-0005-0000-0000-00006F1E0000}"/>
    <cellStyle name="Procent 6 2 5 2" xfId="10004" xr:uid="{DB0E8788-FEC8-46DA-A934-C58C91216D91}"/>
    <cellStyle name="Procent 6 2 6" xfId="8642" xr:uid="{D88CC2F1-B2B6-42F7-BD81-831AABB606C8}"/>
    <cellStyle name="Procent 6 3" xfId="4084" xr:uid="{00000000-0005-0000-0000-0000701E0000}"/>
    <cellStyle name="Procent 6 3 2" xfId="4709" xr:uid="{00000000-0005-0000-0000-0000711E0000}"/>
    <cellStyle name="Procent 6 3 2 2" xfId="7877" xr:uid="{00000000-0005-0000-0000-0000721E0000}"/>
    <cellStyle name="Procent 6 3 2 2 2" xfId="10632" xr:uid="{1ABE8F98-F4E7-4B99-B3F9-38B191DDADAB}"/>
    <cellStyle name="Procent 6 3 2 3" xfId="9270" xr:uid="{8046DACC-B756-4101-AEE6-21EA15C21689}"/>
    <cellStyle name="Procent 6 3 3" xfId="7252" xr:uid="{00000000-0005-0000-0000-0000731E0000}"/>
    <cellStyle name="Procent 6 3 3 2" xfId="10007" xr:uid="{7D64622D-D62A-496B-99BE-FE76B4F80D01}"/>
    <cellStyle name="Procent 6 3 4" xfId="8645" xr:uid="{511843A8-56A2-45F4-BB68-66ADD66CBA10}"/>
    <cellStyle name="Procent 6 4" xfId="4085" xr:uid="{00000000-0005-0000-0000-0000741E0000}"/>
    <cellStyle name="Procent 6 4 2" xfId="4710" xr:uid="{00000000-0005-0000-0000-0000751E0000}"/>
    <cellStyle name="Procent 6 4 2 2" xfId="7878" xr:uid="{00000000-0005-0000-0000-0000761E0000}"/>
    <cellStyle name="Procent 6 4 2 2 2" xfId="10633" xr:uid="{0413D1E4-E970-4A5A-8627-2210096DD89A}"/>
    <cellStyle name="Procent 6 4 2 3" xfId="9271" xr:uid="{799135A7-2E78-460E-9A14-1524DDCF2777}"/>
    <cellStyle name="Procent 6 4 3" xfId="7253" xr:uid="{00000000-0005-0000-0000-0000771E0000}"/>
    <cellStyle name="Procent 6 4 3 2" xfId="10008" xr:uid="{F8F6B314-DC9D-442A-9983-53C408899560}"/>
    <cellStyle name="Procent 6 4 4" xfId="8646" xr:uid="{D75BD55D-A572-4749-BBD6-14AAA209738A}"/>
    <cellStyle name="Procent 6 5" xfId="4086" xr:uid="{00000000-0005-0000-0000-0000781E0000}"/>
    <cellStyle name="Procent 6 5 2" xfId="4711" xr:uid="{00000000-0005-0000-0000-0000791E0000}"/>
    <cellStyle name="Procent 6 5 2 2" xfId="7879" xr:uid="{00000000-0005-0000-0000-00007A1E0000}"/>
    <cellStyle name="Procent 6 5 2 2 2" xfId="10634" xr:uid="{81411BC8-4FC7-4542-B1D3-44E3D834A2E6}"/>
    <cellStyle name="Procent 6 5 2 3" xfId="9272" xr:uid="{682D953F-4035-4DE8-A1D2-73D960310768}"/>
    <cellStyle name="Procent 6 5 3" xfId="7254" xr:uid="{00000000-0005-0000-0000-00007B1E0000}"/>
    <cellStyle name="Procent 6 5 3 2" xfId="10009" xr:uid="{C7B041CF-E720-4B07-9633-6F9D9CDA5DAD}"/>
    <cellStyle name="Procent 6 5 4" xfId="8647" xr:uid="{B2A0880E-1931-4050-9944-F61540B3E27D}"/>
    <cellStyle name="Procent 6 6" xfId="4705" xr:uid="{00000000-0005-0000-0000-00007C1E0000}"/>
    <cellStyle name="Procent 6 6 2" xfId="7873" xr:uid="{00000000-0005-0000-0000-00007D1E0000}"/>
    <cellStyle name="Procent 6 6 2 2" xfId="10628" xr:uid="{CCA1C7A3-D2E6-436D-86E2-DFD97123CF03}"/>
    <cellStyle name="Procent 6 6 3" xfId="9266" xr:uid="{76AA8ADC-44F0-4C0C-88BF-2D554C21B427}"/>
    <cellStyle name="Procent 6 7" xfId="6648" xr:uid="{00000000-0005-0000-0000-00007E1E0000}"/>
    <cellStyle name="Procent 6 7 2" xfId="9412" xr:uid="{543C8912-A378-46CB-A780-2FA4FF249226}"/>
    <cellStyle name="Procent 6 8" xfId="8041" xr:uid="{2BAB43CA-4687-4476-8EB2-FF8757816715}"/>
    <cellStyle name="Procent 7" xfId="4087" xr:uid="{00000000-0005-0000-0000-00007F1E0000}"/>
    <cellStyle name="Procent 7 2" xfId="4088" xr:uid="{00000000-0005-0000-0000-0000801E0000}"/>
    <cellStyle name="Procent 7 2 2" xfId="4089" xr:uid="{00000000-0005-0000-0000-0000811E0000}"/>
    <cellStyle name="Procent 7 2 2 2" xfId="4714" xr:uid="{00000000-0005-0000-0000-0000821E0000}"/>
    <cellStyle name="Procent 7 2 2 2 2" xfId="7882" xr:uid="{00000000-0005-0000-0000-0000831E0000}"/>
    <cellStyle name="Procent 7 2 2 2 2 2" xfId="10637" xr:uid="{AC10CAC9-4697-4885-9152-5307907003D6}"/>
    <cellStyle name="Procent 7 2 2 2 3" xfId="9275" xr:uid="{7709DE51-E27A-41A6-BCFB-8AB18C1ADE03}"/>
    <cellStyle name="Procent 7 2 2 3" xfId="7257" xr:uid="{00000000-0005-0000-0000-0000841E0000}"/>
    <cellStyle name="Procent 7 2 2 3 2" xfId="10012" xr:uid="{0F7A566E-5409-4488-86E9-80DE65767037}"/>
    <cellStyle name="Procent 7 2 2 4" xfId="8650" xr:uid="{635AE1EE-A26F-4FC7-ABE3-46C68FC29314}"/>
    <cellStyle name="Procent 7 2 3" xfId="4090" xr:uid="{00000000-0005-0000-0000-0000851E0000}"/>
    <cellStyle name="Procent 7 2 3 2" xfId="4715" xr:uid="{00000000-0005-0000-0000-0000861E0000}"/>
    <cellStyle name="Procent 7 2 3 2 2" xfId="7883" xr:uid="{00000000-0005-0000-0000-0000871E0000}"/>
    <cellStyle name="Procent 7 2 3 2 2 2" xfId="10638" xr:uid="{FB93273D-CBAB-45F4-9CBE-9827B2736802}"/>
    <cellStyle name="Procent 7 2 3 2 3" xfId="9276" xr:uid="{7F22DF9C-599F-41E7-9AA2-A6B51B3FB136}"/>
    <cellStyle name="Procent 7 2 3 3" xfId="7258" xr:uid="{00000000-0005-0000-0000-0000881E0000}"/>
    <cellStyle name="Procent 7 2 3 3 2" xfId="10013" xr:uid="{80F7465A-47E4-42FE-A833-439182AFBB3F}"/>
    <cellStyle name="Procent 7 2 3 4" xfId="8651" xr:uid="{A01B3A60-22AF-4AF7-B41C-0E7C8C1F10A6}"/>
    <cellStyle name="Procent 7 2 4" xfId="4713" xr:uid="{00000000-0005-0000-0000-0000891E0000}"/>
    <cellStyle name="Procent 7 2 4 2" xfId="7881" xr:uid="{00000000-0005-0000-0000-00008A1E0000}"/>
    <cellStyle name="Procent 7 2 4 2 2" xfId="10636" xr:uid="{1BD37905-D3A6-4FF8-B925-FDD6BAA8EE57}"/>
    <cellStyle name="Procent 7 2 4 3" xfId="9274" xr:uid="{9C96B08F-14F2-4500-AD4E-A7F115A7EDA6}"/>
    <cellStyle name="Procent 7 2 5" xfId="7256" xr:uid="{00000000-0005-0000-0000-00008B1E0000}"/>
    <cellStyle name="Procent 7 2 5 2" xfId="10011" xr:uid="{74CDCF18-1036-4857-9F6B-804DC13225F0}"/>
    <cellStyle name="Procent 7 2 6" xfId="8649" xr:uid="{760EC2AA-C80A-4629-AA25-E9B9C607088E}"/>
    <cellStyle name="Procent 7 3" xfId="4091" xr:uid="{00000000-0005-0000-0000-00008C1E0000}"/>
    <cellStyle name="Procent 7 3 2" xfId="4716" xr:uid="{00000000-0005-0000-0000-00008D1E0000}"/>
    <cellStyle name="Procent 7 3 2 2" xfId="7884" xr:uid="{00000000-0005-0000-0000-00008E1E0000}"/>
    <cellStyle name="Procent 7 3 2 2 2" xfId="10639" xr:uid="{55D19DC9-689A-4779-9EB5-E4715B3C84AA}"/>
    <cellStyle name="Procent 7 3 2 3" xfId="9277" xr:uid="{909017B7-4E6F-4B9D-9D55-CF42CBC086FA}"/>
    <cellStyle name="Procent 7 3 3" xfId="7259" xr:uid="{00000000-0005-0000-0000-00008F1E0000}"/>
    <cellStyle name="Procent 7 3 3 2" xfId="10014" xr:uid="{6AA8E3A9-0F4F-4328-ADB5-C55B6EFD511E}"/>
    <cellStyle name="Procent 7 3 4" xfId="8652" xr:uid="{035408BB-5EFD-4608-9CC9-A24729E32FB5}"/>
    <cellStyle name="Procent 7 4" xfId="4092" xr:uid="{00000000-0005-0000-0000-0000901E0000}"/>
    <cellStyle name="Procent 7 4 2" xfId="4717" xr:uid="{00000000-0005-0000-0000-0000911E0000}"/>
    <cellStyle name="Procent 7 4 2 2" xfId="7885" xr:uid="{00000000-0005-0000-0000-0000921E0000}"/>
    <cellStyle name="Procent 7 4 2 2 2" xfId="10640" xr:uid="{3CBA78F3-9270-415E-9176-892586A39F30}"/>
    <cellStyle name="Procent 7 4 2 3" xfId="9278" xr:uid="{FABBDF9F-C017-42E5-AA63-3B449978E716}"/>
    <cellStyle name="Procent 7 4 3" xfId="7260" xr:uid="{00000000-0005-0000-0000-0000931E0000}"/>
    <cellStyle name="Procent 7 4 3 2" xfId="10015" xr:uid="{1E6448B0-5DC6-4530-8706-2B84345D78F4}"/>
    <cellStyle name="Procent 7 4 4" xfId="8653" xr:uid="{300A76D3-1986-4AB9-9605-C8357DC47A26}"/>
    <cellStyle name="Procent 7 5" xfId="4093" xr:uid="{00000000-0005-0000-0000-0000941E0000}"/>
    <cellStyle name="Procent 7 5 2" xfId="4718" xr:uid="{00000000-0005-0000-0000-0000951E0000}"/>
    <cellStyle name="Procent 7 5 2 2" xfId="7886" xr:uid="{00000000-0005-0000-0000-0000961E0000}"/>
    <cellStyle name="Procent 7 5 2 2 2" xfId="10641" xr:uid="{B9590E1D-A659-45BA-9747-2AAF98D9A981}"/>
    <cellStyle name="Procent 7 5 2 3" xfId="9279" xr:uid="{BDB42CFF-7F9E-4DB4-B14D-3EF95EDF59C3}"/>
    <cellStyle name="Procent 7 5 3" xfId="7261" xr:uid="{00000000-0005-0000-0000-0000971E0000}"/>
    <cellStyle name="Procent 7 5 3 2" xfId="10016" xr:uid="{D80C95EB-E351-41EE-A1E1-C94136B389A5}"/>
    <cellStyle name="Procent 7 5 4" xfId="8654" xr:uid="{2AEE78A9-8ACF-4D5D-AD5B-80587833BF3F}"/>
    <cellStyle name="Procent 7 6" xfId="4712" xr:uid="{00000000-0005-0000-0000-0000981E0000}"/>
    <cellStyle name="Procent 7 6 2" xfId="7880" xr:uid="{00000000-0005-0000-0000-0000991E0000}"/>
    <cellStyle name="Procent 7 6 2 2" xfId="10635" xr:uid="{395E45B8-8A8E-458F-BEA9-EDA1F0FC6522}"/>
    <cellStyle name="Procent 7 6 3" xfId="9273" xr:uid="{B9A8627C-0B3E-4CE1-8382-118ADBD8DFE4}"/>
    <cellStyle name="Procent 7 7" xfId="7255" xr:uid="{00000000-0005-0000-0000-00009A1E0000}"/>
    <cellStyle name="Procent 7 7 2" xfId="10010" xr:uid="{9DC9E2A5-9396-4FD7-8C07-B805844238AA}"/>
    <cellStyle name="Procent 7 8" xfId="8648" xr:uid="{97817B58-E5CA-44BD-8F33-0F15C2350933}"/>
    <cellStyle name="Procent 8" xfId="4094" xr:uid="{00000000-0005-0000-0000-00009B1E0000}"/>
    <cellStyle name="Procent 8 2" xfId="4095" xr:uid="{00000000-0005-0000-0000-00009C1E0000}"/>
    <cellStyle name="Procent 8 2 2" xfId="4096" xr:uid="{00000000-0005-0000-0000-00009D1E0000}"/>
    <cellStyle name="Procent 8 2 2 2" xfId="4721" xr:uid="{00000000-0005-0000-0000-00009E1E0000}"/>
    <cellStyle name="Procent 8 2 2 2 2" xfId="7889" xr:uid="{00000000-0005-0000-0000-00009F1E0000}"/>
    <cellStyle name="Procent 8 2 2 2 2 2" xfId="10644" xr:uid="{E6CB1732-4B68-464A-A373-EB3D950CDDC5}"/>
    <cellStyle name="Procent 8 2 2 2 3" xfId="9282" xr:uid="{BA06C92D-E4EA-4ED5-A130-5879E4F50FD0}"/>
    <cellStyle name="Procent 8 2 2 3" xfId="7264" xr:uid="{00000000-0005-0000-0000-0000A01E0000}"/>
    <cellStyle name="Procent 8 2 2 3 2" xfId="10019" xr:uid="{681B5C0F-860C-43A2-BA80-503C5AD3B1D4}"/>
    <cellStyle name="Procent 8 2 2 4" xfId="8657" xr:uid="{E54E6046-0021-4495-BF3F-1E20B9FF636A}"/>
    <cellStyle name="Procent 8 2 3" xfId="4097" xr:uid="{00000000-0005-0000-0000-0000A11E0000}"/>
    <cellStyle name="Procent 8 2 3 2" xfId="4722" xr:uid="{00000000-0005-0000-0000-0000A21E0000}"/>
    <cellStyle name="Procent 8 2 3 2 2" xfId="7890" xr:uid="{00000000-0005-0000-0000-0000A31E0000}"/>
    <cellStyle name="Procent 8 2 3 2 2 2" xfId="10645" xr:uid="{A621AAB5-EC9B-449C-AB4C-A1FFAF11F4CA}"/>
    <cellStyle name="Procent 8 2 3 2 3" xfId="9283" xr:uid="{96834ED4-19D0-4EEC-87FB-FC6BF935FC4E}"/>
    <cellStyle name="Procent 8 2 3 3" xfId="7265" xr:uid="{00000000-0005-0000-0000-0000A41E0000}"/>
    <cellStyle name="Procent 8 2 3 3 2" xfId="10020" xr:uid="{6AA1948C-E785-46C8-AE8C-635E36C4701C}"/>
    <cellStyle name="Procent 8 2 3 4" xfId="8658" xr:uid="{70EA8719-F233-455F-8559-51F759B91371}"/>
    <cellStyle name="Procent 8 2 4" xfId="4720" xr:uid="{00000000-0005-0000-0000-0000A51E0000}"/>
    <cellStyle name="Procent 8 2 4 2" xfId="7888" xr:uid="{00000000-0005-0000-0000-0000A61E0000}"/>
    <cellStyle name="Procent 8 2 4 2 2" xfId="10643" xr:uid="{E106560B-A9AF-4328-B138-EB8D4E23A8A5}"/>
    <cellStyle name="Procent 8 2 4 3" xfId="9281" xr:uid="{2F32E9DE-CC31-4D02-9663-532A85ED073F}"/>
    <cellStyle name="Procent 8 2 5" xfId="7263" xr:uid="{00000000-0005-0000-0000-0000A71E0000}"/>
    <cellStyle name="Procent 8 2 5 2" xfId="10018" xr:uid="{7B8191B6-74A0-4478-960A-43FE5C67872C}"/>
    <cellStyle name="Procent 8 2 6" xfId="8656" xr:uid="{D15B9F59-ACC7-4081-821E-8BF936B4E479}"/>
    <cellStyle name="Procent 8 3" xfId="4098" xr:uid="{00000000-0005-0000-0000-0000A81E0000}"/>
    <cellStyle name="Procent 8 3 2" xfId="4723" xr:uid="{00000000-0005-0000-0000-0000A91E0000}"/>
    <cellStyle name="Procent 8 3 2 2" xfId="7891" xr:uid="{00000000-0005-0000-0000-0000AA1E0000}"/>
    <cellStyle name="Procent 8 3 2 2 2" xfId="10646" xr:uid="{8702B5D2-0D26-42EE-9EA5-9BA4B8E3B342}"/>
    <cellStyle name="Procent 8 3 2 3" xfId="9284" xr:uid="{B049BEAA-E060-4839-9CBA-05E679DF4BFC}"/>
    <cellStyle name="Procent 8 3 3" xfId="7266" xr:uid="{00000000-0005-0000-0000-0000AB1E0000}"/>
    <cellStyle name="Procent 8 3 3 2" xfId="10021" xr:uid="{90C8753E-3C9A-4543-BE8D-9AA7FB8226C5}"/>
    <cellStyle name="Procent 8 3 4" xfId="8659" xr:uid="{B577938D-6E4A-45D9-A524-1869E5C88D4B}"/>
    <cellStyle name="Procent 8 4" xfId="4099" xr:uid="{00000000-0005-0000-0000-0000AC1E0000}"/>
    <cellStyle name="Procent 8 4 2" xfId="4724" xr:uid="{00000000-0005-0000-0000-0000AD1E0000}"/>
    <cellStyle name="Procent 8 4 2 2" xfId="7892" xr:uid="{00000000-0005-0000-0000-0000AE1E0000}"/>
    <cellStyle name="Procent 8 4 2 2 2" xfId="10647" xr:uid="{95CA74CF-626F-439A-B2E0-954C14C65D79}"/>
    <cellStyle name="Procent 8 4 2 3" xfId="9285" xr:uid="{F02F6658-C374-4031-BF06-9382DABB6B89}"/>
    <cellStyle name="Procent 8 4 3" xfId="7267" xr:uid="{00000000-0005-0000-0000-0000AF1E0000}"/>
    <cellStyle name="Procent 8 4 3 2" xfId="10022" xr:uid="{396155E5-FA9A-4959-A4A7-5B7AAA474E88}"/>
    <cellStyle name="Procent 8 4 4" xfId="8660" xr:uid="{F8B395C0-D58F-469A-AD07-3577395740C3}"/>
    <cellStyle name="Procent 8 5" xfId="4719" xr:uid="{00000000-0005-0000-0000-0000B01E0000}"/>
    <cellStyle name="Procent 8 5 2" xfId="7887" xr:uid="{00000000-0005-0000-0000-0000B11E0000}"/>
    <cellStyle name="Procent 8 5 2 2" xfId="10642" xr:uid="{BDD3472B-ACAC-47FB-AA90-A5D561A4E433}"/>
    <cellStyle name="Procent 8 5 3" xfId="9280" xr:uid="{E477BF10-338A-4B4E-A2E8-43E64B4DA592}"/>
    <cellStyle name="Procent 8 6" xfId="7262" xr:uid="{00000000-0005-0000-0000-0000B21E0000}"/>
    <cellStyle name="Procent 8 6 2" xfId="10017" xr:uid="{3DA2A968-BBED-4754-A346-ABEC1FCB74D1}"/>
    <cellStyle name="Procent 8 7" xfId="8655" xr:uid="{6A1F567A-259C-4D47-8C30-9EC9BBB4B6F8}"/>
    <cellStyle name="Procent 9" xfId="4100" xr:uid="{00000000-0005-0000-0000-0000B31E0000}"/>
    <cellStyle name="Procent 9 2" xfId="4101" xr:uid="{00000000-0005-0000-0000-0000B41E0000}"/>
    <cellStyle name="Procent 9 2 2" xfId="4726" xr:uid="{00000000-0005-0000-0000-0000B51E0000}"/>
    <cellStyle name="Procent 9 2 2 2" xfId="7894" xr:uid="{00000000-0005-0000-0000-0000B61E0000}"/>
    <cellStyle name="Procent 9 2 2 2 2" xfId="10649" xr:uid="{228538AC-F252-4FCB-ADB7-11BE258D4556}"/>
    <cellStyle name="Procent 9 2 2 3" xfId="9287" xr:uid="{059279F3-D0F9-4C89-9715-DDCCE6592E01}"/>
    <cellStyle name="Procent 9 2 3" xfId="7269" xr:uid="{00000000-0005-0000-0000-0000B71E0000}"/>
    <cellStyle name="Procent 9 2 3 2" xfId="10024" xr:uid="{F350621C-F7C8-4834-B18B-E5CF1DB77653}"/>
    <cellStyle name="Procent 9 2 4" xfId="8662" xr:uid="{32010CD7-816C-46CA-9BA5-191E1F1878E4}"/>
    <cellStyle name="Procent 9 3" xfId="4102" xr:uid="{00000000-0005-0000-0000-0000B81E0000}"/>
    <cellStyle name="Procent 9 3 2" xfId="4727" xr:uid="{00000000-0005-0000-0000-0000B91E0000}"/>
    <cellStyle name="Procent 9 3 2 2" xfId="7895" xr:uid="{00000000-0005-0000-0000-0000BA1E0000}"/>
    <cellStyle name="Procent 9 3 2 2 2" xfId="10650" xr:uid="{E8E81587-58B1-4572-95EB-B84633FA52EC}"/>
    <cellStyle name="Procent 9 3 2 3" xfId="9288" xr:uid="{2BA07BBC-B1FE-4CC3-B354-52C244D901E9}"/>
    <cellStyle name="Procent 9 3 3" xfId="7270" xr:uid="{00000000-0005-0000-0000-0000BB1E0000}"/>
    <cellStyle name="Procent 9 3 3 2" xfId="10025" xr:uid="{711DDBB5-FCCA-41D0-B4AB-2D76D7A9BBE8}"/>
    <cellStyle name="Procent 9 3 4" xfId="8663" xr:uid="{57986ECF-CBEB-4F59-BC80-EB52EFC8B79A}"/>
    <cellStyle name="Procent 9 4" xfId="4725" xr:uid="{00000000-0005-0000-0000-0000BC1E0000}"/>
    <cellStyle name="Procent 9 4 2" xfId="7893" xr:uid="{00000000-0005-0000-0000-0000BD1E0000}"/>
    <cellStyle name="Procent 9 4 2 2" xfId="10648" xr:uid="{F86AB153-3588-4DB0-97C6-CCAE75460F3D}"/>
    <cellStyle name="Procent 9 4 3" xfId="9286" xr:uid="{DF0B4C0D-923C-493E-89F7-18474F1F825B}"/>
    <cellStyle name="Procent 9 5" xfId="7268" xr:uid="{00000000-0005-0000-0000-0000BE1E0000}"/>
    <cellStyle name="Procent 9 5 2" xfId="10023" xr:uid="{3213ED13-CE02-42AD-BF69-FE25ABC71208}"/>
    <cellStyle name="Procent 9 6" xfId="8661" xr:uid="{1723DEAE-5D36-49C8-AAFE-9337660B8FF1}"/>
    <cellStyle name="Sammenkædet celle" xfId="3333" builtinId="24" customBuiltin="1"/>
    <cellStyle name="Standard_Sce_D_Extraction" xfId="1991" xr:uid="{00000000-0005-0000-0000-0000BF1E0000}"/>
    <cellStyle name="Testo avviso" xfId="1992" xr:uid="{00000000-0005-0000-0000-0000C01E0000}"/>
    <cellStyle name="Testo descrittivo" xfId="1993" xr:uid="{00000000-0005-0000-0000-0000C11E0000}"/>
    <cellStyle name="Titel" xfId="3330" builtinId="15" customBuiltin="1"/>
    <cellStyle name="Titel 2" xfId="3453" xr:uid="{00000000-0005-0000-0000-0000C21E0000}"/>
    <cellStyle name="Title 2" xfId="3454" xr:uid="{00000000-0005-0000-0000-0000C41E0000}"/>
    <cellStyle name="Titolo" xfId="1994" xr:uid="{00000000-0005-0000-0000-0000C51E0000}"/>
    <cellStyle name="Titolo 1" xfId="1995" xr:uid="{00000000-0005-0000-0000-0000C61E0000}"/>
    <cellStyle name="Titolo 2" xfId="1996" xr:uid="{00000000-0005-0000-0000-0000C71E0000}"/>
    <cellStyle name="Titolo 3" xfId="1997" xr:uid="{00000000-0005-0000-0000-0000C81E0000}"/>
    <cellStyle name="Titolo 3 2" xfId="7952" xr:uid="{A073552D-B546-4ECE-A4BE-D71581C9C5C2}"/>
    <cellStyle name="Titolo 4" xfId="1998" xr:uid="{00000000-0005-0000-0000-0000C91E0000}"/>
    <cellStyle name="Total" xfId="3337" builtinId="25" customBuiltin="1"/>
    <cellStyle name="Total 2" xfId="3455" xr:uid="{00000000-0005-0000-0000-0000CB1E0000}"/>
    <cellStyle name="Total 2 2" xfId="3524" xr:uid="{00000000-0005-0000-0000-0000CC1E0000}"/>
    <cellStyle name="Total 2 2 2" xfId="8108" xr:uid="{C94930F8-A689-4D1D-AA56-BB695C364D35}"/>
    <cellStyle name="Total 2 2 3" xfId="9301" xr:uid="{2A8333A0-C65A-45D1-985F-C55F5469188B}"/>
    <cellStyle name="Total 2 2 4" xfId="9347" xr:uid="{FAE8D384-F1B6-4156-A326-4C8D878CBCA3}"/>
    <cellStyle name="Total 2 2 5" xfId="7956" xr:uid="{AC4A5F25-724F-45E7-89EB-1F81105FC7C8}"/>
    <cellStyle name="Total 2 2 6" xfId="10660" xr:uid="{EC829D27-67D0-496C-A071-36B0CE18FE35}"/>
    <cellStyle name="Total 2 3" xfId="8054" xr:uid="{D984796C-AAB8-4475-9F4E-636E36A0DC47}"/>
    <cellStyle name="Total 2 4" xfId="9318" xr:uid="{AF3F85AE-C4FE-4DF3-BCAB-4BCCCC21CFA2}"/>
    <cellStyle name="Total 2 5" xfId="10680" xr:uid="{13F0397A-5941-464F-A4B8-2F03E7474885}"/>
    <cellStyle name="Total 2 6" xfId="10677" xr:uid="{0FFEE122-0BC3-4BAC-B122-C07D082CED62}"/>
    <cellStyle name="Total 2 7" xfId="7913" xr:uid="{C8188A1F-380B-42F4-8C4C-412FDB679C38}"/>
    <cellStyle name="Totale" xfId="1999" xr:uid="{00000000-0005-0000-0000-0000CD1E0000}"/>
    <cellStyle name="Totale 2" xfId="7953" xr:uid="{170B0E84-5CEA-479B-860E-7EDBF92D9FB1}"/>
    <cellStyle name="Totale 3" xfId="9356" xr:uid="{6CC8A00B-3CE2-46DB-9B5F-020F5B76FFAD}"/>
    <cellStyle name="Totale 4" xfId="7940" xr:uid="{63B835B2-F27C-424D-9DD2-92E0E437FF26}"/>
    <cellStyle name="Totale 5" xfId="7920" xr:uid="{D557B811-EFE2-47EE-ADF1-A433B2D5C7E3}"/>
    <cellStyle name="Totale 6" xfId="7934" xr:uid="{233BC6AE-974B-47C8-AB4B-8E5ECAD7A868}"/>
    <cellStyle name="Ugyldig" xfId="3331" builtinId="27" customBuiltin="1"/>
    <cellStyle name="Ugyldig 2" xfId="3318" xr:uid="{00000000-0005-0000-0000-0000CE1E0000}"/>
    <cellStyle name="Uncertain" xfId="2000" xr:uid="{00000000-0005-0000-0000-0000CF1E0000}"/>
    <cellStyle name="Valore non valido" xfId="2001" xr:uid="{00000000-0005-0000-0000-0000D01E0000}"/>
    <cellStyle name="Valore valido" xfId="2002" xr:uid="{00000000-0005-0000-0000-0000D11E0000}"/>
    <cellStyle name="Warning Text 2" xfId="3456" xr:uid="{00000000-0005-0000-0000-0000D31E0000}"/>
    <cellStyle name="X08_Total Oil" xfId="3457" xr:uid="{00000000-0005-0000-0000-0000D41E0000}"/>
    <cellStyle name="X12_Total Figs 1 dec" xfId="3458" xr:uid="{00000000-0005-0000-0000-0000D51E0000}"/>
    <cellStyle name="Years" xfId="2003" xr:uid="{00000000-0005-0000-0000-0000D61E0000}"/>
    <cellStyle name="Обычный_CRF2002 (1)" xfId="2004" xr:uid="{00000000-0005-0000-0000-0000D71E0000}"/>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3.xml"/><Relationship Id="rId47" Type="http://schemas.openxmlformats.org/officeDocument/2006/relationships/externalLink" Target="externalLinks/externalLink18.xml"/><Relationship Id="rId63" Type="http://schemas.openxmlformats.org/officeDocument/2006/relationships/externalLink" Target="externalLinks/externalLink34.xml"/><Relationship Id="rId68" Type="http://schemas.openxmlformats.org/officeDocument/2006/relationships/externalLink" Target="externalLinks/externalLink39.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externalLink" Target="externalLinks/externalLink11.xml"/><Relationship Id="rId45" Type="http://schemas.openxmlformats.org/officeDocument/2006/relationships/externalLink" Target="externalLinks/externalLink16.xml"/><Relationship Id="rId53" Type="http://schemas.openxmlformats.org/officeDocument/2006/relationships/externalLink" Target="externalLinks/externalLink24.xml"/><Relationship Id="rId58" Type="http://schemas.openxmlformats.org/officeDocument/2006/relationships/externalLink" Target="externalLinks/externalLink29.xml"/><Relationship Id="rId66" Type="http://schemas.openxmlformats.org/officeDocument/2006/relationships/externalLink" Target="externalLinks/externalLink37.xml"/><Relationship Id="rId74"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externalLink" Target="externalLinks/externalLink3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externalLink" Target="externalLinks/externalLink14.xml"/><Relationship Id="rId48" Type="http://schemas.openxmlformats.org/officeDocument/2006/relationships/externalLink" Target="externalLinks/externalLink19.xml"/><Relationship Id="rId56" Type="http://schemas.openxmlformats.org/officeDocument/2006/relationships/externalLink" Target="externalLinks/externalLink27.xml"/><Relationship Id="rId64" Type="http://schemas.openxmlformats.org/officeDocument/2006/relationships/externalLink" Target="externalLinks/externalLink35.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22.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externalLink" Target="externalLinks/externalLink17.xml"/><Relationship Id="rId59" Type="http://schemas.openxmlformats.org/officeDocument/2006/relationships/externalLink" Target="externalLinks/externalLink30.xml"/><Relationship Id="rId67" Type="http://schemas.openxmlformats.org/officeDocument/2006/relationships/externalLink" Target="externalLinks/externalLink38.xml"/><Relationship Id="rId20" Type="http://schemas.openxmlformats.org/officeDocument/2006/relationships/worksheet" Target="worksheets/sheet20.xml"/><Relationship Id="rId41" Type="http://schemas.openxmlformats.org/officeDocument/2006/relationships/externalLink" Target="externalLinks/externalLink12.xml"/><Relationship Id="rId54" Type="http://schemas.openxmlformats.org/officeDocument/2006/relationships/externalLink" Target="externalLinks/externalLink25.xml"/><Relationship Id="rId62" Type="http://schemas.openxmlformats.org/officeDocument/2006/relationships/externalLink" Target="externalLinks/externalLink33.xml"/><Relationship Id="rId70" Type="http://schemas.openxmlformats.org/officeDocument/2006/relationships/styles" Target="styles.xml"/><Relationship Id="rId75"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49" Type="http://schemas.openxmlformats.org/officeDocument/2006/relationships/externalLink" Target="externalLinks/externalLink20.xml"/><Relationship Id="rId57" Type="http://schemas.openxmlformats.org/officeDocument/2006/relationships/externalLink" Target="externalLinks/externalLink28.xml"/><Relationship Id="rId10" Type="http://schemas.openxmlformats.org/officeDocument/2006/relationships/worksheet" Target="worksheets/sheet10.xml"/><Relationship Id="rId31" Type="http://schemas.openxmlformats.org/officeDocument/2006/relationships/externalLink" Target="externalLinks/externalLink2.xml"/><Relationship Id="rId44" Type="http://schemas.openxmlformats.org/officeDocument/2006/relationships/externalLink" Target="externalLinks/externalLink15.xml"/><Relationship Id="rId52" Type="http://schemas.openxmlformats.org/officeDocument/2006/relationships/externalLink" Target="externalLinks/externalLink23.xml"/><Relationship Id="rId60" Type="http://schemas.openxmlformats.org/officeDocument/2006/relationships/externalLink" Target="externalLinks/externalLink31.xml"/><Relationship Id="rId65" Type="http://schemas.openxmlformats.org/officeDocument/2006/relationships/externalLink" Target="externalLinks/externalLink36.xml"/><Relationship Id="rId7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0.xml"/><Relationship Id="rId34" Type="http://schemas.openxmlformats.org/officeDocument/2006/relationships/externalLink" Target="externalLinks/externalLink5.xml"/><Relationship Id="rId50" Type="http://schemas.openxmlformats.org/officeDocument/2006/relationships/externalLink" Target="externalLinks/externalLink21.xml"/><Relationship Id="rId55" Type="http://schemas.openxmlformats.org/officeDocument/2006/relationships/externalLink" Target="externalLinks/externalLink26.xml"/><Relationship Id="rId7" Type="http://schemas.openxmlformats.org/officeDocument/2006/relationships/worksheet" Target="worksheets/sheet7.xml"/><Relationship Id="rId71"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RAMSES/RAMSES%20Data.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C:\Users\B003206\AppData\Local\Microsoft\Windows\Temporary%20Internet%20Files\Content.Outlook\I9492QGX\Alternativ%20Drivmiddelmodel%20v%20%203%200%20MHO%202014-12-02.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B003206/AppData/Local/Microsoft/Windows/Temporary%20Internet%20Files/Content.Outlook/I9492QGX/Alternativ%20Drivmiddelmodel%20v%20%203%200%20MHO%202014-12-02.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EsApplNT\ESTAT-E5\TEMP\Common%20Reporting%20Format%20V1.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EsApplNT/ESTAT-E5/TEMP/Common%20Reporting%20Format%20V1.0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bRES_TMPL\ad_beregningsmodel_version_2_1_maj_2013_(4)(1).xlsm"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bRES_TMPL/ad_beregningsmodel_version_2_1_maj_2013_(4)(1).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O:\03%20Team%20Modeller%20og%20analyser\Br&#230;ndselspriser\Br&#230;ndselspriser%202012\Regneark\Br&#230;ndselspriser%202012%20-%2020120628.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O:/03%20Team%20Modeller%20og%20analyser/Br&#230;ndselspriser/Br&#230;ndselspriser%202012/Regneark/Br&#230;ndselspriser%202012%20-%2020120628.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C:/VEDA/VEDA_Models/Denmark/TIMES-DK_Power_master/_VT_DK_SUP_V1p9.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TIMES%20models/TIMES-Nordic%20-%20Copy/VT_NO_SUP2.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Mikkel\TIMES-DK\SubRES_TMPL\SubRes_ELC_Plants202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Mikkel/TIMES-DK/SubRES_TMPL/SubRes_ELC_Plants2020.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Mikkel\TIMES-DK\SubRES_TMPL\SubRes_ELC_Plants2025.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Mikkel/TIMES-DK/SubRES_TMPL/SubRes_ELC_Plants202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VEDA\VEDA_Models\Denmark\TIMES-DK_Updated_COMETS-XS\VT_DK_ELC.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VEDA/VEDA_Models/Denmark/TIMES-DK_Updated_COMETS-XS/VT_DK_ELC.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bosac\Downloads\AZE_ghg_profile%20(1).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Users/bosac/Downloads/AZE_ghg_profile%20(1).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pply-Use_OilProduct.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C:/VEDA/VEDA_Models/TIMES-DK-TRA_20140623/TIMES-DK-TRA_20140623/Supply-Use_OilProduct.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RAMSES/Simuleringer/2012/2012-08-27/Rettelser_foretaget_i_DATA69_201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C:\RAMSES\Simuleringer\2012\2012-08-27\Rettelser_foretaget_i_DATA69_201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C:/RAMSES/Simuleringer/2012/2012-08-27/Rettelser_foretaget_i_DATA69_201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EsApplNT\ESTAT-E5\Documents%20and%20Settings\meyered\Local%20Settings\Temporary%20Internet%20Files\OLK111\TMP\BALANC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EsApplNT/ESTAT-E5/Documents%20and%20Settings/meyered/Local%20Settings/Temporary%20Internet%20Files/OLK111/TMP/BALANCE.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TIMES%20models\TIMES_AZ\VT_AZ_ELC.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c0ee8d5d29f1698f/Desktop/GitHub/Bachelor_Git/TIMES-AZ/VT_AZ_ELC.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TIMES%20models/TIMES-Nordic/VT_DK_SUP.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ineri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hyperlink" Target="https://www.energinet.dk/SiteCollectionDocuments/Danske%20dokumenter/El/Redeg%C3%B8relse%20for%20elforsyningssikkerhed%202015.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defaultColWidth="9.1796875" defaultRowHeight="12.5"/>
  <cols>
    <col min="1" max="1" width="11" style="91" bestFit="1" customWidth="1"/>
    <col min="2" max="2" width="23.1796875" style="91" bestFit="1" customWidth="1"/>
    <col min="3" max="3" width="28" style="91" bestFit="1" customWidth="1"/>
    <col min="4" max="4" width="16.453125" style="91" bestFit="1" customWidth="1"/>
    <col min="5" max="5" width="144.453125" style="91" bestFit="1" customWidth="1"/>
    <col min="6" max="8" width="9.1796875" style="91"/>
    <col min="9" max="9" width="13" style="91" customWidth="1"/>
    <col min="10" max="10" width="14.453125" style="91" bestFit="1" customWidth="1"/>
    <col min="11" max="16384" width="9.1796875" style="91"/>
  </cols>
  <sheetData>
    <row r="3" spans="1:5" ht="13">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ht="13">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workbookViewId="0">
      <selection activeCell="C19" sqref="C19"/>
    </sheetView>
  </sheetViews>
  <sheetFormatPr defaultColWidth="9.1796875" defaultRowHeight="14.5"/>
  <cols>
    <col min="1" max="1" width="9.1796875" style="474"/>
    <col min="2" max="2" width="28.453125" style="474" customWidth="1"/>
    <col min="3" max="3" width="138.453125" style="474" customWidth="1"/>
    <col min="4" max="16384" width="9.1796875" style="474"/>
  </cols>
  <sheetData>
    <row r="1" spans="2:3" ht="18.5">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6"/>
  <sheetViews>
    <sheetView topLeftCell="A4" zoomScale="70" zoomScaleNormal="70" workbookViewId="0">
      <selection activeCell="E126" sqref="E126:K126"/>
    </sheetView>
  </sheetViews>
  <sheetFormatPr defaultColWidth="8.453125" defaultRowHeight="12.5"/>
  <cols>
    <col min="1" max="1" width="8.453125" style="484"/>
    <col min="2" max="2" width="5.453125" customWidth="1"/>
    <col min="3" max="3" width="21.453125" bestFit="1" customWidth="1"/>
    <col min="4" max="4" width="7.453125" bestFit="1" customWidth="1"/>
    <col min="5" max="5" width="13.453125" bestFit="1" customWidth="1"/>
    <col min="6" max="6" width="26.453125" bestFit="1" customWidth="1"/>
    <col min="7" max="7" width="4.453125" bestFit="1" customWidth="1"/>
    <col min="8" max="8" width="10.453125" customWidth="1"/>
    <col min="9" max="9" width="11.453125" bestFit="1" customWidth="1"/>
  </cols>
  <sheetData>
    <row r="1" spans="1:15" ht="13">
      <c r="C1" s="2"/>
      <c r="D1" s="2"/>
    </row>
    <row r="2" spans="1:15" ht="13">
      <c r="C2" s="2"/>
      <c r="D2" s="2"/>
    </row>
    <row r="3" spans="1:15" ht="13">
      <c r="C3" s="13" t="s">
        <v>8</v>
      </c>
      <c r="D3" s="14"/>
      <c r="E3" s="15"/>
      <c r="F3" s="15"/>
      <c r="G3" s="15"/>
      <c r="H3" s="15"/>
      <c r="I3" s="15"/>
      <c r="J3" s="15"/>
      <c r="K3" s="15"/>
    </row>
    <row r="4" spans="1:15" ht="13">
      <c r="C4" s="16" t="s">
        <v>5</v>
      </c>
      <c r="D4" s="16" t="s">
        <v>0</v>
      </c>
      <c r="E4" s="16" t="s">
        <v>3</v>
      </c>
      <c r="F4" s="16" t="s">
        <v>4</v>
      </c>
      <c r="G4" s="16" t="s">
        <v>6</v>
      </c>
      <c r="H4" s="16" t="s">
        <v>9</v>
      </c>
      <c r="I4" s="16" t="s">
        <v>10</v>
      </c>
      <c r="J4" s="16" t="s">
        <v>11</v>
      </c>
      <c r="K4" s="16" t="s">
        <v>12</v>
      </c>
    </row>
    <row r="5" spans="1:15" ht="24"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ht="13">
      <c r="A7" s="557" t="s">
        <v>781</v>
      </c>
      <c r="B7" s="555"/>
      <c r="C7" s="556"/>
      <c r="E7" s="480" t="s">
        <v>782</v>
      </c>
      <c r="F7" s="480" t="s">
        <v>783</v>
      </c>
      <c r="G7" s="480" t="s">
        <v>62</v>
      </c>
      <c r="H7" s="480"/>
      <c r="I7" s="480"/>
      <c r="J7" s="480"/>
      <c r="K7" s="480"/>
    </row>
    <row r="8" spans="1:15" s="484" customFormat="1" ht="13">
      <c r="A8" s="557" t="s">
        <v>781</v>
      </c>
      <c r="B8" s="555"/>
      <c r="C8" s="556"/>
      <c r="E8" s="480" t="s">
        <v>784</v>
      </c>
      <c r="F8" s="480" t="s">
        <v>785</v>
      </c>
      <c r="G8" s="480" t="s">
        <v>62</v>
      </c>
      <c r="H8" s="480"/>
      <c r="I8" s="480"/>
      <c r="J8" s="480"/>
      <c r="K8" s="480"/>
    </row>
    <row r="9" spans="1:15" s="484" customFormat="1" ht="13">
      <c r="A9" s="557" t="s">
        <v>781</v>
      </c>
      <c r="B9" s="555"/>
      <c r="C9" s="556"/>
      <c r="E9" s="480" t="s">
        <v>786</v>
      </c>
      <c r="F9" s="480" t="s">
        <v>787</v>
      </c>
      <c r="G9" s="480" t="s">
        <v>62</v>
      </c>
      <c r="H9" s="480"/>
      <c r="I9" s="480"/>
      <c r="J9" s="480"/>
      <c r="K9" s="480"/>
    </row>
    <row r="10" spans="1:15" s="484" customFormat="1" ht="13">
      <c r="A10" s="557" t="s">
        <v>781</v>
      </c>
      <c r="B10" s="555"/>
      <c r="C10" s="556"/>
      <c r="E10" s="480" t="s">
        <v>788</v>
      </c>
      <c r="F10" s="480" t="s">
        <v>789</v>
      </c>
      <c r="G10" s="480" t="s">
        <v>62</v>
      </c>
      <c r="H10" s="480"/>
      <c r="I10" s="480"/>
      <c r="J10" s="480"/>
      <c r="K10" s="480"/>
    </row>
    <row r="11" spans="1:15" s="484" customFormat="1" ht="13">
      <c r="A11" s="557" t="s">
        <v>781</v>
      </c>
      <c r="B11" s="555"/>
      <c r="C11" s="556"/>
      <c r="E11" s="480" t="s">
        <v>790</v>
      </c>
      <c r="F11" s="480" t="s">
        <v>791</v>
      </c>
      <c r="G11" s="480" t="s">
        <v>62</v>
      </c>
      <c r="H11" s="480"/>
      <c r="I11" s="480"/>
      <c r="J11" s="480"/>
      <c r="K11" s="480"/>
    </row>
    <row r="12" spans="1:15" s="7" customFormat="1" ht="13">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ht="13">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ht="13">
      <c r="B16" s="7"/>
      <c r="C16" s="20"/>
      <c r="D16" s="19"/>
      <c r="E16" s="18" t="s">
        <v>100</v>
      </c>
      <c r="F16" s="18" t="s">
        <v>193</v>
      </c>
      <c r="G16" s="18" t="s">
        <v>62</v>
      </c>
      <c r="H16" s="19"/>
      <c r="I16" s="19"/>
      <c r="J16" s="19"/>
      <c r="K16" s="19"/>
      <c r="M16" s="99"/>
      <c r="N16" s="99"/>
      <c r="O16" s="99"/>
    </row>
    <row r="17" spans="1:15" ht="13">
      <c r="B17" s="7"/>
      <c r="C17" s="20"/>
      <c r="D17" s="19"/>
      <c r="E17" s="18" t="s">
        <v>76</v>
      </c>
      <c r="F17" s="18" t="s">
        <v>77</v>
      </c>
      <c r="G17" s="18" t="s">
        <v>62</v>
      </c>
      <c r="H17" s="19"/>
      <c r="I17" s="19"/>
      <c r="J17" s="19"/>
      <c r="K17" s="19"/>
      <c r="M17" s="99"/>
      <c r="N17" s="99"/>
      <c r="O17" s="99"/>
    </row>
    <row r="18" spans="1:15" ht="13">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ht="13">
      <c r="B41" s="480"/>
      <c r="C41" s="480"/>
      <c r="D41" s="480"/>
      <c r="E41" s="543" t="s">
        <v>769</v>
      </c>
      <c r="F41" s="543" t="s">
        <v>770</v>
      </c>
      <c r="G41" s="543" t="s">
        <v>62</v>
      </c>
      <c r="H41" s="480"/>
      <c r="I41" s="524"/>
      <c r="J41" s="481"/>
      <c r="K41" s="481"/>
      <c r="M41" s="99"/>
      <c r="N41" s="99"/>
      <c r="O41" s="99"/>
    </row>
    <row r="42" spans="1:15" ht="13">
      <c r="C42" s="481"/>
      <c r="D42" s="481"/>
      <c r="E42" s="18" t="s">
        <v>351</v>
      </c>
      <c r="F42" s="20" t="s">
        <v>353</v>
      </c>
      <c r="G42" s="18" t="s">
        <v>62</v>
      </c>
      <c r="H42" s="20"/>
      <c r="I42" s="481"/>
      <c r="J42" s="481"/>
      <c r="K42" s="481"/>
      <c r="M42" s="99"/>
      <c r="N42" s="99"/>
      <c r="O42" s="99"/>
    </row>
    <row r="43" spans="1:15" s="484" customFormat="1" ht="13">
      <c r="B43"/>
      <c r="C43" s="481"/>
      <c r="D43" s="481"/>
      <c r="E43" s="18" t="s">
        <v>352</v>
      </c>
      <c r="F43" s="20" t="s">
        <v>354</v>
      </c>
      <c r="G43" s="18" t="s">
        <v>62</v>
      </c>
      <c r="H43" s="20"/>
      <c r="I43" s="481"/>
      <c r="J43" s="481"/>
      <c r="K43" s="481"/>
      <c r="M43" s="549"/>
      <c r="N43" s="549"/>
      <c r="O43" s="549"/>
    </row>
    <row r="44" spans="1:15" ht="13">
      <c r="B44" s="480"/>
      <c r="C44" s="520"/>
      <c r="D44" s="520"/>
      <c r="E44" s="521" t="s">
        <v>771</v>
      </c>
      <c r="F44" s="521" t="s">
        <v>772</v>
      </c>
      <c r="G44" s="521" t="s">
        <v>62</v>
      </c>
      <c r="H44" s="520"/>
      <c r="I44" s="550"/>
      <c r="J44" s="520"/>
      <c r="K44" s="520"/>
      <c r="M44" s="99"/>
      <c r="N44" s="99"/>
      <c r="O44" s="99"/>
    </row>
    <row r="45" spans="1:15" s="602" customFormat="1" ht="13">
      <c r="B45" s="480"/>
      <c r="C45" s="520"/>
      <c r="D45" s="520"/>
      <c r="E45" s="521" t="s">
        <v>1648</v>
      </c>
      <c r="F45" s="521" t="s">
        <v>1649</v>
      </c>
      <c r="G45" s="521" t="s">
        <v>62</v>
      </c>
      <c r="H45" s="520"/>
      <c r="I45" s="550"/>
      <c r="J45" s="520"/>
      <c r="K45" s="520"/>
      <c r="M45" s="99"/>
      <c r="N45" s="99"/>
      <c r="O45" s="99"/>
    </row>
    <row r="46" spans="1:15" ht="13">
      <c r="A46" s="484" t="s">
        <v>56</v>
      </c>
      <c r="C46" s="545"/>
      <c r="D46" s="545"/>
      <c r="E46" s="546" t="s">
        <v>42</v>
      </c>
      <c r="F46" s="546" t="s">
        <v>56</v>
      </c>
      <c r="G46" s="547" t="s">
        <v>62</v>
      </c>
      <c r="H46" s="545"/>
      <c r="I46" s="545"/>
      <c r="J46" s="545"/>
      <c r="K46" s="545"/>
      <c r="M46" s="99"/>
      <c r="N46" s="99"/>
      <c r="O46" s="99"/>
    </row>
    <row r="47" spans="1:15" s="484" customFormat="1" ht="13">
      <c r="A47" s="484" t="s">
        <v>750</v>
      </c>
      <c r="B47"/>
      <c r="C47" s="19"/>
      <c r="D47" s="19"/>
      <c r="E47" s="20" t="s">
        <v>43</v>
      </c>
      <c r="F47" s="20" t="s">
        <v>57</v>
      </c>
      <c r="G47" s="18" t="s">
        <v>62</v>
      </c>
      <c r="H47" s="19"/>
      <c r="I47" s="19"/>
      <c r="J47" s="19"/>
      <c r="K47" s="19"/>
      <c r="M47" s="549"/>
      <c r="N47" s="549"/>
      <c r="O47" s="549"/>
    </row>
    <row r="48" spans="1:15" ht="13">
      <c r="B48" s="484"/>
      <c r="C48" s="481"/>
      <c r="D48" s="481"/>
      <c r="E48" s="20" t="s">
        <v>726</v>
      </c>
      <c r="F48" s="20" t="s">
        <v>727</v>
      </c>
      <c r="G48" s="398" t="s">
        <v>62</v>
      </c>
      <c r="H48" s="481"/>
      <c r="I48" s="481"/>
      <c r="J48" s="481"/>
      <c r="K48" s="481"/>
      <c r="M48" s="99"/>
      <c r="N48" s="99"/>
      <c r="O48" s="99"/>
    </row>
    <row r="49" spans="1:15" ht="13">
      <c r="B49" s="7"/>
      <c r="C49" s="20"/>
      <c r="D49" s="481"/>
      <c r="E49" s="21" t="s">
        <v>72</v>
      </c>
      <c r="F49" s="21" t="s">
        <v>71</v>
      </c>
      <c r="G49" s="18" t="s">
        <v>62</v>
      </c>
      <c r="H49" s="481"/>
      <c r="I49" s="481"/>
      <c r="J49" s="481"/>
      <c r="K49" s="481"/>
      <c r="M49" s="99"/>
      <c r="N49" s="99"/>
      <c r="O49" s="99"/>
    </row>
    <row r="50" spans="1:15" s="484" customFormat="1" ht="13">
      <c r="B50" s="7"/>
      <c r="C50" s="20"/>
      <c r="D50" s="481"/>
      <c r="E50" s="21" t="s">
        <v>73</v>
      </c>
      <c r="F50" s="21" t="s">
        <v>74</v>
      </c>
      <c r="G50" s="18" t="s">
        <v>62</v>
      </c>
      <c r="H50" s="481"/>
      <c r="I50" s="481"/>
      <c r="J50" s="481"/>
      <c r="K50" s="481"/>
      <c r="M50" s="549"/>
      <c r="N50" s="549"/>
      <c r="O50" s="549"/>
    </row>
    <row r="51" spans="1:15" ht="13">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ht="13">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4.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1646</v>
      </c>
      <c r="G65" s="398" t="s">
        <v>62</v>
      </c>
      <c r="H65" s="3"/>
      <c r="I65" s="1"/>
      <c r="J65" s="1"/>
      <c r="K65" s="1"/>
    </row>
    <row r="66" spans="1:14" ht="14.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65" t="s">
        <v>256</v>
      </c>
      <c r="G70" s="212" t="s">
        <v>154</v>
      </c>
      <c r="H70" s="211"/>
      <c r="I70" s="211"/>
      <c r="J70" s="211"/>
      <c r="K70" s="211"/>
    </row>
    <row r="71" spans="1:14" s="602" customFormat="1">
      <c r="C71" s="481"/>
      <c r="D71" s="481"/>
      <c r="E71" s="398" t="s">
        <v>1764</v>
      </c>
      <c r="F71" s="398" t="s">
        <v>1768</v>
      </c>
      <c r="G71" s="398" t="s">
        <v>1767</v>
      </c>
      <c r="H71" s="481"/>
      <c r="I71" s="481"/>
      <c r="J71" s="481"/>
      <c r="K71" s="481"/>
    </row>
    <row r="72" spans="1:14" s="602" customFormat="1">
      <c r="C72" s="481"/>
      <c r="D72" s="481"/>
      <c r="E72" s="398" t="s">
        <v>1765</v>
      </c>
      <c r="F72" s="398" t="s">
        <v>1766</v>
      </c>
      <c r="G72" s="398" t="s">
        <v>1767</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1672</v>
      </c>
      <c r="J81" s="19"/>
      <c r="K81" s="602" t="s">
        <v>1671</v>
      </c>
    </row>
    <row r="82" spans="1:20">
      <c r="B82" s="3"/>
      <c r="C82" s="20"/>
      <c r="D82" s="19"/>
      <c r="E82" s="23" t="s">
        <v>342</v>
      </c>
      <c r="F82" s="398" t="s">
        <v>860</v>
      </c>
      <c r="G82" s="18" t="s">
        <v>62</v>
      </c>
      <c r="H82" s="19"/>
      <c r="I82" s="481" t="s">
        <v>1672</v>
      </c>
      <c r="J82" s="19"/>
      <c r="K82" s="19"/>
      <c r="M82" s="3"/>
      <c r="N82" s="3"/>
      <c r="O82" s="3"/>
      <c r="P82" s="3"/>
      <c r="Q82" s="3"/>
      <c r="R82" s="3"/>
      <c r="S82" s="3"/>
      <c r="T82" s="3"/>
    </row>
    <row r="83" spans="1:20">
      <c r="B83" s="3"/>
      <c r="C83" s="522"/>
      <c r="D83" s="520"/>
      <c r="E83" s="587" t="s">
        <v>343</v>
      </c>
      <c r="F83" s="521" t="s">
        <v>861</v>
      </c>
      <c r="G83" s="544" t="s">
        <v>62</v>
      </c>
      <c r="H83" s="520"/>
      <c r="I83" s="481" t="s">
        <v>1672</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e">
        <f>Distribution!#REF!</f>
        <v>#REF!</v>
      </c>
      <c r="F118" s="480" t="s">
        <v>1661</v>
      </c>
      <c r="G118" s="398" t="s">
        <v>62</v>
      </c>
      <c r="I118" s="481" t="s">
        <v>1672</v>
      </c>
      <c r="K118" t="s">
        <v>1671</v>
      </c>
    </row>
    <row r="119" spans="3:11">
      <c r="E119" s="602" t="str">
        <f>Distribution!E8</f>
        <v>ELCMID</v>
      </c>
      <c r="F119" s="480" t="s">
        <v>1662</v>
      </c>
      <c r="G119" s="398" t="s">
        <v>62</v>
      </c>
      <c r="I119" s="481" t="s">
        <v>1672</v>
      </c>
      <c r="K119" s="602" t="s">
        <v>1671</v>
      </c>
    </row>
    <row r="120" spans="3:11">
      <c r="E120" s="602" t="str">
        <f>Distribution!E9</f>
        <v>ELCLOW</v>
      </c>
      <c r="F120" s="480" t="s">
        <v>1663</v>
      </c>
      <c r="G120" s="398" t="s">
        <v>62</v>
      </c>
      <c r="I120" s="481" t="s">
        <v>1672</v>
      </c>
      <c r="K120" s="602" t="s">
        <v>1671</v>
      </c>
    </row>
    <row r="121" spans="3:11" s="602" customFormat="1">
      <c r="E121" s="602" t="str">
        <f>Distribution!E10</f>
        <v>NGAT</v>
      </c>
      <c r="F121" s="480" t="s">
        <v>1679</v>
      </c>
      <c r="G121" s="398" t="s">
        <v>62</v>
      </c>
    </row>
    <row r="122" spans="3:11">
      <c r="E122" s="602" t="str">
        <f>Distribution!E11</f>
        <v>NGAD</v>
      </c>
      <c r="F122" s="480" t="s">
        <v>1680</v>
      </c>
      <c r="G122" s="398" t="s">
        <v>62</v>
      </c>
    </row>
    <row r="123" spans="3:11">
      <c r="E123" s="602" t="s">
        <v>1650</v>
      </c>
      <c r="F123" s="480" t="s">
        <v>1785</v>
      </c>
      <c r="G123" s="398" t="s">
        <v>62</v>
      </c>
    </row>
    <row r="124" spans="3:11">
      <c r="E124" s="602" t="s">
        <v>1651</v>
      </c>
      <c r="F124" s="480" t="s">
        <v>1786</v>
      </c>
      <c r="G124" s="398" t="s">
        <v>62</v>
      </c>
    </row>
    <row r="125" spans="3:11">
      <c r="E125" s="602" t="s">
        <v>1870</v>
      </c>
      <c r="F125" s="480" t="s">
        <v>1871</v>
      </c>
      <c r="G125" s="398" t="s">
        <v>62</v>
      </c>
    </row>
    <row r="126" spans="3:11">
      <c r="E126" s="9"/>
      <c r="F126" s="1295"/>
      <c r="G126" s="398"/>
      <c r="I126" s="588"/>
      <c r="K126" s="588"/>
    </row>
  </sheetData>
  <phoneticPr fontId="33"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M233"/>
  <sheetViews>
    <sheetView zoomScale="80" zoomScaleNormal="80" workbookViewId="0">
      <selection activeCell="D200" sqref="D200:H223"/>
    </sheetView>
  </sheetViews>
  <sheetFormatPr defaultColWidth="8.453125" defaultRowHeight="12.5"/>
  <cols>
    <col min="1" max="1" width="5.453125" customWidth="1"/>
    <col min="2" max="2" width="12.453125" customWidth="1"/>
    <col min="3" max="3" width="10.453125" customWidth="1"/>
    <col min="4" max="4" width="16.81640625" customWidth="1"/>
    <col min="5" max="5" width="42.453125" bestFit="1" customWidth="1"/>
    <col min="7" max="7" width="12" customWidth="1"/>
    <col min="8" max="8" width="12.453125" customWidth="1"/>
    <col min="9" max="9" width="18.81640625" customWidth="1"/>
    <col min="10" max="10" width="46.08984375" customWidth="1"/>
  </cols>
  <sheetData>
    <row r="3" spans="1:11" ht="13">
      <c r="B3" s="13" t="s">
        <v>14</v>
      </c>
      <c r="C3" s="14"/>
      <c r="D3" s="15"/>
      <c r="E3" s="15"/>
      <c r="F3" s="15"/>
      <c r="G3" s="15"/>
      <c r="H3" s="15"/>
      <c r="I3" s="15"/>
      <c r="J3" s="15"/>
    </row>
    <row r="4" spans="1:11" ht="13">
      <c r="B4" s="16" t="s">
        <v>15</v>
      </c>
      <c r="C4" s="16" t="s">
        <v>0</v>
      </c>
      <c r="D4" s="16" t="s">
        <v>1</v>
      </c>
      <c r="E4" s="16" t="s">
        <v>2</v>
      </c>
      <c r="F4" s="16" t="s">
        <v>16</v>
      </c>
      <c r="G4" s="16" t="s">
        <v>17</v>
      </c>
      <c r="H4" s="16" t="s">
        <v>18</v>
      </c>
      <c r="I4" s="16" t="s">
        <v>19</v>
      </c>
      <c r="J4" s="16" t="s">
        <v>20</v>
      </c>
    </row>
    <row r="5" spans="1:11" ht="26.25"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ht="14" customHeigh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2162</v>
      </c>
      <c r="E56" s="398" t="s">
        <v>2135</v>
      </c>
      <c r="F56" s="20" t="s">
        <v>62</v>
      </c>
      <c r="G56" s="18"/>
      <c r="H56" s="20" t="s">
        <v>1672</v>
      </c>
    </row>
    <row r="57" spans="1:11" s="7" customFormat="1">
      <c r="A57" s="3"/>
      <c r="B57" s="20"/>
      <c r="C57" s="22"/>
      <c r="D57" s="398" t="s">
        <v>2167</v>
      </c>
      <c r="E57" s="398" t="s">
        <v>2135</v>
      </c>
      <c r="F57" s="20" t="s">
        <v>62</v>
      </c>
      <c r="G57" s="18"/>
      <c r="H57" s="20" t="s">
        <v>1672</v>
      </c>
    </row>
    <row r="58" spans="1:11" s="7" customFormat="1">
      <c r="A58" s="3"/>
      <c r="B58" s="20"/>
      <c r="C58" s="22"/>
      <c r="D58" s="398" t="s">
        <v>2143</v>
      </c>
      <c r="E58" s="398" t="s">
        <v>2136</v>
      </c>
      <c r="F58" s="20" t="s">
        <v>62</v>
      </c>
      <c r="G58" s="18"/>
      <c r="H58" s="20" t="s">
        <v>1672</v>
      </c>
    </row>
    <row r="59" spans="1:11" s="7" customFormat="1">
      <c r="A59" s="3"/>
      <c r="B59" s="20"/>
      <c r="C59" s="22"/>
      <c r="D59" s="398" t="s">
        <v>2144</v>
      </c>
      <c r="E59" s="398" t="s">
        <v>2134</v>
      </c>
      <c r="F59" s="20" t="s">
        <v>62</v>
      </c>
      <c r="G59" s="18"/>
      <c r="H59" s="20" t="s">
        <v>1672</v>
      </c>
    </row>
    <row r="60" spans="1:11" s="7" customFormat="1">
      <c r="A60" s="3"/>
      <c r="B60" s="20"/>
      <c r="C60" s="22"/>
      <c r="D60" s="398" t="s">
        <v>2145</v>
      </c>
      <c r="E60" s="398" t="s">
        <v>2134</v>
      </c>
      <c r="F60" s="20" t="s">
        <v>62</v>
      </c>
      <c r="G60" s="18"/>
      <c r="H60" s="20" t="s">
        <v>1672</v>
      </c>
    </row>
    <row r="61" spans="1:11" s="7" customFormat="1">
      <c r="A61" s="3"/>
      <c r="B61" s="20"/>
      <c r="C61" s="22"/>
      <c r="D61" s="398" t="s">
        <v>2146</v>
      </c>
      <c r="E61" s="398" t="s">
        <v>2134</v>
      </c>
      <c r="F61" s="20" t="s">
        <v>62</v>
      </c>
      <c r="G61" s="18"/>
      <c r="H61" s="20" t="s">
        <v>1672</v>
      </c>
    </row>
    <row r="62" spans="1:11" s="7" customFormat="1">
      <c r="A62" s="3"/>
      <c r="B62" s="20"/>
      <c r="C62" s="22"/>
      <c r="D62" s="398" t="s">
        <v>2147</v>
      </c>
      <c r="E62" s="398" t="s">
        <v>2134</v>
      </c>
      <c r="F62" s="20" t="s">
        <v>62</v>
      </c>
      <c r="G62" s="18"/>
      <c r="H62" s="20" t="s">
        <v>1672</v>
      </c>
    </row>
    <row r="63" spans="1:11" s="7" customFormat="1">
      <c r="A63" s="3"/>
      <c r="B63" s="20"/>
      <c r="C63" s="22"/>
      <c r="D63" s="398" t="s">
        <v>2148</v>
      </c>
      <c r="E63" s="398" t="s">
        <v>2133</v>
      </c>
      <c r="F63" s="20" t="s">
        <v>62</v>
      </c>
      <c r="G63" s="18"/>
      <c r="H63" s="20" t="s">
        <v>1672</v>
      </c>
    </row>
    <row r="64" spans="1:11" s="7" customFormat="1">
      <c r="A64" s="3"/>
      <c r="B64" s="20"/>
      <c r="C64" s="22"/>
      <c r="D64" s="398" t="s">
        <v>2149</v>
      </c>
      <c r="E64" s="398" t="s">
        <v>2133</v>
      </c>
      <c r="F64" s="20" t="s">
        <v>62</v>
      </c>
      <c r="G64" s="18"/>
      <c r="H64" s="20" t="s">
        <v>1672</v>
      </c>
    </row>
    <row r="65" spans="1:11" s="7" customFormat="1">
      <c r="A65" s="3"/>
      <c r="B65" s="20"/>
      <c r="C65" s="22"/>
      <c r="D65" s="398" t="s">
        <v>2150</v>
      </c>
      <c r="E65" s="398" t="s">
        <v>2133</v>
      </c>
      <c r="F65" s="20" t="s">
        <v>62</v>
      </c>
      <c r="G65" s="18"/>
      <c r="H65" s="20" t="s">
        <v>1672</v>
      </c>
    </row>
    <row r="66" spans="1:11" s="7" customFormat="1">
      <c r="A66" s="3"/>
      <c r="B66" s="20"/>
      <c r="C66" s="22"/>
      <c r="D66" s="398" t="s">
        <v>2160</v>
      </c>
      <c r="E66" s="398" t="s">
        <v>2132</v>
      </c>
      <c r="F66" s="20" t="s">
        <v>62</v>
      </c>
      <c r="G66" s="18"/>
      <c r="H66" s="20" t="s">
        <v>1672</v>
      </c>
    </row>
    <row r="67" spans="1:11" s="7" customFormat="1">
      <c r="A67" s="3"/>
      <c r="B67" s="20"/>
      <c r="C67" s="22"/>
      <c r="D67" s="398" t="s">
        <v>2161</v>
      </c>
      <c r="E67" s="398" t="s">
        <v>2135</v>
      </c>
      <c r="F67" s="20" t="s">
        <v>62</v>
      </c>
      <c r="G67" s="18"/>
      <c r="H67" s="20" t="s">
        <v>1672</v>
      </c>
    </row>
    <row r="68" spans="1:11" s="7" customFormat="1">
      <c r="A68" s="3"/>
      <c r="B68" s="20"/>
      <c r="C68" s="22"/>
      <c r="D68" s="398" t="s">
        <v>2172</v>
      </c>
      <c r="E68" s="398" t="s">
        <v>2133</v>
      </c>
      <c r="F68" s="20" t="s">
        <v>62</v>
      </c>
      <c r="G68" s="18"/>
      <c r="H68" s="20" t="s">
        <v>1672</v>
      </c>
    </row>
    <row r="69" spans="1:11" s="7" customFormat="1">
      <c r="A69" s="3"/>
      <c r="B69" s="20"/>
      <c r="C69" s="22"/>
      <c r="D69" s="398" t="s">
        <v>2148</v>
      </c>
      <c r="E69" s="398" t="s">
        <v>2133</v>
      </c>
      <c r="F69" s="20" t="s">
        <v>62</v>
      </c>
      <c r="G69" s="18"/>
      <c r="H69" s="20" t="s">
        <v>1672</v>
      </c>
      <c r="I69" s="20"/>
      <c r="J69" s="20"/>
      <c r="K69" s="3"/>
    </row>
    <row r="70" spans="1:11" s="7" customFormat="1">
      <c r="A70" s="3"/>
      <c r="B70" s="20"/>
      <c r="C70" s="22"/>
      <c r="D70" s="398" t="s">
        <v>2173</v>
      </c>
      <c r="E70" s="398" t="s">
        <v>2189</v>
      </c>
      <c r="F70" s="20" t="s">
        <v>62</v>
      </c>
      <c r="G70" s="18"/>
      <c r="H70" s="20" t="s">
        <v>1672</v>
      </c>
      <c r="I70" s="20"/>
      <c r="J70" s="20"/>
      <c r="K70" s="3"/>
    </row>
    <row r="71" spans="1:11" s="1262" customFormat="1">
      <c r="B71" s="1263" t="s">
        <v>171</v>
      </c>
      <c r="C71" s="1264"/>
      <c r="D71" s="1265" t="str">
        <f>$B$71&amp;Commodities!E46</f>
        <v>MINWST</v>
      </c>
      <c r="E71" s="1265" t="str">
        <f>"Mining technology - "&amp;Commodities!F46</f>
        <v>Mining technology - Waste</v>
      </c>
      <c r="F71" s="1263" t="s">
        <v>62</v>
      </c>
      <c r="G71" s="1265"/>
      <c r="H71" s="1263"/>
      <c r="I71" s="1263"/>
      <c r="J71" s="1263"/>
    </row>
    <row r="72" spans="1:11" s="7" customFormat="1">
      <c r="A72" s="3"/>
      <c r="B72" s="20"/>
      <c r="C72" s="22"/>
      <c r="D72" s="18" t="str">
        <f>$B$71&amp;Commodities!E47</f>
        <v>MINSTR</v>
      </c>
      <c r="E72" s="18" t="str">
        <f>"Mining technology - "&amp;Commodities!F47</f>
        <v>Mining technology - Straw</v>
      </c>
      <c r="F72" s="20" t="s">
        <v>62</v>
      </c>
      <c r="G72" s="18"/>
      <c r="H72" s="20"/>
      <c r="I72" s="20"/>
      <c r="J72" s="20"/>
      <c r="K72" s="3"/>
    </row>
    <row r="73" spans="1:11" s="7" customFormat="1">
      <c r="A73" s="3"/>
      <c r="B73" s="20"/>
      <c r="C73" s="22"/>
      <c r="D73" s="18" t="str">
        <f>$B$71&amp;Commodities!E48</f>
        <v>MINGRS</v>
      </c>
      <c r="E73" s="18" t="str">
        <f>"Mining technology - "&amp;Commodities!F48</f>
        <v>Mining technology - Grass</v>
      </c>
      <c r="F73" s="20" t="s">
        <v>62</v>
      </c>
      <c r="G73" s="18"/>
      <c r="H73" s="20"/>
      <c r="I73" s="20"/>
      <c r="J73" s="20"/>
      <c r="K73" s="3"/>
    </row>
    <row r="74" spans="1:11" s="7" customFormat="1">
      <c r="A74" s="3"/>
      <c r="B74" s="20"/>
      <c r="C74" s="22"/>
      <c r="D74" s="18" t="str">
        <f>$B$71&amp;Commodities!E49</f>
        <v>MINWPE</v>
      </c>
      <c r="E74" s="18" t="str">
        <f>"Mining technology - "&amp;Commodities!F49</f>
        <v>Mining technology - Wood pellets</v>
      </c>
      <c r="F74" s="20" t="s">
        <v>62</v>
      </c>
      <c r="G74" s="18"/>
      <c r="H74" s="20"/>
      <c r="I74" s="20"/>
      <c r="J74" s="20"/>
      <c r="K74" s="3"/>
    </row>
    <row r="75" spans="1:11" s="7" customFormat="1">
      <c r="A75" s="3"/>
      <c r="B75" s="20"/>
      <c r="C75" s="22"/>
      <c r="D75" s="18" t="str">
        <f>$B$71&amp;Commodities!E50</f>
        <v>MINWCH</v>
      </c>
      <c r="E75" s="18" t="str">
        <f>"Mining technology - "&amp;Commodities!F50</f>
        <v>Mining technology - Wood chips and wood waste</v>
      </c>
      <c r="F75" s="20" t="s">
        <v>62</v>
      </c>
      <c r="G75" s="18"/>
      <c r="H75" s="20"/>
      <c r="I75" s="20"/>
      <c r="J75" s="20"/>
      <c r="K75" s="3"/>
    </row>
    <row r="76" spans="1:11" s="7" customFormat="1">
      <c r="A76" s="3"/>
      <c r="B76" s="20"/>
      <c r="C76" s="22"/>
      <c r="D76" s="18" t="str">
        <f>$B$71&amp;Commodities!E51</f>
        <v>MINFIW</v>
      </c>
      <c r="E76" s="18" t="str">
        <f>"Mining technology - "&amp;Commodities!F51</f>
        <v>Mining technology - Firewood</v>
      </c>
      <c r="F76" s="20" t="s">
        <v>62</v>
      </c>
      <c r="G76" s="18"/>
      <c r="H76" s="20"/>
      <c r="I76" s="20"/>
      <c r="J76" s="20"/>
      <c r="K76" s="3"/>
    </row>
    <row r="77" spans="1:11" s="7" customFormat="1">
      <c r="A77" s="3"/>
      <c r="B77" s="20"/>
      <c r="C77" s="22"/>
      <c r="D77" s="18" t="str">
        <f>$B$71&amp;Commodities!E52</f>
        <v>MINCRN</v>
      </c>
      <c r="E77" s="18" t="str">
        <f>"Mining technology - "&amp;Commodities!F52</f>
        <v>Mining technology - Corn</v>
      </c>
      <c r="F77" s="20" t="s">
        <v>62</v>
      </c>
      <c r="G77" s="18"/>
      <c r="H77" s="20"/>
      <c r="I77" s="20"/>
      <c r="J77" s="20"/>
      <c r="K77" s="3"/>
    </row>
    <row r="78" spans="1:11" s="7" customFormat="1">
      <c r="A78" s="3"/>
      <c r="B78" s="20"/>
      <c r="C78" s="22"/>
      <c r="D78" s="18" t="str">
        <f>$B$71&amp;Commodities!E53</f>
        <v>MINRPS</v>
      </c>
      <c r="E78" s="18" t="str">
        <f>"Mining technology - "&amp;Commodities!F53</f>
        <v>Mining technology - Rapeseed</v>
      </c>
      <c r="F78" s="20" t="s">
        <v>62</v>
      </c>
      <c r="G78" s="18"/>
      <c r="H78" s="20"/>
      <c r="I78" s="20"/>
      <c r="J78" s="20"/>
      <c r="K78" s="3"/>
    </row>
    <row r="79" spans="1:11" s="7" customFormat="1">
      <c r="A79" s="3"/>
      <c r="B79" s="20"/>
      <c r="C79" s="22"/>
      <c r="D79" s="18" t="str">
        <f>$B$71&amp;Commodities!E54</f>
        <v>MINSGB</v>
      </c>
      <c r="E79" s="18" t="str">
        <f>"Mining technology - "&amp;Commodities!F54</f>
        <v>Mining technology - Sugar Beet</v>
      </c>
      <c r="F79" s="20" t="s">
        <v>62</v>
      </c>
      <c r="G79" s="18"/>
      <c r="H79" s="20"/>
      <c r="I79" s="20"/>
      <c r="J79" s="20"/>
      <c r="K79" s="3"/>
    </row>
    <row r="80" spans="1:11" s="7" customFormat="1">
      <c r="A80" s="3"/>
      <c r="B80" s="20"/>
      <c r="C80" s="22"/>
      <c r="D80" s="18" t="str">
        <f>$B$71&amp;Commodities!E55</f>
        <v>MINDLI</v>
      </c>
      <c r="E80" s="18" t="str">
        <f>"Mining technology - "&amp;Commodities!F55</f>
        <v>Mining technology - Deep Litter</v>
      </c>
      <c r="F80" s="20" t="s">
        <v>62</v>
      </c>
      <c r="G80" s="18"/>
      <c r="H80" s="20"/>
      <c r="I80" s="20"/>
      <c r="J80" s="20"/>
      <c r="K80" s="3"/>
    </row>
    <row r="81" spans="1:11" s="7" customFormat="1">
      <c r="A81" s="3"/>
      <c r="B81" s="20"/>
      <c r="C81" s="22"/>
      <c r="D81" s="18" t="str">
        <f>$B$71&amp;Commodities!E56</f>
        <v>MINMNR</v>
      </c>
      <c r="E81" s="18" t="str">
        <f>"Mining technology - "&amp;Commodities!F56</f>
        <v>Mining technology - Manure (Gylle)</v>
      </c>
      <c r="F81" s="20" t="s">
        <v>62</v>
      </c>
      <c r="G81" s="18"/>
      <c r="H81" s="20"/>
      <c r="I81" s="20"/>
      <c r="J81" s="20"/>
      <c r="K81" s="3"/>
    </row>
    <row r="82" spans="1:11" s="7" customFormat="1">
      <c r="A82" s="3"/>
      <c r="B82" s="20"/>
      <c r="C82" s="22"/>
      <c r="D82" s="18" t="str">
        <f>$B$71&amp;RIGHT(Commodities!E57,3)</f>
        <v>MINNGA</v>
      </c>
      <c r="E82" s="18" t="str">
        <f>"Mining technology - "&amp;Commodities!F57</f>
        <v>Mining technology - Mining Natural Gas</v>
      </c>
      <c r="F82" s="20" t="s">
        <v>62</v>
      </c>
      <c r="G82" s="18"/>
      <c r="H82" s="20"/>
      <c r="I82" s="20"/>
      <c r="J82" s="20"/>
      <c r="K82" s="3"/>
    </row>
    <row r="83" spans="1:11" s="7" customFormat="1">
      <c r="A83" s="3"/>
      <c r="B83" s="20"/>
      <c r="C83" s="22"/>
      <c r="D83" s="18" t="str">
        <f>$B$71&amp;RIGHT(Commodities!E58,3)</f>
        <v>MINCRD</v>
      </c>
      <c r="E83" s="18" t="str">
        <f>"Mining technology - "&amp;Commodities!F58</f>
        <v>Mining technology - Mining Crude Oil</v>
      </c>
      <c r="F83" s="20" t="s">
        <v>62</v>
      </c>
      <c r="G83" s="18"/>
      <c r="H83" s="20"/>
      <c r="I83" s="20"/>
      <c r="J83" s="20"/>
      <c r="K83" s="3"/>
    </row>
    <row r="84" spans="1:11" s="7" customFormat="1">
      <c r="A84" s="3"/>
      <c r="B84" s="20"/>
      <c r="C84" s="22"/>
      <c r="D84" s="18" t="str">
        <f>$B$71&amp;Commodities!E59</f>
        <v>MINWIN</v>
      </c>
      <c r="E84" s="18" t="str">
        <f>"Mining technology - "&amp;Commodities!F59</f>
        <v>Mining technology - Wind</v>
      </c>
      <c r="F84" s="20" t="s">
        <v>62</v>
      </c>
      <c r="G84" s="18"/>
      <c r="H84" s="20"/>
      <c r="I84" s="20"/>
      <c r="J84" s="20"/>
      <c r="K84" s="3"/>
    </row>
    <row r="85" spans="1:11" s="7" customFormat="1">
      <c r="A85" s="3"/>
      <c r="B85" s="20"/>
      <c r="C85" s="22"/>
      <c r="D85" s="18" t="str">
        <f>$B$71&amp;Commodities!E60</f>
        <v>MINHYD</v>
      </c>
      <c r="E85" s="18" t="str">
        <f>"Mining technology - "&amp;Commodities!F60</f>
        <v>Mining technology - Hydro</v>
      </c>
      <c r="F85" s="20" t="s">
        <v>62</v>
      </c>
      <c r="G85" s="18"/>
      <c r="H85" s="20"/>
      <c r="I85" s="20"/>
      <c r="J85" s="20"/>
      <c r="K85" s="3"/>
    </row>
    <row r="86" spans="1:11" s="7" customFormat="1">
      <c r="A86" s="3"/>
      <c r="B86" s="20"/>
      <c r="C86" s="22"/>
      <c r="D86" s="18" t="str">
        <f>$B$71&amp;Commodities!E61</f>
        <v>MINSOL</v>
      </c>
      <c r="E86" s="18" t="str">
        <f>"Mining technology - "&amp;Commodities!F61</f>
        <v>Mining technology - Solar</v>
      </c>
      <c r="F86" s="20" t="s">
        <v>62</v>
      </c>
      <c r="G86" s="18"/>
      <c r="H86" s="20"/>
      <c r="I86" s="20"/>
      <c r="J86" s="20"/>
      <c r="K86" s="3"/>
    </row>
    <row r="87" spans="1:11" s="7" customFormat="1">
      <c r="A87" s="3"/>
      <c r="B87" s="20"/>
      <c r="C87" s="22"/>
      <c r="D87" s="18" t="str">
        <f>$B$71&amp;Commodities!E62</f>
        <v>MINGEO</v>
      </c>
      <c r="E87" s="18" t="str">
        <f>"Mining technology - "&amp;Commodities!F62</f>
        <v>Mining technology - Geothermal</v>
      </c>
      <c r="F87" s="20" t="s">
        <v>62</v>
      </c>
      <c r="G87" s="18"/>
      <c r="H87" s="20"/>
      <c r="I87" s="20"/>
      <c r="J87" s="20"/>
      <c r="K87" s="3"/>
    </row>
    <row r="88" spans="1:11" s="7" customFormat="1">
      <c r="A88" s="3"/>
      <c r="B88" s="20"/>
      <c r="C88" s="22"/>
      <c r="D88" s="18" t="str">
        <f>$B$71&amp;Commodities!E63</f>
        <v>MINWAV</v>
      </c>
      <c r="E88" s="18" t="str">
        <f>"Mining technology - "&amp;Commodities!F63</f>
        <v>Mining technology - Wave</v>
      </c>
      <c r="F88" s="20" t="s">
        <v>62</v>
      </c>
      <c r="G88" s="18"/>
      <c r="H88" s="20"/>
      <c r="I88" s="20"/>
      <c r="J88" s="20"/>
      <c r="K88" s="3"/>
    </row>
    <row r="89" spans="1:11" s="7" customFormat="1">
      <c r="A89" s="3"/>
      <c r="B89" s="522"/>
      <c r="C89" s="551"/>
      <c r="D89" s="544" t="str">
        <f>$B$71&amp;Commodities!E64</f>
        <v>MINMOV</v>
      </c>
      <c r="E89" s="544" t="str">
        <f>"Mining technology - "&amp;Commodities!F64</f>
        <v>Mining technology - Movement - Dummy commodity for bike and walk</v>
      </c>
      <c r="F89" s="522" t="s">
        <v>62</v>
      </c>
      <c r="G89" s="544"/>
      <c r="H89" s="522"/>
      <c r="I89" s="522"/>
      <c r="J89" s="20"/>
      <c r="K89" s="3"/>
    </row>
    <row r="90" spans="1:11" s="7" customFormat="1">
      <c r="A90" s="3"/>
      <c r="B90" s="20" t="s">
        <v>298</v>
      </c>
      <c r="C90" s="22"/>
      <c r="D90" s="18" t="str">
        <f>$B$90&amp;Commodities!E12</f>
        <v>EXPCOA</v>
      </c>
      <c r="E90" s="18" t="str">
        <f>"Export technology - "&amp;Commodities!F12</f>
        <v>Export technology - Coal</v>
      </c>
      <c r="F90" s="20" t="s">
        <v>62</v>
      </c>
      <c r="G90" s="18"/>
      <c r="H90" s="20"/>
      <c r="I90" s="20"/>
      <c r="J90" s="20"/>
      <c r="K90" s="3"/>
    </row>
    <row r="91" spans="1:11" s="7" customFormat="1">
      <c r="A91" s="3"/>
      <c r="B91" s="20"/>
      <c r="C91" s="22"/>
      <c r="D91" s="18" t="str">
        <f>$B$90&amp;Commodities!E13</f>
        <v>EXPNGA</v>
      </c>
      <c r="E91" s="18" t="str">
        <f>"Export technology - "&amp;Commodities!F13</f>
        <v>Export technology - Natural Gas</v>
      </c>
      <c r="F91" s="20" t="s">
        <v>62</v>
      </c>
      <c r="G91" s="18"/>
      <c r="H91" s="20"/>
      <c r="I91" s="20"/>
      <c r="J91" s="20"/>
      <c r="K91" s="3"/>
    </row>
    <row r="92" spans="1:11" s="7" customFormat="1">
      <c r="A92" s="3"/>
      <c r="B92" s="20"/>
      <c r="C92" s="22"/>
      <c r="D92" s="18" t="str">
        <f>$B$90&amp;Commodities!E14</f>
        <v>EXPCRD</v>
      </c>
      <c r="E92" s="18" t="str">
        <f>"Export technology - "&amp;Commodities!F14</f>
        <v>Export technology - Crude Oil</v>
      </c>
      <c r="F92" s="20" t="s">
        <v>62</v>
      </c>
      <c r="G92" s="18"/>
      <c r="H92" s="20"/>
      <c r="I92" s="20"/>
      <c r="J92" s="20"/>
      <c r="K92" s="3"/>
    </row>
    <row r="93" spans="1:11" s="7" customFormat="1">
      <c r="A93" s="3"/>
      <c r="B93" s="20"/>
      <c r="C93" s="22"/>
      <c r="D93" s="18" t="str">
        <f>$B$90&amp;Commodities!E15</f>
        <v>EXPLPG</v>
      </c>
      <c r="E93" s="18" t="str">
        <f>"Export technology - "&amp;Commodities!F15</f>
        <v>Export technology - Liquid petrol gas</v>
      </c>
      <c r="F93" s="20" t="s">
        <v>62</v>
      </c>
      <c r="G93" s="18"/>
      <c r="H93" s="20"/>
      <c r="I93" s="20"/>
      <c r="J93" s="20"/>
      <c r="K93" s="3"/>
    </row>
    <row r="94" spans="1:11" s="7" customFormat="1">
      <c r="A94" s="3"/>
      <c r="B94" s="20"/>
      <c r="C94" s="22"/>
      <c r="D94" s="18" t="str">
        <f>$B$90&amp;Commodities!E16</f>
        <v>EXPLVN</v>
      </c>
      <c r="E94" s="18" t="str">
        <f>"Export technology - "&amp;Commodities!F16</f>
        <v>Export technology - Naphtha (Petroleoum)</v>
      </c>
      <c r="F94" s="20" t="s">
        <v>62</v>
      </c>
      <c r="G94" s="18"/>
      <c r="H94" s="20"/>
      <c r="I94" s="20"/>
      <c r="J94" s="20"/>
      <c r="K94" s="3"/>
    </row>
    <row r="95" spans="1:11" s="7" customFormat="1">
      <c r="A95" s="3"/>
      <c r="B95" s="20"/>
      <c r="C95" s="22"/>
      <c r="D95" s="18" t="str">
        <f>$B$90&amp;Commodities!E17</f>
        <v>EXPGSL</v>
      </c>
      <c r="E95" s="18" t="str">
        <f>"Export technology - "&amp;Commodities!F17</f>
        <v>Export technology - Gasoline</v>
      </c>
      <c r="F95" s="20" t="s">
        <v>62</v>
      </c>
      <c r="G95" s="18"/>
      <c r="H95" s="20"/>
      <c r="I95" s="20"/>
      <c r="J95" s="20"/>
      <c r="K95" s="3"/>
    </row>
    <row r="96" spans="1:11" s="7" customFormat="1">
      <c r="A96" s="3"/>
      <c r="B96" s="20"/>
      <c r="C96" s="22"/>
      <c r="D96" s="18" t="str">
        <f>$B$90&amp;Commodities!E18</f>
        <v>EXPKER</v>
      </c>
      <c r="E96" s="18" t="str">
        <f>"Export technology - "&amp;Commodities!F18</f>
        <v>Export technology - Kerosene</v>
      </c>
      <c r="F96" s="20" t="s">
        <v>62</v>
      </c>
      <c r="G96" s="18"/>
      <c r="H96" s="20"/>
      <c r="I96" s="20"/>
      <c r="J96" s="20"/>
      <c r="K96" s="3"/>
    </row>
    <row r="97" spans="1:11" s="7" customFormat="1">
      <c r="A97" s="3"/>
      <c r="B97" s="20"/>
      <c r="C97" s="22"/>
      <c r="D97" s="18" t="str">
        <f>$B$90&amp;Commodities!E19</f>
        <v>EXPDSL</v>
      </c>
      <c r="E97" s="18" t="str">
        <f>"Export technology - "&amp;Commodities!F19</f>
        <v>Export technology - Diesel</v>
      </c>
      <c r="F97" s="20" t="s">
        <v>62</v>
      </c>
      <c r="G97" s="18"/>
      <c r="H97" s="20"/>
      <c r="I97" s="20"/>
      <c r="J97" s="20"/>
      <c r="K97" s="3"/>
    </row>
    <row r="98" spans="1:11" s="7" customFormat="1">
      <c r="A98" s="3"/>
      <c r="B98" s="20"/>
      <c r="C98" s="22"/>
      <c r="D98" s="18" t="str">
        <f>$B$90&amp;Commodities!E20</f>
        <v>EXPHFO</v>
      </c>
      <c r="E98" s="18" t="str">
        <f>"Export technology - "&amp;Commodities!F20</f>
        <v>Export technology - Heavy Fuel Oil</v>
      </c>
      <c r="F98" s="20" t="s">
        <v>62</v>
      </c>
      <c r="G98" s="18"/>
      <c r="H98" s="20"/>
      <c r="I98" s="20"/>
      <c r="J98" s="20"/>
      <c r="K98" s="3"/>
    </row>
    <row r="99" spans="1:11" s="7" customFormat="1">
      <c r="A99" s="3"/>
      <c r="B99" s="20"/>
      <c r="C99" s="22"/>
      <c r="D99" s="18" t="str">
        <f>$B$90&amp;Commodities!E21</f>
        <v>EXPMGO</v>
      </c>
      <c r="E99" s="18" t="str">
        <f>"Export technology - "&amp;Commodities!F21</f>
        <v>Export technology - Marine Gas Oil</v>
      </c>
      <c r="F99" s="20" t="s">
        <v>62</v>
      </c>
      <c r="G99" s="18"/>
      <c r="H99" s="20"/>
      <c r="I99" s="20"/>
      <c r="J99" s="20"/>
      <c r="K99" s="3"/>
    </row>
    <row r="100" spans="1:11" s="7" customFormat="1">
      <c r="A100" s="3"/>
      <c r="B100" s="20"/>
      <c r="C100" s="22"/>
      <c r="D100" s="18" t="str">
        <f>$B$90&amp;Commodities!E22</f>
        <v>EXPAGSL</v>
      </c>
      <c r="E100" s="18" t="str">
        <f>"Export technology - "&amp;Commodities!F22</f>
        <v>Export technology - Aviation gasoline</v>
      </c>
      <c r="F100" s="20" t="s">
        <v>62</v>
      </c>
      <c r="G100" s="18"/>
      <c r="H100" s="20"/>
      <c r="I100" s="20"/>
      <c r="J100" s="20"/>
      <c r="K100" s="3"/>
    </row>
    <row r="101" spans="1:11" s="7" customFormat="1">
      <c r="A101" s="3"/>
      <c r="B101" s="20"/>
      <c r="C101" s="22"/>
      <c r="D101" s="18" t="str">
        <f>$B$90&amp;Commodities!E23</f>
        <v>EXPBGA</v>
      </c>
      <c r="E101" s="18" t="str">
        <f>"Export technology - "&amp;Commodities!F23</f>
        <v>Export technology - Biogas</v>
      </c>
      <c r="F101" s="20" t="s">
        <v>62</v>
      </c>
      <c r="G101" s="18"/>
      <c r="H101" s="20"/>
      <c r="I101" s="20"/>
      <c r="J101" s="20"/>
      <c r="K101" s="3"/>
    </row>
    <row r="102" spans="1:11" s="7" customFormat="1">
      <c r="A102" s="3"/>
      <c r="B102" s="20"/>
      <c r="C102" s="22"/>
      <c r="D102" s="18" t="str">
        <f>$B$90&amp;Commodities!E24</f>
        <v>EXPHFB</v>
      </c>
      <c r="E102" s="18" t="str">
        <f>"Export technology - "&amp;Commodities!F24</f>
        <v>Export technology - Heavy Fuel Bio Oil</v>
      </c>
      <c r="F102" s="20" t="s">
        <v>62</v>
      </c>
      <c r="G102" s="18"/>
      <c r="H102" s="20"/>
      <c r="I102" s="20"/>
      <c r="J102" s="20"/>
      <c r="K102" s="3"/>
    </row>
    <row r="103" spans="1:11" s="7" customFormat="1">
      <c r="A103" s="3"/>
      <c r="B103" s="20"/>
      <c r="C103" s="22"/>
      <c r="D103" s="18" t="str">
        <f>$B$90&amp;Commodities!E25</f>
        <v>EXPDDGS</v>
      </c>
      <c r="E103" s="18" t="str">
        <f>"Export technology - "&amp;Commodities!F25</f>
        <v>Export technology - Ethanol</v>
      </c>
      <c r="F103" s="20" t="s">
        <v>62</v>
      </c>
      <c r="G103" s="18"/>
      <c r="H103" s="20"/>
      <c r="I103" s="20"/>
      <c r="J103" s="20"/>
      <c r="K103" s="3"/>
    </row>
    <row r="104" spans="1:11" s="7" customFormat="1">
      <c r="A104" s="3"/>
      <c r="B104" s="20"/>
      <c r="C104" s="22"/>
      <c r="D104" s="18" t="str">
        <f>$B$90&amp;Commodities!E26</f>
        <v>EXPH2</v>
      </c>
      <c r="E104" s="18" t="str">
        <f>"Export technology - "&amp;Commodities!F26</f>
        <v>Export technology - Hydrogen</v>
      </c>
      <c r="F104" s="20" t="s">
        <v>62</v>
      </c>
      <c r="G104" s="18"/>
      <c r="H104" s="20"/>
      <c r="I104" s="20"/>
      <c r="J104" s="20"/>
      <c r="K104" s="3"/>
    </row>
    <row r="105" spans="1:11" s="7" customFormat="1">
      <c r="A105" s="3"/>
      <c r="B105" s="20"/>
      <c r="C105" s="22"/>
      <c r="D105" s="18" t="str">
        <f>$B$90&amp;Commodities!E27</f>
        <v>EXPH2G</v>
      </c>
      <c r="E105" s="18" t="str">
        <f>"Export technology - "&amp;Commodities!F27</f>
        <v>Export technology - Hydrogen Gas</v>
      </c>
      <c r="F105" s="20" t="s">
        <v>62</v>
      </c>
      <c r="G105" s="18"/>
      <c r="H105" s="20"/>
      <c r="I105" s="20"/>
      <c r="J105" s="20"/>
      <c r="K105" s="3"/>
    </row>
    <row r="106" spans="1:11" s="7" customFormat="1">
      <c r="A106" s="3"/>
      <c r="B106" s="20"/>
      <c r="C106" s="22"/>
      <c r="D106" s="18" t="str">
        <f>$B$90&amp;Commodities!E28</f>
        <v>EXPAMM</v>
      </c>
      <c r="E106" s="18" t="str">
        <f>"Export technology - "&amp;Commodities!F28</f>
        <v>Export technology - Ammonia (Liquid)</v>
      </c>
      <c r="F106" s="20" t="s">
        <v>62</v>
      </c>
      <c r="G106" s="18"/>
      <c r="H106" s="20"/>
      <c r="I106" s="20"/>
      <c r="J106" s="20"/>
      <c r="K106" s="3"/>
    </row>
    <row r="107" spans="1:11" s="7" customFormat="1">
      <c r="A107" s="3"/>
      <c r="B107" s="20"/>
      <c r="C107" s="22"/>
      <c r="D107" s="18" t="str">
        <f>$B$90&amp;Commodities!E29</f>
        <v>EXPDME</v>
      </c>
      <c r="E107" s="18" t="str">
        <f>"Export technology - "&amp;Commodities!F29</f>
        <v>Export technology - Dimethyl ether</v>
      </c>
      <c r="F107" s="20" t="s">
        <v>62</v>
      </c>
      <c r="G107" s="18"/>
      <c r="H107" s="20"/>
      <c r="I107" s="20"/>
      <c r="J107" s="20"/>
      <c r="K107" s="3"/>
    </row>
    <row r="108" spans="1:11" s="7" customFormat="1">
      <c r="A108" s="3"/>
      <c r="B108" s="20"/>
      <c r="C108" s="22"/>
      <c r="D108" s="18" t="str">
        <f>$B$90&amp;Commodities!E30</f>
        <v>EXPKRB1</v>
      </c>
      <c r="E108" s="18" t="str">
        <f>"Export technology - "&amp;Commodities!F30</f>
        <v>Export technology - Bio Kerosene G1</v>
      </c>
      <c r="F108" s="20" t="s">
        <v>62</v>
      </c>
      <c r="G108" s="18"/>
      <c r="H108" s="20"/>
      <c r="I108" s="20"/>
      <c r="J108" s="20"/>
      <c r="K108" s="3"/>
    </row>
    <row r="109" spans="1:11" s="7" customFormat="1">
      <c r="A109" s="3"/>
      <c r="B109" s="20"/>
      <c r="C109" s="22"/>
      <c r="D109" s="18" t="str">
        <f>$B$90&amp;Commodities!E31</f>
        <v>EXPKRB2</v>
      </c>
      <c r="E109" s="18" t="str">
        <f>"Export technology - "&amp;Commodities!F31</f>
        <v>Export technology - Bio Kerosene G2</v>
      </c>
      <c r="F109" s="20" t="s">
        <v>62</v>
      </c>
      <c r="G109" s="18"/>
      <c r="H109" s="20"/>
      <c r="I109" s="20"/>
      <c r="J109" s="20"/>
      <c r="K109" s="3"/>
    </row>
    <row r="110" spans="1:11" s="7" customFormat="1">
      <c r="A110" s="3"/>
      <c r="B110" s="20"/>
      <c r="C110" s="22"/>
      <c r="D110" s="18" t="str">
        <f>$B$90&amp;Commodities!E32</f>
        <v>EXPKRE</v>
      </c>
      <c r="E110" s="18" t="str">
        <f>"Export technology - "&amp;Commodities!F32</f>
        <v>Export technology - Electro Kerosene</v>
      </c>
      <c r="F110" s="20" t="s">
        <v>62</v>
      </c>
      <c r="G110" s="18"/>
      <c r="H110" s="20"/>
      <c r="I110" s="20"/>
      <c r="J110" s="20"/>
      <c r="K110" s="3"/>
    </row>
    <row r="111" spans="1:11" s="7" customFormat="1">
      <c r="A111" s="3"/>
      <c r="B111" s="20"/>
      <c r="C111" s="22"/>
      <c r="D111" s="18" t="str">
        <f>$B$90&amp;Commodities!E33</f>
        <v>EXPSNG1</v>
      </c>
      <c r="E111" s="18" t="str">
        <f>"Export technology - "&amp;Commodities!F33</f>
        <v>Export technology - Bio Synt. Nat. Gas G1</v>
      </c>
      <c r="F111" s="20" t="s">
        <v>62</v>
      </c>
      <c r="G111" s="18"/>
      <c r="H111" s="20"/>
      <c r="I111" s="20"/>
      <c r="J111" s="20"/>
      <c r="K111" s="3"/>
    </row>
    <row r="112" spans="1:11" s="7" customFormat="1">
      <c r="A112" s="3"/>
      <c r="B112" s="20"/>
      <c r="C112" s="22"/>
      <c r="D112" s="18" t="str">
        <f>$B$90&amp;Commodities!E34</f>
        <v>EXPSNG2</v>
      </c>
      <c r="E112" s="18" t="str">
        <f>"Export technology - "&amp;Commodities!F34</f>
        <v>Export technology - Bio Synt. Nat. Gas G2</v>
      </c>
      <c r="F112" s="20" t="s">
        <v>62</v>
      </c>
      <c r="G112" s="18"/>
      <c r="H112" s="20"/>
      <c r="I112" s="20"/>
      <c r="J112" s="20"/>
      <c r="K112" s="3"/>
    </row>
    <row r="113" spans="1:11" s="7" customFormat="1">
      <c r="A113" s="3"/>
      <c r="B113" s="20"/>
      <c r="C113" s="22"/>
      <c r="D113" s="18" t="str">
        <f>$B$90&amp;Commodities!E35</f>
        <v>EXPSNE</v>
      </c>
      <c r="E113" s="18" t="str">
        <f>"Export technology - "&amp;Commodities!F35</f>
        <v>Export technology - Electro Synt. Nat. Gas</v>
      </c>
      <c r="F113" s="20" t="s">
        <v>62</v>
      </c>
      <c r="G113" s="18"/>
      <c r="H113" s="20"/>
      <c r="I113" s="20"/>
      <c r="J113" s="20"/>
      <c r="K113" s="3"/>
    </row>
    <row r="114" spans="1:11" s="7" customFormat="1">
      <c r="A114" s="3"/>
      <c r="B114" s="20"/>
      <c r="C114" s="22"/>
      <c r="D114" s="18" t="str">
        <f>$B$90&amp;Commodities!E36</f>
        <v>EXPDSB1</v>
      </c>
      <c r="E114" s="18" t="str">
        <f>"Export technology - "&amp;Commodities!F36</f>
        <v>Export technology - Biodiesel G1</v>
      </c>
      <c r="F114" s="20" t="s">
        <v>62</v>
      </c>
      <c r="G114" s="18"/>
      <c r="H114" s="20"/>
      <c r="I114" s="20"/>
      <c r="J114" s="20"/>
      <c r="K114" s="3"/>
    </row>
    <row r="115" spans="1:11" s="7" customFormat="1">
      <c r="A115" s="3"/>
      <c r="B115" s="20"/>
      <c r="C115" s="22"/>
      <c r="D115" s="18" t="str">
        <f>$B$90&amp;Commodities!E37</f>
        <v>EXPDSB2</v>
      </c>
      <c r="E115" s="18" t="str">
        <f>"Export technology - "&amp;Commodities!F37</f>
        <v>Export technology - Biodiesel G2</v>
      </c>
      <c r="F115" s="20" t="s">
        <v>62</v>
      </c>
      <c r="G115" s="18"/>
      <c r="H115" s="20"/>
      <c r="I115" s="20"/>
      <c r="J115" s="20"/>
      <c r="K115" s="3"/>
    </row>
    <row r="116" spans="1:11" s="7" customFormat="1">
      <c r="A116" s="3"/>
      <c r="B116" s="20"/>
      <c r="C116" s="22"/>
      <c r="D116" s="18" t="str">
        <f>$B$90&amp;Commodities!E38</f>
        <v>EXPDSE</v>
      </c>
      <c r="E116" s="18" t="str">
        <f>"Export technology - "&amp;Commodities!F38</f>
        <v>Export technology - Electro Diesel</v>
      </c>
      <c r="F116" s="20" t="s">
        <v>62</v>
      </c>
      <c r="G116" s="18"/>
      <c r="H116" s="20"/>
      <c r="I116" s="20"/>
      <c r="J116" s="20"/>
      <c r="K116" s="3"/>
    </row>
    <row r="117" spans="1:11" s="7" customFormat="1">
      <c r="A117" s="3"/>
      <c r="B117" s="20"/>
      <c r="C117" s="22"/>
      <c r="D117" s="18" t="str">
        <f>$B$90&amp;Commodities!E39</f>
        <v>EXPGSB1</v>
      </c>
      <c r="E117" s="18" t="str">
        <f>"Export technology - "&amp;Commodities!F39</f>
        <v>Export technology - Bioethanol G1</v>
      </c>
      <c r="F117" s="20" t="s">
        <v>62</v>
      </c>
      <c r="G117" s="18"/>
      <c r="H117" s="20"/>
      <c r="I117" s="20"/>
      <c r="J117" s="20"/>
      <c r="K117" s="3"/>
    </row>
    <row r="118" spans="1:11" s="7" customFormat="1">
      <c r="A118" s="3"/>
      <c r="B118" s="20"/>
      <c r="C118" s="22"/>
      <c r="D118" s="18" t="str">
        <f>$B$90&amp;Commodities!E40</f>
        <v>EXPGSB2</v>
      </c>
      <c r="E118" s="18" t="str">
        <f>"Export technology - "&amp;Commodities!F40</f>
        <v>Export technology - Bioethanol G2</v>
      </c>
      <c r="F118" s="20" t="s">
        <v>62</v>
      </c>
      <c r="G118" s="18"/>
      <c r="H118" s="20"/>
      <c r="I118" s="20"/>
      <c r="J118" s="20"/>
      <c r="K118" s="3"/>
    </row>
    <row r="119" spans="1:11" s="7" customFormat="1">
      <c r="A119" s="3"/>
      <c r="B119" s="20"/>
      <c r="C119" s="22"/>
      <c r="D119" s="18" t="str">
        <f>$B$90&amp;Commodities!E41</f>
        <v>EXPGSE</v>
      </c>
      <c r="E119" s="18" t="str">
        <f>"Export technology - "&amp;Commodities!F41</f>
        <v>Export technology - Electro Gasoline</v>
      </c>
      <c r="F119" s="20" t="s">
        <v>62</v>
      </c>
      <c r="G119" s="18"/>
      <c r="H119" s="20"/>
      <c r="I119" s="20"/>
      <c r="J119" s="20"/>
      <c r="K119" s="3"/>
    </row>
    <row r="120" spans="1:11" s="7" customFormat="1">
      <c r="A120" s="3"/>
      <c r="B120" s="20"/>
      <c r="C120" s="22"/>
      <c r="D120" s="18" t="str">
        <f>$B$90&amp;Commodities!E42</f>
        <v>EXPMOB1</v>
      </c>
      <c r="E120" s="18" t="str">
        <f>"Export technology - "&amp;Commodities!F42</f>
        <v>Export technology - Bio Methanol G1</v>
      </c>
      <c r="F120" s="20" t="s">
        <v>62</v>
      </c>
      <c r="G120" s="18"/>
      <c r="H120" s="20"/>
      <c r="I120" s="20"/>
      <c r="J120" s="20"/>
      <c r="K120" s="3"/>
    </row>
    <row r="121" spans="1:11" s="7" customFormat="1">
      <c r="A121" s="3"/>
      <c r="B121" s="20"/>
      <c r="C121" s="22"/>
      <c r="D121" s="18" t="str">
        <f>$B$90&amp;Commodities!E43</f>
        <v>EXPMOB2</v>
      </c>
      <c r="E121" s="18" t="str">
        <f>"Export technology - "&amp;Commodities!F43</f>
        <v>Export technology - Bio Methanol G2</v>
      </c>
      <c r="F121" s="20" t="s">
        <v>62</v>
      </c>
      <c r="G121" s="18"/>
      <c r="H121" s="20"/>
      <c r="I121" s="20"/>
      <c r="J121" s="20"/>
      <c r="K121" s="3"/>
    </row>
    <row r="122" spans="1:11" s="7" customFormat="1">
      <c r="A122" s="3"/>
      <c r="B122" s="20"/>
      <c r="C122" s="22"/>
      <c r="D122" s="18" t="str">
        <f>$B$90&amp;Commodities!E44</f>
        <v>EXPMOE</v>
      </c>
      <c r="E122" s="18" t="str">
        <f>"Export technology - "&amp;Commodities!F44</f>
        <v>Export technology - Electro Methanol</v>
      </c>
      <c r="F122" s="20" t="s">
        <v>62</v>
      </c>
      <c r="G122" s="18"/>
      <c r="H122" s="20"/>
      <c r="I122" s="20"/>
      <c r="J122" s="20"/>
      <c r="K122" s="3"/>
    </row>
    <row r="123" spans="1:11" s="7" customFormat="1">
      <c r="A123" s="3"/>
      <c r="B123" s="20"/>
      <c r="C123" s="22"/>
      <c r="D123" s="18" t="str">
        <f>$B$90&amp;Commodities!E66</f>
        <v>EXPLNB</v>
      </c>
      <c r="E123" s="18" t="str">
        <f>"Export technology - "&amp;Commodities!F66</f>
        <v>Export technology - Bio Naphtha (Petroleoum)</v>
      </c>
      <c r="F123" s="20" t="s">
        <v>62</v>
      </c>
      <c r="G123" s="18"/>
      <c r="H123" s="20"/>
      <c r="I123" s="20"/>
      <c r="J123" s="20"/>
      <c r="K123" s="3"/>
    </row>
    <row r="124" spans="1:11" s="7" customFormat="1">
      <c r="A124" s="3"/>
      <c r="B124" s="20"/>
      <c r="C124" s="22"/>
      <c r="D124" s="18" t="str">
        <f>$B$90&amp;Commodities!E67</f>
        <v>EXPGLY</v>
      </c>
      <c r="E124" s="18" t="str">
        <f>"Export technology - "&amp;Commodities!F67</f>
        <v>Export technology - Glycerol</v>
      </c>
      <c r="F124" s="20" t="s">
        <v>62</v>
      </c>
      <c r="G124" s="18"/>
      <c r="H124" s="20"/>
      <c r="I124" s="20"/>
      <c r="J124" s="20"/>
      <c r="K124" s="3"/>
    </row>
    <row r="125" spans="1:11" s="7" customFormat="1">
      <c r="A125" s="3"/>
      <c r="B125" s="20"/>
      <c r="C125" s="22"/>
      <c r="D125" s="18" t="str">
        <f>$B$90&amp;Commodities!E68</f>
        <v>EXPRPC</v>
      </c>
      <c r="E125" s="18" t="str">
        <f>"Export technology - "&amp;Commodities!F68</f>
        <v>Export technology - Rape Cake</v>
      </c>
      <c r="F125" s="20" t="s">
        <v>62</v>
      </c>
      <c r="G125" s="18"/>
      <c r="H125" s="20"/>
      <c r="I125" s="20"/>
      <c r="J125" s="20"/>
      <c r="K125" s="3"/>
    </row>
    <row r="126" spans="1:11" s="7" customFormat="1">
      <c r="A126" s="3"/>
      <c r="B126" s="20"/>
      <c r="C126" s="22"/>
      <c r="D126" s="18" t="str">
        <f>$B$90&amp;Commodities!E69</f>
        <v>EXPSGP</v>
      </c>
      <c r="E126" s="18" t="str">
        <f>"Export technology - "&amp;Commodities!F69</f>
        <v>Export technology - Sugar Beet Pulp</v>
      </c>
      <c r="F126" s="20" t="s">
        <v>62</v>
      </c>
      <c r="G126" s="18"/>
      <c r="H126" s="20"/>
      <c r="I126" s="20"/>
      <c r="J126" s="20"/>
      <c r="K126" s="3"/>
    </row>
    <row r="127" spans="1:11" s="7" customFormat="1">
      <c r="A127" s="3"/>
      <c r="B127" s="20"/>
      <c r="C127" s="22"/>
      <c r="D127" s="18" t="str">
        <f>$B$90&amp;Commodities!E65</f>
        <v>EXPOTH</v>
      </c>
      <c r="E127" s="18" t="str">
        <f>"Export technology - "&amp;Commodities!F65</f>
        <v>Export technology - Other non energy related commodities</v>
      </c>
      <c r="F127" s="20" t="s">
        <v>62</v>
      </c>
      <c r="G127" s="18"/>
      <c r="H127" s="20"/>
      <c r="I127" s="20"/>
      <c r="J127" s="20"/>
      <c r="K127" s="3"/>
    </row>
    <row r="128" spans="1:11" s="7" customFormat="1">
      <c r="A128" s="3"/>
      <c r="B128" s="20"/>
      <c r="C128" s="22"/>
      <c r="D128" s="398" t="s">
        <v>2165</v>
      </c>
      <c r="E128" s="398" t="s">
        <v>2169</v>
      </c>
      <c r="F128" s="20" t="s">
        <v>62</v>
      </c>
      <c r="G128" s="18"/>
      <c r="H128" s="20" t="s">
        <v>1672</v>
      </c>
      <c r="I128" s="20"/>
      <c r="J128" s="20"/>
      <c r="K128" s="3"/>
    </row>
    <row r="129" spans="1:11" s="7" customFormat="1">
      <c r="A129" s="3"/>
      <c r="B129" s="20"/>
      <c r="C129" s="22"/>
      <c r="D129" s="398" t="s">
        <v>2168</v>
      </c>
      <c r="E129" s="398" t="s">
        <v>2170</v>
      </c>
      <c r="F129" s="20" t="s">
        <v>62</v>
      </c>
      <c r="G129" s="18"/>
      <c r="H129" s="20" t="s">
        <v>1672</v>
      </c>
      <c r="I129" s="20"/>
      <c r="J129" s="20"/>
      <c r="K129" s="3"/>
    </row>
    <row r="130" spans="1:11" s="7" customFormat="1">
      <c r="A130" s="3"/>
      <c r="B130" s="20"/>
      <c r="C130" s="22"/>
      <c r="D130" s="398" t="s">
        <v>2151</v>
      </c>
      <c r="E130" s="398" t="s">
        <v>2137</v>
      </c>
      <c r="F130" s="20" t="s">
        <v>62</v>
      </c>
      <c r="G130" s="18"/>
      <c r="H130" s="20" t="s">
        <v>1672</v>
      </c>
      <c r="I130" s="20"/>
      <c r="J130" s="20"/>
      <c r="K130" s="3"/>
    </row>
    <row r="131" spans="1:11" s="7" customFormat="1">
      <c r="A131" s="3"/>
      <c r="B131" s="20"/>
      <c r="C131" s="22"/>
      <c r="D131" s="398" t="s">
        <v>2152</v>
      </c>
      <c r="E131" s="398" t="s">
        <v>2138</v>
      </c>
      <c r="F131" s="20" t="s">
        <v>62</v>
      </c>
      <c r="G131" s="18"/>
      <c r="H131" s="20" t="s">
        <v>1672</v>
      </c>
      <c r="I131" s="20"/>
      <c r="J131" s="20"/>
      <c r="K131" s="3"/>
    </row>
    <row r="132" spans="1:11" s="7" customFormat="1">
      <c r="A132" s="3"/>
      <c r="B132" s="20"/>
      <c r="C132" s="22"/>
      <c r="D132" s="398" t="s">
        <v>2153</v>
      </c>
      <c r="E132" s="398" t="s">
        <v>2139</v>
      </c>
      <c r="F132" s="20" t="s">
        <v>62</v>
      </c>
      <c r="G132" s="18"/>
      <c r="H132" s="20" t="s">
        <v>1672</v>
      </c>
      <c r="I132" s="20"/>
      <c r="J132" s="20"/>
      <c r="K132" s="3"/>
    </row>
    <row r="133" spans="1:11" s="7" customFormat="1">
      <c r="A133" s="3"/>
      <c r="B133" s="20"/>
      <c r="C133" s="22"/>
      <c r="D133" s="398" t="s">
        <v>2154</v>
      </c>
      <c r="E133" s="398" t="s">
        <v>2140</v>
      </c>
      <c r="F133" s="20" t="s">
        <v>62</v>
      </c>
      <c r="G133" s="18"/>
      <c r="H133" s="20" t="s">
        <v>1672</v>
      </c>
      <c r="I133" s="20"/>
      <c r="J133" s="20"/>
      <c r="K133" s="3"/>
    </row>
    <row r="134" spans="1:11" s="7" customFormat="1">
      <c r="A134" s="3"/>
      <c r="B134" s="20"/>
      <c r="C134" s="22"/>
      <c r="D134" s="398" t="s">
        <v>2155</v>
      </c>
      <c r="E134" s="398" t="s">
        <v>2141</v>
      </c>
      <c r="F134" s="20" t="s">
        <v>62</v>
      </c>
      <c r="G134" s="18"/>
      <c r="H134" s="20" t="s">
        <v>1672</v>
      </c>
      <c r="I134" s="20"/>
      <c r="J134" s="20"/>
      <c r="K134" s="3"/>
    </row>
    <row r="135" spans="1:11" s="7" customFormat="1">
      <c r="A135" s="3"/>
      <c r="B135" s="20"/>
      <c r="C135" s="22"/>
      <c r="D135" s="398" t="s">
        <v>2156</v>
      </c>
      <c r="E135" s="398" t="s">
        <v>2166</v>
      </c>
      <c r="F135" s="20" t="s">
        <v>62</v>
      </c>
      <c r="G135" s="18"/>
      <c r="H135" s="20" t="s">
        <v>1672</v>
      </c>
      <c r="I135" s="20"/>
      <c r="J135" s="20"/>
      <c r="K135" s="3"/>
    </row>
    <row r="136" spans="1:11" s="7" customFormat="1">
      <c r="A136" s="3"/>
      <c r="B136" s="20"/>
      <c r="C136" s="22"/>
      <c r="D136" s="398" t="s">
        <v>2157</v>
      </c>
      <c r="E136" s="398" t="s">
        <v>2142</v>
      </c>
      <c r="F136" s="20" t="s">
        <v>62</v>
      </c>
      <c r="G136" s="18"/>
      <c r="H136" s="20" t="s">
        <v>1672</v>
      </c>
      <c r="I136" s="20"/>
      <c r="J136" s="20"/>
      <c r="K136" s="3"/>
    </row>
    <row r="137" spans="1:11" s="7" customFormat="1">
      <c r="A137" s="3"/>
      <c r="B137" s="20"/>
      <c r="C137" s="22"/>
      <c r="D137" s="398" t="s">
        <v>2158</v>
      </c>
      <c r="E137" s="398" t="s">
        <v>2141</v>
      </c>
      <c r="F137" s="20" t="s">
        <v>62</v>
      </c>
      <c r="G137" s="18"/>
      <c r="H137" s="20" t="s">
        <v>1672</v>
      </c>
      <c r="I137" s="20"/>
      <c r="J137" s="20"/>
      <c r="K137" s="3"/>
    </row>
    <row r="138" spans="1:11" s="7" customFormat="1">
      <c r="A138" s="3"/>
      <c r="B138" s="20"/>
      <c r="C138" s="22"/>
      <c r="D138" s="398" t="s">
        <v>2163</v>
      </c>
      <c r="E138" s="398" t="s">
        <v>2175</v>
      </c>
      <c r="F138" s="20" t="s">
        <v>62</v>
      </c>
      <c r="G138" s="18"/>
      <c r="H138" s="20" t="s">
        <v>1672</v>
      </c>
      <c r="I138" s="20"/>
      <c r="J138" s="20"/>
      <c r="K138" s="3"/>
    </row>
    <row r="139" spans="1:11" s="7" customFormat="1">
      <c r="A139" s="3"/>
      <c r="B139" s="20"/>
      <c r="C139" s="22"/>
      <c r="D139" s="398" t="s">
        <v>2164</v>
      </c>
      <c r="E139" s="398" t="s">
        <v>2176</v>
      </c>
      <c r="F139" s="20" t="s">
        <v>62</v>
      </c>
      <c r="G139" s="18"/>
      <c r="H139" s="20" t="s">
        <v>1672</v>
      </c>
      <c r="I139" s="20"/>
      <c r="J139" s="20"/>
      <c r="K139" s="3"/>
    </row>
    <row r="140" spans="1:11" s="7" customFormat="1">
      <c r="A140" s="3"/>
      <c r="B140" s="20"/>
      <c r="C140" s="22"/>
      <c r="D140" s="398" t="s">
        <v>2171</v>
      </c>
      <c r="E140" s="398" t="s">
        <v>2170</v>
      </c>
      <c r="F140" s="20" t="s">
        <v>62</v>
      </c>
      <c r="G140" s="18"/>
      <c r="H140" s="20" t="s">
        <v>1672</v>
      </c>
    </row>
    <row r="141" spans="1:11" s="7" customFormat="1">
      <c r="A141" s="3"/>
      <c r="B141" s="20"/>
      <c r="C141" s="22"/>
      <c r="D141" s="398" t="s">
        <v>2156</v>
      </c>
      <c r="E141" s="398" t="s">
        <v>2177</v>
      </c>
      <c r="F141" s="20" t="s">
        <v>62</v>
      </c>
      <c r="G141" s="18"/>
      <c r="H141" s="20" t="s">
        <v>1672</v>
      </c>
      <c r="I141" s="20"/>
      <c r="J141" s="20"/>
      <c r="K141" s="3"/>
    </row>
    <row r="142" spans="1:11" s="7" customFormat="1">
      <c r="A142" s="3"/>
      <c r="B142" s="20"/>
      <c r="C142" s="22"/>
      <c r="D142" s="398" t="s">
        <v>2174</v>
      </c>
      <c r="E142" s="398" t="s">
        <v>2178</v>
      </c>
      <c r="F142" s="20" t="s">
        <v>62</v>
      </c>
      <c r="G142" s="18"/>
      <c r="H142" s="20" t="s">
        <v>1672</v>
      </c>
      <c r="I142" s="20"/>
      <c r="J142" s="20"/>
      <c r="K142" s="3"/>
    </row>
    <row r="143" spans="1:11" s="1262" customFormat="1">
      <c r="B143" s="1266" t="s">
        <v>143</v>
      </c>
      <c r="C143" s="1264"/>
      <c r="D143" s="1267" t="str">
        <f>"FT-"&amp;Commodities!E81</f>
        <v>FT-SUPELC</v>
      </c>
      <c r="E143" s="1267" t="str">
        <f>"FT technology - "&amp;Commodities!F81</f>
        <v>FT technology - Supply electricity</v>
      </c>
      <c r="F143" s="1266" t="s">
        <v>62</v>
      </c>
      <c r="G143" s="1265"/>
      <c r="H143" s="1268" t="s">
        <v>1672</v>
      </c>
      <c r="I143" s="1263"/>
      <c r="J143" s="1263"/>
    </row>
    <row r="144" spans="1:11" s="7" customFormat="1">
      <c r="A144" s="3"/>
      <c r="B144" s="20"/>
      <c r="C144" s="22"/>
      <c r="D144" s="484" t="str">
        <f>"FT-"&amp;Commodities!E82</f>
        <v>FT-SUPHETC</v>
      </c>
      <c r="E144" s="484" t="str">
        <f>"FT technology - "&amp;Commodities!F82</f>
        <v>FT technology - Supply Decentral district heating</v>
      </c>
      <c r="F144" s="398" t="s">
        <v>62</v>
      </c>
      <c r="G144" s="18"/>
      <c r="H144" s="481" t="s">
        <v>1672</v>
      </c>
      <c r="I144" s="20"/>
      <c r="J144" s="20"/>
      <c r="K144" s="3"/>
    </row>
    <row r="145" spans="1:11" s="7" customFormat="1">
      <c r="A145" s="3"/>
      <c r="B145" s="522"/>
      <c r="C145" s="551"/>
      <c r="D145" s="525" t="str">
        <f>"FT-"&amp;Commodities!E83</f>
        <v>FT-SUPHETD</v>
      </c>
      <c r="E145" s="525" t="str">
        <f>"FT technology - "&amp;Commodities!F83</f>
        <v>FT technology - Supply Central district heating</v>
      </c>
      <c r="F145" s="521" t="s">
        <v>62</v>
      </c>
      <c r="G145" s="544"/>
      <c r="H145" s="481" t="s">
        <v>1672</v>
      </c>
      <c r="I145" s="522"/>
      <c r="J145" s="20"/>
      <c r="K145" s="3"/>
    </row>
    <row r="146" spans="1:11" s="7" customFormat="1">
      <c r="A146" s="3"/>
      <c r="B146" s="398"/>
      <c r="C146" s="22"/>
      <c r="D146" s="484" t="str">
        <f>"FT-"&amp;Commodities!E84</f>
        <v>FT-SUPCOA</v>
      </c>
      <c r="E146" s="484" t="str">
        <f>"FT technology - "&amp;Commodities!F84</f>
        <v>FT technology - Supply Coal</v>
      </c>
      <c r="F146" s="398" t="s">
        <v>62</v>
      </c>
      <c r="G146" s="18"/>
      <c r="H146" s="20"/>
      <c r="I146" s="20"/>
      <c r="J146" s="20"/>
      <c r="K146" s="3"/>
    </row>
    <row r="147" spans="1:11" s="7" customFormat="1">
      <c r="A147" s="3"/>
      <c r="B147" s="20"/>
      <c r="C147" s="22"/>
      <c r="D147" s="484" t="str">
        <f>"FT-"&amp;Commodities!E85</f>
        <v>FT-SUPNGA</v>
      </c>
      <c r="E147" s="484" t="str">
        <f>"FT technology - "&amp;Commodities!F85</f>
        <v>FT technology - Supply Natural Gas</v>
      </c>
      <c r="F147" s="398" t="s">
        <v>62</v>
      </c>
      <c r="G147" s="18"/>
      <c r="H147" s="20"/>
      <c r="I147" s="20"/>
      <c r="J147" s="20"/>
      <c r="K147" s="3"/>
    </row>
    <row r="148" spans="1:11" s="7" customFormat="1">
      <c r="A148" s="3"/>
      <c r="B148" s="20"/>
      <c r="C148" s="22"/>
      <c r="D148" s="484" t="str">
        <f>"FT-"&amp;Commodities!E86</f>
        <v>FT-SUPCRD</v>
      </c>
      <c r="E148" s="484" t="str">
        <f>"FT technology - "&amp;Commodities!F86</f>
        <v>FT technology - Supply Crude Oil</v>
      </c>
      <c r="F148" s="398" t="s">
        <v>62</v>
      </c>
      <c r="G148" s="18"/>
      <c r="H148" s="20"/>
      <c r="I148" s="20"/>
      <c r="J148" s="20"/>
      <c r="K148" s="3"/>
    </row>
    <row r="149" spans="1:11" s="7" customFormat="1">
      <c r="A149" s="3"/>
      <c r="B149" s="20"/>
      <c r="C149" s="22"/>
      <c r="D149" s="484" t="str">
        <f>"FT-"&amp;Commodities!E87</f>
        <v>FT-SUPLPG</v>
      </c>
      <c r="E149" s="484" t="str">
        <f>"FT technology - "&amp;Commodities!F87</f>
        <v>FT technology - Supply Liquid petrol gas</v>
      </c>
      <c r="F149" s="398" t="s">
        <v>62</v>
      </c>
      <c r="G149" s="18"/>
      <c r="H149" s="20"/>
      <c r="I149" s="20"/>
      <c r="J149" s="20"/>
      <c r="K149" s="3"/>
    </row>
    <row r="150" spans="1:11" s="7" customFormat="1">
      <c r="A150" s="3"/>
      <c r="B150" s="20"/>
      <c r="C150" s="22"/>
      <c r="D150" s="484" t="str">
        <f>"FT-"&amp;Commodities!E88</f>
        <v>FT-SUPLVN</v>
      </c>
      <c r="E150" s="484" t="str">
        <f>"FT technology - "&amp;Commodities!F88</f>
        <v>FT technology - Supply Naphtha (Petroleoum)</v>
      </c>
      <c r="F150" s="398" t="s">
        <v>62</v>
      </c>
      <c r="G150" s="18"/>
      <c r="H150" s="20"/>
      <c r="I150" s="20"/>
      <c r="J150" s="20"/>
      <c r="K150" s="3"/>
    </row>
    <row r="151" spans="1:11" s="7" customFormat="1">
      <c r="A151" s="3"/>
      <c r="B151" s="20"/>
      <c r="C151" s="22"/>
      <c r="D151" s="484" t="str">
        <f>"FT-"&amp;Commodities!E89</f>
        <v>FT-SUPGSL</v>
      </c>
      <c r="E151" s="484" t="str">
        <f>"FT technology - "&amp;Commodities!F89</f>
        <v>FT technology - Supply Gasoline</v>
      </c>
      <c r="F151" s="398" t="s">
        <v>62</v>
      </c>
      <c r="G151" s="18"/>
      <c r="H151" s="20"/>
      <c r="I151" s="20"/>
      <c r="J151" s="20"/>
      <c r="K151" s="3"/>
    </row>
    <row r="152" spans="1:11" s="7" customFormat="1">
      <c r="A152" s="3"/>
      <c r="B152" s="20"/>
      <c r="C152" s="22"/>
      <c r="D152" s="484" t="str">
        <f>"FT-"&amp;Commodities!E90</f>
        <v>FT-SUPKER</v>
      </c>
      <c r="E152" s="484" t="str">
        <f>"FT technology - "&amp;Commodities!F90</f>
        <v>FT technology - Supply Kerosene</v>
      </c>
      <c r="F152" s="398" t="s">
        <v>62</v>
      </c>
      <c r="G152" s="18"/>
      <c r="H152" s="20"/>
      <c r="I152" s="20"/>
      <c r="J152" s="20"/>
      <c r="K152" s="3"/>
    </row>
    <row r="153" spans="1:11" s="7" customFormat="1">
      <c r="A153" s="3"/>
      <c r="B153" s="20"/>
      <c r="C153" s="22"/>
      <c r="D153" s="484" t="str">
        <f>"FT-"&amp;Commodities!E91</f>
        <v>FT-SUPDSL</v>
      </c>
      <c r="E153" s="484" t="str">
        <f>"FT technology - "&amp;Commodities!F91</f>
        <v>FT technology - Supply Diesel</v>
      </c>
      <c r="F153" s="398" t="s">
        <v>62</v>
      </c>
      <c r="G153" s="18"/>
      <c r="H153" s="20"/>
      <c r="I153" s="20"/>
      <c r="J153" s="20"/>
      <c r="K153" s="3"/>
    </row>
    <row r="154" spans="1:11" s="7" customFormat="1">
      <c r="A154" s="3"/>
      <c r="B154" s="20"/>
      <c r="C154" s="22"/>
      <c r="D154" s="484" t="str">
        <f>"FT-"&amp;Commodities!E92</f>
        <v>FT-SUPHFO</v>
      </c>
      <c r="E154" s="484" t="str">
        <f>"FT technology - "&amp;Commodities!F92</f>
        <v>FT technology - Supply Heavy Fuel Oil</v>
      </c>
      <c r="F154" s="398" t="s">
        <v>62</v>
      </c>
      <c r="G154" s="18"/>
      <c r="H154" s="20"/>
      <c r="I154" s="20"/>
      <c r="J154" s="20"/>
      <c r="K154" s="3"/>
    </row>
    <row r="155" spans="1:11">
      <c r="D155" s="484" t="str">
        <f>"FT-"&amp;Commodities!E93</f>
        <v>FT-SUPMGO</v>
      </c>
      <c r="E155" s="484" t="str">
        <f>"FT technology - "&amp;Commodities!F93</f>
        <v>FT technology - Supply Marine Gas Oil</v>
      </c>
      <c r="F155" s="398" t="s">
        <v>62</v>
      </c>
      <c r="G155" s="18"/>
      <c r="H155" s="15"/>
      <c r="I155" s="15"/>
      <c r="J155" s="15"/>
    </row>
    <row r="156" spans="1:11">
      <c r="D156" s="484" t="str">
        <f>"FT-"&amp;Commodities!E94</f>
        <v>FT-SUPAGSL</v>
      </c>
      <c r="E156" s="484" t="str">
        <f>"FT technology - "&amp;Commodities!F94</f>
        <v>FT technology - Supply Aviation gasoline</v>
      </c>
      <c r="F156" s="398" t="s">
        <v>62</v>
      </c>
      <c r="G156" s="18"/>
      <c r="H156" s="15"/>
      <c r="I156" s="15"/>
      <c r="J156" s="15"/>
    </row>
    <row r="157" spans="1:11">
      <c r="D157" s="484" t="str">
        <f>"FT-"&amp;Commodities!E95</f>
        <v>FT-SUPWST</v>
      </c>
      <c r="E157" s="484" t="str">
        <f>"FT technology - "&amp;Commodities!F95</f>
        <v>FT technology - Supply Waste</v>
      </c>
      <c r="F157" s="398" t="s">
        <v>62</v>
      </c>
      <c r="G157" s="18"/>
      <c r="H157" s="15"/>
      <c r="I157" s="15"/>
      <c r="J157" s="15"/>
    </row>
    <row r="158" spans="1:11">
      <c r="D158" s="484" t="str">
        <f>"FT-"&amp;Commodities!E96</f>
        <v>FT-SUPSTR</v>
      </c>
      <c r="E158" s="484" t="str">
        <f>"FT technology - "&amp;Commodities!F96</f>
        <v>FT technology - Supply Straw</v>
      </c>
      <c r="F158" s="398" t="s">
        <v>62</v>
      </c>
      <c r="G158" s="18"/>
      <c r="H158" s="15"/>
      <c r="I158" s="15"/>
      <c r="J158" s="15"/>
    </row>
    <row r="159" spans="1:11">
      <c r="D159" s="484" t="str">
        <f>"FT-"&amp;Commodities!E97</f>
        <v>FT-SUPGRS</v>
      </c>
      <c r="E159" s="484" t="str">
        <f>"FT technology - "&amp;Commodities!F97</f>
        <v>FT technology - Supply Grass</v>
      </c>
      <c r="F159" s="398" t="s">
        <v>62</v>
      </c>
      <c r="G159" s="18"/>
      <c r="H159" s="15"/>
      <c r="I159" s="15"/>
      <c r="J159" s="15"/>
    </row>
    <row r="160" spans="1:11">
      <c r="D160" s="484" t="str">
        <f>"FT-"&amp;Commodities!E98</f>
        <v>FT-SUPWPE</v>
      </c>
      <c r="E160" s="484" t="str">
        <f>"FT technology - "&amp;Commodities!F98</f>
        <v>FT technology - Supply Wood pellets</v>
      </c>
      <c r="F160" s="398" t="s">
        <v>62</v>
      </c>
      <c r="G160" s="18"/>
      <c r="H160" s="15"/>
      <c r="I160" s="15"/>
      <c r="J160" s="15"/>
    </row>
    <row r="161" spans="1:11">
      <c r="D161" s="484" t="str">
        <f>"FT-"&amp;Commodities!E99</f>
        <v>FT-SUPWCH</v>
      </c>
      <c r="E161" s="484" t="str">
        <f>"FT technology - "&amp;Commodities!F99</f>
        <v>FT technology - Supply Wood chips and wood waste</v>
      </c>
      <c r="F161" s="398" t="s">
        <v>62</v>
      </c>
      <c r="G161" s="18"/>
      <c r="H161" s="15"/>
      <c r="I161" s="15"/>
      <c r="J161" s="15"/>
    </row>
    <row r="162" spans="1:11">
      <c r="D162" s="484" t="str">
        <f>"FT-"&amp;Commodities!E100</f>
        <v>FT-SUPFIW</v>
      </c>
      <c r="E162" s="484" t="str">
        <f>"FT technology - "&amp;Commodities!F100</f>
        <v>FT technology - Supply Firewood</v>
      </c>
      <c r="F162" s="398" t="s">
        <v>62</v>
      </c>
      <c r="G162" s="18"/>
      <c r="H162" s="15"/>
      <c r="I162" s="15"/>
      <c r="J162" s="15"/>
    </row>
    <row r="163" spans="1:11">
      <c r="D163" s="484" t="str">
        <f>"FT-"&amp;Commodities!E101</f>
        <v>FT-SUPCRN</v>
      </c>
      <c r="E163" s="484" t="str">
        <f>"FT technology - "&amp;Commodities!F101</f>
        <v>FT technology - Supply Corn</v>
      </c>
      <c r="F163" s="398" t="s">
        <v>62</v>
      </c>
      <c r="G163" s="18"/>
      <c r="H163" s="15"/>
      <c r="I163" s="15"/>
      <c r="J163" s="15"/>
    </row>
    <row r="164" spans="1:11">
      <c r="D164" s="484" t="str">
        <f>"FT-"&amp;Commodities!E102</f>
        <v>FT-SUPRPS</v>
      </c>
      <c r="E164" s="484" t="str">
        <f>"FT technology - "&amp;Commodities!F102</f>
        <v>FT technology - Supply Rapeseed</v>
      </c>
      <c r="F164" s="398" t="s">
        <v>62</v>
      </c>
      <c r="G164" s="18"/>
      <c r="H164" s="15"/>
      <c r="I164" s="15"/>
      <c r="J164" s="15"/>
    </row>
    <row r="165" spans="1:11" s="404" customFormat="1">
      <c r="D165" s="484" t="str">
        <f>"FT-"&amp;Commodities!E103</f>
        <v>FT-SUPSGB</v>
      </c>
      <c r="E165" s="484" t="str">
        <f>"FT technology - "&amp;Commodities!F103</f>
        <v>FT technology - Supply Sugar Beet</v>
      </c>
      <c r="F165" s="398" t="s">
        <v>62</v>
      </c>
      <c r="G165" s="18"/>
      <c r="H165" s="481"/>
      <c r="I165" s="481"/>
      <c r="J165" s="481"/>
      <c r="K165" s="1"/>
    </row>
    <row r="166" spans="1:11">
      <c r="D166" s="484" t="str">
        <f>"FT-"&amp;Commodities!E104</f>
        <v>FT-SUPDLI</v>
      </c>
      <c r="E166" s="484" t="str">
        <f>"FT technology - "&amp;Commodities!F104</f>
        <v>FT technology - Supply Deep Litter</v>
      </c>
      <c r="F166" s="398" t="s">
        <v>62</v>
      </c>
      <c r="G166" s="18"/>
      <c r="H166" s="481"/>
      <c r="I166" s="481"/>
      <c r="J166" s="481"/>
      <c r="K166" s="1"/>
    </row>
    <row r="167" spans="1:11">
      <c r="D167" s="484" t="str">
        <f>"FT-"&amp;Commodities!E105</f>
        <v>FT-SUPMNR</v>
      </c>
      <c r="E167" s="484" t="str">
        <f>"FT technology - "&amp;Commodities!F105</f>
        <v>FT technology - Supply Manure (Gylle)</v>
      </c>
      <c r="F167" s="398" t="s">
        <v>62</v>
      </c>
      <c r="G167" s="18"/>
      <c r="H167" s="481"/>
      <c r="I167" s="481"/>
      <c r="J167" s="481"/>
      <c r="K167" s="1"/>
    </row>
    <row r="168" spans="1:11" s="484" customFormat="1">
      <c r="D168" s="484" t="str">
        <f>"FT-"&amp;Commodities!E106</f>
        <v>FT-SUPBGA</v>
      </c>
      <c r="E168" s="484" t="str">
        <f>"FT technology - "&amp;Commodities!F106</f>
        <v>FT technology - Supply Biogas</v>
      </c>
      <c r="F168" s="398" t="s">
        <v>62</v>
      </c>
      <c r="G168" s="398"/>
      <c r="H168" s="481"/>
      <c r="I168" s="481"/>
      <c r="J168" s="481"/>
      <c r="K168" s="1"/>
    </row>
    <row r="169" spans="1:11">
      <c r="D169" s="484" t="str">
        <f>"FT-"&amp;Commodities!E107</f>
        <v>FT-SUPHFB</v>
      </c>
      <c r="E169" s="484" t="str">
        <f>"FT technology - "&amp;Commodities!F107</f>
        <v>FT technology - Supply Heavy Fuel Bio Oil</v>
      </c>
      <c r="F169" s="398" t="s">
        <v>62</v>
      </c>
      <c r="G169" s="18"/>
      <c r="H169" s="481"/>
      <c r="I169" s="481"/>
      <c r="J169" s="481"/>
      <c r="K169" s="1"/>
    </row>
    <row r="170" spans="1:11" s="1" customFormat="1">
      <c r="D170" s="484" t="str">
        <f>"FT-"&amp;Commodities!E108</f>
        <v>FT-SUPDDGS</v>
      </c>
      <c r="E170" s="484" t="str">
        <f>"FT technology - "&amp;Commodities!F108</f>
        <v>FT technology - Supply Ethanol</v>
      </c>
      <c r="F170" s="398" t="s">
        <v>62</v>
      </c>
      <c r="G170" s="18"/>
      <c r="H170" s="481"/>
      <c r="I170" s="481"/>
      <c r="J170" s="481"/>
    </row>
    <row r="171" spans="1:11" s="1" customFormat="1">
      <c r="D171" s="484" t="str">
        <f>"FT-"&amp;Commodities!E109</f>
        <v>FT-SUPH2</v>
      </c>
      <c r="E171" s="484" t="str">
        <f>"FT technology - "&amp;Commodities!F109</f>
        <v>FT technology - Supply Hydrogen</v>
      </c>
      <c r="F171" s="398" t="s">
        <v>62</v>
      </c>
      <c r="G171" s="18"/>
      <c r="H171" s="481"/>
      <c r="I171" s="481"/>
      <c r="J171" s="481"/>
    </row>
    <row r="172" spans="1:11" s="1" customFormat="1">
      <c r="A172" s="3"/>
      <c r="D172" s="484" t="str">
        <f>"FT-"&amp;Commodities!E110</f>
        <v>FT-SUPH2G</v>
      </c>
      <c r="E172" s="484" t="str">
        <f>"FT technology - "&amp;Commodities!F110</f>
        <v>FT technology - Supply Hydrogen Gas</v>
      </c>
      <c r="F172" s="398" t="s">
        <v>62</v>
      </c>
      <c r="G172" s="18"/>
      <c r="H172" s="481"/>
      <c r="I172" s="481"/>
      <c r="J172" s="481"/>
    </row>
    <row r="173" spans="1:11" s="1" customFormat="1">
      <c r="A173" s="3"/>
      <c r="D173" s="484" t="str">
        <f>"FT-"&amp;Commodities!E111</f>
        <v>FT-SUPAMM</v>
      </c>
      <c r="E173" s="484" t="str">
        <f>"FT technology - "&amp;Commodities!F111</f>
        <v>FT technology - Supply Ammonia (Liquid)</v>
      </c>
      <c r="F173" s="398" t="s">
        <v>62</v>
      </c>
      <c r="G173" s="18"/>
      <c r="H173" s="481"/>
      <c r="I173" s="481"/>
      <c r="J173" s="481"/>
    </row>
    <row r="174" spans="1:11" s="1" customFormat="1">
      <c r="A174" s="3"/>
      <c r="D174" s="484" t="str">
        <f>"FT-"&amp;Commodities!E112</f>
        <v>FT-SUPDME</v>
      </c>
      <c r="E174" s="484" t="str">
        <f>"FT technology - "&amp;Commodities!F112</f>
        <v>FT technology - Supply Dimethyl ether</v>
      </c>
      <c r="F174" s="398" t="s">
        <v>62</v>
      </c>
      <c r="G174" s="18"/>
      <c r="H174" s="481"/>
      <c r="I174" s="481"/>
      <c r="J174" s="481"/>
    </row>
    <row r="175" spans="1:11" s="1" customFormat="1">
      <c r="A175" s="3"/>
      <c r="D175" s="484" t="str">
        <f>"FT-"&amp;Commodities!E113</f>
        <v>FT-SUPKRB</v>
      </c>
      <c r="E175" s="484" t="str">
        <f>"FT technology - "&amp;Commodities!F113</f>
        <v>FT technology - Supply Bio Kerosene</v>
      </c>
      <c r="F175" s="398" t="s">
        <v>62</v>
      </c>
      <c r="G175" s="18"/>
      <c r="H175" s="481"/>
      <c r="I175" s="481"/>
      <c r="J175" s="481"/>
    </row>
    <row r="176" spans="1:11" s="1" customFormat="1">
      <c r="A176" s="3"/>
      <c r="D176" s="484" t="str">
        <f>"FT-"&amp;Commodities!E114</f>
        <v>FT-SUPSNG</v>
      </c>
      <c r="E176" s="484" t="str">
        <f>"FT technology - "&amp;Commodities!F114</f>
        <v>FT technology - Supply Bio Synt. Nat. Gas</v>
      </c>
      <c r="F176" s="398" t="s">
        <v>62</v>
      </c>
      <c r="G176" s="18"/>
      <c r="H176" s="481"/>
      <c r="I176" s="481"/>
      <c r="J176" s="481"/>
    </row>
    <row r="177" spans="2:11">
      <c r="D177" s="484" t="str">
        <f>"FT-"&amp;Commodities!E115</f>
        <v>FT-SUPDSB</v>
      </c>
      <c r="E177" s="484" t="str">
        <f>"FT technology - "&amp;Commodities!F115</f>
        <v>FT technology - Supply Biodiesel</v>
      </c>
      <c r="F177" s="398" t="s">
        <v>62</v>
      </c>
      <c r="G177" s="18"/>
      <c r="H177" s="481"/>
      <c r="I177" s="481"/>
      <c r="J177" s="481"/>
      <c r="K177" s="1"/>
    </row>
    <row r="178" spans="2:11">
      <c r="D178" s="484" t="str">
        <f>"FT-"&amp;Commodities!E116</f>
        <v>FT-SUPGSB</v>
      </c>
      <c r="E178" s="484" t="str">
        <f>"FT technology - "&amp;Commodities!F116</f>
        <v>FT technology - Supply Bioethanol</v>
      </c>
      <c r="F178" s="398" t="s">
        <v>62</v>
      </c>
      <c r="G178" s="18"/>
      <c r="H178" s="481"/>
      <c r="I178" s="481"/>
      <c r="J178" s="481"/>
      <c r="K178" s="1"/>
    </row>
    <row r="179" spans="2:11">
      <c r="D179" s="484" t="str">
        <f>"FT-"&amp;Commodities!E117</f>
        <v>FT-SUPMOB</v>
      </c>
      <c r="E179" s="484" t="str">
        <f>"FT technology - "&amp;Commodities!F117</f>
        <v>FT technology - Supply Bio Methanol</v>
      </c>
      <c r="F179" s="398" t="s">
        <v>62</v>
      </c>
      <c r="G179" s="18"/>
      <c r="H179" s="481"/>
      <c r="I179" s="481"/>
      <c r="J179" s="481"/>
      <c r="K179" s="1"/>
    </row>
    <row r="180" spans="2:11">
      <c r="D180" s="588" t="s">
        <v>737</v>
      </c>
      <c r="E180" s="484" t="str">
        <f>"FT technology - "&amp;Commodities!F57</f>
        <v>FT technology - Mining Natural Gas</v>
      </c>
      <c r="F180" s="398" t="s">
        <v>62</v>
      </c>
      <c r="G180" s="18"/>
      <c r="H180" s="19"/>
      <c r="I180" s="19"/>
      <c r="J180" s="19"/>
    </row>
    <row r="181" spans="2:11">
      <c r="B181" s="1048"/>
      <c r="C181" s="1048"/>
      <c r="D181" s="1049" t="s">
        <v>738</v>
      </c>
      <c r="E181" s="1048" t="str">
        <f>"FT technology - "&amp;Commodities!F58</f>
        <v>FT technology - Mining Crude Oil</v>
      </c>
      <c r="F181" s="1050" t="s">
        <v>62</v>
      </c>
      <c r="G181" s="1051"/>
      <c r="H181" s="1052"/>
      <c r="I181" s="1052"/>
      <c r="J181" s="19"/>
    </row>
    <row r="182" spans="2:11" s="602" customFormat="1">
      <c r="B182" s="1"/>
      <c r="C182" s="1"/>
      <c r="D182" s="588" t="s">
        <v>1624</v>
      </c>
      <c r="E182" s="602" t="str">
        <f>E178 &amp;" 2020"</f>
        <v>FT technology - Supply Bioethanol 2020</v>
      </c>
      <c r="F182" s="398" t="s">
        <v>62</v>
      </c>
      <c r="G182" s="18"/>
      <c r="H182" s="481"/>
      <c r="I182" s="481"/>
      <c r="J182" s="481"/>
    </row>
    <row r="183" spans="2:11" s="602" customFormat="1">
      <c r="B183" s="1"/>
      <c r="C183" s="1"/>
      <c r="D183" s="1049" t="s">
        <v>1625</v>
      </c>
      <c r="E183" s="602" t="str">
        <f>E179 &amp;" 2020"</f>
        <v>FT technology - Supply Bio Methanol 2020</v>
      </c>
      <c r="F183" s="1050" t="s">
        <v>62</v>
      </c>
      <c r="G183" s="18"/>
      <c r="H183" s="481"/>
      <c r="I183" s="481"/>
      <c r="J183" s="481"/>
    </row>
    <row r="184" spans="2:11" s="602" customFormat="1">
      <c r="B184" s="1"/>
      <c r="C184" s="1"/>
      <c r="D184" s="588" t="s">
        <v>1634</v>
      </c>
      <c r="E184" s="602" t="str">
        <f>E180 &amp;" Electric"</f>
        <v>FT technology - Mining Natural Gas Electric</v>
      </c>
      <c r="F184" s="398" t="s">
        <v>62</v>
      </c>
      <c r="G184" s="18"/>
      <c r="H184" s="481"/>
      <c r="I184" s="481"/>
      <c r="J184" s="481"/>
    </row>
    <row r="185" spans="2:11" s="602" customFormat="1">
      <c r="B185" s="1"/>
      <c r="C185" s="1"/>
      <c r="D185" s="1049" t="s">
        <v>1635</v>
      </c>
      <c r="E185" s="602" t="str">
        <f>E181 &amp;" Electric"</f>
        <v>FT technology - Mining Crude Oil Electric</v>
      </c>
      <c r="F185" s="1050" t="s">
        <v>62</v>
      </c>
      <c r="G185" s="18"/>
      <c r="H185" s="481"/>
      <c r="I185" s="481"/>
      <c r="J185" s="481"/>
    </row>
    <row r="186" spans="2:11" s="602" customFormat="1">
      <c r="B186" s="1048"/>
      <c r="C186" s="1049" t="str">
        <f>Refineries!C8</f>
        <v>DE1</v>
      </c>
      <c r="D186" s="1049" t="str">
        <f>Refineries!B8</f>
        <v>SREFDE1</v>
      </c>
      <c r="E186" s="1049" t="str">
        <f>Refineries!D8</f>
        <v>Refinery Azerbaijan 1</v>
      </c>
      <c r="F186" s="1050" t="s">
        <v>62</v>
      </c>
      <c r="G186" s="1050" t="s">
        <v>1609</v>
      </c>
      <c r="H186" s="1048"/>
      <c r="I186" s="481"/>
      <c r="J186" s="481"/>
    </row>
    <row r="187" spans="2:11" s="602" customFormat="1">
      <c r="B187" s="1" t="s">
        <v>143</v>
      </c>
      <c r="C187" s="1"/>
      <c r="D187" s="402" t="str">
        <f>Distribution!B7</f>
        <v>FT-GRDELCREG</v>
      </c>
      <c r="E187" s="402" t="str">
        <f>Distribution!C7</f>
        <v>Power transmission line high voltage</v>
      </c>
      <c r="F187" s="398" t="s">
        <v>62</v>
      </c>
      <c r="G187" s="398" t="s">
        <v>1609</v>
      </c>
      <c r="H187" s="481" t="s">
        <v>1672</v>
      </c>
      <c r="I187" s="481"/>
      <c r="J187" s="481"/>
    </row>
    <row r="188" spans="2:11">
      <c r="D188" s="402" t="str">
        <f>Distribution!B8</f>
        <v>FT-GRDELCMID</v>
      </c>
      <c r="E188" s="402" t="str">
        <f>Distribution!C8</f>
        <v>Power transmission line medium voltage</v>
      </c>
      <c r="F188" s="398" t="s">
        <v>62</v>
      </c>
      <c r="G188" s="398" t="s">
        <v>1609</v>
      </c>
      <c r="H188" s="481" t="s">
        <v>1672</v>
      </c>
      <c r="I188" s="19"/>
      <c r="J188" s="19"/>
    </row>
    <row r="189" spans="2:11">
      <c r="D189" s="402" t="str">
        <f>Distribution!B9</f>
        <v>FT-GRDELCLOW</v>
      </c>
      <c r="E189" s="402" t="str">
        <f>Distribution!C9</f>
        <v>Power transmission line low voltage</v>
      </c>
      <c r="F189" s="398" t="s">
        <v>62</v>
      </c>
      <c r="G189" s="398" t="s">
        <v>1609</v>
      </c>
      <c r="H189" s="481" t="s">
        <v>1672</v>
      </c>
      <c r="I189" s="481"/>
      <c r="J189" s="481"/>
      <c r="K189" s="1"/>
    </row>
    <row r="190" spans="2:11" s="602" customFormat="1">
      <c r="D190" s="402" t="str">
        <f>Distribution!B10</f>
        <v>FT-GRDNGAT</v>
      </c>
      <c r="E190" s="402" t="str">
        <f>Distribution!C10</f>
        <v>Gas distribution grid transmission lines</v>
      </c>
      <c r="F190" s="398" t="s">
        <v>62</v>
      </c>
      <c r="G190" s="398" t="s">
        <v>1609</v>
      </c>
      <c r="H190" s="481"/>
      <c r="I190" s="481"/>
      <c r="J190" s="481"/>
      <c r="K190" s="1"/>
    </row>
    <row r="191" spans="2:11">
      <c r="D191" s="402" t="str">
        <f>Distribution!B11</f>
        <v>FT-GRDNGAD</v>
      </c>
      <c r="E191" s="402" t="str">
        <f>Distribution!C11</f>
        <v>Gas distribution grid distribution lines</v>
      </c>
      <c r="F191" s="398" t="s">
        <v>62</v>
      </c>
      <c r="G191" s="398" t="s">
        <v>1609</v>
      </c>
      <c r="H191" s="481"/>
      <c r="I191" s="481"/>
      <c r="J191" s="481"/>
      <c r="K191" s="1"/>
    </row>
    <row r="192" spans="2:11">
      <c r="D192" s="402" t="str">
        <f>Distribution!B12</f>
        <v>FT-GRDHETUPE</v>
      </c>
      <c r="E192" s="402" t="str">
        <f>Distribution!C12</f>
        <v>District heating distribution grid Urban lines existing</v>
      </c>
      <c r="F192" s="398" t="s">
        <v>62</v>
      </c>
      <c r="G192" s="398" t="s">
        <v>1609</v>
      </c>
      <c r="H192" s="481" t="s">
        <v>1672</v>
      </c>
      <c r="I192" s="481"/>
      <c r="J192" s="481"/>
      <c r="K192" s="1"/>
    </row>
    <row r="193" spans="1:11">
      <c r="D193" s="402" t="str">
        <f>Distribution!B13</f>
        <v>FT-GRDHETSPE</v>
      </c>
      <c r="E193" s="402" t="str">
        <f>Distribution!C13</f>
        <v>District heating distribution grid Suburban lines existing</v>
      </c>
      <c r="F193" s="398" t="s">
        <v>62</v>
      </c>
      <c r="G193" s="398" t="s">
        <v>1609</v>
      </c>
      <c r="H193" s="481" t="s">
        <v>1672</v>
      </c>
      <c r="I193" s="481"/>
      <c r="J193" s="481"/>
      <c r="K193" s="1"/>
    </row>
    <row r="194" spans="1:11">
      <c r="D194" s="402" t="str">
        <f>Distribution!B14</f>
        <v>FT-GRDHETRPE</v>
      </c>
      <c r="E194" s="402" t="str">
        <f>Distribution!C14</f>
        <v>District heating distribution grid Rural lines existing</v>
      </c>
      <c r="F194" s="398" t="s">
        <v>62</v>
      </c>
      <c r="G194" s="398" t="s">
        <v>1609</v>
      </c>
      <c r="H194" s="481" t="s">
        <v>1672</v>
      </c>
      <c r="I194" s="481"/>
      <c r="J194" s="481"/>
      <c r="K194" s="1"/>
    </row>
    <row r="195" spans="1:11">
      <c r="D195" s="402" t="e">
        <f>Distribution!#REF!</f>
        <v>#REF!</v>
      </c>
      <c r="E195" s="402" t="e">
        <f>Distribution!#REF!</f>
        <v>#REF!</v>
      </c>
      <c r="F195" s="398" t="s">
        <v>62</v>
      </c>
      <c r="G195" s="398" t="s">
        <v>1609</v>
      </c>
      <c r="H195" s="1296" t="s">
        <v>1672</v>
      </c>
      <c r="I195" s="481"/>
      <c r="J195" s="481"/>
      <c r="K195" s="1"/>
    </row>
    <row r="196" spans="1:11">
      <c r="F196" s="1"/>
      <c r="G196" s="18"/>
      <c r="H196" s="481"/>
      <c r="I196" s="481"/>
      <c r="J196" s="481"/>
      <c r="K196" s="1"/>
    </row>
    <row r="197" spans="1:11">
      <c r="F197" s="1"/>
      <c r="G197" s="18"/>
      <c r="H197" s="481"/>
      <c r="I197" s="481"/>
      <c r="J197" s="481"/>
      <c r="K197" s="1"/>
    </row>
    <row r="198" spans="1:11">
      <c r="F198" s="1"/>
      <c r="G198" s="18"/>
      <c r="H198" s="481"/>
      <c r="I198" s="481"/>
      <c r="J198" s="481"/>
      <c r="K198" s="1"/>
    </row>
    <row r="199" spans="1:11">
      <c r="F199" s="1"/>
      <c r="G199" s="18"/>
      <c r="H199" s="481"/>
      <c r="I199" s="481"/>
      <c r="J199" s="481"/>
      <c r="K199" s="1"/>
    </row>
    <row r="200" spans="1:11" s="7" customFormat="1">
      <c r="A200" s="3"/>
      <c r="B200" s="20"/>
      <c r="C200" s="22"/>
      <c r="D200" s="398"/>
      <c r="E200" s="398"/>
      <c r="F200" s="20"/>
      <c r="G200" s="18"/>
      <c r="H200" s="20"/>
    </row>
    <row r="201" spans="1:11" s="7" customFormat="1">
      <c r="A201" s="3"/>
      <c r="B201" s="20"/>
      <c r="C201" s="22"/>
      <c r="D201" s="398"/>
      <c r="E201" s="398"/>
      <c r="F201" s="20"/>
      <c r="G201" s="18"/>
      <c r="H201" s="20"/>
    </row>
    <row r="202" spans="1:11" s="7" customFormat="1">
      <c r="A202" s="3"/>
      <c r="B202" s="20"/>
      <c r="C202" s="22"/>
      <c r="D202" s="398"/>
      <c r="E202" s="398"/>
      <c r="F202" s="20"/>
      <c r="G202" s="18"/>
      <c r="H202" s="20"/>
    </row>
    <row r="203" spans="1:11" s="7" customFormat="1">
      <c r="A203" s="3"/>
      <c r="B203" s="20"/>
      <c r="C203" s="22"/>
      <c r="D203" s="398"/>
      <c r="E203" s="398"/>
      <c r="F203" s="20"/>
      <c r="G203" s="18"/>
      <c r="H203" s="20"/>
    </row>
    <row r="204" spans="1:11" s="7" customFormat="1">
      <c r="A204" s="3"/>
      <c r="B204" s="20"/>
      <c r="C204" s="22"/>
      <c r="D204" s="398"/>
      <c r="E204" s="398"/>
      <c r="F204" s="20"/>
      <c r="G204" s="18"/>
      <c r="H204" s="20"/>
    </row>
    <row r="205" spans="1:11" s="7" customFormat="1">
      <c r="A205" s="3"/>
      <c r="B205" s="20"/>
      <c r="C205" s="22"/>
      <c r="D205" s="398"/>
      <c r="E205" s="398"/>
      <c r="F205" s="20"/>
      <c r="G205" s="18"/>
      <c r="H205" s="20"/>
    </row>
    <row r="206" spans="1:11" s="7" customFormat="1">
      <c r="A206" s="3"/>
      <c r="B206" s="20"/>
      <c r="C206" s="22"/>
      <c r="D206" s="398"/>
      <c r="E206" s="398"/>
      <c r="F206" s="20"/>
      <c r="G206" s="18"/>
      <c r="H206" s="20"/>
    </row>
    <row r="207" spans="1:11" s="7" customFormat="1">
      <c r="A207" s="3"/>
      <c r="B207" s="20"/>
      <c r="C207" s="22"/>
      <c r="D207" s="398"/>
      <c r="E207" s="398"/>
      <c r="F207" s="20"/>
      <c r="G207" s="18"/>
      <c r="H207" s="20"/>
    </row>
    <row r="208" spans="1:11" s="7" customFormat="1">
      <c r="A208" s="3"/>
      <c r="B208" s="20"/>
      <c r="C208" s="22"/>
      <c r="D208" s="398"/>
      <c r="E208" s="398"/>
      <c r="F208" s="20"/>
      <c r="G208" s="18"/>
      <c r="H208" s="20"/>
    </row>
    <row r="209" spans="1:13" s="7" customFormat="1">
      <c r="A209" s="3"/>
      <c r="B209" s="20"/>
      <c r="C209" s="22"/>
      <c r="D209" s="398"/>
      <c r="E209" s="398"/>
      <c r="F209" s="20"/>
      <c r="G209" s="18"/>
      <c r="H209" s="20"/>
    </row>
    <row r="210" spans="1:13" s="7" customFormat="1">
      <c r="A210" s="3"/>
      <c r="B210" s="20"/>
      <c r="C210" s="22"/>
      <c r="D210" s="398"/>
      <c r="E210" s="398"/>
      <c r="F210" s="20"/>
      <c r="G210" s="18"/>
      <c r="H210" s="20"/>
      <c r="I210" s="398"/>
      <c r="J210" s="398"/>
      <c r="K210" s="20"/>
      <c r="L210" s="18"/>
      <c r="M210" s="20"/>
    </row>
    <row r="211" spans="1:13" s="7" customFormat="1">
      <c r="A211" s="3"/>
      <c r="B211" s="20"/>
      <c r="C211" s="22"/>
      <c r="D211" s="398"/>
      <c r="E211" s="398"/>
      <c r="F211" s="20"/>
      <c r="G211" s="18"/>
      <c r="H211" s="20"/>
      <c r="I211" s="398"/>
      <c r="J211" s="398"/>
      <c r="K211" s="20"/>
      <c r="L211" s="18"/>
      <c r="M211" s="20"/>
    </row>
    <row r="212" spans="1:13" s="7" customFormat="1">
      <c r="A212" s="3"/>
      <c r="B212" s="20"/>
      <c r="C212" s="22"/>
      <c r="D212" s="398"/>
      <c r="E212" s="398"/>
      <c r="F212" s="20"/>
      <c r="G212" s="18"/>
      <c r="H212" s="20"/>
      <c r="I212" s="398"/>
      <c r="J212" s="398"/>
      <c r="K212" s="20"/>
      <c r="L212" s="18"/>
      <c r="M212" s="20"/>
    </row>
    <row r="213" spans="1:13" s="7" customFormat="1">
      <c r="A213" s="3"/>
      <c r="B213" s="20"/>
      <c r="C213" s="22"/>
      <c r="D213" s="398"/>
      <c r="E213" s="398"/>
      <c r="F213" s="20"/>
      <c r="G213" s="18"/>
      <c r="H213" s="20"/>
      <c r="I213" s="398"/>
      <c r="J213" s="398"/>
      <c r="K213" s="20"/>
      <c r="L213" s="18"/>
      <c r="M213" s="20"/>
    </row>
    <row r="214" spans="1:13" s="7" customFormat="1">
      <c r="A214" s="3"/>
      <c r="B214" s="20"/>
      <c r="C214" s="22"/>
      <c r="D214" s="398"/>
      <c r="E214" s="398"/>
      <c r="F214" s="20"/>
      <c r="G214" s="18"/>
      <c r="H214" s="20"/>
      <c r="I214" s="20"/>
      <c r="J214" s="20"/>
      <c r="K214" s="3"/>
    </row>
    <row r="215" spans="1:13" s="7" customFormat="1">
      <c r="A215" s="3"/>
      <c r="B215" s="20"/>
      <c r="C215" s="22"/>
      <c r="D215" s="398"/>
      <c r="E215" s="398"/>
      <c r="F215" s="20"/>
      <c r="G215" s="18"/>
      <c r="H215" s="20"/>
      <c r="I215" s="20"/>
      <c r="J215" s="20"/>
      <c r="K215" s="3"/>
    </row>
    <row r="216" spans="1:13" s="7" customFormat="1">
      <c r="A216" s="3"/>
      <c r="B216" s="20"/>
      <c r="C216" s="22"/>
      <c r="D216" s="398"/>
      <c r="E216" s="398"/>
      <c r="F216" s="20"/>
      <c r="G216" s="18"/>
      <c r="H216" s="20"/>
      <c r="I216" s="20"/>
      <c r="J216" s="20"/>
      <c r="K216" s="3"/>
    </row>
    <row r="217" spans="1:13" s="7" customFormat="1">
      <c r="A217" s="3"/>
      <c r="B217" s="20"/>
      <c r="C217" s="22"/>
      <c r="D217" s="398"/>
      <c r="E217" s="398"/>
      <c r="F217" s="20"/>
      <c r="G217" s="18"/>
      <c r="H217" s="20"/>
      <c r="I217" s="20"/>
      <c r="J217" s="20"/>
      <c r="K217" s="3"/>
    </row>
    <row r="218" spans="1:13" s="7" customFormat="1">
      <c r="A218" s="3"/>
      <c r="B218" s="20"/>
      <c r="C218" s="22"/>
      <c r="D218" s="398"/>
      <c r="E218" s="398"/>
      <c r="F218" s="20"/>
      <c r="G218" s="18"/>
      <c r="H218" s="20"/>
      <c r="I218" s="20"/>
      <c r="J218" s="20"/>
      <c r="K218" s="3"/>
    </row>
    <row r="219" spans="1:13" s="7" customFormat="1">
      <c r="A219" s="3"/>
      <c r="B219" s="20"/>
      <c r="C219" s="22"/>
      <c r="D219" s="398"/>
      <c r="E219" s="398"/>
      <c r="F219" s="20"/>
      <c r="G219" s="18"/>
      <c r="H219" s="20"/>
      <c r="I219" s="20"/>
      <c r="J219" s="20"/>
      <c r="K219" s="3"/>
    </row>
    <row r="220" spans="1:13" s="7" customFormat="1">
      <c r="A220" s="3"/>
      <c r="B220" s="20"/>
      <c r="C220" s="22"/>
      <c r="D220" s="398"/>
      <c r="E220" s="398"/>
      <c r="F220" s="20"/>
      <c r="G220" s="18"/>
      <c r="H220" s="20"/>
      <c r="I220" s="20"/>
      <c r="J220" s="20"/>
      <c r="K220" s="3"/>
    </row>
    <row r="221" spans="1:13" s="7" customFormat="1">
      <c r="A221" s="3"/>
      <c r="B221" s="20"/>
      <c r="C221" s="22"/>
      <c r="D221" s="398"/>
      <c r="E221" s="398"/>
      <c r="F221" s="20"/>
      <c r="G221" s="18"/>
      <c r="H221" s="20"/>
      <c r="I221" s="20"/>
      <c r="J221" s="20"/>
      <c r="K221" s="3"/>
    </row>
    <row r="222" spans="1:13" s="7" customFormat="1">
      <c r="A222" s="3"/>
      <c r="B222" s="20"/>
      <c r="C222" s="22"/>
      <c r="D222" s="398"/>
      <c r="E222" s="398"/>
      <c r="F222" s="20"/>
      <c r="G222" s="18"/>
      <c r="H222" s="20"/>
      <c r="I222" s="20"/>
      <c r="J222" s="20"/>
      <c r="K222" s="3"/>
    </row>
    <row r="223" spans="1:13" s="7" customFormat="1">
      <c r="A223" s="3"/>
      <c r="B223" s="20"/>
      <c r="C223" s="22"/>
      <c r="D223" s="398"/>
      <c r="E223" s="398"/>
      <c r="F223" s="20"/>
      <c r="G223" s="18"/>
      <c r="H223" s="20"/>
      <c r="I223" s="20"/>
      <c r="J223" s="20"/>
      <c r="K223" s="3"/>
    </row>
    <row r="224" spans="1:13">
      <c r="F224" s="1"/>
      <c r="G224" s="1"/>
      <c r="H224" s="1"/>
      <c r="I224" s="1"/>
      <c r="J224" s="1"/>
      <c r="K224" s="1"/>
    </row>
    <row r="225" spans="6:11">
      <c r="F225" s="1"/>
      <c r="G225" s="1"/>
      <c r="H225" s="1"/>
      <c r="I225" s="1"/>
      <c r="J225" s="1"/>
      <c r="K225" s="1"/>
    </row>
    <row r="226" spans="6:11">
      <c r="F226" s="1"/>
      <c r="G226" s="1"/>
      <c r="H226" s="1"/>
      <c r="I226" s="1"/>
      <c r="J226" s="1"/>
      <c r="K226" s="1"/>
    </row>
    <row r="227" spans="6:11">
      <c r="F227" s="1"/>
      <c r="G227" s="1"/>
      <c r="H227" s="1"/>
      <c r="I227" s="1"/>
      <c r="J227" s="1"/>
      <c r="K227" s="1"/>
    </row>
    <row r="228" spans="6:11">
      <c r="F228" s="1"/>
      <c r="G228" s="1"/>
      <c r="H228" s="1"/>
      <c r="I228" s="1"/>
      <c r="J228" s="1"/>
      <c r="K228" s="1"/>
    </row>
    <row r="229" spans="6:11">
      <c r="F229" s="1"/>
      <c r="G229" s="1"/>
      <c r="H229" s="1"/>
      <c r="I229" s="1"/>
      <c r="J229" s="1"/>
      <c r="K229" s="1"/>
    </row>
    <row r="230" spans="6:11">
      <c r="F230" s="1"/>
      <c r="G230" s="1"/>
      <c r="H230" s="1"/>
      <c r="I230" s="1"/>
      <c r="J230" s="1"/>
      <c r="K230" s="1"/>
    </row>
    <row r="231" spans="6:11">
      <c r="F231" s="1"/>
      <c r="G231" s="1"/>
      <c r="H231" s="1"/>
      <c r="I231" s="1"/>
      <c r="J231" s="1"/>
      <c r="K231" s="1"/>
    </row>
    <row r="232" spans="6:11">
      <c r="F232" s="1"/>
      <c r="G232" s="1"/>
      <c r="H232" s="1"/>
      <c r="I232" s="1"/>
      <c r="J232" s="1"/>
      <c r="K232" s="1"/>
    </row>
    <row r="233" spans="6:11">
      <c r="F233" s="1"/>
      <c r="G233" s="1"/>
      <c r="H233" s="1"/>
      <c r="I233" s="1"/>
      <c r="J233" s="1"/>
      <c r="K233" s="1"/>
    </row>
  </sheetData>
  <phoneticPr fontId="33"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0CB6-D8F9-4E02-9823-F9AF9587BB51}">
  <sheetPr>
    <tabColor rgb="FF92D050"/>
  </sheetPr>
  <dimension ref="B3:J67"/>
  <sheetViews>
    <sheetView topLeftCell="A13" workbookViewId="0">
      <selection activeCell="L31" sqref="L31"/>
    </sheetView>
  </sheetViews>
  <sheetFormatPr defaultColWidth="8.81640625" defaultRowHeight="12.5"/>
  <cols>
    <col min="2" max="2" width="17.08984375" customWidth="1"/>
    <col min="3" max="3" width="36.6328125" customWidth="1"/>
    <col min="9" max="9" width="6.81640625" bestFit="1" customWidth="1"/>
  </cols>
  <sheetData>
    <row r="3" spans="2:10" ht="13">
      <c r="B3" s="9"/>
      <c r="C3" s="102"/>
      <c r="D3" s="102"/>
      <c r="E3" s="10" t="s">
        <v>7</v>
      </c>
      <c r="G3" s="102"/>
      <c r="H3" s="602"/>
      <c r="I3" s="602"/>
      <c r="J3" s="602"/>
    </row>
    <row r="4" spans="2:10" ht="26">
      <c r="B4" s="11" t="s">
        <v>1</v>
      </c>
      <c r="C4" s="11" t="s">
        <v>21</v>
      </c>
      <c r="D4" s="11" t="s">
        <v>81</v>
      </c>
      <c r="E4" s="103" t="s">
        <v>13</v>
      </c>
      <c r="F4" s="54" t="s">
        <v>82</v>
      </c>
      <c r="G4" s="11" t="s">
        <v>1655</v>
      </c>
      <c r="H4" s="11" t="s">
        <v>1787</v>
      </c>
      <c r="I4" s="11" t="s">
        <v>1788</v>
      </c>
      <c r="J4" s="1228" t="s">
        <v>63</v>
      </c>
    </row>
    <row r="5" spans="2:10" ht="13" thickBot="1">
      <c r="B5" s="104" t="s">
        <v>214</v>
      </c>
      <c r="C5" s="105"/>
      <c r="D5" s="105"/>
      <c r="E5" s="106"/>
      <c r="F5" s="107"/>
      <c r="G5" s="105"/>
      <c r="H5" s="105"/>
      <c r="I5" s="105"/>
      <c r="J5" s="105"/>
    </row>
    <row r="6" spans="2:10" ht="13.5" thickBot="1">
      <c r="B6" s="108" t="s">
        <v>22</v>
      </c>
      <c r="C6" s="109"/>
      <c r="D6" s="109"/>
      <c r="E6" s="109"/>
      <c r="F6" s="110"/>
      <c r="G6" s="109"/>
      <c r="H6" s="109"/>
      <c r="I6" s="109"/>
      <c r="J6" s="109"/>
    </row>
    <row r="7" spans="2:10">
      <c r="B7" s="524" t="s">
        <v>2162</v>
      </c>
      <c r="C7" s="602" t="str">
        <f>Processes!E56</f>
        <v xml:space="preserve">Import technology - Electricity to DE2 North </v>
      </c>
      <c r="D7" s="602"/>
      <c r="E7" s="602" t="s">
        <v>215</v>
      </c>
      <c r="F7" s="602">
        <v>1</v>
      </c>
      <c r="G7" s="602">
        <v>50</v>
      </c>
      <c r="H7" s="602">
        <v>0.95</v>
      </c>
      <c r="I7" s="1139">
        <f t="shared" ref="I7:I35" si="0">3.6*8760/1000000</f>
        <v>3.1536000000000002E-2</v>
      </c>
      <c r="J7" s="1297">
        <v>15</v>
      </c>
    </row>
    <row r="8" spans="2:10">
      <c r="B8" s="524" t="s">
        <v>2167</v>
      </c>
      <c r="C8" s="602" t="str">
        <f>Processes!E57</f>
        <v xml:space="preserve">Import technology - Electricity to DE2 North </v>
      </c>
      <c r="D8" s="602"/>
      <c r="E8" s="602" t="s">
        <v>215</v>
      </c>
      <c r="F8" s="602">
        <v>1</v>
      </c>
      <c r="G8" s="602">
        <v>50</v>
      </c>
      <c r="H8" s="602">
        <v>0.95</v>
      </c>
      <c r="I8" s="1139">
        <f t="shared" si="0"/>
        <v>3.1536000000000002E-2</v>
      </c>
      <c r="J8" s="1297">
        <v>15</v>
      </c>
    </row>
    <row r="9" spans="2:10">
      <c r="B9" s="524" t="s">
        <v>2143</v>
      </c>
      <c r="C9" s="602" t="str">
        <f>Processes!E58</f>
        <v>Import technology - Electricity to DE3 East</v>
      </c>
      <c r="D9" s="602"/>
      <c r="E9" s="602" t="s">
        <v>215</v>
      </c>
      <c r="F9" s="602">
        <v>1</v>
      </c>
      <c r="G9" s="602">
        <v>50</v>
      </c>
      <c r="H9" s="602">
        <v>0.95</v>
      </c>
      <c r="I9" s="1139">
        <f t="shared" si="0"/>
        <v>3.1536000000000002E-2</v>
      </c>
      <c r="J9" s="602">
        <v>15</v>
      </c>
    </row>
    <row r="10" spans="2:10">
      <c r="B10" s="524" t="s">
        <v>2144</v>
      </c>
      <c r="C10" s="602" t="str">
        <f>Processes!E59</f>
        <v>Import technology - Electricity to DE4 South</v>
      </c>
      <c r="D10" s="602"/>
      <c r="E10" s="602" t="s">
        <v>215</v>
      </c>
      <c r="F10" s="602">
        <v>1</v>
      </c>
      <c r="G10" s="602">
        <v>50</v>
      </c>
      <c r="H10" s="602">
        <v>0.95</v>
      </c>
      <c r="I10" s="1139">
        <f t="shared" si="0"/>
        <v>3.1536000000000002E-2</v>
      </c>
      <c r="J10" s="602">
        <v>15</v>
      </c>
    </row>
    <row r="11" spans="2:10">
      <c r="B11" s="524" t="s">
        <v>2145</v>
      </c>
      <c r="C11" s="602" t="str">
        <f>Processes!E60</f>
        <v>Import technology - Electricity to DE4 South</v>
      </c>
      <c r="D11" s="602"/>
      <c r="E11" s="602" t="s">
        <v>215</v>
      </c>
      <c r="F11" s="602">
        <v>1</v>
      </c>
      <c r="G11" s="602">
        <v>50</v>
      </c>
      <c r="H11" s="602">
        <v>0.95</v>
      </c>
      <c r="I11" s="1139">
        <f t="shared" si="0"/>
        <v>3.1536000000000002E-2</v>
      </c>
      <c r="J11" s="602">
        <v>15</v>
      </c>
    </row>
    <row r="12" spans="2:10">
      <c r="B12" s="524" t="s">
        <v>2146</v>
      </c>
      <c r="C12" s="602" t="str">
        <f>Processes!E61</f>
        <v>Import technology - Electricity to DE4 South</v>
      </c>
      <c r="D12" s="602"/>
      <c r="E12" s="602" t="s">
        <v>215</v>
      </c>
      <c r="F12" s="602">
        <v>1</v>
      </c>
      <c r="G12" s="602">
        <v>50</v>
      </c>
      <c r="H12" s="602">
        <v>0.95</v>
      </c>
      <c r="I12" s="1139">
        <f t="shared" si="0"/>
        <v>3.1536000000000002E-2</v>
      </c>
      <c r="J12" s="602">
        <v>15</v>
      </c>
    </row>
    <row r="13" spans="2:10">
      <c r="B13" s="524" t="s">
        <v>2147</v>
      </c>
      <c r="C13" s="602" t="str">
        <f>Processes!E62</f>
        <v>Import technology - Electricity to DE4 South</v>
      </c>
      <c r="D13" s="602"/>
      <c r="E13" s="602" t="s">
        <v>215</v>
      </c>
      <c r="F13" s="602">
        <v>1</v>
      </c>
      <c r="G13" s="602">
        <v>50</v>
      </c>
      <c r="H13" s="602">
        <v>0.95</v>
      </c>
      <c r="I13" s="1139">
        <f t="shared" si="0"/>
        <v>3.1536000000000002E-2</v>
      </c>
      <c r="J13" s="602">
        <v>15</v>
      </c>
    </row>
    <row r="14" spans="2:10">
      <c r="B14" s="524" t="s">
        <v>2148</v>
      </c>
      <c r="C14" s="602" t="str">
        <f>Processes!E63</f>
        <v>Import technology - Electricity to DE5 East</v>
      </c>
      <c r="D14" s="602"/>
      <c r="E14" s="602" t="s">
        <v>215</v>
      </c>
      <c r="F14" s="602">
        <v>1</v>
      </c>
      <c r="G14" s="602">
        <v>50</v>
      </c>
      <c r="H14" s="602">
        <v>0.95</v>
      </c>
      <c r="I14" s="1139">
        <f t="shared" si="0"/>
        <v>3.1536000000000002E-2</v>
      </c>
      <c r="J14" s="602">
        <v>15</v>
      </c>
    </row>
    <row r="15" spans="2:10">
      <c r="B15" s="524" t="s">
        <v>2149</v>
      </c>
      <c r="C15" s="602" t="str">
        <f>Processes!E64</f>
        <v>Import technology - Electricity to DE5 East</v>
      </c>
      <c r="D15" s="602"/>
      <c r="E15" s="602" t="s">
        <v>215</v>
      </c>
      <c r="F15" s="602">
        <v>1</v>
      </c>
      <c r="G15" s="602">
        <v>50</v>
      </c>
      <c r="H15" s="602">
        <v>0.95</v>
      </c>
      <c r="I15" s="1139">
        <f t="shared" si="0"/>
        <v>3.1536000000000002E-2</v>
      </c>
      <c r="J15" s="602">
        <v>15</v>
      </c>
    </row>
    <row r="16" spans="2:10">
      <c r="B16" s="524" t="s">
        <v>2150</v>
      </c>
      <c r="C16" s="602" t="str">
        <f>Processes!E65</f>
        <v>Import technology - Electricity to DE5 East</v>
      </c>
      <c r="D16" s="602"/>
      <c r="E16" s="602" t="s">
        <v>215</v>
      </c>
      <c r="F16" s="602">
        <v>1</v>
      </c>
      <c r="G16" s="602">
        <v>50</v>
      </c>
      <c r="H16" s="602">
        <v>0.95</v>
      </c>
      <c r="I16" s="1139">
        <f t="shared" si="0"/>
        <v>3.1536000000000002E-2</v>
      </c>
      <c r="J16" s="602">
        <v>15</v>
      </c>
    </row>
    <row r="17" spans="2:10" s="602" customFormat="1">
      <c r="B17" s="524" t="s">
        <v>2160</v>
      </c>
      <c r="C17" s="602" t="str">
        <f>Processes!E66</f>
        <v>Import technology - Electricity to DE3 West</v>
      </c>
      <c r="E17" s="602" t="s">
        <v>215</v>
      </c>
      <c r="F17" s="602">
        <v>1</v>
      </c>
      <c r="G17" s="602">
        <v>50</v>
      </c>
      <c r="H17" s="602">
        <v>0.95</v>
      </c>
      <c r="I17" s="1139">
        <f t="shared" si="0"/>
        <v>3.1536000000000002E-2</v>
      </c>
      <c r="J17" s="602">
        <v>15</v>
      </c>
    </row>
    <row r="18" spans="2:10" s="602" customFormat="1">
      <c r="B18" s="524" t="s">
        <v>2161</v>
      </c>
      <c r="C18" s="602" t="str">
        <f>Processes!E67</f>
        <v xml:space="preserve">Import technology - Electricity to DE2 North </v>
      </c>
      <c r="E18" s="602" t="s">
        <v>215</v>
      </c>
      <c r="F18" s="602">
        <v>1</v>
      </c>
      <c r="G18" s="602">
        <v>50</v>
      </c>
      <c r="H18" s="602">
        <v>0.95</v>
      </c>
      <c r="I18" s="1139">
        <f t="shared" si="0"/>
        <v>3.1536000000000002E-2</v>
      </c>
      <c r="J18" s="602">
        <v>15</v>
      </c>
    </row>
    <row r="19" spans="2:10" s="602" customFormat="1">
      <c r="B19" s="1351" t="s">
        <v>2172</v>
      </c>
      <c r="C19" s="602" t="str">
        <f>Processes!E68</f>
        <v>Import technology - Electricity to DE5 East</v>
      </c>
      <c r="E19" s="602" t="s">
        <v>215</v>
      </c>
      <c r="F19" s="602">
        <v>1</v>
      </c>
      <c r="G19" s="602">
        <v>50</v>
      </c>
      <c r="H19" s="602">
        <v>0.95</v>
      </c>
      <c r="I19" s="1139">
        <f t="shared" si="0"/>
        <v>3.1536000000000002E-2</v>
      </c>
      <c r="J19" s="602">
        <v>15</v>
      </c>
    </row>
    <row r="20" spans="2:10" s="602" customFormat="1">
      <c r="B20" s="1351" t="s">
        <v>2173</v>
      </c>
      <c r="C20" s="602" t="str">
        <f>Processes!E69</f>
        <v>Import technology - Electricity to DE5 East</v>
      </c>
      <c r="E20" s="602" t="s">
        <v>215</v>
      </c>
      <c r="F20" s="602">
        <v>1</v>
      </c>
      <c r="G20" s="602">
        <v>50</v>
      </c>
      <c r="H20" s="602">
        <v>0.95</v>
      </c>
      <c r="I20" s="1139">
        <f t="shared" si="0"/>
        <v>3.1536000000000002E-2</v>
      </c>
      <c r="J20" s="602">
        <v>15</v>
      </c>
    </row>
    <row r="21" spans="2:10">
      <c r="B21" s="602" t="str">
        <f>Processes!D128</f>
        <v>EXPELC-DK1DE2</v>
      </c>
      <c r="C21" s="602" t="str">
        <f>Processes!E128</f>
        <v>Export technology - Electricity to Denmark1</v>
      </c>
      <c r="D21" s="602" t="s">
        <v>215</v>
      </c>
      <c r="E21" s="602"/>
      <c r="F21" s="602">
        <v>1</v>
      </c>
      <c r="G21" s="602">
        <v>50</v>
      </c>
      <c r="H21" s="602">
        <v>0.95</v>
      </c>
      <c r="I21" s="1139">
        <f t="shared" si="0"/>
        <v>3.1536000000000002E-2</v>
      </c>
      <c r="J21" s="602">
        <v>15</v>
      </c>
    </row>
    <row r="22" spans="2:10">
      <c r="B22" s="602" t="str">
        <f>Processes!D129</f>
        <v>EXPELC-SE4DE2</v>
      </c>
      <c r="C22" s="602" t="str">
        <f>Processes!E129</f>
        <v>Export technology - Electricity to Sweden4</v>
      </c>
      <c r="D22" s="602" t="s">
        <v>215</v>
      </c>
      <c r="E22" s="602"/>
      <c r="F22" s="602">
        <v>1</v>
      </c>
      <c r="G22" s="602">
        <v>50</v>
      </c>
      <c r="H22" s="602">
        <v>0.95</v>
      </c>
      <c r="I22" s="1139">
        <f t="shared" si="0"/>
        <v>3.1536000000000002E-2</v>
      </c>
      <c r="J22" s="602">
        <v>15</v>
      </c>
    </row>
    <row r="23" spans="2:10">
      <c r="B23" s="602" t="str">
        <f>Processes!D130</f>
        <v>EXPELC-NLDE3</v>
      </c>
      <c r="C23" s="602" t="str">
        <f>Processes!E130</f>
        <v>Export technology - Electricity to Holland</v>
      </c>
      <c r="D23" s="602" t="s">
        <v>215</v>
      </c>
      <c r="E23" s="602"/>
      <c r="F23" s="602">
        <v>1</v>
      </c>
      <c r="G23" s="602">
        <v>50</v>
      </c>
      <c r="H23" s="602">
        <v>0.95</v>
      </c>
      <c r="I23" s="1139">
        <f t="shared" si="0"/>
        <v>3.1536000000000002E-2</v>
      </c>
      <c r="J23" s="602">
        <v>15</v>
      </c>
    </row>
    <row r="24" spans="2:10">
      <c r="B24" s="602" t="str">
        <f>Processes!D131</f>
        <v>EXPELC-FRDE4</v>
      </c>
      <c r="C24" s="602" t="str">
        <f>Processes!E131</f>
        <v>Export technology - Electricity to France</v>
      </c>
      <c r="D24" s="602" t="s">
        <v>215</v>
      </c>
      <c r="E24" s="602"/>
      <c r="F24" s="602">
        <v>1</v>
      </c>
      <c r="G24" s="602">
        <v>50</v>
      </c>
      <c r="H24" s="602">
        <v>0.95</v>
      </c>
      <c r="I24" s="1139">
        <f t="shared" si="0"/>
        <v>3.1536000000000002E-2</v>
      </c>
      <c r="J24" s="602">
        <v>15</v>
      </c>
    </row>
    <row r="25" spans="2:10">
      <c r="B25" s="602" t="str">
        <f>Processes!D132</f>
        <v>EXPELC-CHDE4</v>
      </c>
      <c r="C25" s="602" t="str">
        <f>Processes!E132</f>
        <v>Export technology - Electricity to Switzerland</v>
      </c>
      <c r="D25" s="602" t="s">
        <v>215</v>
      </c>
      <c r="E25" s="602"/>
      <c r="F25" s="602">
        <v>1</v>
      </c>
      <c r="G25" s="602">
        <v>50</v>
      </c>
      <c r="H25" s="602">
        <v>0.95</v>
      </c>
      <c r="I25" s="1139">
        <f t="shared" si="0"/>
        <v>3.1536000000000002E-2</v>
      </c>
      <c r="J25" s="602">
        <v>15</v>
      </c>
    </row>
    <row r="26" spans="2:10">
      <c r="B26" s="602" t="str">
        <f>Processes!D133</f>
        <v>EXPELC-ATDE4</v>
      </c>
      <c r="C26" s="602" t="str">
        <f>Processes!E133</f>
        <v>Export technology - Electricity to Austria</v>
      </c>
      <c r="D26" s="602" t="s">
        <v>215</v>
      </c>
      <c r="E26" s="602"/>
      <c r="F26" s="602">
        <v>1</v>
      </c>
      <c r="G26" s="602">
        <v>50</v>
      </c>
      <c r="H26" s="602">
        <v>0.95</v>
      </c>
      <c r="I26" s="1139">
        <f t="shared" si="0"/>
        <v>3.1536000000000002E-2</v>
      </c>
      <c r="J26" s="602">
        <v>15</v>
      </c>
    </row>
    <row r="27" spans="2:10">
      <c r="B27" s="602" t="str">
        <f>Processes!D134</f>
        <v>EXPELC-CZDE4</v>
      </c>
      <c r="C27" s="602" t="str">
        <f>Processes!E134</f>
        <v>Export technology - Electricity to Czech</v>
      </c>
      <c r="D27" s="602" t="s">
        <v>215</v>
      </c>
      <c r="E27" s="602"/>
      <c r="F27" s="602">
        <v>1</v>
      </c>
      <c r="G27" s="602">
        <v>50</v>
      </c>
      <c r="H27" s="602">
        <v>0.95</v>
      </c>
      <c r="I27" s="1139">
        <f t="shared" si="0"/>
        <v>3.1536000000000002E-2</v>
      </c>
      <c r="J27" s="602">
        <v>15</v>
      </c>
    </row>
    <row r="28" spans="2:10">
      <c r="B28" s="602" t="str">
        <f>Processes!D135</f>
        <v>EXPELC-DK2DE5</v>
      </c>
      <c r="C28" s="602" t="str">
        <f>Processes!E135</f>
        <v>Export technology - Electricity to Denmark2</v>
      </c>
      <c r="D28" s="602" t="s">
        <v>215</v>
      </c>
      <c r="E28" s="602"/>
      <c r="F28" s="602">
        <v>1</v>
      </c>
      <c r="G28" s="602">
        <v>50</v>
      </c>
      <c r="H28" s="602">
        <v>0.95</v>
      </c>
      <c r="I28" s="1139">
        <f t="shared" si="0"/>
        <v>3.1536000000000002E-2</v>
      </c>
      <c r="J28" s="602">
        <v>15</v>
      </c>
    </row>
    <row r="29" spans="2:10">
      <c r="B29" s="602" t="str">
        <f>Processes!D136</f>
        <v>EXPELC-PLDE5</v>
      </c>
      <c r="C29" s="602" t="str">
        <f>Processes!E136</f>
        <v>Export technology - Electricity to Poland</v>
      </c>
      <c r="D29" s="602" t="s">
        <v>215</v>
      </c>
      <c r="E29" s="602"/>
      <c r="F29" s="602">
        <v>1</v>
      </c>
      <c r="G29" s="602">
        <v>50</v>
      </c>
      <c r="H29" s="602">
        <v>0.95</v>
      </c>
      <c r="I29" s="1139">
        <f t="shared" si="0"/>
        <v>3.1536000000000002E-2</v>
      </c>
      <c r="J29" s="602">
        <v>15</v>
      </c>
    </row>
    <row r="30" spans="2:10">
      <c r="B30" s="602" t="str">
        <f>Processes!D137</f>
        <v>EXPELC-CZDE5</v>
      </c>
      <c r="C30" s="602" t="str">
        <f>Processes!E137</f>
        <v>Export technology - Electricity to Czech</v>
      </c>
      <c r="D30" s="602" t="s">
        <v>215</v>
      </c>
      <c r="E30" s="602"/>
      <c r="F30" s="602">
        <v>1</v>
      </c>
      <c r="G30" s="602">
        <v>50</v>
      </c>
      <c r="H30" s="602">
        <v>0.95</v>
      </c>
      <c r="I30" s="1139">
        <f t="shared" si="0"/>
        <v>3.1536000000000002E-2</v>
      </c>
      <c r="J30" s="602">
        <v>15</v>
      </c>
    </row>
    <row r="31" spans="2:10">
      <c r="B31" s="602" t="str">
        <f>Processes!D138</f>
        <v>EXPELC-BEDE3</v>
      </c>
      <c r="C31" s="602" t="str">
        <f>Processes!E138</f>
        <v>Export technology - Electricity to Belgium</v>
      </c>
      <c r="D31" s="602" t="s">
        <v>215</v>
      </c>
      <c r="E31" s="602"/>
      <c r="F31" s="602">
        <v>1</v>
      </c>
      <c r="G31" s="602">
        <v>50</v>
      </c>
      <c r="H31" s="602">
        <v>0.95</v>
      </c>
      <c r="I31" s="1139">
        <f t="shared" si="0"/>
        <v>3.1536000000000002E-2</v>
      </c>
      <c r="J31" s="602">
        <v>15</v>
      </c>
    </row>
    <row r="32" spans="2:10">
      <c r="B32" s="602" t="str">
        <f>Processes!D139</f>
        <v>EXPELC-NODE2</v>
      </c>
      <c r="C32" s="602" t="str">
        <f>Processes!E139</f>
        <v>Export technology - Electricity to Norway</v>
      </c>
      <c r="D32" s="602" t="s">
        <v>215</v>
      </c>
      <c r="E32" s="602"/>
      <c r="F32" s="602">
        <v>1</v>
      </c>
      <c r="G32" s="602">
        <v>50</v>
      </c>
      <c r="H32" s="602">
        <v>0.95</v>
      </c>
      <c r="I32" s="1139">
        <f t="shared" si="0"/>
        <v>3.1536000000000002E-2</v>
      </c>
      <c r="J32" s="602">
        <v>15</v>
      </c>
    </row>
    <row r="33" spans="2:10">
      <c r="B33" s="602" t="str">
        <f>Processes!D140</f>
        <v>EXPELC-SE4DE5</v>
      </c>
      <c r="C33" s="602" t="str">
        <f>Processes!E140</f>
        <v>Export technology - Electricity to Sweden4</v>
      </c>
      <c r="D33" s="602" t="s">
        <v>215</v>
      </c>
      <c r="E33" s="602"/>
      <c r="F33" s="602">
        <v>1</v>
      </c>
      <c r="G33" s="602">
        <v>50</v>
      </c>
      <c r="H33" s="602">
        <v>0.95</v>
      </c>
      <c r="I33" s="1139">
        <f t="shared" si="0"/>
        <v>3.1536000000000002E-2</v>
      </c>
      <c r="J33" s="602">
        <v>15</v>
      </c>
    </row>
    <row r="34" spans="2:10">
      <c r="B34" s="602" t="str">
        <f>Processes!D141</f>
        <v>EXPELC-DK2DE5</v>
      </c>
      <c r="C34" s="602" t="str">
        <f>Processes!E141</f>
        <v xml:space="preserve">Export technology - Electricity to Denmark2 </v>
      </c>
      <c r="D34" s="602" t="s">
        <v>215</v>
      </c>
      <c r="E34" s="602"/>
      <c r="F34" s="602">
        <v>1</v>
      </c>
      <c r="G34" s="602">
        <v>50</v>
      </c>
      <c r="H34" s="602">
        <v>0.95</v>
      </c>
      <c r="I34" s="1139">
        <f t="shared" si="0"/>
        <v>3.1536000000000002E-2</v>
      </c>
      <c r="J34" s="602">
        <v>15</v>
      </c>
    </row>
    <row r="35" spans="2:10">
      <c r="B35" s="602" t="str">
        <f>Processes!D142</f>
        <v>EXPELC-UKDE3</v>
      </c>
      <c r="C35" s="602" t="str">
        <f>Processes!E142</f>
        <v>Export technology - Electricity to United Kingdom</v>
      </c>
      <c r="D35" s="602" t="s">
        <v>215</v>
      </c>
      <c r="E35" s="602"/>
      <c r="F35" s="602">
        <v>1</v>
      </c>
      <c r="G35" s="602">
        <v>50</v>
      </c>
      <c r="H35" s="602">
        <v>0.95</v>
      </c>
      <c r="I35" s="1139">
        <f t="shared" si="0"/>
        <v>3.1536000000000002E-2</v>
      </c>
      <c r="J35" s="602">
        <v>15</v>
      </c>
    </row>
    <row r="36" spans="2:10">
      <c r="B36" s="602"/>
      <c r="C36" s="602"/>
      <c r="D36" s="602"/>
      <c r="E36" s="602"/>
      <c r="F36" s="602"/>
      <c r="G36" s="602"/>
      <c r="H36" s="602"/>
      <c r="I36" s="1139"/>
      <c r="J36" s="602"/>
    </row>
    <row r="37" spans="2:10">
      <c r="B37" s="602"/>
      <c r="C37" s="602"/>
      <c r="D37" s="602"/>
      <c r="E37" s="602"/>
      <c r="F37" s="602"/>
      <c r="G37" s="602"/>
      <c r="H37" s="602"/>
      <c r="I37" s="1139"/>
      <c r="J37" s="602"/>
    </row>
    <row r="38" spans="2:10">
      <c r="B38" s="602"/>
      <c r="C38" s="602"/>
      <c r="D38" s="602"/>
      <c r="E38" s="602"/>
      <c r="F38" s="602"/>
      <c r="G38" s="602"/>
      <c r="H38" s="602"/>
      <c r="I38" s="1139"/>
      <c r="J38" s="602"/>
    </row>
    <row r="39" spans="2:10">
      <c r="B39" s="602"/>
      <c r="C39" s="602"/>
      <c r="D39" s="602"/>
      <c r="E39" s="602"/>
      <c r="F39" s="602"/>
      <c r="G39" s="602"/>
      <c r="H39" s="602"/>
      <c r="I39" s="1139"/>
      <c r="J39" s="602"/>
    </row>
    <row r="40" spans="2:10">
      <c r="B40" s="602"/>
      <c r="C40" s="602"/>
      <c r="D40" s="602"/>
      <c r="E40" s="602"/>
      <c r="F40" s="602"/>
      <c r="G40" s="602"/>
      <c r="H40" s="602"/>
      <c r="I40" s="1139"/>
      <c r="J40" s="602"/>
    </row>
    <row r="41" spans="2:10">
      <c r="B41" s="602"/>
      <c r="C41" s="602"/>
      <c r="D41" s="602"/>
      <c r="E41" s="602"/>
      <c r="F41" s="602"/>
      <c r="G41" s="602"/>
      <c r="H41" s="602"/>
      <c r="I41" s="1139"/>
      <c r="J41" s="602"/>
    </row>
    <row r="42" spans="2:10">
      <c r="B42" s="602"/>
      <c r="C42" s="602"/>
      <c r="D42" s="602"/>
      <c r="E42" s="602"/>
      <c r="F42" s="602"/>
      <c r="G42" s="602"/>
      <c r="H42" s="602"/>
      <c r="I42" s="1139"/>
      <c r="J42" s="602"/>
    </row>
    <row r="43" spans="2:10">
      <c r="B43" s="602"/>
      <c r="C43" s="602"/>
      <c r="D43" s="602"/>
      <c r="E43" s="602"/>
      <c r="F43" s="602"/>
      <c r="G43" s="602"/>
      <c r="H43" s="602"/>
      <c r="I43" s="1139"/>
      <c r="J43" s="602"/>
    </row>
    <row r="44" spans="2:10">
      <c r="B44" s="602"/>
      <c r="C44" s="602"/>
      <c r="D44" s="602"/>
      <c r="E44" s="602"/>
      <c r="F44" s="602"/>
      <c r="G44" s="602"/>
      <c r="H44" s="602"/>
      <c r="I44" s="1139"/>
      <c r="J44" s="602"/>
    </row>
    <row r="45" spans="2:10">
      <c r="B45" s="602"/>
      <c r="C45" s="602"/>
      <c r="D45" s="602"/>
      <c r="E45" s="602"/>
      <c r="F45" s="602"/>
      <c r="G45" s="602"/>
      <c r="H45" s="602"/>
      <c r="I45" s="1139"/>
      <c r="J45" s="602"/>
    </row>
    <row r="46" spans="2:10">
      <c r="B46" s="602"/>
      <c r="C46" s="602"/>
      <c r="D46" s="602"/>
      <c r="E46" s="602"/>
      <c r="F46" s="602"/>
      <c r="G46" s="602"/>
      <c r="H46" s="602"/>
      <c r="I46" s="1139"/>
      <c r="J46" s="602"/>
    </row>
    <row r="47" spans="2:10">
      <c r="B47" s="602"/>
      <c r="C47" s="602"/>
      <c r="D47" s="602"/>
      <c r="E47" s="602"/>
      <c r="F47" s="602"/>
      <c r="G47" s="602"/>
      <c r="H47" s="602"/>
      <c r="I47" s="1139"/>
      <c r="J47" s="602"/>
    </row>
    <row r="48" spans="2:10">
      <c r="B48" s="602"/>
      <c r="C48" s="602"/>
      <c r="D48" s="602"/>
      <c r="E48" s="602"/>
      <c r="F48" s="602"/>
      <c r="G48" s="602"/>
      <c r="H48" s="602"/>
      <c r="I48" s="1139"/>
      <c r="J48" s="602"/>
    </row>
    <row r="49" spans="2:10">
      <c r="B49" s="602"/>
      <c r="C49" s="602"/>
      <c r="D49" s="602"/>
      <c r="E49" s="602"/>
      <c r="F49" s="602"/>
      <c r="G49" s="602"/>
      <c r="H49" s="602"/>
      <c r="I49" s="1139"/>
      <c r="J49" s="602"/>
    </row>
    <row r="50" spans="2:10">
      <c r="B50" s="602"/>
      <c r="C50" s="602"/>
      <c r="D50" s="602"/>
      <c r="E50" s="602"/>
      <c r="F50" s="602"/>
      <c r="G50" s="602"/>
      <c r="H50" s="602"/>
      <c r="I50" s="1139"/>
      <c r="J50" s="602"/>
    </row>
    <row r="51" spans="2:10">
      <c r="B51" s="602"/>
      <c r="C51" s="602"/>
      <c r="D51" s="602"/>
      <c r="E51" s="602"/>
      <c r="F51" s="602"/>
      <c r="G51" s="602"/>
      <c r="H51" s="602"/>
      <c r="I51" s="1139"/>
      <c r="J51" s="602"/>
    </row>
    <row r="52" spans="2:10">
      <c r="B52" s="602"/>
      <c r="C52" s="602"/>
      <c r="D52" s="602"/>
      <c r="E52" s="602"/>
      <c r="F52" s="602"/>
      <c r="G52" s="602"/>
      <c r="H52" s="602"/>
      <c r="I52" s="1139"/>
      <c r="J52" s="602"/>
    </row>
    <row r="53" spans="2:10">
      <c r="B53" s="602"/>
      <c r="C53" s="602"/>
      <c r="D53" s="602"/>
      <c r="E53" s="602"/>
      <c r="F53" s="602"/>
      <c r="G53" s="602"/>
      <c r="H53" s="602"/>
      <c r="I53" s="1139"/>
      <c r="J53" s="602"/>
    </row>
    <row r="54" spans="2:10">
      <c r="B54" s="602"/>
      <c r="C54" s="602"/>
      <c r="D54" s="602"/>
      <c r="E54" s="602"/>
      <c r="F54" s="602"/>
      <c r="G54" s="602"/>
      <c r="H54" s="602"/>
      <c r="I54" s="1139"/>
      <c r="J54" s="602"/>
    </row>
    <row r="55" spans="2:10">
      <c r="B55" s="602"/>
      <c r="C55" s="602"/>
      <c r="D55" s="602"/>
      <c r="E55" s="602"/>
      <c r="F55" s="602"/>
      <c r="G55" s="602"/>
      <c r="H55" s="602"/>
      <c r="I55" s="1139"/>
      <c r="J55" s="602"/>
    </row>
    <row r="56" spans="2:10">
      <c r="B56" s="602"/>
      <c r="C56" s="602"/>
      <c r="D56" s="602"/>
      <c r="E56" s="602"/>
      <c r="F56" s="602"/>
      <c r="G56" s="602"/>
      <c r="H56" s="602"/>
      <c r="I56" s="1139"/>
      <c r="J56" s="602"/>
    </row>
    <row r="57" spans="2:10">
      <c r="B57" s="602"/>
      <c r="C57" s="602"/>
      <c r="D57" s="602"/>
      <c r="E57" s="602"/>
      <c r="F57" s="602"/>
      <c r="G57" s="602"/>
      <c r="H57" s="602"/>
      <c r="I57" s="1139"/>
      <c r="J57" s="602"/>
    </row>
    <row r="58" spans="2:10">
      <c r="B58" s="602"/>
      <c r="C58" s="602"/>
      <c r="D58" s="602"/>
      <c r="E58" s="602"/>
      <c r="F58" s="602"/>
      <c r="G58" s="602"/>
      <c r="H58" s="602"/>
      <c r="I58" s="1139"/>
      <c r="J58" s="602"/>
    </row>
    <row r="59" spans="2:10">
      <c r="B59" s="602"/>
      <c r="C59" s="602"/>
      <c r="D59" s="602"/>
      <c r="E59" s="602"/>
      <c r="F59" s="602"/>
      <c r="G59" s="602"/>
      <c r="H59" s="602"/>
      <c r="I59" s="1139"/>
      <c r="J59" s="602"/>
    </row>
    <row r="60" spans="2:10">
      <c r="B60" s="602"/>
      <c r="C60" s="602"/>
      <c r="D60" s="602"/>
      <c r="E60" s="602"/>
      <c r="F60" s="602"/>
      <c r="G60" s="602"/>
      <c r="H60" s="602"/>
      <c r="I60" s="1139"/>
      <c r="J60" s="602"/>
    </row>
    <row r="61" spans="2:10">
      <c r="B61" s="602"/>
      <c r="C61" s="602"/>
      <c r="D61" s="602"/>
      <c r="E61" s="602"/>
      <c r="F61" s="602"/>
      <c r="G61" s="602"/>
      <c r="H61" s="602"/>
      <c r="I61" s="1139"/>
      <c r="J61" s="602"/>
    </row>
    <row r="62" spans="2:10">
      <c r="B62" s="602"/>
      <c r="C62" s="602"/>
      <c r="D62" s="602"/>
      <c r="E62" s="602"/>
      <c r="F62" s="602"/>
      <c r="G62" s="602"/>
      <c r="H62" s="602"/>
      <c r="I62" s="1139"/>
      <c r="J62" s="602"/>
    </row>
    <row r="63" spans="2:10">
      <c r="B63" s="602"/>
      <c r="C63" s="602"/>
      <c r="D63" s="602"/>
      <c r="E63" s="602"/>
      <c r="F63" s="602"/>
      <c r="G63" s="602"/>
      <c r="H63" s="602"/>
      <c r="I63" s="1139"/>
      <c r="J63" s="602"/>
    </row>
    <row r="64" spans="2:10">
      <c r="B64" s="602"/>
      <c r="C64" s="602"/>
      <c r="D64" s="602"/>
      <c r="E64" s="602"/>
      <c r="F64" s="602"/>
      <c r="G64" s="602"/>
      <c r="H64" s="602"/>
      <c r="I64" s="1139"/>
      <c r="J64" s="602"/>
    </row>
    <row r="65" spans="2:10">
      <c r="B65" s="602"/>
      <c r="C65" s="602"/>
      <c r="D65" s="602"/>
      <c r="E65" s="602"/>
      <c r="F65" s="602"/>
      <c r="G65" s="602"/>
      <c r="H65" s="602"/>
      <c r="I65" s="1139"/>
      <c r="J65" s="602"/>
    </row>
    <row r="66" spans="2:10">
      <c r="B66" s="602"/>
      <c r="C66" s="602"/>
      <c r="D66" s="602"/>
      <c r="E66" s="602"/>
      <c r="F66" s="602"/>
      <c r="G66" s="602"/>
      <c r="H66" s="602"/>
      <c r="I66" s="1139"/>
      <c r="J66" s="602"/>
    </row>
    <row r="67" spans="2:10">
      <c r="B67" s="602"/>
      <c r="C67" s="602"/>
      <c r="D67" s="602"/>
      <c r="E67" s="602"/>
      <c r="F67" s="602"/>
      <c r="G67" s="602"/>
      <c r="H67" s="602"/>
      <c r="I67" s="1139"/>
      <c r="J67" s="60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44F45-3DBF-4086-A679-81D7CB1C9FC6}">
  <sheetPr>
    <tabColor rgb="FF92D050"/>
  </sheetPr>
  <dimension ref="B3:AN16"/>
  <sheetViews>
    <sheetView tabSelected="1" workbookViewId="0">
      <selection activeCell="A16" sqref="A16:XFD16"/>
    </sheetView>
  </sheetViews>
  <sheetFormatPr defaultRowHeight="12.5"/>
  <cols>
    <col min="1" max="1" width="8.7265625" style="606"/>
    <col min="2" max="2" width="15.90625" style="606" bestFit="1" customWidth="1"/>
    <col min="3" max="3" width="30.08984375" style="606" bestFit="1" customWidth="1"/>
    <col min="4" max="5" width="8.7265625" style="606"/>
    <col min="6" max="6" width="8.453125" style="606" bestFit="1" customWidth="1"/>
    <col min="7" max="8" width="9.81640625" style="606" customWidth="1"/>
    <col min="9" max="16" width="6.81640625" style="606" customWidth="1"/>
    <col min="17" max="17" width="8.7265625" style="606"/>
    <col min="18" max="18" width="12.453125" style="606" bestFit="1" customWidth="1"/>
    <col min="19" max="19" width="9.54296875" style="606" bestFit="1" customWidth="1"/>
    <col min="20" max="20" width="17.54296875" style="606" customWidth="1"/>
    <col min="21" max="22" width="19.453125" style="606" bestFit="1" customWidth="1"/>
    <col min="23" max="23" width="19.453125" style="606" customWidth="1"/>
    <col min="24" max="24" width="8.7265625" style="606"/>
    <col min="25" max="25" width="9.6328125" style="606" customWidth="1"/>
    <col min="26" max="26" width="11.1796875" style="606" customWidth="1"/>
    <col min="27" max="16384" width="8.7265625" style="606"/>
  </cols>
  <sheetData>
    <row r="3" spans="2:40" ht="13">
      <c r="C3" s="1294"/>
      <c r="D3" s="1294"/>
      <c r="F3" s="609" t="s">
        <v>7</v>
      </c>
    </row>
    <row r="4" spans="2:40" ht="39">
      <c r="B4" s="610" t="s">
        <v>1</v>
      </c>
      <c r="C4" s="610" t="s">
        <v>21</v>
      </c>
      <c r="D4" s="610" t="s">
        <v>81</v>
      </c>
      <c r="E4" s="1293" t="s">
        <v>13</v>
      </c>
      <c r="F4" s="610" t="s">
        <v>205</v>
      </c>
      <c r="G4" s="1292" t="s">
        <v>82</v>
      </c>
      <c r="H4" s="1292" t="s">
        <v>2180</v>
      </c>
      <c r="I4" s="1292" t="s">
        <v>2181</v>
      </c>
      <c r="J4" s="1292" t="s">
        <v>2182</v>
      </c>
      <c r="K4" s="1292" t="s">
        <v>2183</v>
      </c>
      <c r="L4" s="1292" t="s">
        <v>2184</v>
      </c>
      <c r="M4" s="1292" t="s">
        <v>2185</v>
      </c>
      <c r="N4" s="1292" t="s">
        <v>2186</v>
      </c>
      <c r="O4" s="1292" t="s">
        <v>2187</v>
      </c>
      <c r="P4" s="1292" t="s">
        <v>2188</v>
      </c>
      <c r="Q4" s="1291" t="s">
        <v>1655</v>
      </c>
      <c r="R4" s="610" t="s">
        <v>1654</v>
      </c>
      <c r="S4" s="1290" t="s">
        <v>1653</v>
      </c>
      <c r="T4" s="1290" t="s">
        <v>1652</v>
      </c>
      <c r="U4" s="1290" t="s">
        <v>83</v>
      </c>
      <c r="V4" s="1289" t="s">
        <v>1859</v>
      </c>
      <c r="W4" s="1289" t="s">
        <v>1858</v>
      </c>
      <c r="X4" s="1289" t="s">
        <v>1857</v>
      </c>
      <c r="Y4" s="1289" t="s">
        <v>1868</v>
      </c>
      <c r="Z4" s="1289" t="s">
        <v>1869</v>
      </c>
      <c r="AB4" s="1287" t="s">
        <v>1770</v>
      </c>
      <c r="AC4" s="606" t="s">
        <v>1673</v>
      </c>
      <c r="AD4" s="1288"/>
      <c r="AE4" s="1288"/>
      <c r="AF4" s="1287"/>
      <c r="AG4" s="1287"/>
      <c r="AH4" s="1287"/>
      <c r="AI4" s="1287"/>
      <c r="AJ4" s="606" t="s">
        <v>1666</v>
      </c>
    </row>
    <row r="5" spans="2:40" ht="24.5" thickBot="1">
      <c r="B5" s="1286" t="s">
        <v>214</v>
      </c>
      <c r="C5" s="1284"/>
      <c r="D5" s="1284"/>
      <c r="E5" s="1285"/>
      <c r="F5" s="1284"/>
      <c r="G5" s="1283"/>
      <c r="H5" s="1283"/>
      <c r="I5" s="1283"/>
      <c r="J5" s="1283"/>
      <c r="K5" s="1283"/>
      <c r="L5" s="1283"/>
      <c r="M5" s="1283"/>
      <c r="N5" s="1283"/>
      <c r="O5" s="1283"/>
      <c r="P5" s="1283"/>
      <c r="Q5" s="1283"/>
      <c r="R5" s="1283" t="s">
        <v>1681</v>
      </c>
      <c r="S5" s="1283"/>
      <c r="T5" s="1283" t="s">
        <v>1675</v>
      </c>
      <c r="U5" s="1283" t="s">
        <v>1682</v>
      </c>
      <c r="V5" s="1283" t="s">
        <v>1769</v>
      </c>
      <c r="W5" s="1283" t="s">
        <v>1769</v>
      </c>
      <c r="X5" s="1283" t="s">
        <v>1769</v>
      </c>
      <c r="Y5" s="1282"/>
      <c r="Z5" s="1282"/>
      <c r="AC5" s="1281" t="s">
        <v>1674</v>
      </c>
      <c r="AD5" s="1280"/>
      <c r="AE5" s="1280"/>
      <c r="AF5" s="1280"/>
      <c r="AG5" s="1280"/>
      <c r="AH5" s="1280"/>
      <c r="AI5" s="1280"/>
    </row>
    <row r="6" spans="2:40" ht="13.5" thickBot="1">
      <c r="B6" s="1279" t="s">
        <v>22</v>
      </c>
      <c r="C6" s="1276"/>
      <c r="D6" s="1276"/>
      <c r="E6" s="1276"/>
      <c r="F6" s="1277"/>
      <c r="G6" s="1278"/>
      <c r="H6" s="1278"/>
      <c r="I6" s="1278"/>
      <c r="J6" s="1278"/>
      <c r="K6" s="1278"/>
      <c r="L6" s="1278"/>
      <c r="M6" s="1278"/>
      <c r="N6" s="1278"/>
      <c r="O6" s="1278"/>
      <c r="P6" s="1278"/>
      <c r="Q6" s="1278"/>
      <c r="R6" s="1277"/>
      <c r="S6" s="1276"/>
      <c r="T6" s="1276" t="s">
        <v>1676</v>
      </c>
      <c r="U6" s="1276" t="s">
        <v>1683</v>
      </c>
      <c r="V6" s="1276" t="s">
        <v>1767</v>
      </c>
      <c r="W6" s="1276" t="s">
        <v>1767</v>
      </c>
      <c r="X6" s="1276" t="s">
        <v>1767</v>
      </c>
      <c r="Y6" s="1275"/>
      <c r="Z6" s="1275"/>
      <c r="AB6" s="1274" t="s">
        <v>1771</v>
      </c>
      <c r="AC6" s="606" t="s">
        <v>89</v>
      </c>
      <c r="AD6" s="1274" t="s">
        <v>1778</v>
      </c>
      <c r="AE6" s="1274"/>
      <c r="AF6" s="1274"/>
      <c r="AG6" s="1274"/>
      <c r="AH6" s="1274"/>
      <c r="AI6" s="1274"/>
      <c r="AM6" s="606" t="s">
        <v>1668</v>
      </c>
    </row>
    <row r="7" spans="2:40">
      <c r="B7" s="606" t="s">
        <v>2159</v>
      </c>
      <c r="C7" s="606" t="s">
        <v>2179</v>
      </c>
      <c r="D7" s="606" t="s">
        <v>215</v>
      </c>
      <c r="E7" s="606" t="s">
        <v>1656</v>
      </c>
      <c r="F7" s="606" t="s">
        <v>1684</v>
      </c>
      <c r="G7" s="628">
        <f>1-(1-AC7)*$AM$7/$AM$8</f>
        <v>0.9864033566304371</v>
      </c>
      <c r="H7" s="647">
        <f>ROUNDUP(AB7/S7/R7,0)</f>
        <v>70466205</v>
      </c>
      <c r="I7" s="647">
        <f>H7*0.1</f>
        <v>7046620.5</v>
      </c>
      <c r="J7" s="647">
        <f>I7</f>
        <v>7046620.5</v>
      </c>
      <c r="K7" s="647">
        <f t="shared" ref="K7:K14" si="0">H7</f>
        <v>70466205</v>
      </c>
      <c r="L7" s="647">
        <f>K7*0.1</f>
        <v>7046620.5</v>
      </c>
      <c r="M7" s="647">
        <f>L7</f>
        <v>7046620.5</v>
      </c>
      <c r="N7" s="647">
        <v>0</v>
      </c>
      <c r="O7" s="647">
        <v>0</v>
      </c>
      <c r="P7" s="647">
        <f>O7</f>
        <v>0</v>
      </c>
      <c r="Q7" s="606">
        <v>50</v>
      </c>
      <c r="R7" s="608">
        <v>0.45</v>
      </c>
      <c r="S7" s="758">
        <f>8760*3.6/1000000</f>
        <v>3.1536000000000002E-2</v>
      </c>
      <c r="T7" s="758">
        <v>1.08953E-3</v>
      </c>
      <c r="U7" s="758"/>
      <c r="V7" s="758"/>
      <c r="W7" s="758"/>
      <c r="X7" s="758"/>
      <c r="Y7" s="647">
        <v>0</v>
      </c>
      <c r="Z7" s="647">
        <v>5</v>
      </c>
      <c r="AB7" s="606">
        <v>1000000</v>
      </c>
      <c r="AC7" s="606">
        <v>0.99149999999999994</v>
      </c>
      <c r="AD7" s="1273"/>
      <c r="AJ7" s="606" t="s">
        <v>1667</v>
      </c>
      <c r="AM7" s="606">
        <v>0.10390000000000001</v>
      </c>
      <c r="AN7" s="606" t="s">
        <v>1670</v>
      </c>
    </row>
    <row r="8" spans="2:40">
      <c r="B8" s="606" t="s">
        <v>1861</v>
      </c>
      <c r="C8" s="606" t="s">
        <v>1657</v>
      </c>
      <c r="D8" s="606" t="s">
        <v>1656</v>
      </c>
      <c r="E8" s="606" t="s">
        <v>1658</v>
      </c>
      <c r="F8" s="606" t="s">
        <v>1684</v>
      </c>
      <c r="G8" s="628">
        <f>1-(1-AC8)*$AM$7/$AM$8</f>
        <v>0.98000493622123097</v>
      </c>
      <c r="H8" s="647">
        <f t="shared" ref="H8:H14" si="1">ROUNDUP(AB8/S8/R8,0)</f>
        <v>70466205</v>
      </c>
      <c r="I8" s="647">
        <f>H8*0.1</f>
        <v>7046620.5</v>
      </c>
      <c r="J8" s="647">
        <f>I8</f>
        <v>7046620.5</v>
      </c>
      <c r="K8" s="647">
        <f t="shared" si="0"/>
        <v>70466205</v>
      </c>
      <c r="L8" s="647">
        <f>K8*0.1</f>
        <v>7046620.5</v>
      </c>
      <c r="M8" s="647">
        <f>L8</f>
        <v>7046620.5</v>
      </c>
      <c r="N8" s="647">
        <v>0</v>
      </c>
      <c r="O8" s="647">
        <f>N8*0.1</f>
        <v>0</v>
      </c>
      <c r="P8" s="647">
        <f>O8</f>
        <v>0</v>
      </c>
      <c r="Q8" s="606">
        <v>50</v>
      </c>
      <c r="R8" s="608">
        <v>0.45</v>
      </c>
      <c r="S8" s="758">
        <f>8760*3.6/1000000</f>
        <v>3.1536000000000002E-2</v>
      </c>
      <c r="T8" s="758">
        <v>6.5371800000000007E-4</v>
      </c>
      <c r="U8" s="1271"/>
      <c r="V8" s="1271"/>
      <c r="W8" s="1271"/>
      <c r="X8" s="1271"/>
      <c r="Y8" s="647">
        <v>0</v>
      </c>
      <c r="Z8" s="647">
        <v>5</v>
      </c>
      <c r="AB8" s="606">
        <v>1000000</v>
      </c>
      <c r="AC8" s="606">
        <v>0.98749999999999982</v>
      </c>
      <c r="AJ8" s="606" t="s">
        <v>1667</v>
      </c>
      <c r="AM8" s="606">
        <f>1-0.93504646875</f>
        <v>6.4953531250000029E-2</v>
      </c>
      <c r="AN8" s="606" t="s">
        <v>1669</v>
      </c>
    </row>
    <row r="9" spans="2:40">
      <c r="B9" s="606" t="s">
        <v>1862</v>
      </c>
      <c r="C9" s="606" t="s">
        <v>1659</v>
      </c>
      <c r="D9" s="606" t="s">
        <v>1658</v>
      </c>
      <c r="E9" s="606" t="s">
        <v>1660</v>
      </c>
      <c r="F9" s="606" t="s">
        <v>1684</v>
      </c>
      <c r="G9" s="628">
        <f>1-(1-AC9)*$AM$7/$AM$8</f>
        <v>0.92801777039643241</v>
      </c>
      <c r="H9" s="647">
        <f t="shared" si="1"/>
        <v>66757457</v>
      </c>
      <c r="I9" s="647">
        <f>H9*0.1</f>
        <v>6675745.7000000002</v>
      </c>
      <c r="J9" s="647">
        <f>I9</f>
        <v>6675745.7000000002</v>
      </c>
      <c r="K9" s="647">
        <f t="shared" si="0"/>
        <v>66757457</v>
      </c>
      <c r="L9" s="647">
        <f>K9*0.1</f>
        <v>6675745.7000000002</v>
      </c>
      <c r="M9" s="647">
        <f>L9</f>
        <v>6675745.7000000002</v>
      </c>
      <c r="N9" s="647">
        <v>0</v>
      </c>
      <c r="O9" s="647">
        <f>N9*0.1</f>
        <v>0</v>
      </c>
      <c r="P9" s="647">
        <f>O9</f>
        <v>0</v>
      </c>
      <c r="Q9" s="606">
        <v>50</v>
      </c>
      <c r="R9" s="608">
        <v>0.47499999999999998</v>
      </c>
      <c r="S9" s="758">
        <f>8760*3.6/1000000</f>
        <v>3.1536000000000002E-2</v>
      </c>
      <c r="T9" s="758">
        <v>2.1034229310113715E-3</v>
      </c>
      <c r="U9" s="808"/>
      <c r="V9" s="808"/>
      <c r="W9" s="808"/>
      <c r="X9" s="808"/>
      <c r="Y9" s="647">
        <v>0</v>
      </c>
      <c r="Z9" s="647">
        <v>5</v>
      </c>
      <c r="AB9" s="606">
        <v>1000000</v>
      </c>
      <c r="AC9" s="606">
        <v>0.95499999999999996</v>
      </c>
      <c r="AJ9" s="606" t="s">
        <v>1667</v>
      </c>
    </row>
    <row r="10" spans="2:40">
      <c r="B10" s="606" t="s">
        <v>1867</v>
      </c>
      <c r="C10" s="606" t="s">
        <v>1664</v>
      </c>
      <c r="D10" s="606" t="s">
        <v>41</v>
      </c>
      <c r="E10" s="606" t="s">
        <v>1665</v>
      </c>
      <c r="F10" s="606" t="s">
        <v>1684</v>
      </c>
      <c r="G10" s="628">
        <f>1-'2019'!P26/'2019'!P6</f>
        <v>0.9705967007147358</v>
      </c>
      <c r="H10" s="647">
        <f t="shared" si="1"/>
        <v>158548960</v>
      </c>
      <c r="I10" s="647">
        <f>H10*0.1</f>
        <v>15854896</v>
      </c>
      <c r="J10" s="647">
        <f>I10</f>
        <v>15854896</v>
      </c>
      <c r="K10" s="647">
        <f t="shared" si="0"/>
        <v>158548960</v>
      </c>
      <c r="L10" s="647">
        <f>K10*0.1</f>
        <v>15854896</v>
      </c>
      <c r="M10" s="647">
        <f>L10</f>
        <v>15854896</v>
      </c>
      <c r="N10" s="647">
        <v>0</v>
      </c>
      <c r="O10" s="647">
        <f>N10*0.1</f>
        <v>0</v>
      </c>
      <c r="P10" s="647">
        <f>O10</f>
        <v>0</v>
      </c>
      <c r="Q10" s="606">
        <v>50</v>
      </c>
      <c r="R10" s="608">
        <v>0.2</v>
      </c>
      <c r="S10" s="758">
        <v>3.1536000000000002E-2</v>
      </c>
      <c r="T10" s="1272">
        <f>6.04934202846487E-06</f>
        <v>6.0493420284648697E-6</v>
      </c>
      <c r="U10" s="808">
        <v>0.15631479862069877</v>
      </c>
      <c r="V10" s="808">
        <f>'2010'!P26/'2010'!P6*(1000/53.6)*25</f>
        <v>31.248000428778433</v>
      </c>
      <c r="W10" s="808">
        <f>'2019'!P26/'2019'!P6*(1000/53.6)*25</f>
        <v>13.714225412903067</v>
      </c>
      <c r="X10" s="808">
        <v>5</v>
      </c>
      <c r="Y10" s="647">
        <v>0</v>
      </c>
      <c r="Z10" s="647">
        <v>5</v>
      </c>
      <c r="AB10" s="606">
        <v>1000000</v>
      </c>
      <c r="AC10" s="606">
        <v>0.999</v>
      </c>
      <c r="AD10" s="606" t="s">
        <v>1779</v>
      </c>
      <c r="AJ10" s="606" t="s">
        <v>1667</v>
      </c>
    </row>
    <row r="11" spans="2:40">
      <c r="B11" s="606" t="s">
        <v>1865</v>
      </c>
      <c r="C11" s="606" t="s">
        <v>1678</v>
      </c>
      <c r="D11" s="606" t="s">
        <v>1665</v>
      </c>
      <c r="E11" s="606" t="s">
        <v>1677</v>
      </c>
      <c r="F11" s="606" t="s">
        <v>1684</v>
      </c>
      <c r="G11" s="606">
        <f>AC11</f>
        <v>0.997</v>
      </c>
      <c r="H11" s="647">
        <f t="shared" si="1"/>
        <v>66757457</v>
      </c>
      <c r="I11" s="647">
        <f>H11*0.1</f>
        <v>6675745.7000000002</v>
      </c>
      <c r="J11" s="647">
        <f>I11</f>
        <v>6675745.7000000002</v>
      </c>
      <c r="K11" s="647">
        <f t="shared" si="0"/>
        <v>66757457</v>
      </c>
      <c r="L11" s="647">
        <f>K11*0.1</f>
        <v>6675745.7000000002</v>
      </c>
      <c r="M11" s="647">
        <f>L11</f>
        <v>6675745.7000000002</v>
      </c>
      <c r="N11" s="647">
        <v>0</v>
      </c>
      <c r="O11" s="647">
        <f>N11*0.1</f>
        <v>0</v>
      </c>
      <c r="P11" s="647">
        <f>O11</f>
        <v>0</v>
      </c>
      <c r="Q11" s="606">
        <v>50</v>
      </c>
      <c r="R11" s="608">
        <v>0.47499999999999998</v>
      </c>
      <c r="S11" s="758">
        <v>3.1536000000000002E-2</v>
      </c>
      <c r="T11" s="1271">
        <v>3.5340000000000002E-4</v>
      </c>
      <c r="U11" s="808"/>
      <c r="V11" s="1270">
        <f>(1-G11)*1000/53.6*25</f>
        <v>1.3992537313432849</v>
      </c>
      <c r="W11" s="1270">
        <f>(1-G11)*1000/53.6*25</f>
        <v>1.3992537313432849</v>
      </c>
      <c r="X11" s="1270">
        <v>5</v>
      </c>
      <c r="Y11" s="647">
        <v>0</v>
      </c>
      <c r="Z11" s="647">
        <v>5</v>
      </c>
      <c r="AB11" s="606">
        <v>1000000</v>
      </c>
      <c r="AC11" s="606">
        <v>0.997</v>
      </c>
      <c r="AJ11" s="606" t="s">
        <v>1667</v>
      </c>
    </row>
    <row r="12" spans="2:40">
      <c r="B12" s="606" t="s">
        <v>1866</v>
      </c>
      <c r="C12" s="606" t="s">
        <v>1780</v>
      </c>
      <c r="D12" s="606" t="s">
        <v>1783</v>
      </c>
      <c r="E12" s="606" t="s">
        <v>1650</v>
      </c>
      <c r="F12" s="606" t="s">
        <v>1684</v>
      </c>
      <c r="G12" s="628">
        <f>1-'2019'!R26/'2019'!R16</f>
        <v>0.94300085616438356</v>
      </c>
      <c r="H12" s="647">
        <f t="shared" si="1"/>
        <v>158548960</v>
      </c>
      <c r="I12" s="647">
        <v>0</v>
      </c>
      <c r="J12" s="647">
        <v>0</v>
      </c>
      <c r="K12" s="647">
        <f t="shared" si="0"/>
        <v>158548960</v>
      </c>
      <c r="L12" s="647">
        <v>0</v>
      </c>
      <c r="M12" s="647">
        <v>0</v>
      </c>
      <c r="N12" s="647">
        <v>0</v>
      </c>
      <c r="O12" s="647">
        <v>0</v>
      </c>
      <c r="P12" s="647">
        <v>0</v>
      </c>
      <c r="Q12" s="606">
        <v>80</v>
      </c>
      <c r="R12" s="608">
        <v>0.2</v>
      </c>
      <c r="S12" s="758">
        <v>3.1536000000000002E-2</v>
      </c>
      <c r="T12" s="628"/>
      <c r="U12" s="808">
        <v>0.41666666666666663</v>
      </c>
      <c r="V12" s="808"/>
      <c r="W12" s="1269"/>
      <c r="X12" s="1269"/>
      <c r="Y12" s="647">
        <v>0</v>
      </c>
      <c r="Z12" s="647">
        <v>5</v>
      </c>
      <c r="AB12" s="606">
        <v>1000000</v>
      </c>
      <c r="AC12" s="606">
        <v>0.9</v>
      </c>
      <c r="AJ12" s="606" t="s">
        <v>1667</v>
      </c>
    </row>
    <row r="13" spans="2:40">
      <c r="B13" s="606" t="s">
        <v>1863</v>
      </c>
      <c r="C13" s="606" t="s">
        <v>1781</v>
      </c>
      <c r="D13" s="606" t="s">
        <v>1783</v>
      </c>
      <c r="E13" s="606" t="s">
        <v>1870</v>
      </c>
      <c r="F13" s="606" t="s">
        <v>1684</v>
      </c>
      <c r="G13" s="628">
        <f>AC13</f>
        <v>0.81</v>
      </c>
      <c r="H13" s="647">
        <f t="shared" si="1"/>
        <v>0</v>
      </c>
      <c r="I13" s="647">
        <v>0</v>
      </c>
      <c r="J13" s="647">
        <v>0</v>
      </c>
      <c r="K13" s="647">
        <f t="shared" si="0"/>
        <v>0</v>
      </c>
      <c r="L13" s="647">
        <v>0</v>
      </c>
      <c r="M13" s="647">
        <v>0</v>
      </c>
      <c r="N13" s="647">
        <v>0</v>
      </c>
      <c r="O13" s="647">
        <v>0</v>
      </c>
      <c r="P13" s="647">
        <v>0</v>
      </c>
      <c r="Q13" s="606">
        <v>80</v>
      </c>
      <c r="R13" s="608">
        <v>0.2</v>
      </c>
      <c r="S13" s="758">
        <v>3.1536000000000002E-2</v>
      </c>
      <c r="T13" s="628"/>
      <c r="U13" s="808">
        <v>0.41666666666666663</v>
      </c>
      <c r="V13" s="808"/>
      <c r="W13" s="808"/>
      <c r="X13" s="808"/>
      <c r="Y13" s="647">
        <v>0</v>
      </c>
      <c r="Z13" s="647">
        <v>5</v>
      </c>
      <c r="AC13" s="606">
        <v>0.81</v>
      </c>
      <c r="AJ13" s="606" t="s">
        <v>1667</v>
      </c>
    </row>
    <row r="14" spans="2:40">
      <c r="B14" s="606" t="s">
        <v>1864</v>
      </c>
      <c r="C14" s="606" t="s">
        <v>1782</v>
      </c>
      <c r="D14" s="606" t="s">
        <v>1784</v>
      </c>
      <c r="E14" s="606" t="s">
        <v>1651</v>
      </c>
      <c r="F14" s="606" t="s">
        <v>1684</v>
      </c>
      <c r="G14" s="628">
        <f>AC14</f>
        <v>0.8</v>
      </c>
      <c r="H14" s="647">
        <f t="shared" si="1"/>
        <v>0</v>
      </c>
      <c r="I14" s="647">
        <v>0</v>
      </c>
      <c r="J14" s="647">
        <v>0</v>
      </c>
      <c r="K14" s="647">
        <f t="shared" si="0"/>
        <v>0</v>
      </c>
      <c r="L14" s="647">
        <v>0</v>
      </c>
      <c r="M14" s="647">
        <v>0</v>
      </c>
      <c r="N14" s="647">
        <v>0</v>
      </c>
      <c r="O14" s="647">
        <v>0</v>
      </c>
      <c r="P14" s="647">
        <v>0</v>
      </c>
      <c r="Q14" s="606">
        <v>80</v>
      </c>
      <c r="R14" s="608">
        <v>0.2</v>
      </c>
      <c r="S14" s="758">
        <v>3.1536000000000002E-2</v>
      </c>
      <c r="T14" s="628"/>
      <c r="U14" s="808">
        <v>0.41666666666666663</v>
      </c>
      <c r="V14" s="808"/>
      <c r="Y14" s="647">
        <v>0</v>
      </c>
      <c r="Z14" s="647">
        <v>5</v>
      </c>
      <c r="AC14" s="606">
        <v>0.8</v>
      </c>
    </row>
    <row r="15" spans="2:40">
      <c r="G15" s="628"/>
      <c r="H15" s="647"/>
      <c r="I15" s="647"/>
      <c r="J15" s="647"/>
      <c r="K15" s="647"/>
      <c r="L15" s="647"/>
      <c r="M15" s="647"/>
      <c r="N15" s="647"/>
      <c r="O15" s="647"/>
      <c r="P15" s="647"/>
      <c r="R15" s="608"/>
      <c r="S15" s="758"/>
      <c r="T15" s="628"/>
      <c r="U15" s="808"/>
      <c r="V15" s="808"/>
      <c r="Y15" s="647"/>
      <c r="Z15" s="647"/>
    </row>
    <row r="16" spans="2:40">
      <c r="Y16" s="647"/>
      <c r="Z16" s="64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1B45A-4895-4A76-823C-45B3260B9634}">
  <sheetPr codeName="Sheet11">
    <tabColor rgb="FF92D050"/>
  </sheetPr>
  <dimension ref="A1:DG2071"/>
  <sheetViews>
    <sheetView zoomScale="70" zoomScaleNormal="70" workbookViewId="0">
      <pane xSplit="2" ySplit="6" topLeftCell="AC7" activePane="bottomRight" state="frozen"/>
      <selection pane="topRight" activeCell="C1" sqref="C1"/>
      <selection pane="bottomLeft" activeCell="A6" sqref="A6"/>
      <selection pane="bottomRight" activeCell="D30" sqref="D30"/>
    </sheetView>
  </sheetViews>
  <sheetFormatPr defaultColWidth="8.453125" defaultRowHeight="12.5"/>
  <cols>
    <col min="1" max="1" width="3.453125" style="484" customWidth="1"/>
    <col min="2" max="2" width="14.1796875" style="484" customWidth="1"/>
    <col min="3" max="3" width="42.453125" style="484" customWidth="1"/>
    <col min="4" max="4" width="37.1796875" style="484" bestFit="1" customWidth="1"/>
    <col min="5" max="5" width="22.453125" style="482" customWidth="1"/>
    <col min="6" max="6" width="13" style="485" customWidth="1"/>
    <col min="7" max="47" width="13" style="484" customWidth="1"/>
    <col min="48" max="48" width="10" style="484" bestFit="1" customWidth="1"/>
    <col min="49" max="55" width="12" style="484" customWidth="1"/>
    <col min="56" max="61" width="12" style="602" customWidth="1"/>
    <col min="62" max="76" width="8.453125" style="602"/>
    <col min="77" max="77" width="8.453125" style="484"/>
    <col min="78" max="78" width="8.453125" style="484" customWidth="1"/>
    <col min="79" max="16384" width="8.453125" style="484"/>
  </cols>
  <sheetData>
    <row r="1" spans="2:102" ht="13">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row>
    <row r="2" spans="2:102" ht="13">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row>
    <row r="3" spans="2:102" s="602" customFormat="1" ht="13">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row>
    <row r="4" spans="2:102">
      <c r="F4" s="101" t="s">
        <v>204</v>
      </c>
      <c r="G4" s="485"/>
      <c r="H4" s="485"/>
    </row>
    <row r="5" spans="2:102" ht="26">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1881</v>
      </c>
      <c r="AX5" s="594" t="s">
        <v>1882</v>
      </c>
      <c r="AY5" s="594" t="s">
        <v>1883</v>
      </c>
      <c r="AZ5" s="594" t="s">
        <v>1884</v>
      </c>
      <c r="BA5" s="594" t="s">
        <v>1877</v>
      </c>
      <c r="BB5" s="594" t="s">
        <v>1878</v>
      </c>
      <c r="BC5" s="594" t="s">
        <v>1879</v>
      </c>
      <c r="BD5" s="594" t="s">
        <v>1880</v>
      </c>
      <c r="BE5" s="594" t="s">
        <v>1873</v>
      </c>
      <c r="BF5" s="594" t="s">
        <v>1874</v>
      </c>
      <c r="BG5" s="594" t="s">
        <v>1875</v>
      </c>
      <c r="BH5" s="594" t="s">
        <v>1876</v>
      </c>
      <c r="BI5" s="1136"/>
      <c r="BJ5" s="1166"/>
      <c r="BK5" s="1166"/>
      <c r="BL5" s="1166"/>
      <c r="BM5" s="1166"/>
      <c r="BN5" s="1166"/>
      <c r="BO5" s="1166"/>
      <c r="BP5" s="1166"/>
      <c r="BQ5" s="1166"/>
      <c r="BR5" s="1166"/>
      <c r="BS5" s="1166"/>
      <c r="BT5" s="1166"/>
      <c r="BU5" s="1166"/>
      <c r="BV5" s="1166"/>
      <c r="BW5" s="1166"/>
      <c r="BX5" s="1166"/>
      <c r="BY5" s="1166"/>
      <c r="BZ5" s="1166"/>
      <c r="CA5" s="1166"/>
      <c r="CB5" s="1166"/>
      <c r="CC5" s="1166"/>
      <c r="CD5" s="1166"/>
      <c r="CE5" s="1166"/>
      <c r="CF5" s="1166"/>
      <c r="CG5" s="1166"/>
      <c r="CH5" s="1166"/>
      <c r="CI5" s="1166"/>
      <c r="CJ5" s="1166"/>
      <c r="CK5" s="1166"/>
      <c r="CL5" s="1166"/>
      <c r="CM5" s="1166"/>
      <c r="CN5" s="1166"/>
      <c r="CO5" s="1166"/>
      <c r="CP5" s="1166"/>
      <c r="CQ5" s="1166"/>
      <c r="CR5" s="1166"/>
      <c r="CS5" s="1166"/>
      <c r="CT5" s="1166"/>
      <c r="CU5" s="1166"/>
      <c r="CV5" s="1166"/>
      <c r="CW5" s="1166"/>
      <c r="CX5" s="1166"/>
    </row>
    <row r="6" spans="2:102" ht="13"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1137"/>
      <c r="BJ6" s="1167"/>
      <c r="BK6" s="1167"/>
      <c r="BL6" s="1167"/>
      <c r="BM6" s="1167"/>
      <c r="BN6" s="1167"/>
      <c r="BO6" s="1167"/>
      <c r="BP6" s="1167"/>
      <c r="BQ6" s="1167"/>
      <c r="BR6" s="1167"/>
      <c r="BS6" s="1167"/>
      <c r="BT6" s="1167"/>
      <c r="BU6" s="1167"/>
      <c r="BV6" s="1167"/>
      <c r="BW6" s="1167"/>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spans="2:102" ht="14.5">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K7" s="603"/>
      <c r="BL7" s="603"/>
      <c r="BM7" s="603"/>
      <c r="BN7" s="603"/>
      <c r="BO7" s="603"/>
      <c r="BP7" s="603"/>
      <c r="BQ7" s="603"/>
      <c r="BR7" s="603"/>
      <c r="BS7" s="603"/>
      <c r="BT7" s="603"/>
      <c r="BU7" s="603"/>
      <c r="BV7" s="603"/>
      <c r="BW7" s="603"/>
      <c r="BX7" s="603"/>
      <c r="BY7" s="518"/>
      <c r="BZ7" s="518"/>
    </row>
    <row r="8" spans="2:102" ht="14.5">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518"/>
      <c r="BZ8" s="518"/>
    </row>
    <row r="9" spans="2:102" ht="14.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518"/>
      <c r="BZ9" s="518"/>
    </row>
    <row r="10" spans="2:102" ht="14.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518"/>
      <c r="BZ10" s="518"/>
    </row>
    <row r="11" spans="2:102" ht="14.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518"/>
      <c r="BZ11" s="518"/>
    </row>
    <row r="12" spans="2:102" ht="14.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518"/>
      <c r="BZ12" s="518"/>
    </row>
    <row r="13" spans="2:102" ht="14.5">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518"/>
      <c r="BZ13" s="518"/>
    </row>
    <row r="14" spans="2:102" ht="14.5">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BA14" s="602"/>
      <c r="BB14" s="602"/>
      <c r="BC14" s="602"/>
      <c r="BI14" s="603"/>
      <c r="BJ14" s="603"/>
      <c r="BK14" s="603"/>
      <c r="BL14" s="603"/>
      <c r="BM14" s="603"/>
      <c r="BN14" s="603"/>
      <c r="BO14" s="603"/>
      <c r="BP14" s="603"/>
      <c r="BQ14" s="603"/>
      <c r="BR14" s="603"/>
      <c r="BS14" s="603"/>
      <c r="BT14" s="603"/>
      <c r="BU14" s="603"/>
      <c r="BV14" s="603"/>
      <c r="BW14" s="603"/>
      <c r="BX14" s="603"/>
      <c r="BY14" s="518"/>
      <c r="BZ14" s="518"/>
    </row>
    <row r="15" spans="2:102" ht="14.5">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I15" s="603"/>
      <c r="BJ15" s="603"/>
      <c r="BK15" s="603"/>
      <c r="BL15" s="603"/>
      <c r="BM15" s="603"/>
      <c r="BN15" s="603"/>
      <c r="BO15" s="603"/>
      <c r="BP15" s="603"/>
      <c r="BQ15" s="603"/>
      <c r="BR15" s="603"/>
      <c r="BS15" s="603"/>
      <c r="BT15" s="603"/>
      <c r="BU15" s="603"/>
      <c r="BV15" s="603"/>
      <c r="BW15" s="603"/>
      <c r="BX15" s="603"/>
      <c r="BY15" s="518"/>
      <c r="BZ15" s="518"/>
    </row>
    <row r="16" spans="2:102" ht="14.5">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598"/>
      <c r="AX16" s="604"/>
      <c r="AY16" s="604"/>
      <c r="AZ16" s="598"/>
      <c r="BA16" s="602"/>
      <c r="BB16" s="602"/>
      <c r="BC16" s="602"/>
      <c r="BI16" s="603"/>
      <c r="BJ16" s="603"/>
      <c r="BK16" s="603"/>
      <c r="BL16" s="603"/>
      <c r="BM16" s="603"/>
      <c r="BN16" s="603"/>
      <c r="BO16" s="603"/>
      <c r="BP16" s="603"/>
      <c r="BQ16" s="603"/>
      <c r="BR16" s="603"/>
      <c r="BS16" s="603"/>
      <c r="BT16" s="603"/>
      <c r="BU16" s="603"/>
      <c r="BV16" s="603"/>
      <c r="BW16" s="603"/>
      <c r="BX16" s="603"/>
      <c r="BY16" s="518"/>
      <c r="BZ16" s="518"/>
    </row>
    <row r="17" spans="2:82" ht="14.5">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I17" s="603"/>
      <c r="BJ17" s="603"/>
      <c r="BK17" s="603"/>
      <c r="BL17" s="603"/>
      <c r="BM17" s="603"/>
      <c r="BN17" s="603"/>
      <c r="BO17" s="603"/>
      <c r="BP17" s="603"/>
      <c r="BQ17" s="603"/>
      <c r="BR17" s="603"/>
      <c r="BS17" s="603"/>
      <c r="BT17" s="603"/>
      <c r="BU17" s="603"/>
      <c r="BV17" s="603"/>
      <c r="BW17" s="603"/>
      <c r="BX17" s="603"/>
      <c r="BY17" s="518"/>
      <c r="BZ17" s="518"/>
    </row>
    <row r="18" spans="2:82" ht="14.5">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I18" s="603"/>
      <c r="BJ18" s="603"/>
      <c r="BK18" s="603"/>
      <c r="BL18" s="603"/>
      <c r="BM18" s="603"/>
      <c r="BN18" s="603"/>
      <c r="BO18" s="603"/>
      <c r="BP18" s="603"/>
      <c r="BQ18" s="603"/>
      <c r="BR18" s="603"/>
      <c r="BS18" s="603"/>
      <c r="BT18" s="603"/>
      <c r="BU18" s="603"/>
      <c r="BV18" s="603"/>
      <c r="BW18" s="603"/>
      <c r="BX18" s="603"/>
      <c r="BY18" s="518"/>
      <c r="BZ18" s="518"/>
    </row>
    <row r="19" spans="2:82" ht="14.5">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I19" s="603"/>
      <c r="BJ19" s="603"/>
      <c r="BK19" s="603"/>
      <c r="BL19" s="603"/>
      <c r="BM19" s="603"/>
      <c r="BN19" s="603"/>
      <c r="BO19" s="603"/>
      <c r="BP19" s="603"/>
      <c r="BQ19" s="603"/>
      <c r="BR19" s="603"/>
      <c r="BS19" s="603"/>
      <c r="BT19" s="603"/>
      <c r="BU19" s="603"/>
      <c r="BV19" s="603"/>
      <c r="BW19" s="603"/>
      <c r="BX19" s="603"/>
      <c r="BY19" s="518"/>
      <c r="BZ19" s="518"/>
    </row>
    <row r="20" spans="2:82" s="1" customFormat="1" ht="14.5">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3"/>
      <c r="BJ20" s="603"/>
      <c r="BK20" s="603"/>
      <c r="BL20" s="603"/>
      <c r="BM20" s="603"/>
      <c r="BN20" s="603"/>
      <c r="BO20" s="603"/>
      <c r="BP20" s="603"/>
      <c r="BQ20" s="603"/>
      <c r="BR20" s="603"/>
      <c r="BS20" s="603"/>
      <c r="BT20" s="603"/>
      <c r="BU20" s="603"/>
      <c r="BV20" s="603"/>
      <c r="BW20" s="603"/>
      <c r="BX20" s="603"/>
      <c r="BY20" s="518"/>
      <c r="BZ20" s="518"/>
    </row>
    <row r="21" spans="2:82" s="1" customFormat="1" ht="14.5">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3"/>
      <c r="BJ21" s="603"/>
      <c r="BK21" s="603"/>
      <c r="BL21" s="603"/>
      <c r="BM21" s="603"/>
      <c r="BN21" s="603"/>
      <c r="BO21" s="603"/>
      <c r="BP21" s="603"/>
      <c r="BQ21" s="603"/>
      <c r="BR21" s="603"/>
      <c r="BS21" s="603"/>
      <c r="BT21" s="603"/>
      <c r="BU21" s="603"/>
      <c r="BV21" s="603"/>
      <c r="BW21" s="603"/>
      <c r="BX21" s="603"/>
      <c r="CB21" s="523"/>
      <c r="CC21" s="523"/>
      <c r="CD21" s="523"/>
    </row>
    <row r="22" spans="2:82" ht="14.5">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BY22" s="518"/>
      <c r="BZ22" s="518"/>
    </row>
    <row r="23" spans="2:82" ht="14.5">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BY23" s="518"/>
      <c r="BZ23" s="518"/>
    </row>
    <row r="24" spans="2:82" ht="14.5">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518"/>
      <c r="BZ24" s="518"/>
    </row>
    <row r="25" spans="2:82" ht="14.5">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518"/>
      <c r="BZ25" s="518"/>
    </row>
    <row r="26" spans="2:82" ht="14.5">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518"/>
      <c r="BZ26" s="518"/>
    </row>
    <row r="27" spans="2:82" ht="14.5">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518"/>
      <c r="BZ27" s="518"/>
    </row>
    <row r="28" spans="2:82" ht="14.5">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518"/>
      <c r="BZ28" s="518"/>
    </row>
    <row r="29" spans="2:82" ht="14.5">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518"/>
      <c r="BZ29" s="518"/>
    </row>
    <row r="30" spans="2:82" ht="14.5">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518"/>
      <c r="BZ30" s="518"/>
    </row>
    <row r="31" spans="2:82" ht="14.5">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518"/>
      <c r="BZ31" s="518"/>
    </row>
    <row r="32" spans="2:82" ht="14.5">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518"/>
      <c r="BZ32" s="518"/>
    </row>
    <row r="33" spans="2:111" ht="14.5">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518"/>
      <c r="BZ33" s="518"/>
    </row>
    <row r="34" spans="2:111" ht="14.5">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518"/>
      <c r="BZ34" s="518"/>
    </row>
    <row r="35" spans="2:111" ht="14.5">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518"/>
      <c r="BZ35" s="518"/>
    </row>
    <row r="36" spans="2:111" ht="14.5">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518"/>
      <c r="BZ36" s="518"/>
    </row>
    <row r="37" spans="2:111" s="7" customFormat="1" ht="14.5">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518"/>
      <c r="BZ37" s="518"/>
      <c r="CA37" s="484"/>
      <c r="CB37" s="484"/>
      <c r="CC37" s="484"/>
      <c r="CD37" s="484"/>
      <c r="CE37" s="484"/>
      <c r="CF37" s="484"/>
      <c r="CG37" s="484"/>
      <c r="CH37" s="484"/>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row>
    <row r="38" spans="2:111" s="7" customFormat="1" ht="14.5">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518"/>
      <c r="BZ38" s="518"/>
      <c r="CA38" s="484"/>
      <c r="CB38" s="484"/>
      <c r="CC38" s="484"/>
      <c r="CD38" s="484"/>
      <c r="CE38" s="484"/>
      <c r="CF38" s="484"/>
      <c r="CG38" s="484"/>
      <c r="CH38" s="484"/>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row>
    <row r="39" spans="2:111" s="7" customFormat="1" ht="14.5">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518"/>
      <c r="BZ39" s="518"/>
    </row>
    <row r="40" spans="2:111" s="7" customFormat="1" ht="14.5">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518"/>
      <c r="BZ40" s="518"/>
    </row>
    <row r="41" spans="2:111" s="7" customFormat="1" ht="14.5">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518"/>
      <c r="BZ41" s="518"/>
    </row>
    <row r="42" spans="2:111" s="7" customFormat="1" ht="14.5">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518"/>
      <c r="BZ42" s="518"/>
    </row>
    <row r="43" spans="2:111" ht="14.5">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518"/>
      <c r="BZ43" s="518"/>
    </row>
    <row r="44" spans="2:111" ht="14.5">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518"/>
      <c r="BZ44" s="518"/>
    </row>
    <row r="45" spans="2:111" ht="14.5">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518"/>
      <c r="BZ45" s="518"/>
    </row>
    <row r="46" spans="2:111" ht="14.5">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1" ht="14.5">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1" ht="14.5">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4.5">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4.5">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4.5">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4.5">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4.5">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4.5">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4.5">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4.5">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4.5">
      <c r="B57" s="8" t="str">
        <f>Processes!D71</f>
        <v>MINWST</v>
      </c>
      <c r="C57" s="8" t="str">
        <f>Processes!E71</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4.5">
      <c r="B58" s="8" t="str">
        <f>Processes!D72</f>
        <v>MINSTR</v>
      </c>
      <c r="C58" s="8" t="str">
        <f>Processes!E72</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4.5">
      <c r="B59" s="8" t="str">
        <f>Processes!D73</f>
        <v>MINGRS</v>
      </c>
      <c r="C59" s="8" t="str">
        <f>Processes!E73</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4.5">
      <c r="B60" s="8" t="str">
        <f>Processes!D74</f>
        <v>MINWPE</v>
      </c>
      <c r="C60" s="8" t="str">
        <f>Processes!E74</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4.5">
      <c r="B61" s="8" t="str">
        <f>Processes!D75</f>
        <v>MINWCH</v>
      </c>
      <c r="C61" s="8" t="str">
        <f>Processes!E75</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4.5">
      <c r="B62" s="8" t="str">
        <f>Processes!D76</f>
        <v>MINFIW</v>
      </c>
      <c r="C62" s="8" t="str">
        <f>Processes!E76</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4.5">
      <c r="B63" s="8" t="str">
        <f>Processes!D77</f>
        <v>MINCRN</v>
      </c>
      <c r="C63" s="8" t="str">
        <f>Processes!E77</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row>
    <row r="64" spans="1:55" ht="14.5">
      <c r="B64" s="8" t="str">
        <f>Processes!D78</f>
        <v>MINRPS</v>
      </c>
      <c r="C64" s="8" t="str">
        <f>Processes!E78</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1" ht="14.5">
      <c r="B65" s="8" t="str">
        <f>Processes!D79</f>
        <v>MINSGB</v>
      </c>
      <c r="C65" s="8" t="str">
        <f>Processes!E79</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row>
    <row r="66" spans="2:111" ht="14.5">
      <c r="B66" s="8" t="str">
        <f>Processes!D80</f>
        <v>MINDLI</v>
      </c>
      <c r="C66" s="8" t="str">
        <f>Processes!E80</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row>
    <row r="67" spans="2:111" ht="14.5">
      <c r="B67" s="8" t="str">
        <f>Processes!D81</f>
        <v>MINMNR</v>
      </c>
      <c r="C67" s="8" t="str">
        <f>Processes!E81</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1" ht="14.5">
      <c r="B68" s="8" t="str">
        <f>Processes!D82</f>
        <v>MINNGA</v>
      </c>
      <c r="C68" s="8" t="str">
        <f>Processes!E82</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f>IFERROR(INDEX('2010'!$D$6:$T$8,MATCH(LEFT($B68,3),'2010'!$A$6:$A$8,0),MATCH(RIGHT($B68,3),'2010'!$D$3:$T$3,0))/1000,0)</f>
        <v>651.23569999999995</v>
      </c>
      <c r="AX68" s="483">
        <f>IFERROR(INDEX('2015'!$D$6:$T$8,MATCH(LEFT($B68,3),'2015'!$A$6:$A$8,0),MATCH(RIGHT($B68,3),'2015'!$D$3:$T$3,0))/1000,0)</f>
        <v>751.36209999999994</v>
      </c>
      <c r="AY68" s="483">
        <f>IFERROR(INDEX('2019'!$D$6:$T$8,MATCH(LEFT($B68,3),'2019'!$A$6:$A$8,0),MATCH(RIGHT($B68,3),'2019'!$D$3:$T$3,0))/1000,0)</f>
        <v>957.52859999999998</v>
      </c>
      <c r="AZ68" s="484">
        <v>5</v>
      </c>
      <c r="BA68" s="602">
        <v>0</v>
      </c>
      <c r="BB68" s="602">
        <v>0</v>
      </c>
      <c r="BC68" s="602">
        <v>0</v>
      </c>
      <c r="BD68" s="602">
        <v>5</v>
      </c>
      <c r="BE68" s="602">
        <v>0</v>
      </c>
      <c r="BF68" s="602">
        <v>0</v>
      </c>
      <c r="BG68" s="602">
        <v>0</v>
      </c>
      <c r="BH68" s="602">
        <v>5</v>
      </c>
      <c r="BS68" s="483"/>
      <c r="BT68" s="483"/>
      <c r="BU68" s="483"/>
      <c r="BV68" s="483"/>
      <c r="BW68" s="483"/>
      <c r="BX68" s="483"/>
      <c r="BZ68" s="602"/>
      <c r="CA68" s="602"/>
      <c r="CB68" s="602"/>
      <c r="CC68" s="602"/>
      <c r="CD68" s="602"/>
      <c r="CE68" s="602"/>
      <c r="CF68" s="602"/>
      <c r="CG68" s="602"/>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row>
    <row r="69" spans="2:111" ht="14.5">
      <c r="B69" s="8" t="str">
        <f>Processes!D83</f>
        <v>MINCRD</v>
      </c>
      <c r="C69" s="8" t="str">
        <f>Processes!E83</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f>IFERROR(INDEX('2010'!$D$6:$T$8,MATCH(LEFT($B69,3),'2010'!$A$6:$A$8,0),MATCH(RIGHT($B69,3),'2010'!$D$3:$T$3,0))/1000,0)</f>
        <v>2190.8213999999998</v>
      </c>
      <c r="AX69" s="483">
        <f>IFERROR(INDEX('2015'!$D$6:$T$8,MATCH(LEFT($B69,3),'2015'!$A$6:$A$8,0),MATCH(RIGHT($B69,3),'2015'!$D$3:$T$3,0))/1000,0)</f>
        <v>1793.93</v>
      </c>
      <c r="AY69" s="483">
        <f>IFERROR(INDEX('2019'!$D$6:$T$8,MATCH(LEFT($B69,3),'2019'!$A$6:$A$8,0),MATCH(RIGHT($B69,3),'2019'!$D$3:$T$3,0))/1000,0)</f>
        <v>1616.0766999999998</v>
      </c>
      <c r="AZ69" s="484">
        <v>5</v>
      </c>
      <c r="BA69" s="602">
        <v>0</v>
      </c>
      <c r="BB69" s="602">
        <v>0</v>
      </c>
      <c r="BC69" s="602">
        <v>0</v>
      </c>
      <c r="BD69" s="602">
        <v>5</v>
      </c>
      <c r="BE69" s="602">
        <v>0</v>
      </c>
      <c r="BF69" s="602">
        <v>0</v>
      </c>
      <c r="BG69" s="602">
        <v>0</v>
      </c>
      <c r="BH69" s="602">
        <v>5</v>
      </c>
      <c r="BS69" s="483"/>
      <c r="BT69" s="483"/>
      <c r="BU69" s="483"/>
      <c r="BV69" s="483"/>
      <c r="BW69" s="483"/>
      <c r="BX69" s="483"/>
      <c r="BY69" s="602"/>
      <c r="BZ69" s="602"/>
      <c r="CA69" s="602"/>
      <c r="CB69" s="602"/>
      <c r="CC69" s="602"/>
      <c r="CD69" s="602"/>
      <c r="CE69" s="602"/>
      <c r="CF69" s="602"/>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row>
    <row r="70" spans="2:111" ht="14.5">
      <c r="B70" s="8" t="str">
        <f>Processes!D84</f>
        <v>MINWIN</v>
      </c>
      <c r="C70" s="8" t="str">
        <f>Processes!E84</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1" ht="14.5">
      <c r="B71" s="8" t="str">
        <f>Processes!D85</f>
        <v>MINHYD</v>
      </c>
      <c r="C71" s="8" t="str">
        <f>Processes!E85</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1" ht="14.5">
      <c r="B72" s="8" t="str">
        <f>Processes!D86</f>
        <v>MINSOL</v>
      </c>
      <c r="C72" s="8" t="str">
        <f>Processes!E86</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1" ht="14.5">
      <c r="B73" s="8" t="str">
        <f>Processes!D87</f>
        <v>MINGEO</v>
      </c>
      <c r="C73" s="8" t="str">
        <f>Processes!E87</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1" ht="14.5">
      <c r="B74" s="8" t="str">
        <f>Processes!D88</f>
        <v>MINWAV</v>
      </c>
      <c r="C74" s="8" t="str">
        <f>Processes!E88</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1" ht="14.5">
      <c r="B75" s="560" t="str">
        <f>Processes!D89</f>
        <v>MINMOV</v>
      </c>
      <c r="C75" s="560" t="str">
        <f>Processes!E89</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1" ht="14.5">
      <c r="B76" s="8" t="str">
        <f>Processes!D90</f>
        <v>EXPCOA</v>
      </c>
      <c r="C76" s="8" t="str">
        <f>Processes!E90</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111" ht="14.5">
      <c r="B77" s="8" t="str">
        <f>Processes!D91</f>
        <v>EXPNGA</v>
      </c>
      <c r="C77" s="8" t="str">
        <f>Processes!E91</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IFERROR(INDEX('2010'!$D$6:$T$8,MATCH(LEFT($B77,3),'2010'!$A$6:$A$8,0),MATCH(RIGHT($B77,3),'2010'!$D$3:$T$3,0))/-1000,0)</f>
        <v>241.672</v>
      </c>
      <c r="AX77" s="483">
        <f>IFERROR(INDEX('2015'!$D$6:$T$8,MATCH(LEFT($B77,3),'2015'!$A$6:$A$8,0),MATCH(RIGHT($B77,3),'2015'!$D$3:$T$3,0))/-1000,0)</f>
        <v>318.1515</v>
      </c>
      <c r="AY77" s="483">
        <f>IFERROR(INDEX('2019'!$D$6:$T$8,MATCH(LEFT($B77,3),'2019'!$A$6:$A$8,0),MATCH(RIGHT($B77,3),'2019'!$D$3:$T$3,0))/-1000,0)</f>
        <v>462.197</v>
      </c>
      <c r="AZ77" s="602">
        <v>4</v>
      </c>
      <c r="BA77" s="602">
        <v>0</v>
      </c>
      <c r="BB77" s="602">
        <v>0</v>
      </c>
      <c r="BC77" s="602">
        <v>0</v>
      </c>
      <c r="BD77" s="602">
        <v>4</v>
      </c>
      <c r="BE77" s="602">
        <v>0</v>
      </c>
      <c r="BF77" s="602">
        <v>0</v>
      </c>
      <c r="BG77" s="602">
        <v>0</v>
      </c>
      <c r="BH77" s="602">
        <v>4</v>
      </c>
    </row>
    <row r="78" spans="2:111" ht="14.5">
      <c r="B78" s="8" t="str">
        <f>Processes!D92</f>
        <v>EXPCRD</v>
      </c>
      <c r="C78" s="8" t="str">
        <f>Processes!E92</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IFERROR(INDEX('2010'!$D$6:$T$8,MATCH(LEFT($B78,3),'2010'!$A$6:$A$8,0),MATCH(RIGHT($B78,3),'2010'!$D$3:$T$3,0))/-1000,0)</f>
        <v>1918.0233999999998</v>
      </c>
      <c r="AX78" s="483">
        <f>IFERROR(INDEX('2015'!$D$6:$T$8,MATCH(LEFT($B78,3),'2015'!$A$6:$A$8,0),MATCH(RIGHT($B78,3),'2015'!$D$3:$T$3,0))/-1000,0)</f>
        <v>1513.0260000000001</v>
      </c>
      <c r="AY78" s="483">
        <f>IFERROR(INDEX('2019'!$D$6:$T$8,MATCH(LEFT($B78,3),'2019'!$A$6:$A$8,0),MATCH(RIGHT($B78,3),'2019'!$D$3:$T$3,0))/-1000,0)</f>
        <v>1346.1704</v>
      </c>
      <c r="AZ78" s="602">
        <v>4</v>
      </c>
      <c r="BA78" s="602">
        <v>0</v>
      </c>
      <c r="BB78" s="602">
        <v>0</v>
      </c>
      <c r="BC78" s="602">
        <v>0</v>
      </c>
      <c r="BD78" s="602">
        <v>4</v>
      </c>
      <c r="BE78" s="602">
        <v>0</v>
      </c>
      <c r="BF78" s="602">
        <v>0</v>
      </c>
      <c r="BG78" s="602">
        <v>0</v>
      </c>
      <c r="BH78" s="602">
        <v>4</v>
      </c>
      <c r="BS78" s="603"/>
      <c r="BT78" s="603"/>
      <c r="BU78" s="603"/>
      <c r="BV78" s="603"/>
      <c r="BW78" s="603"/>
      <c r="BX78" s="603"/>
    </row>
    <row r="79" spans="2:111" ht="14.5">
      <c r="B79" s="8" t="str">
        <f>Processes!D93</f>
        <v>EXPLPG</v>
      </c>
      <c r="C79" s="8" t="str">
        <f>Processes!E93</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BS79" s="603"/>
      <c r="BT79" s="603"/>
      <c r="BU79" s="603"/>
      <c r="BV79" s="603"/>
      <c r="BW79" s="603"/>
      <c r="BX79" s="603"/>
    </row>
    <row r="80" spans="2:111" ht="14.5">
      <c r="B80" s="8" t="str">
        <f>Processes!D94</f>
        <v>EXPLVN</v>
      </c>
      <c r="C80" s="8" t="str">
        <f>Processes!E94</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BS80" s="603"/>
      <c r="BT80" s="603"/>
      <c r="BU80" s="603"/>
      <c r="BV80" s="603"/>
      <c r="BW80" s="603"/>
      <c r="BX80" s="603"/>
    </row>
    <row r="81" spans="2:76" ht="14.5">
      <c r="B81" s="8" t="str">
        <f>Processes!D95</f>
        <v>EXPGSL</v>
      </c>
      <c r="C81" s="8" t="str">
        <f>Processes!E95</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IFERROR(INDEX('2010'!$D$6:$T$8,MATCH(LEFT($B81,3),'2010'!$A$6:$A$8,0),MATCH(RIGHT($B81,3),'2010'!$D$3:$T$3,0))/-1000,0)</f>
        <v>8.5012000000000008</v>
      </c>
      <c r="AX81" s="483">
        <f>IFERROR(INDEX('2015'!$D$6:$T$8,MATCH(LEFT($B81,3),'2015'!$A$6:$A$8,0),MATCH(RIGHT($B81,3),'2015'!$D$3:$T$3,0))/-1000,0)</f>
        <v>0.20300000000000001</v>
      </c>
      <c r="AY81" s="483">
        <f>IFERROR(INDEX('2019'!$D$6:$T$8,MATCH(LEFT($B81,3),'2019'!$A$6:$A$8,0),MATCH(RIGHT($B81,3),'2019'!$D$3:$T$3,0))/-1000,0)</f>
        <v>0</v>
      </c>
      <c r="AZ81" s="602">
        <v>4</v>
      </c>
      <c r="BA81" s="602">
        <v>0</v>
      </c>
      <c r="BB81" s="602">
        <v>0</v>
      </c>
      <c r="BC81" s="602">
        <v>0</v>
      </c>
      <c r="BD81" s="602">
        <v>4</v>
      </c>
      <c r="BE81" s="602">
        <v>0</v>
      </c>
      <c r="BF81" s="602">
        <v>0</v>
      </c>
      <c r="BG81" s="602">
        <v>0</v>
      </c>
      <c r="BH81" s="602">
        <v>4</v>
      </c>
      <c r="BS81" s="603"/>
      <c r="BT81" s="603"/>
      <c r="BU81" s="603"/>
      <c r="BV81" s="603"/>
      <c r="BW81" s="603"/>
      <c r="BX81" s="603"/>
    </row>
    <row r="82" spans="2:76" ht="14.5">
      <c r="B82" s="8" t="str">
        <f>Processes!D96</f>
        <v>EXPKER</v>
      </c>
      <c r="C82" s="8" t="str">
        <f>Processes!E96</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IFERROR(INDEX('2010'!$D$6:$T$8,MATCH(LEFT($B82,3),'2010'!$A$6:$A$8,0),MATCH(RIGHT($B82,3),'2010'!$D$3:$T$3,0))/-1000,0)</f>
        <v>4.9477000000000002</v>
      </c>
      <c r="AX82" s="483">
        <f>IFERROR(INDEX('2015'!$D$6:$T$8,MATCH(LEFT($B82,3),'2015'!$A$6:$A$8,0),MATCH(RIGHT($B82,3),'2015'!$D$3:$T$3,0))/-1000,0)</f>
        <v>10.210700000000001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S82" s="603"/>
      <c r="BT82" s="603"/>
      <c r="BU82" s="603"/>
      <c r="BV82" s="603"/>
      <c r="BW82" s="603"/>
      <c r="BX82" s="603"/>
    </row>
    <row r="83" spans="2:76" ht="14.5">
      <c r="B83" s="8" t="str">
        <f>Processes!D97</f>
        <v>EXPDSL</v>
      </c>
      <c r="C83" s="8" t="str">
        <f>Processes!E97</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IFERROR(INDEX('2010'!$D$6:$T$8,MATCH(LEFT($B83,3),'2010'!$A$6:$A$8,0),MATCH(RIGHT($B83,3),'2010'!$D$3:$T$3,0))/-1000,0)</f>
        <v>66.944299999999998</v>
      </c>
      <c r="AX83" s="483">
        <f>IFERROR(INDEX('2015'!$D$6:$T$8,MATCH(LEFT($B83,3),'2015'!$A$6:$A$8,0),MATCH(RIGHT($B83,3),'2015'!$D$3:$T$3,0))/-1000,0)</f>
        <v>70.595699999999994</v>
      </c>
      <c r="AY83" s="483">
        <f>IFERROR(INDEX('2019'!$D$6:$T$8,MATCH(LEFT($B83,3),'2019'!$A$6:$A$8,0),MATCH(RIGHT($B83,3),'2019'!$D$3:$T$3,0))/-1000,0)</f>
        <v>32.461199999999998</v>
      </c>
      <c r="AZ83" s="602">
        <v>4</v>
      </c>
      <c r="BA83" s="602">
        <v>0</v>
      </c>
      <c r="BB83" s="602">
        <v>0</v>
      </c>
      <c r="BC83" s="602">
        <v>0</v>
      </c>
      <c r="BD83" s="602">
        <v>4</v>
      </c>
      <c r="BE83" s="602">
        <v>0</v>
      </c>
      <c r="BF83" s="602">
        <v>0</v>
      </c>
      <c r="BG83" s="602">
        <v>0</v>
      </c>
      <c r="BH83" s="602">
        <v>4</v>
      </c>
      <c r="BS83" s="603"/>
      <c r="BT83" s="603"/>
      <c r="BU83" s="603"/>
      <c r="BV83" s="603"/>
      <c r="BW83" s="603"/>
      <c r="BX83" s="603"/>
    </row>
    <row r="84" spans="2:76" ht="14.5">
      <c r="B84" s="8" t="str">
        <f>Processes!D98</f>
        <v>EXPHFO</v>
      </c>
      <c r="C84" s="8" t="str">
        <f>Processes!E98</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602"/>
      <c r="AX84" s="602"/>
      <c r="AY84" s="602"/>
      <c r="AZ84" s="602"/>
      <c r="BA84" s="602"/>
      <c r="BB84" s="602"/>
      <c r="BC84" s="602"/>
      <c r="BS84" s="603"/>
      <c r="BT84" s="603"/>
      <c r="BU84" s="603"/>
      <c r="BV84" s="603"/>
      <c r="BW84" s="603"/>
      <c r="BX84" s="603"/>
    </row>
    <row r="85" spans="2:76" ht="14.5">
      <c r="B85" s="8" t="str">
        <f>Processes!D99</f>
        <v>EXPMGO</v>
      </c>
      <c r="C85" s="8" t="str">
        <f>Processes!E99</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IFERROR(INDEX('2010'!$D$6:$T$8,MATCH(LEFT($B85,3),'2010'!$A$6:$A$8,0),MATCH(RIGHT($B85,3),'2010'!$D$3:$T$3,0))/-1000,0)</f>
        <v>7.8291000000000004</v>
      </c>
      <c r="AX85" s="483">
        <f>IFERROR(INDEX('2015'!$D$6:$T$8,MATCH(LEFT($B85,3),'2015'!$A$6:$A$8,0),MATCH(RIGHT($B85,3),'2015'!$D$3:$T$3,0))/-1000,0)</f>
        <v>4.8171999999999997</v>
      </c>
      <c r="AY85" s="483">
        <f>IFERROR(INDEX('2019'!$D$6:$T$8,MATCH(LEFT($B85,3),'2019'!$A$6:$A$8,0),MATCH(RIGHT($B85,3),'2019'!$D$3:$T$3,0))/-1000,0)</f>
        <v>8.5000000000000006E-3</v>
      </c>
      <c r="AZ85" s="602">
        <v>4</v>
      </c>
      <c r="BA85" s="602">
        <v>0</v>
      </c>
      <c r="BB85" s="602">
        <v>0</v>
      </c>
      <c r="BC85" s="602">
        <v>0</v>
      </c>
      <c r="BD85" s="602">
        <v>4</v>
      </c>
      <c r="BE85" s="602">
        <v>0</v>
      </c>
      <c r="BF85" s="602">
        <v>0</v>
      </c>
      <c r="BG85" s="602">
        <v>0</v>
      </c>
      <c r="BH85" s="602">
        <v>4</v>
      </c>
    </row>
    <row r="86" spans="2:76" ht="14.5">
      <c r="B86" s="8" t="str">
        <f>Processes!D100</f>
        <v>EXPAGSL</v>
      </c>
      <c r="C86" s="8" t="str">
        <f>Processes!E100</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76" ht="14.5">
      <c r="B87" s="8" t="str">
        <f>Processes!D101</f>
        <v>EXPBGA</v>
      </c>
      <c r="C87" s="8" t="str">
        <f>Processes!E101</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76" ht="14.5">
      <c r="B88" s="8" t="str">
        <f>Processes!D102</f>
        <v>EXPHFB</v>
      </c>
      <c r="C88" s="8" t="str">
        <f>Processes!E102</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76" ht="14.5">
      <c r="B89" s="8" t="str">
        <f>Processes!D103</f>
        <v>EXPDDGS</v>
      </c>
      <c r="C89" s="8" t="str">
        <f>Processes!E103</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76" ht="14.5">
      <c r="B90" s="8" t="str">
        <f>Processes!D104</f>
        <v>EXPH2</v>
      </c>
      <c r="C90" s="8" t="str">
        <f>Processes!E104</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row>
    <row r="91" spans="2:76" ht="14.5">
      <c r="B91" s="8" t="str">
        <f>Processes!D105</f>
        <v>EXPH2G</v>
      </c>
      <c r="C91" s="8" t="str">
        <f>Processes!E105</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row>
    <row r="92" spans="2:76" ht="14.5">
      <c r="B92" s="8" t="str">
        <f>Processes!D106</f>
        <v>EXPAMM</v>
      </c>
      <c r="C92" s="8" t="str">
        <f>Processes!E106</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row>
    <row r="93" spans="2:76" ht="14.5">
      <c r="B93" s="8" t="str">
        <f>Processes!D107</f>
        <v>EXPDME</v>
      </c>
      <c r="C93" s="8" t="str">
        <f>Processes!E107</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row>
    <row r="94" spans="2:76" ht="14.5">
      <c r="B94" s="8" t="str">
        <f>Processes!D108</f>
        <v>EXPKRB1</v>
      </c>
      <c r="C94" s="8" t="str">
        <f>Processes!E108</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row>
    <row r="95" spans="2:76" ht="14.5">
      <c r="B95" s="8" t="str">
        <f>Processes!D109</f>
        <v>EXPKRB2</v>
      </c>
      <c r="C95" s="8" t="str">
        <f>Processes!E109</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row>
    <row r="96" spans="2:76" ht="14.5">
      <c r="B96" s="8" t="str">
        <f>Processes!D110</f>
        <v>EXPKRE</v>
      </c>
      <c r="C96" s="8" t="str">
        <f>Processes!E110</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row>
    <row r="97" spans="2:60" ht="14.5">
      <c r="B97" s="8" t="str">
        <f>Processes!D111</f>
        <v>EXPSNG1</v>
      </c>
      <c r="C97" s="8" t="str">
        <f>Processes!E111</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row>
    <row r="98" spans="2:60" ht="14.5">
      <c r="B98" s="8" t="str">
        <f>Processes!D112</f>
        <v>EXPSNG2</v>
      </c>
      <c r="C98" s="8" t="str">
        <f>Processes!E112</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row>
    <row r="99" spans="2:60" ht="14.5">
      <c r="B99" s="8" t="str">
        <f>Processes!D113</f>
        <v>EXPSNE</v>
      </c>
      <c r="C99" s="8" t="str">
        <f>Processes!E113</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row>
    <row r="100" spans="2:60" ht="14.5">
      <c r="B100" s="8" t="str">
        <f>Processes!D114</f>
        <v>EXPDSB1</v>
      </c>
      <c r="C100" s="8" t="str">
        <f>Processes!E114</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row>
    <row r="101" spans="2:60" ht="14.5">
      <c r="B101" s="8" t="str">
        <f>Processes!D115</f>
        <v>EXPDSB2</v>
      </c>
      <c r="C101" s="8" t="str">
        <f>Processes!E115</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row>
    <row r="102" spans="2:60" ht="14.5">
      <c r="B102" s="8" t="str">
        <f>Processes!D116</f>
        <v>EXPDSE</v>
      </c>
      <c r="C102" s="8" t="str">
        <f>Processes!E116</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row>
    <row r="103" spans="2:60" ht="14.5">
      <c r="B103" s="8" t="str">
        <f>Processes!D117</f>
        <v>EXPGSB1</v>
      </c>
      <c r="C103" s="8" t="str">
        <f>Processes!E117</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row>
    <row r="104" spans="2:60" ht="14.5">
      <c r="B104" s="8" t="str">
        <f>Processes!D118</f>
        <v>EXPGSB2</v>
      </c>
      <c r="C104" s="8" t="str">
        <f>Processes!E118</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row>
    <row r="105" spans="2:60" ht="14.5">
      <c r="B105" s="8" t="str">
        <f>Processes!D119</f>
        <v>EXPGSE</v>
      </c>
      <c r="C105" s="8" t="str">
        <f>Processes!E119</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row>
    <row r="106" spans="2:60" ht="14.5">
      <c r="B106" s="8" t="str">
        <f>Processes!D120</f>
        <v>EXPMOB1</v>
      </c>
      <c r="C106" s="8" t="str">
        <f>Processes!E120</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row>
    <row r="107" spans="2:60" ht="14.5">
      <c r="B107" s="8" t="str">
        <f>Processes!D121</f>
        <v>EXPMOB2</v>
      </c>
      <c r="C107" s="8" t="str">
        <f>Processes!E121</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row>
    <row r="108" spans="2:60" ht="14.5">
      <c r="B108" s="8" t="str">
        <f>Processes!D122</f>
        <v>EXPMOE</v>
      </c>
      <c r="C108" s="8" t="str">
        <f>Processes!E122</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row>
    <row r="109" spans="2:60" ht="14.5">
      <c r="B109" s="8" t="str">
        <f>Processes!D123</f>
        <v>EXPLNB</v>
      </c>
      <c r="C109" s="8" t="str">
        <f>Processes!E123</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row>
    <row r="110" spans="2:60" ht="14.5">
      <c r="B110" s="8" t="str">
        <f>Processes!D124</f>
        <v>EXPGLY</v>
      </c>
      <c r="C110" s="8" t="str">
        <f>Processes!E124</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row>
    <row r="111" spans="2:60" ht="14.5">
      <c r="B111" s="8" t="str">
        <f>Processes!D125</f>
        <v>EXPRPC</v>
      </c>
      <c r="C111" s="8" t="str">
        <f>Processes!E125</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row>
    <row r="112" spans="2:60" ht="14.5">
      <c r="B112" s="8" t="str">
        <f>Processes!D126</f>
        <v>EXPSGP</v>
      </c>
      <c r="C112" s="8" t="str">
        <f>Processes!E126</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row>
    <row r="113" spans="2:60" s="602" customFormat="1" ht="14.5">
      <c r="B113" s="8" t="str">
        <f>Processes!D127</f>
        <v>EXPOTH</v>
      </c>
      <c r="C113" s="8" t="str">
        <f>Processes!E127</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row>
    <row r="114" spans="2:60" ht="14.5">
      <c r="B114" s="8"/>
      <c r="C114" s="8"/>
      <c r="D114" s="216"/>
      <c r="F114" s="100"/>
      <c r="G114" s="483"/>
      <c r="H114" s="483"/>
      <c r="I114" s="483"/>
      <c r="J114" s="483"/>
      <c r="K114" s="483"/>
      <c r="L114" s="483"/>
      <c r="M114" s="483"/>
      <c r="N114" s="483"/>
      <c r="O114" s="483"/>
      <c r="P114" s="483"/>
      <c r="Q114" s="483"/>
      <c r="R114" s="483"/>
      <c r="S114" s="483"/>
      <c r="T114" s="483"/>
      <c r="U114" s="483"/>
    </row>
    <row r="115" spans="2:60" ht="14.5">
      <c r="B115" s="8"/>
      <c r="C115" s="8"/>
      <c r="D115" s="216"/>
      <c r="F115" s="100"/>
      <c r="G115" s="483"/>
      <c r="H115" s="483"/>
      <c r="I115" s="483"/>
      <c r="J115" s="483"/>
      <c r="K115" s="483"/>
      <c r="L115" s="483"/>
      <c r="M115" s="483"/>
      <c r="N115" s="483"/>
      <c r="O115" s="483"/>
      <c r="P115" s="483"/>
      <c r="Q115" s="483"/>
      <c r="R115" s="483"/>
      <c r="S115" s="483"/>
      <c r="T115" s="483"/>
      <c r="U115" s="483"/>
    </row>
    <row r="116" spans="2:60" ht="14.5">
      <c r="B116" s="8"/>
      <c r="C116" s="8"/>
      <c r="D116" s="216"/>
      <c r="F116" s="100"/>
      <c r="G116" s="483"/>
      <c r="H116" s="483"/>
      <c r="I116" s="483"/>
      <c r="J116" s="483"/>
      <c r="K116" s="483"/>
      <c r="L116" s="483"/>
      <c r="M116" s="483"/>
      <c r="N116" s="483"/>
      <c r="O116" s="483"/>
      <c r="P116" s="483"/>
      <c r="Q116" s="483"/>
      <c r="R116" s="483"/>
      <c r="S116" s="483"/>
      <c r="T116" s="483"/>
      <c r="U116" s="483"/>
    </row>
    <row r="117" spans="2:60">
      <c r="B117" s="8"/>
      <c r="C117" s="1303" t="s">
        <v>838</v>
      </c>
      <c r="D117" s="1303"/>
      <c r="E117" s="1303"/>
      <c r="F117" s="1303"/>
      <c r="G117" s="1303"/>
      <c r="H117" s="1303"/>
      <c r="I117" s="1303"/>
      <c r="J117" s="1303"/>
      <c r="K117" s="1303"/>
      <c r="L117" s="1303"/>
    </row>
    <row r="118" spans="2:60">
      <c r="B118" s="8"/>
      <c r="C118" s="1303"/>
      <c r="D118" s="1303"/>
      <c r="E118" s="1303"/>
      <c r="F118" s="1303"/>
      <c r="G118" s="1303"/>
      <c r="H118" s="1303"/>
      <c r="I118" s="1303"/>
      <c r="J118" s="1303"/>
      <c r="K118" s="1303"/>
      <c r="L118" s="1303"/>
    </row>
    <row r="119" spans="2:60" s="602" customFormat="1" ht="20">
      <c r="B119" s="8"/>
      <c r="C119" s="1076"/>
      <c r="D119" s="1076"/>
      <c r="E119" s="1076"/>
      <c r="F119" s="1076"/>
      <c r="G119" s="1076"/>
      <c r="H119" s="1076"/>
      <c r="I119" s="1076"/>
      <c r="J119" s="1076"/>
      <c r="K119" s="1076"/>
      <c r="L119" s="1076"/>
    </row>
    <row r="120" spans="2:60">
      <c r="B120" s="8"/>
      <c r="C120" s="8"/>
      <c r="D120" s="216"/>
      <c r="E120" s="397"/>
      <c r="F120" s="100"/>
    </row>
    <row r="121" spans="2:60" ht="13">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0">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0">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0">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0">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0">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0">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0">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3"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3.5"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1872</v>
      </c>
      <c r="D188" s="588" t="str">
        <f>E188*100&amp;"% of imported biomass"</f>
        <v>95% of imported biomass</v>
      </c>
      <c r="E188" s="1238">
        <v>0.95</v>
      </c>
      <c r="F188" s="557"/>
      <c r="G188" s="557" t="s">
        <v>605</v>
      </c>
      <c r="H188" s="588"/>
      <c r="I188" s="210"/>
    </row>
    <row r="189" spans="2:53">
      <c r="B189" s="602"/>
      <c r="C189" s="219" t="s">
        <v>326</v>
      </c>
      <c r="D189" s="588" t="str">
        <f>E189*100&amp;"% of imported crude oil cost"</f>
        <v>50% of imported crude oil cost</v>
      </c>
      <c r="E189" s="1238">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38">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3"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7.5"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4"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[38]BiomassCost!G30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[38]BiomassCost!G33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[38]BiomassCost!G31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[38]BiomassCost!$G$43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[38]BiomassCost!$G$43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3"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7.5"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5"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4.5">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4.5">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4.5">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4.5">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4.5">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4.5">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4.5">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4.5">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4.5">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0"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8"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5"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4.5">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4.5">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4.5">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4.5">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4.5">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4.5">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4.5">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4.5">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4.5">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4.5">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4.5">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4.5">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4.5">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4.5">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19.5">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ht="13">
      <c r="B255" s="602"/>
      <c r="C255" s="1298" t="s">
        <v>827</v>
      </c>
      <c r="D255" s="1300" t="s">
        <v>828</v>
      </c>
      <c r="E255" s="1301"/>
      <c r="F255" s="1301"/>
      <c r="G255" s="1301"/>
      <c r="H255" s="1301"/>
      <c r="I255" s="1301"/>
      <c r="J255" s="1301"/>
      <c r="K255" s="1301"/>
      <c r="L255" s="1301"/>
      <c r="M255" s="1301"/>
      <c r="N255" s="1302"/>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4">
      <c r="B256" s="602"/>
      <c r="C256" s="1299"/>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ht="1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ht="1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ht="1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ht="1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ht="1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ht="1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ht="1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ht="1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ht="1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ht="1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ht="1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ht="1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ht="1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ht="1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ht="1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ht="1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ht="1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ht="1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ht="1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ht="1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ht="1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ht="1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3">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4.5"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3.5"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ht="1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ht="1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ht="1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ht="1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ht="1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ht="1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ht="1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ht="1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ht="1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ht="1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ht="1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ht="1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ht="1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ht="1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ht="1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ht="1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ht="1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ht="1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ht="1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ht="1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ht="1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3.5"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3.5"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3.5"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3.5"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3.5"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3.5"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3.5"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3.5"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3.5"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3.5"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3.5"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8" type="noConversion"/>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Ark2">
    <tabColor rgb="FF92D050"/>
  </sheetPr>
  <dimension ref="A3:AS64"/>
  <sheetViews>
    <sheetView workbookViewId="0">
      <selection activeCell="F8" sqref="F8"/>
    </sheetView>
  </sheetViews>
  <sheetFormatPr defaultColWidth="8.453125" defaultRowHeight="14.5"/>
  <cols>
    <col min="1" max="1" width="1.453125" style="393" customWidth="1"/>
    <col min="2" max="2" width="8.453125" style="393" bestFit="1" customWidth="1"/>
    <col min="3" max="5" width="13.453125" style="393" bestFit="1" customWidth="1"/>
    <col min="6" max="6" width="8" style="393" bestFit="1" customWidth="1"/>
    <col min="7" max="7" width="6.453125" style="393" bestFit="1" customWidth="1"/>
    <col min="8" max="46" width="8" style="393" bestFit="1" customWidth="1"/>
    <col min="47" max="256" width="9.1796875" style="393"/>
    <col min="257" max="257" width="10.1796875" style="393" bestFit="1" customWidth="1"/>
    <col min="258" max="258" width="8.453125" style="393" bestFit="1" customWidth="1"/>
    <col min="259" max="259" width="13.453125" style="393" bestFit="1" customWidth="1"/>
    <col min="260" max="260" width="5.1796875" style="393" bestFit="1" customWidth="1"/>
    <col min="261" max="262" width="10.453125" style="393" customWidth="1"/>
    <col min="263" max="302" width="9.453125" style="393" bestFit="1" customWidth="1"/>
    <col min="303" max="512" width="9.1796875" style="393"/>
    <col min="513" max="513" width="10.1796875" style="393" bestFit="1" customWidth="1"/>
    <col min="514" max="514" width="8.453125" style="393" bestFit="1" customWidth="1"/>
    <col min="515" max="515" width="13.453125" style="393" bestFit="1" customWidth="1"/>
    <col min="516" max="516" width="5.1796875" style="393" bestFit="1" customWidth="1"/>
    <col min="517" max="518" width="10.453125" style="393" customWidth="1"/>
    <col min="519" max="558" width="9.453125" style="393" bestFit="1" customWidth="1"/>
    <col min="559" max="768" width="9.1796875" style="393"/>
    <col min="769" max="769" width="10.1796875" style="393" bestFit="1" customWidth="1"/>
    <col min="770" max="770" width="8.453125" style="393" bestFit="1" customWidth="1"/>
    <col min="771" max="771" width="13.453125" style="393" bestFit="1" customWidth="1"/>
    <col min="772" max="772" width="5.1796875" style="393" bestFit="1" customWidth="1"/>
    <col min="773" max="774" width="10.453125" style="393" customWidth="1"/>
    <col min="775" max="814" width="9.453125" style="393" bestFit="1" customWidth="1"/>
    <col min="815" max="1024" width="9.1796875" style="393"/>
    <col min="1025" max="1025" width="10.1796875" style="393" bestFit="1" customWidth="1"/>
    <col min="1026" max="1026" width="8.453125" style="393" bestFit="1" customWidth="1"/>
    <col min="1027" max="1027" width="13.453125" style="393" bestFit="1" customWidth="1"/>
    <col min="1028" max="1028" width="5.1796875" style="393" bestFit="1" customWidth="1"/>
    <col min="1029" max="1030" width="10.453125" style="393" customWidth="1"/>
    <col min="1031" max="1070" width="9.453125" style="393" bestFit="1" customWidth="1"/>
    <col min="1071" max="1280" width="9.1796875" style="393"/>
    <col min="1281" max="1281" width="10.1796875" style="393" bestFit="1" customWidth="1"/>
    <col min="1282" max="1282" width="8.453125" style="393" bestFit="1" customWidth="1"/>
    <col min="1283" max="1283" width="13.453125" style="393" bestFit="1" customWidth="1"/>
    <col min="1284" max="1284" width="5.1796875" style="393" bestFit="1" customWidth="1"/>
    <col min="1285" max="1286" width="10.453125" style="393" customWidth="1"/>
    <col min="1287" max="1326" width="9.453125" style="393" bestFit="1" customWidth="1"/>
    <col min="1327" max="1536" width="9.1796875" style="393"/>
    <col min="1537" max="1537" width="10.1796875" style="393" bestFit="1" customWidth="1"/>
    <col min="1538" max="1538" width="8.453125" style="393" bestFit="1" customWidth="1"/>
    <col min="1539" max="1539" width="13.453125" style="393" bestFit="1" customWidth="1"/>
    <col min="1540" max="1540" width="5.1796875" style="393" bestFit="1" customWidth="1"/>
    <col min="1541" max="1542" width="10.453125" style="393" customWidth="1"/>
    <col min="1543" max="1582" width="9.453125" style="393" bestFit="1" customWidth="1"/>
    <col min="1583" max="1792" width="9.1796875" style="393"/>
    <col min="1793" max="1793" width="10.1796875" style="393" bestFit="1" customWidth="1"/>
    <col min="1794" max="1794" width="8.453125" style="393" bestFit="1" customWidth="1"/>
    <col min="1795" max="1795" width="13.453125" style="393" bestFit="1" customWidth="1"/>
    <col min="1796" max="1796" width="5.1796875" style="393" bestFit="1" customWidth="1"/>
    <col min="1797" max="1798" width="10.453125" style="393" customWidth="1"/>
    <col min="1799" max="1838" width="9.453125" style="393" bestFit="1" customWidth="1"/>
    <col min="1839" max="2048" width="9.1796875" style="393"/>
    <col min="2049" max="2049" width="10.1796875" style="393" bestFit="1" customWidth="1"/>
    <col min="2050" max="2050" width="8.453125" style="393" bestFit="1" customWidth="1"/>
    <col min="2051" max="2051" width="13.453125" style="393" bestFit="1" customWidth="1"/>
    <col min="2052" max="2052" width="5.1796875" style="393" bestFit="1" customWidth="1"/>
    <col min="2053" max="2054" width="10.453125" style="393" customWidth="1"/>
    <col min="2055" max="2094" width="9.453125" style="393" bestFit="1" customWidth="1"/>
    <col min="2095" max="2304" width="9.1796875" style="393"/>
    <col min="2305" max="2305" width="10.1796875" style="393" bestFit="1" customWidth="1"/>
    <col min="2306" max="2306" width="8.453125" style="393" bestFit="1" customWidth="1"/>
    <col min="2307" max="2307" width="13.453125" style="393" bestFit="1" customWidth="1"/>
    <col min="2308" max="2308" width="5.1796875" style="393" bestFit="1" customWidth="1"/>
    <col min="2309" max="2310" width="10.453125" style="393" customWidth="1"/>
    <col min="2311" max="2350" width="9.453125" style="393" bestFit="1" customWidth="1"/>
    <col min="2351" max="2560" width="9.1796875" style="393"/>
    <col min="2561" max="2561" width="10.1796875" style="393" bestFit="1" customWidth="1"/>
    <col min="2562" max="2562" width="8.453125" style="393" bestFit="1" customWidth="1"/>
    <col min="2563" max="2563" width="13.453125" style="393" bestFit="1" customWidth="1"/>
    <col min="2564" max="2564" width="5.1796875" style="393" bestFit="1" customWidth="1"/>
    <col min="2565" max="2566" width="10.453125" style="393" customWidth="1"/>
    <col min="2567" max="2606" width="9.453125" style="393" bestFit="1" customWidth="1"/>
    <col min="2607" max="2816" width="9.1796875" style="393"/>
    <col min="2817" max="2817" width="10.1796875" style="393" bestFit="1" customWidth="1"/>
    <col min="2818" max="2818" width="8.453125" style="393" bestFit="1" customWidth="1"/>
    <col min="2819" max="2819" width="13.453125" style="393" bestFit="1" customWidth="1"/>
    <col min="2820" max="2820" width="5.1796875" style="393" bestFit="1" customWidth="1"/>
    <col min="2821" max="2822" width="10.453125" style="393" customWidth="1"/>
    <col min="2823" max="2862" width="9.453125" style="393" bestFit="1" customWidth="1"/>
    <col min="2863" max="3072" width="9.1796875" style="393"/>
    <col min="3073" max="3073" width="10.1796875" style="393" bestFit="1" customWidth="1"/>
    <col min="3074" max="3074" width="8.453125" style="393" bestFit="1" customWidth="1"/>
    <col min="3075" max="3075" width="13.453125" style="393" bestFit="1" customWidth="1"/>
    <col min="3076" max="3076" width="5.1796875" style="393" bestFit="1" customWidth="1"/>
    <col min="3077" max="3078" width="10.453125" style="393" customWidth="1"/>
    <col min="3079" max="3118" width="9.453125" style="393" bestFit="1" customWidth="1"/>
    <col min="3119" max="3328" width="9.1796875" style="393"/>
    <col min="3329" max="3329" width="10.1796875" style="393" bestFit="1" customWidth="1"/>
    <col min="3330" max="3330" width="8.453125" style="393" bestFit="1" customWidth="1"/>
    <col min="3331" max="3331" width="13.453125" style="393" bestFit="1" customWidth="1"/>
    <col min="3332" max="3332" width="5.1796875" style="393" bestFit="1" customWidth="1"/>
    <col min="3333" max="3334" width="10.453125" style="393" customWidth="1"/>
    <col min="3335" max="3374" width="9.453125" style="393" bestFit="1" customWidth="1"/>
    <col min="3375" max="3584" width="9.1796875" style="393"/>
    <col min="3585" max="3585" width="10.1796875" style="393" bestFit="1" customWidth="1"/>
    <col min="3586" max="3586" width="8.453125" style="393" bestFit="1" customWidth="1"/>
    <col min="3587" max="3587" width="13.453125" style="393" bestFit="1" customWidth="1"/>
    <col min="3588" max="3588" width="5.1796875" style="393" bestFit="1" customWidth="1"/>
    <col min="3589" max="3590" width="10.453125" style="393" customWidth="1"/>
    <col min="3591" max="3630" width="9.453125" style="393" bestFit="1" customWidth="1"/>
    <col min="3631" max="3840" width="9.1796875" style="393"/>
    <col min="3841" max="3841" width="10.1796875" style="393" bestFit="1" customWidth="1"/>
    <col min="3842" max="3842" width="8.453125" style="393" bestFit="1" customWidth="1"/>
    <col min="3843" max="3843" width="13.453125" style="393" bestFit="1" customWidth="1"/>
    <col min="3844" max="3844" width="5.1796875" style="393" bestFit="1" customWidth="1"/>
    <col min="3845" max="3846" width="10.453125" style="393" customWidth="1"/>
    <col min="3847" max="3886" width="9.453125" style="393" bestFit="1" customWidth="1"/>
    <col min="3887" max="4096" width="9.1796875" style="393"/>
    <col min="4097" max="4097" width="10.1796875" style="393" bestFit="1" customWidth="1"/>
    <col min="4098" max="4098" width="8.453125" style="393" bestFit="1" customWidth="1"/>
    <col min="4099" max="4099" width="13.453125" style="393" bestFit="1" customWidth="1"/>
    <col min="4100" max="4100" width="5.1796875" style="393" bestFit="1" customWidth="1"/>
    <col min="4101" max="4102" width="10.453125" style="393" customWidth="1"/>
    <col min="4103" max="4142" width="9.453125" style="393" bestFit="1" customWidth="1"/>
    <col min="4143" max="4352" width="9.1796875" style="393"/>
    <col min="4353" max="4353" width="10.1796875" style="393" bestFit="1" customWidth="1"/>
    <col min="4354" max="4354" width="8.453125" style="393" bestFit="1" customWidth="1"/>
    <col min="4355" max="4355" width="13.453125" style="393" bestFit="1" customWidth="1"/>
    <col min="4356" max="4356" width="5.1796875" style="393" bestFit="1" customWidth="1"/>
    <col min="4357" max="4358" width="10.453125" style="393" customWidth="1"/>
    <col min="4359" max="4398" width="9.453125" style="393" bestFit="1" customWidth="1"/>
    <col min="4399" max="4608" width="9.1796875" style="393"/>
    <col min="4609" max="4609" width="10.1796875" style="393" bestFit="1" customWidth="1"/>
    <col min="4610" max="4610" width="8.453125" style="393" bestFit="1" customWidth="1"/>
    <col min="4611" max="4611" width="13.453125" style="393" bestFit="1" customWidth="1"/>
    <col min="4612" max="4612" width="5.1796875" style="393" bestFit="1" customWidth="1"/>
    <col min="4613" max="4614" width="10.453125" style="393" customWidth="1"/>
    <col min="4615" max="4654" width="9.453125" style="393" bestFit="1" customWidth="1"/>
    <col min="4655" max="4864" width="9.1796875" style="393"/>
    <col min="4865" max="4865" width="10.1796875" style="393" bestFit="1" customWidth="1"/>
    <col min="4866" max="4866" width="8.453125" style="393" bestFit="1" customWidth="1"/>
    <col min="4867" max="4867" width="13.453125" style="393" bestFit="1" customWidth="1"/>
    <col min="4868" max="4868" width="5.1796875" style="393" bestFit="1" customWidth="1"/>
    <col min="4869" max="4870" width="10.453125" style="393" customWidth="1"/>
    <col min="4871" max="4910" width="9.453125" style="393" bestFit="1" customWidth="1"/>
    <col min="4911" max="5120" width="9.1796875" style="393"/>
    <col min="5121" max="5121" width="10.1796875" style="393" bestFit="1" customWidth="1"/>
    <col min="5122" max="5122" width="8.453125" style="393" bestFit="1" customWidth="1"/>
    <col min="5123" max="5123" width="13.453125" style="393" bestFit="1" customWidth="1"/>
    <col min="5124" max="5124" width="5.1796875" style="393" bestFit="1" customWidth="1"/>
    <col min="5125" max="5126" width="10.453125" style="393" customWidth="1"/>
    <col min="5127" max="5166" width="9.453125" style="393" bestFit="1" customWidth="1"/>
    <col min="5167" max="5376" width="9.1796875" style="393"/>
    <col min="5377" max="5377" width="10.1796875" style="393" bestFit="1" customWidth="1"/>
    <col min="5378" max="5378" width="8.453125" style="393" bestFit="1" customWidth="1"/>
    <col min="5379" max="5379" width="13.453125" style="393" bestFit="1" customWidth="1"/>
    <col min="5380" max="5380" width="5.1796875" style="393" bestFit="1" customWidth="1"/>
    <col min="5381" max="5382" width="10.453125" style="393" customWidth="1"/>
    <col min="5383" max="5422" width="9.453125" style="393" bestFit="1" customWidth="1"/>
    <col min="5423" max="5632" width="9.1796875" style="393"/>
    <col min="5633" max="5633" width="10.1796875" style="393" bestFit="1" customWidth="1"/>
    <col min="5634" max="5634" width="8.453125" style="393" bestFit="1" customWidth="1"/>
    <col min="5635" max="5635" width="13.453125" style="393" bestFit="1" customWidth="1"/>
    <col min="5636" max="5636" width="5.1796875" style="393" bestFit="1" customWidth="1"/>
    <col min="5637" max="5638" width="10.453125" style="393" customWidth="1"/>
    <col min="5639" max="5678" width="9.453125" style="393" bestFit="1" customWidth="1"/>
    <col min="5679" max="5888" width="9.1796875" style="393"/>
    <col min="5889" max="5889" width="10.1796875" style="393" bestFit="1" customWidth="1"/>
    <col min="5890" max="5890" width="8.453125" style="393" bestFit="1" customWidth="1"/>
    <col min="5891" max="5891" width="13.453125" style="393" bestFit="1" customWidth="1"/>
    <col min="5892" max="5892" width="5.1796875" style="393" bestFit="1" customWidth="1"/>
    <col min="5893" max="5894" width="10.453125" style="393" customWidth="1"/>
    <col min="5895" max="5934" width="9.453125" style="393" bestFit="1" customWidth="1"/>
    <col min="5935" max="6144" width="9.1796875" style="393"/>
    <col min="6145" max="6145" width="10.1796875" style="393" bestFit="1" customWidth="1"/>
    <col min="6146" max="6146" width="8.453125" style="393" bestFit="1" customWidth="1"/>
    <col min="6147" max="6147" width="13.453125" style="393" bestFit="1" customWidth="1"/>
    <col min="6148" max="6148" width="5.1796875" style="393" bestFit="1" customWidth="1"/>
    <col min="6149" max="6150" width="10.453125" style="393" customWidth="1"/>
    <col min="6151" max="6190" width="9.453125" style="393" bestFit="1" customWidth="1"/>
    <col min="6191" max="6400" width="9.1796875" style="393"/>
    <col min="6401" max="6401" width="10.1796875" style="393" bestFit="1" customWidth="1"/>
    <col min="6402" max="6402" width="8.453125" style="393" bestFit="1" customWidth="1"/>
    <col min="6403" max="6403" width="13.453125" style="393" bestFit="1" customWidth="1"/>
    <col min="6404" max="6404" width="5.1796875" style="393" bestFit="1" customWidth="1"/>
    <col min="6405" max="6406" width="10.453125" style="393" customWidth="1"/>
    <col min="6407" max="6446" width="9.453125" style="393" bestFit="1" customWidth="1"/>
    <col min="6447" max="6656" width="9.1796875" style="393"/>
    <col min="6657" max="6657" width="10.1796875" style="393" bestFit="1" customWidth="1"/>
    <col min="6658" max="6658" width="8.453125" style="393" bestFit="1" customWidth="1"/>
    <col min="6659" max="6659" width="13.453125" style="393" bestFit="1" customWidth="1"/>
    <col min="6660" max="6660" width="5.1796875" style="393" bestFit="1" customWidth="1"/>
    <col min="6661" max="6662" width="10.453125" style="393" customWidth="1"/>
    <col min="6663" max="6702" width="9.453125" style="393" bestFit="1" customWidth="1"/>
    <col min="6703" max="6912" width="9.1796875" style="393"/>
    <col min="6913" max="6913" width="10.1796875" style="393" bestFit="1" customWidth="1"/>
    <col min="6914" max="6914" width="8.453125" style="393" bestFit="1" customWidth="1"/>
    <col min="6915" max="6915" width="13.453125" style="393" bestFit="1" customWidth="1"/>
    <col min="6916" max="6916" width="5.1796875" style="393" bestFit="1" customWidth="1"/>
    <col min="6917" max="6918" width="10.453125" style="393" customWidth="1"/>
    <col min="6919" max="6958" width="9.453125" style="393" bestFit="1" customWidth="1"/>
    <col min="6959" max="7168" width="9.1796875" style="393"/>
    <col min="7169" max="7169" width="10.1796875" style="393" bestFit="1" customWidth="1"/>
    <col min="7170" max="7170" width="8.453125" style="393" bestFit="1" customWidth="1"/>
    <col min="7171" max="7171" width="13.453125" style="393" bestFit="1" customWidth="1"/>
    <col min="7172" max="7172" width="5.1796875" style="393" bestFit="1" customWidth="1"/>
    <col min="7173" max="7174" width="10.453125" style="393" customWidth="1"/>
    <col min="7175" max="7214" width="9.453125" style="393" bestFit="1" customWidth="1"/>
    <col min="7215" max="7424" width="9.1796875" style="393"/>
    <col min="7425" max="7425" width="10.1796875" style="393" bestFit="1" customWidth="1"/>
    <col min="7426" max="7426" width="8.453125" style="393" bestFit="1" customWidth="1"/>
    <col min="7427" max="7427" width="13.453125" style="393" bestFit="1" customWidth="1"/>
    <col min="7428" max="7428" width="5.1796875" style="393" bestFit="1" customWidth="1"/>
    <col min="7429" max="7430" width="10.453125" style="393" customWidth="1"/>
    <col min="7431" max="7470" width="9.453125" style="393" bestFit="1" customWidth="1"/>
    <col min="7471" max="7680" width="9.1796875" style="393"/>
    <col min="7681" max="7681" width="10.1796875" style="393" bestFit="1" customWidth="1"/>
    <col min="7682" max="7682" width="8.453125" style="393" bestFit="1" customWidth="1"/>
    <col min="7683" max="7683" width="13.453125" style="393" bestFit="1" customWidth="1"/>
    <col min="7684" max="7684" width="5.1796875" style="393" bestFit="1" customWidth="1"/>
    <col min="7685" max="7686" width="10.453125" style="393" customWidth="1"/>
    <col min="7687" max="7726" width="9.453125" style="393" bestFit="1" customWidth="1"/>
    <col min="7727" max="7936" width="9.1796875" style="393"/>
    <col min="7937" max="7937" width="10.1796875" style="393" bestFit="1" customWidth="1"/>
    <col min="7938" max="7938" width="8.453125" style="393" bestFit="1" customWidth="1"/>
    <col min="7939" max="7939" width="13.453125" style="393" bestFit="1" customWidth="1"/>
    <col min="7940" max="7940" width="5.1796875" style="393" bestFit="1" customWidth="1"/>
    <col min="7941" max="7942" width="10.453125" style="393" customWidth="1"/>
    <col min="7943" max="7982" width="9.453125" style="393" bestFit="1" customWidth="1"/>
    <col min="7983" max="8192" width="9.1796875" style="393"/>
    <col min="8193" max="8193" width="10.1796875" style="393" bestFit="1" customWidth="1"/>
    <col min="8194" max="8194" width="8.453125" style="393" bestFit="1" customWidth="1"/>
    <col min="8195" max="8195" width="13.453125" style="393" bestFit="1" customWidth="1"/>
    <col min="8196" max="8196" width="5.1796875" style="393" bestFit="1" customWidth="1"/>
    <col min="8197" max="8198" width="10.453125" style="393" customWidth="1"/>
    <col min="8199" max="8238" width="9.453125" style="393" bestFit="1" customWidth="1"/>
    <col min="8239" max="8448" width="9.1796875" style="393"/>
    <col min="8449" max="8449" width="10.1796875" style="393" bestFit="1" customWidth="1"/>
    <col min="8450" max="8450" width="8.453125" style="393" bestFit="1" customWidth="1"/>
    <col min="8451" max="8451" width="13.453125" style="393" bestFit="1" customWidth="1"/>
    <col min="8452" max="8452" width="5.1796875" style="393" bestFit="1" customWidth="1"/>
    <col min="8453" max="8454" width="10.453125" style="393" customWidth="1"/>
    <col min="8455" max="8494" width="9.453125" style="393" bestFit="1" customWidth="1"/>
    <col min="8495" max="8704" width="9.1796875" style="393"/>
    <col min="8705" max="8705" width="10.1796875" style="393" bestFit="1" customWidth="1"/>
    <col min="8706" max="8706" width="8.453125" style="393" bestFit="1" customWidth="1"/>
    <col min="8707" max="8707" width="13.453125" style="393" bestFit="1" customWidth="1"/>
    <col min="8708" max="8708" width="5.1796875" style="393" bestFit="1" customWidth="1"/>
    <col min="8709" max="8710" width="10.453125" style="393" customWidth="1"/>
    <col min="8711" max="8750" width="9.453125" style="393" bestFit="1" customWidth="1"/>
    <col min="8751" max="8960" width="9.1796875" style="393"/>
    <col min="8961" max="8961" width="10.1796875" style="393" bestFit="1" customWidth="1"/>
    <col min="8962" max="8962" width="8.453125" style="393" bestFit="1" customWidth="1"/>
    <col min="8963" max="8963" width="13.453125" style="393" bestFit="1" customWidth="1"/>
    <col min="8964" max="8964" width="5.1796875" style="393" bestFit="1" customWidth="1"/>
    <col min="8965" max="8966" width="10.453125" style="393" customWidth="1"/>
    <col min="8967" max="9006" width="9.453125" style="393" bestFit="1" customWidth="1"/>
    <col min="9007" max="9216" width="9.1796875" style="393"/>
    <col min="9217" max="9217" width="10.1796875" style="393" bestFit="1" customWidth="1"/>
    <col min="9218" max="9218" width="8.453125" style="393" bestFit="1" customWidth="1"/>
    <col min="9219" max="9219" width="13.453125" style="393" bestFit="1" customWidth="1"/>
    <col min="9220" max="9220" width="5.1796875" style="393" bestFit="1" customWidth="1"/>
    <col min="9221" max="9222" width="10.453125" style="393" customWidth="1"/>
    <col min="9223" max="9262" width="9.453125" style="393" bestFit="1" customWidth="1"/>
    <col min="9263" max="9472" width="9.1796875" style="393"/>
    <col min="9473" max="9473" width="10.1796875" style="393" bestFit="1" customWidth="1"/>
    <col min="9474" max="9474" width="8.453125" style="393" bestFit="1" customWidth="1"/>
    <col min="9475" max="9475" width="13.453125" style="393" bestFit="1" customWidth="1"/>
    <col min="9476" max="9476" width="5.1796875" style="393" bestFit="1" customWidth="1"/>
    <col min="9477" max="9478" width="10.453125" style="393" customWidth="1"/>
    <col min="9479" max="9518" width="9.453125" style="393" bestFit="1" customWidth="1"/>
    <col min="9519" max="9728" width="9.1796875" style="393"/>
    <col min="9729" max="9729" width="10.1796875" style="393" bestFit="1" customWidth="1"/>
    <col min="9730" max="9730" width="8.453125" style="393" bestFit="1" customWidth="1"/>
    <col min="9731" max="9731" width="13.453125" style="393" bestFit="1" customWidth="1"/>
    <col min="9732" max="9732" width="5.1796875" style="393" bestFit="1" customWidth="1"/>
    <col min="9733" max="9734" width="10.453125" style="393" customWidth="1"/>
    <col min="9735" max="9774" width="9.453125" style="393" bestFit="1" customWidth="1"/>
    <col min="9775" max="9984" width="9.1796875" style="393"/>
    <col min="9985" max="9985" width="10.1796875" style="393" bestFit="1" customWidth="1"/>
    <col min="9986" max="9986" width="8.453125" style="393" bestFit="1" customWidth="1"/>
    <col min="9987" max="9987" width="13.453125" style="393" bestFit="1" customWidth="1"/>
    <col min="9988" max="9988" width="5.1796875" style="393" bestFit="1" customWidth="1"/>
    <col min="9989" max="9990" width="10.453125" style="393" customWidth="1"/>
    <col min="9991" max="10030" width="9.453125" style="393" bestFit="1" customWidth="1"/>
    <col min="10031" max="10240" width="9.1796875" style="393"/>
    <col min="10241" max="10241" width="10.1796875" style="393" bestFit="1" customWidth="1"/>
    <col min="10242" max="10242" width="8.453125" style="393" bestFit="1" customWidth="1"/>
    <col min="10243" max="10243" width="13.453125" style="393" bestFit="1" customWidth="1"/>
    <col min="10244" max="10244" width="5.1796875" style="393" bestFit="1" customWidth="1"/>
    <col min="10245" max="10246" width="10.453125" style="393" customWidth="1"/>
    <col min="10247" max="10286" width="9.453125" style="393" bestFit="1" customWidth="1"/>
    <col min="10287" max="10496" width="9.1796875" style="393"/>
    <col min="10497" max="10497" width="10.1796875" style="393" bestFit="1" customWidth="1"/>
    <col min="10498" max="10498" width="8.453125" style="393" bestFit="1" customWidth="1"/>
    <col min="10499" max="10499" width="13.453125" style="393" bestFit="1" customWidth="1"/>
    <col min="10500" max="10500" width="5.1796875" style="393" bestFit="1" customWidth="1"/>
    <col min="10501" max="10502" width="10.453125" style="393" customWidth="1"/>
    <col min="10503" max="10542" width="9.453125" style="393" bestFit="1" customWidth="1"/>
    <col min="10543" max="10752" width="9.1796875" style="393"/>
    <col min="10753" max="10753" width="10.1796875" style="393" bestFit="1" customWidth="1"/>
    <col min="10754" max="10754" width="8.453125" style="393" bestFit="1" customWidth="1"/>
    <col min="10755" max="10755" width="13.453125" style="393" bestFit="1" customWidth="1"/>
    <col min="10756" max="10756" width="5.1796875" style="393" bestFit="1" customWidth="1"/>
    <col min="10757" max="10758" width="10.453125" style="393" customWidth="1"/>
    <col min="10759" max="10798" width="9.453125" style="393" bestFit="1" customWidth="1"/>
    <col min="10799" max="11008" width="9.1796875" style="393"/>
    <col min="11009" max="11009" width="10.1796875" style="393" bestFit="1" customWidth="1"/>
    <col min="11010" max="11010" width="8.453125" style="393" bestFit="1" customWidth="1"/>
    <col min="11011" max="11011" width="13.453125" style="393" bestFit="1" customWidth="1"/>
    <col min="11012" max="11012" width="5.1796875" style="393" bestFit="1" customWidth="1"/>
    <col min="11013" max="11014" width="10.453125" style="393" customWidth="1"/>
    <col min="11015" max="11054" width="9.453125" style="393" bestFit="1" customWidth="1"/>
    <col min="11055" max="11264" width="9.1796875" style="393"/>
    <col min="11265" max="11265" width="10.1796875" style="393" bestFit="1" customWidth="1"/>
    <col min="11266" max="11266" width="8.453125" style="393" bestFit="1" customWidth="1"/>
    <col min="11267" max="11267" width="13.453125" style="393" bestFit="1" customWidth="1"/>
    <col min="11268" max="11268" width="5.1796875" style="393" bestFit="1" customWidth="1"/>
    <col min="11269" max="11270" width="10.453125" style="393" customWidth="1"/>
    <col min="11271" max="11310" width="9.453125" style="393" bestFit="1" customWidth="1"/>
    <col min="11311" max="11520" width="9.1796875" style="393"/>
    <col min="11521" max="11521" width="10.1796875" style="393" bestFit="1" customWidth="1"/>
    <col min="11522" max="11522" width="8.453125" style="393" bestFit="1" customWidth="1"/>
    <col min="11523" max="11523" width="13.453125" style="393" bestFit="1" customWidth="1"/>
    <col min="11524" max="11524" width="5.1796875" style="393" bestFit="1" customWidth="1"/>
    <col min="11525" max="11526" width="10.453125" style="393" customWidth="1"/>
    <col min="11527" max="11566" width="9.453125" style="393" bestFit="1" customWidth="1"/>
    <col min="11567" max="11776" width="9.1796875" style="393"/>
    <col min="11777" max="11777" width="10.1796875" style="393" bestFit="1" customWidth="1"/>
    <col min="11778" max="11778" width="8.453125" style="393" bestFit="1" customWidth="1"/>
    <col min="11779" max="11779" width="13.453125" style="393" bestFit="1" customWidth="1"/>
    <col min="11780" max="11780" width="5.1796875" style="393" bestFit="1" customWidth="1"/>
    <col min="11781" max="11782" width="10.453125" style="393" customWidth="1"/>
    <col min="11783" max="11822" width="9.453125" style="393" bestFit="1" customWidth="1"/>
    <col min="11823" max="12032" width="9.1796875" style="393"/>
    <col min="12033" max="12033" width="10.1796875" style="393" bestFit="1" customWidth="1"/>
    <col min="12034" max="12034" width="8.453125" style="393" bestFit="1" customWidth="1"/>
    <col min="12035" max="12035" width="13.453125" style="393" bestFit="1" customWidth="1"/>
    <col min="12036" max="12036" width="5.1796875" style="393" bestFit="1" customWidth="1"/>
    <col min="12037" max="12038" width="10.453125" style="393" customWidth="1"/>
    <col min="12039" max="12078" width="9.453125" style="393" bestFit="1" customWidth="1"/>
    <col min="12079" max="12288" width="9.1796875" style="393"/>
    <col min="12289" max="12289" width="10.1796875" style="393" bestFit="1" customWidth="1"/>
    <col min="12290" max="12290" width="8.453125" style="393" bestFit="1" customWidth="1"/>
    <col min="12291" max="12291" width="13.453125" style="393" bestFit="1" customWidth="1"/>
    <col min="12292" max="12292" width="5.1796875" style="393" bestFit="1" customWidth="1"/>
    <col min="12293" max="12294" width="10.453125" style="393" customWidth="1"/>
    <col min="12295" max="12334" width="9.453125" style="393" bestFit="1" customWidth="1"/>
    <col min="12335" max="12544" width="9.1796875" style="393"/>
    <col min="12545" max="12545" width="10.1796875" style="393" bestFit="1" customWidth="1"/>
    <col min="12546" max="12546" width="8.453125" style="393" bestFit="1" customWidth="1"/>
    <col min="12547" max="12547" width="13.453125" style="393" bestFit="1" customWidth="1"/>
    <col min="12548" max="12548" width="5.1796875" style="393" bestFit="1" customWidth="1"/>
    <col min="12549" max="12550" width="10.453125" style="393" customWidth="1"/>
    <col min="12551" max="12590" width="9.453125" style="393" bestFit="1" customWidth="1"/>
    <col min="12591" max="12800" width="9.1796875" style="393"/>
    <col min="12801" max="12801" width="10.1796875" style="393" bestFit="1" customWidth="1"/>
    <col min="12802" max="12802" width="8.453125" style="393" bestFit="1" customWidth="1"/>
    <col min="12803" max="12803" width="13.453125" style="393" bestFit="1" customWidth="1"/>
    <col min="12804" max="12804" width="5.1796875" style="393" bestFit="1" customWidth="1"/>
    <col min="12805" max="12806" width="10.453125" style="393" customWidth="1"/>
    <col min="12807" max="12846" width="9.453125" style="393" bestFit="1" customWidth="1"/>
    <col min="12847" max="13056" width="9.1796875" style="393"/>
    <col min="13057" max="13057" width="10.1796875" style="393" bestFit="1" customWidth="1"/>
    <col min="13058" max="13058" width="8.453125" style="393" bestFit="1" customWidth="1"/>
    <col min="13059" max="13059" width="13.453125" style="393" bestFit="1" customWidth="1"/>
    <col min="13060" max="13060" width="5.1796875" style="393" bestFit="1" customWidth="1"/>
    <col min="13061" max="13062" width="10.453125" style="393" customWidth="1"/>
    <col min="13063" max="13102" width="9.453125" style="393" bestFit="1" customWidth="1"/>
    <col min="13103" max="13312" width="9.1796875" style="393"/>
    <col min="13313" max="13313" width="10.1796875" style="393" bestFit="1" customWidth="1"/>
    <col min="13314" max="13314" width="8.453125" style="393" bestFit="1" customWidth="1"/>
    <col min="13315" max="13315" width="13.453125" style="393" bestFit="1" customWidth="1"/>
    <col min="13316" max="13316" width="5.1796875" style="393" bestFit="1" customWidth="1"/>
    <col min="13317" max="13318" width="10.453125" style="393" customWidth="1"/>
    <col min="13319" max="13358" width="9.453125" style="393" bestFit="1" customWidth="1"/>
    <col min="13359" max="13568" width="9.1796875" style="393"/>
    <col min="13569" max="13569" width="10.1796875" style="393" bestFit="1" customWidth="1"/>
    <col min="13570" max="13570" width="8.453125" style="393" bestFit="1" customWidth="1"/>
    <col min="13571" max="13571" width="13.453125" style="393" bestFit="1" customWidth="1"/>
    <col min="13572" max="13572" width="5.1796875" style="393" bestFit="1" customWidth="1"/>
    <col min="13573" max="13574" width="10.453125" style="393" customWidth="1"/>
    <col min="13575" max="13614" width="9.453125" style="393" bestFit="1" customWidth="1"/>
    <col min="13615" max="13824" width="9.1796875" style="393"/>
    <col min="13825" max="13825" width="10.1796875" style="393" bestFit="1" customWidth="1"/>
    <col min="13826" max="13826" width="8.453125" style="393" bestFit="1" customWidth="1"/>
    <col min="13827" max="13827" width="13.453125" style="393" bestFit="1" customWidth="1"/>
    <col min="13828" max="13828" width="5.1796875" style="393" bestFit="1" customWidth="1"/>
    <col min="13829" max="13830" width="10.453125" style="393" customWidth="1"/>
    <col min="13831" max="13870" width="9.453125" style="393" bestFit="1" customWidth="1"/>
    <col min="13871" max="14080" width="9.1796875" style="393"/>
    <col min="14081" max="14081" width="10.1796875" style="393" bestFit="1" customWidth="1"/>
    <col min="14082" max="14082" width="8.453125" style="393" bestFit="1" customWidth="1"/>
    <col min="14083" max="14083" width="13.453125" style="393" bestFit="1" customWidth="1"/>
    <col min="14084" max="14084" width="5.1796875" style="393" bestFit="1" customWidth="1"/>
    <col min="14085" max="14086" width="10.453125" style="393" customWidth="1"/>
    <col min="14087" max="14126" width="9.453125" style="393" bestFit="1" customWidth="1"/>
    <col min="14127" max="14336" width="9.1796875" style="393"/>
    <col min="14337" max="14337" width="10.1796875" style="393" bestFit="1" customWidth="1"/>
    <col min="14338" max="14338" width="8.453125" style="393" bestFit="1" customWidth="1"/>
    <col min="14339" max="14339" width="13.453125" style="393" bestFit="1" customWidth="1"/>
    <col min="14340" max="14340" width="5.1796875" style="393" bestFit="1" customWidth="1"/>
    <col min="14341" max="14342" width="10.453125" style="393" customWidth="1"/>
    <col min="14343" max="14382" width="9.453125" style="393" bestFit="1" customWidth="1"/>
    <col min="14383" max="14592" width="9.1796875" style="393"/>
    <col min="14593" max="14593" width="10.1796875" style="393" bestFit="1" customWidth="1"/>
    <col min="14594" max="14594" width="8.453125" style="393" bestFit="1" customWidth="1"/>
    <col min="14595" max="14595" width="13.453125" style="393" bestFit="1" customWidth="1"/>
    <col min="14596" max="14596" width="5.1796875" style="393" bestFit="1" customWidth="1"/>
    <col min="14597" max="14598" width="10.453125" style="393" customWidth="1"/>
    <col min="14599" max="14638" width="9.453125" style="393" bestFit="1" customWidth="1"/>
    <col min="14639" max="14848" width="9.1796875" style="393"/>
    <col min="14849" max="14849" width="10.1796875" style="393" bestFit="1" customWidth="1"/>
    <col min="14850" max="14850" width="8.453125" style="393" bestFit="1" customWidth="1"/>
    <col min="14851" max="14851" width="13.453125" style="393" bestFit="1" customWidth="1"/>
    <col min="14852" max="14852" width="5.1796875" style="393" bestFit="1" customWidth="1"/>
    <col min="14853" max="14854" width="10.453125" style="393" customWidth="1"/>
    <col min="14855" max="14894" width="9.453125" style="393" bestFit="1" customWidth="1"/>
    <col min="14895" max="15104" width="9.1796875" style="393"/>
    <col min="15105" max="15105" width="10.1796875" style="393" bestFit="1" customWidth="1"/>
    <col min="15106" max="15106" width="8.453125" style="393" bestFit="1" customWidth="1"/>
    <col min="15107" max="15107" width="13.453125" style="393" bestFit="1" customWidth="1"/>
    <col min="15108" max="15108" width="5.1796875" style="393" bestFit="1" customWidth="1"/>
    <col min="15109" max="15110" width="10.453125" style="393" customWidth="1"/>
    <col min="15111" max="15150" width="9.453125" style="393" bestFit="1" customWidth="1"/>
    <col min="15151" max="15360" width="9.1796875" style="393"/>
    <col min="15361" max="15361" width="10.1796875" style="393" bestFit="1" customWidth="1"/>
    <col min="15362" max="15362" width="8.453125" style="393" bestFit="1" customWidth="1"/>
    <col min="15363" max="15363" width="13.453125" style="393" bestFit="1" customWidth="1"/>
    <col min="15364" max="15364" width="5.1796875" style="393" bestFit="1" customWidth="1"/>
    <col min="15365" max="15366" width="10.453125" style="393" customWidth="1"/>
    <col min="15367" max="15406" width="9.453125" style="393" bestFit="1" customWidth="1"/>
    <col min="15407" max="15616" width="9.1796875" style="393"/>
    <col min="15617" max="15617" width="10.1796875" style="393" bestFit="1" customWidth="1"/>
    <col min="15618" max="15618" width="8.453125" style="393" bestFit="1" customWidth="1"/>
    <col min="15619" max="15619" width="13.453125" style="393" bestFit="1" customWidth="1"/>
    <col min="15620" max="15620" width="5.1796875" style="393" bestFit="1" customWidth="1"/>
    <col min="15621" max="15622" width="10.453125" style="393" customWidth="1"/>
    <col min="15623" max="15662" width="9.453125" style="393" bestFit="1" customWidth="1"/>
    <col min="15663" max="15872" width="9.1796875" style="393"/>
    <col min="15873" max="15873" width="10.1796875" style="393" bestFit="1" customWidth="1"/>
    <col min="15874" max="15874" width="8.453125" style="393" bestFit="1" customWidth="1"/>
    <col min="15875" max="15875" width="13.453125" style="393" bestFit="1" customWidth="1"/>
    <col min="15876" max="15876" width="5.1796875" style="393" bestFit="1" customWidth="1"/>
    <col min="15877" max="15878" width="10.453125" style="393" customWidth="1"/>
    <col min="15879" max="15918" width="9.453125" style="393" bestFit="1" customWidth="1"/>
    <col min="15919" max="16128" width="9.1796875" style="393"/>
    <col min="16129" max="16129" width="10.1796875" style="393" bestFit="1" customWidth="1"/>
    <col min="16130" max="16130" width="8.453125" style="393" bestFit="1" customWidth="1"/>
    <col min="16131" max="16131" width="13.453125" style="393" bestFit="1" customWidth="1"/>
    <col min="16132" max="16132" width="5.1796875" style="393" bestFit="1" customWidth="1"/>
    <col min="16133" max="16134" width="10.453125" style="393" customWidth="1"/>
    <col min="16135" max="16174" width="9.453125" style="393" bestFit="1" customWidth="1"/>
    <col min="16175" max="16384" width="9.179687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26">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1.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5"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5"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5"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5"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2.5">
      <c r="C37" s="566" t="s">
        <v>851</v>
      </c>
      <c r="D37" s="567"/>
      <c r="E37" s="567"/>
    </row>
    <row r="38" spans="3:5">
      <c r="C38" s="482"/>
      <c r="D38" s="485"/>
      <c r="E38" s="485"/>
    </row>
    <row r="39" spans="3:5" ht="24.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5">
      <c r="C63" s="582"/>
      <c r="D63" s="582" t="s">
        <v>857</v>
      </c>
      <c r="E63" s="485"/>
    </row>
    <row r="64" spans="3:5">
      <c r="C64" s="582" t="s">
        <v>858</v>
      </c>
      <c r="D64" s="485"/>
      <c r="E64" s="485"/>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29DB6-DE00-44C5-BBA6-61EEA37C823B}">
  <sheetPr>
    <tabColor rgb="FF92D050"/>
  </sheetPr>
  <dimension ref="B1:AW107"/>
  <sheetViews>
    <sheetView topLeftCell="A4" zoomScale="80" zoomScaleNormal="80" workbookViewId="0">
      <selection activeCell="J19" sqref="J19"/>
    </sheetView>
  </sheetViews>
  <sheetFormatPr defaultColWidth="9.1796875" defaultRowHeight="12.5"/>
  <cols>
    <col min="1" max="1" width="2" style="606" bestFit="1" customWidth="1"/>
    <col min="2" max="2" width="9.453125" style="606" bestFit="1" customWidth="1"/>
    <col min="3" max="3" width="18.1796875" style="606" customWidth="1"/>
    <col min="4" max="4" width="17.453125" style="606" bestFit="1" customWidth="1"/>
    <col min="5" max="5" width="14" style="606" bestFit="1" customWidth="1"/>
    <col min="6" max="6" width="16.453125" style="606" bestFit="1" customWidth="1"/>
    <col min="7" max="7" width="14.453125" style="606" bestFit="1" customWidth="1"/>
    <col min="8" max="9" width="11.453125" style="606" customWidth="1"/>
    <col min="10" max="10" width="10.453125" style="606" customWidth="1"/>
    <col min="11" max="11" width="10.1796875" style="606" customWidth="1"/>
    <col min="12" max="12" width="10" style="606" customWidth="1"/>
    <col min="13" max="13" width="10.453125" style="606" customWidth="1"/>
    <col min="14" max="14" width="11.453125" style="606" customWidth="1"/>
    <col min="15" max="15" width="8.1796875" style="606" customWidth="1"/>
    <col min="16" max="16" width="8.453125" style="606" customWidth="1"/>
    <col min="17" max="18" width="8.453125" style="606" bestFit="1" customWidth="1"/>
    <col min="19" max="20" width="10.453125" style="606" customWidth="1"/>
    <col min="21" max="21" width="10" style="606" customWidth="1"/>
    <col min="22" max="22" width="10.453125" style="606" customWidth="1"/>
    <col min="23" max="23" width="11.453125" style="606" customWidth="1"/>
    <col min="24" max="24" width="10.1796875" style="606" customWidth="1"/>
    <col min="25" max="28" width="10" style="606" customWidth="1"/>
    <col min="29" max="29" width="12" style="606" customWidth="1"/>
    <col min="30" max="30" width="8.453125" style="606" customWidth="1"/>
    <col min="31" max="31" width="17.453125" style="606" customWidth="1"/>
    <col min="32" max="32" width="10" style="606" customWidth="1"/>
    <col min="33" max="34" width="13.453125" style="606" customWidth="1"/>
    <col min="35" max="35" width="5.453125" style="606" customWidth="1"/>
    <col min="36" max="36" width="6.1796875" style="606" customWidth="1"/>
    <col min="37" max="37" width="16.1796875" style="606" customWidth="1"/>
    <col min="38" max="38" width="16.453125" style="606" customWidth="1"/>
    <col min="39" max="40" width="7.453125" style="606" customWidth="1"/>
    <col min="41" max="41" width="3.453125" style="606" customWidth="1"/>
    <col min="42" max="42" width="17.453125" style="606" customWidth="1"/>
    <col min="43" max="43" width="9.1796875" style="606"/>
    <col min="44" max="45" width="13.453125" style="606" customWidth="1"/>
    <col min="46" max="16384" width="9.179687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4.5">
      <c r="H5" s="609" t="s">
        <v>1885</v>
      </c>
      <c r="Z5" s="1057"/>
      <c r="AA5" s="1057"/>
      <c r="AB5" s="1057"/>
      <c r="AC5" s="1058"/>
      <c r="AD5" s="1058"/>
      <c r="AG5" s="608"/>
      <c r="AH5" s="608"/>
    </row>
    <row r="6" spans="2:34" ht="39">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1886</v>
      </c>
      <c r="AA6" s="1062" t="s">
        <v>1887</v>
      </c>
      <c r="AB6" s="1063" t="s">
        <v>1888</v>
      </c>
      <c r="AC6" s="1062" t="s">
        <v>1889</v>
      </c>
      <c r="AD6" s="1063" t="s">
        <v>1890</v>
      </c>
      <c r="AE6" s="1063" t="s">
        <v>1891</v>
      </c>
      <c r="AF6" s="1063" t="s">
        <v>1892</v>
      </c>
      <c r="AG6" s="1061"/>
    </row>
    <row r="7" spans="2:34" ht="32"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1893</v>
      </c>
      <c r="C8" s="606" t="s">
        <v>1894</v>
      </c>
      <c r="D8" s="618" t="s">
        <v>1647</v>
      </c>
      <c r="E8" s="618"/>
      <c r="F8" s="606" t="s">
        <v>93</v>
      </c>
      <c r="I8" s="619"/>
      <c r="J8" s="619"/>
      <c r="K8" s="619"/>
      <c r="L8" s="619"/>
      <c r="M8" s="619"/>
      <c r="N8" s="619"/>
      <c r="O8" s="619"/>
      <c r="P8" s="619"/>
      <c r="Q8" s="619"/>
      <c r="R8" s="619"/>
      <c r="S8" s="602">
        <v>1</v>
      </c>
      <c r="T8" s="602">
        <v>1</v>
      </c>
      <c r="U8" s="602">
        <v>1</v>
      </c>
      <c r="V8" s="602">
        <v>1</v>
      </c>
      <c r="W8" s="622"/>
      <c r="X8" s="620"/>
      <c r="Y8" s="608"/>
      <c r="Z8" s="1210">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t="e">
        <f>IF([39]Refineries!M48&gt;0,[39]Refineries!M48/SUM([39]Refineries!M$48:M$55)*1.01,0)</f>
        <v>#REF!</v>
      </c>
      <c r="J9" s="619" t="e">
        <f>IF([39]Refineries!N48&gt;0,[39]Refineries!N48/SUM([39]Refineries!N$48:N$55)*1.01,0)</f>
        <v>#REF!</v>
      </c>
      <c r="K9" s="619" t="e">
        <f>IF([39]Refineries!O48&gt;0,[39]Refineries!O48/SUM([39]Refineries!O$48:O$55)*1.01,0)</f>
        <v>#REF!</v>
      </c>
      <c r="L9" s="619" t="e">
        <f>IF([39]Refineries!P48&gt;0,[39]Refineries!P48/SUM([39]Refineries!P$48:P$55)*1.01,0)</f>
        <v>#REF!</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t="e">
        <f>IF([39]Refineries!M49&gt;0,[39]Refineries!M49/SUM([39]Refineries!M$48:M$55)*1.01,0)</f>
        <v>#REF!</v>
      </c>
      <c r="J10" s="619" t="e">
        <f>IF([39]Refineries!N49&gt;0,[39]Refineries!N49/SUM([39]Refineries!N$48:N$55)*1.01,0)</f>
        <v>#REF!</v>
      </c>
      <c r="K10" s="619" t="e">
        <f>IF([39]Refineries!O49&gt;0,[39]Refineries!O49/SUM([39]Refineries!O$48:O$55)*1.01,0)</f>
        <v>#REF!</v>
      </c>
      <c r="L10" s="619" t="e">
        <f>IF([39]Refineries!P49&gt;0,[39]Refineries!P49/SUM([39]Refineries!P$48:P$55)*1.01,0)</f>
        <v>#REF!</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t="e">
        <f>IF([39]Refineries!M50&gt;0,[39]Refineries!M50/SUM([39]Refineries!M$48:M$55)*1.01,0)</f>
        <v>#REF!</v>
      </c>
      <c r="J11" s="619" t="e">
        <f>IF([39]Refineries!N50&gt;0,[39]Refineries!N50/SUM([39]Refineries!N$48:N$55)*1.01,0)</f>
        <v>#REF!</v>
      </c>
      <c r="K11" s="619" t="e">
        <f>IF([39]Refineries!O50&gt;0,[39]Refineries!O50/SUM([39]Refineries!O$48:O$55)*1.01,0)</f>
        <v>#REF!</v>
      </c>
      <c r="L11" s="619" t="e">
        <f>IF([39]Refineries!P50&gt;0,[39]Refineries!P50/SUM([39]Refineries!P$48:P$55)*1.01,0)</f>
        <v>#REF!</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t="e">
        <f>IF([39]Refineries!M51&gt;0,[39]Refineries!M51/SUM([39]Refineries!M$48:M$55)*1.01,0)</f>
        <v>#REF!</v>
      </c>
      <c r="J12" s="619" t="e">
        <f>IF([39]Refineries!N51&gt;0,[39]Refineries!N51/SUM([39]Refineries!N$48:N$55)*1.01,0)</f>
        <v>#REF!</v>
      </c>
      <c r="K12" s="619" t="e">
        <f>IF([39]Refineries!O51&gt;0,[39]Refineries!O51/SUM([39]Refineries!O$48:O$55)*1.01,0)</f>
        <v>#REF!</v>
      </c>
      <c r="L12" s="619" t="e">
        <f>IF([39]Refineries!P51&gt;0,[39]Refineries!P51/SUM([39]Refineries!P$48:P$55)*1.01,0)</f>
        <v>#REF!</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t="e">
        <f>IF([39]Refineries!M52&gt;0,[39]Refineries!M52/SUM([39]Refineries!M$48:M$55)*1.01,0)</f>
        <v>#REF!</v>
      </c>
      <c r="J13" s="619" t="e">
        <f>IF([39]Refineries!N52&gt;0,[39]Refineries!N52/SUM([39]Refineries!N$48:N$55)*1.01,0)</f>
        <v>#REF!</v>
      </c>
      <c r="K13" s="619" t="e">
        <f>IF([39]Refineries!O52&gt;0,[39]Refineries!O52/SUM([39]Refineries!O$48:O$55)*1.01,0)</f>
        <v>#REF!</v>
      </c>
      <c r="L13" s="619" t="e">
        <f>IF([39]Refineries!P52&gt;0,[39]Refineries!P52/SUM([39]Refineries!P$48:P$55)*1.01,0)</f>
        <v>#REF!</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t="e">
        <f>IF([39]Refineries!M53&gt;0,[39]Refineries!M53/SUM([39]Refineries!M$48:M$55)*1.01,0)</f>
        <v>#REF!</v>
      </c>
      <c r="J14" s="619" t="e">
        <f>IF([39]Refineries!N53&gt;0,[39]Refineries!N53/SUM([39]Refineries!N$48:N$55)*1.01,0)</f>
        <v>#REF!</v>
      </c>
      <c r="K14" s="619" t="e">
        <f>IF([39]Refineries!O53&gt;0,[39]Refineries!O53/SUM([39]Refineries!O$48:O$55)*1.01,0)</f>
        <v>#REF!</v>
      </c>
      <c r="L14" s="619" t="e">
        <f>IF([39]Refineries!P53&gt;0,[39]Refineries!P53/SUM([39]Refineries!P$48:P$55)*1.01,0)</f>
        <v>#REF!</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t="e">
        <f>IF([39]Refineries!M54&gt;0,[39]Refineries!M54/SUM([39]Refineries!M$48:M$55)*1.01,0)</f>
        <v>#REF!</v>
      </c>
      <c r="J15" s="619" t="e">
        <f>IF([39]Refineries!N54&gt;0,[39]Refineries!N54/SUM([39]Refineries!N$48:N$55)*1.01,0)</f>
        <v>#REF!</v>
      </c>
      <c r="K15" s="619" t="e">
        <f>IF([39]Refineries!O54&gt;0,[39]Refineries!O54/SUM([39]Refineries!O$48:O$55)*1.01,0)</f>
        <v>#REF!</v>
      </c>
      <c r="L15" s="619" t="e">
        <f>IF([39]Refineries!P54&gt;0,[39]Refineries!P54/SUM([39]Refineries!P$48:P$55)*1.01,0)</f>
        <v>#REF!</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t="e">
        <f>IF([39]Refineries!M55&gt;0,[39]Refineries!M55/SUM([39]Refineries!M$48:M$55)*1.01,0)</f>
        <v>#REF!</v>
      </c>
      <c r="J16" s="619" t="e">
        <f>IF([39]Refineries!N55&gt;0,[39]Refineries!N55/SUM([39]Refineries!N$48:N$55)*1.01,0)</f>
        <v>#REF!</v>
      </c>
      <c r="K16" s="619" t="e">
        <f>IF([39]Refineries!O55&gt;0,[39]Refineries!O55/SUM([39]Refineries!O$48:O$55)*1.01,0)</f>
        <v>#REF!</v>
      </c>
      <c r="L16" s="619" t="e">
        <f>IF([39]Refineries!P55&gt;0,[39]Refineries!P55/SUM([39]Refineries!P$48:P$55)*1.01,0)</f>
        <v>#REF!</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t="e">
        <f>IF(-[39]Refineries!M47/SUM([39]Refineries!M48:M56)-S8&lt;0,0,-[39]Refineries!M47/SUM([39]Refineries!M48:M56)-S8)+0.06</f>
        <v>#REF!</v>
      </c>
      <c r="O17" s="1069" t="e">
        <f>IF(-[39]Refineries!N47/SUM([39]Refineries!N48:N56)-T8&lt;0,0,-[39]Refineries!N47/SUM([39]Refineries!N48:N56)-T8)+0.06</f>
        <v>#REF!</v>
      </c>
      <c r="P17" s="1069" t="e">
        <f>IF(-[39]Refineries!O47/SUM([39]Refineries!O48:O56)-U8&lt;0,0,-[39]Refineries!O47/SUM([39]Refineries!O48:O56)-U8)+0.06</f>
        <v>#REF!</v>
      </c>
      <c r="Q17" s="1069" t="e">
        <f>IF(-[39]Refineries!P47/SUM([39]Refineries!P48:P56)-V8&lt;0,0,-[39]Refineries!P47/SUM([39]Refineries!P48:P56)-V8)+0.06</f>
        <v>#REF!</v>
      </c>
      <c r="R17" s="1069" t="e">
        <f>AVERAGE(N17:Q17)</f>
        <v>#REF!</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t="e">
        <f>IF([39]Refineries!M$52&lt;0,[39]Refineries!M$52/[39]Refineries!M$47,0)</f>
        <v>#REF!</v>
      </c>
      <c r="O20" s="620" t="e">
        <f>IF([39]Refineries!N$52&lt;0,[39]Refineries!N$52/[39]Refineries!N$47,0)</f>
        <v>#REF!</v>
      </c>
      <c r="P20" s="620" t="e">
        <f>IF([39]Refineries!O$52&lt;0,[39]Refineries!O$52/[39]Refineries!O$47,0)</f>
        <v>#REF!</v>
      </c>
      <c r="Q20" s="620" t="e">
        <f>IF([39]Refineries!P$52&lt;0,[39]Refineries!P$52/[39]Refineries!P$47,0)</f>
        <v>#REF!</v>
      </c>
      <c r="R20" s="1069" t="e">
        <f>AVERAGE(N20:Q20)</f>
        <v>#REF!</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ht="13">
      <c r="G28" s="609" t="s">
        <v>1595</v>
      </c>
      <c r="AR28" s="1304" t="s">
        <v>1895</v>
      </c>
      <c r="AS28" s="1304"/>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1896</v>
      </c>
      <c r="X29" s="610" t="s">
        <v>1897</v>
      </c>
      <c r="Y29" s="610" t="s">
        <v>1898</v>
      </c>
      <c r="Z29" s="610" t="s">
        <v>1899</v>
      </c>
      <c r="AA29" s="610" t="s">
        <v>1900</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1901</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1902</v>
      </c>
      <c r="X30" s="615" t="s">
        <v>1902</v>
      </c>
      <c r="Y30" s="615" t="s">
        <v>1902</v>
      </c>
      <c r="Z30" s="615" t="s">
        <v>1902</v>
      </c>
      <c r="AA30" s="615" t="s">
        <v>890</v>
      </c>
      <c r="AB30" s="615" t="s">
        <v>1902</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1894</v>
      </c>
      <c r="AW30" s="617" t="s">
        <v>893</v>
      </c>
    </row>
    <row r="31" spans="2:49">
      <c r="B31" s="618" t="str">
        <f>Processes!D188</f>
        <v>FT-GRDELCMID</v>
      </c>
      <c r="C31" s="618" t="str">
        <f>Processes!E188</f>
        <v>Power transmission line medium voltage</v>
      </c>
      <c r="D31" s="618"/>
      <c r="E31" s="606" t="str">
        <f>[18]Commodities!$D$19</f>
        <v>CRD</v>
      </c>
      <c r="H31" s="619"/>
      <c r="I31" s="619"/>
      <c r="J31" s="619"/>
      <c r="K31" s="619"/>
      <c r="L31" s="619"/>
      <c r="M31" s="619"/>
      <c r="N31" s="619"/>
      <c r="O31" s="619"/>
      <c r="P31" s="619"/>
      <c r="Q31" s="619"/>
      <c r="R31" s="606">
        <v>1</v>
      </c>
      <c r="S31" s="606">
        <v>1</v>
      </c>
      <c r="T31" s="606">
        <v>1</v>
      </c>
      <c r="U31" s="606">
        <v>1</v>
      </c>
      <c r="V31" s="606">
        <v>1</v>
      </c>
      <c r="W31" s="621">
        <f>'Eurostat_EB-2010'!$W$31*'[18]MIN-IMP-EXP'!$P$4*$AV$31</f>
        <v>456.40500000000009</v>
      </c>
      <c r="X31" s="621">
        <f>'Eurostat_EB-2011'!$W$31*'[18]MIN-IMP-EXP'!$P$4*$AV$31</f>
        <v>507.79499999999996</v>
      </c>
      <c r="Y31" s="621">
        <f>'Eurostat_EB-2012'!$W$31*'[18]MIN-IMP-EXP'!$P$4*$AV$31</f>
        <v>487.49549999999999</v>
      </c>
      <c r="Z31" s="621">
        <f>'Eurostat_EB-2013'!$W$31*'[18]MIN-IMP-EXP'!$P$4*$AV$31</f>
        <v>519.43200000000002</v>
      </c>
      <c r="AA31" s="621">
        <f>'Eurostat_EB-2014'!$W$31*'[18]MIN-IMP-EXP'!$P$4*$AV$31</f>
        <v>466.27949999999998</v>
      </c>
      <c r="AB31" s="621">
        <f>'Eurostat_EB-2010'!$W$31*'[18]MIN-IMP-EXP'!$P$4*$AW$31</f>
        <v>152.13500000000002</v>
      </c>
      <c r="AC31" s="621">
        <f>'Eurostat_EB-2011'!$W$31*'[18]MIN-IMP-EXP'!$P$4*$AW$31</f>
        <v>169.26499999999999</v>
      </c>
      <c r="AD31" s="621">
        <f>'Eurostat_EB-2012'!$W$31*'[18]MIN-IMP-EXP'!$P$4*$AW$31</f>
        <v>162.49850000000001</v>
      </c>
      <c r="AE31" s="621">
        <f>'Eurostat_EB-2013'!$W$31*'[18]MIN-IMP-EXP'!$P$4*$AW$31</f>
        <v>173.14400000000001</v>
      </c>
      <c r="AF31" s="621">
        <f>'Eurostat_EB-2014'!$W$31*'[18]MIN-IMP-EXP'!$P$4*$AW$31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'[18]MIN-IMP-EXP'!AD30</f>
        <v>0.75</v>
      </c>
      <c r="AW31" s="602">
        <f>'[18]MIN-IMP-EXP'!AE30</f>
        <v>0.25</v>
      </c>
    </row>
    <row r="32" spans="2:49">
      <c r="C32" s="618"/>
      <c r="E32" s="625"/>
      <c r="F32" s="606" t="str">
        <f>[18]Commodities!D20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[18]Commodities!D21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[18]Commodities!D22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[18]Commodities!D23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[18]Commodities!D24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[18]Commodities!D25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[18]Commodities!$D$34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[18]Commodities!$D$35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4.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3" thickBot="1"/>
    <row r="53" spans="3:7" ht="13">
      <c r="C53" s="637"/>
      <c r="D53" s="638" t="s">
        <v>596</v>
      </c>
      <c r="E53" s="638" t="s">
        <v>597</v>
      </c>
      <c r="F53" s="638" t="s">
        <v>598</v>
      </c>
      <c r="G53" s="639" t="s">
        <v>599</v>
      </c>
    </row>
    <row r="54" spans="3:7">
      <c r="C54" s="640"/>
      <c r="D54" s="606" t="s">
        <v>602</v>
      </c>
      <c r="E54" s="606" t="s">
        <v>602</v>
      </c>
      <c r="F54" s="606" t="s">
        <v>602</v>
      </c>
      <c r="G54" s="641" t="s">
        <v>602</v>
      </c>
    </row>
    <row r="55" spans="3:7" ht="13">
      <c r="C55" s="642" t="s">
        <v>75</v>
      </c>
      <c r="D55" s="621">
        <v>4.0999999999999996</v>
      </c>
      <c r="E55" s="621">
        <v>7.8</v>
      </c>
      <c r="F55" s="621">
        <v>-8</v>
      </c>
      <c r="G55" s="643">
        <f>SUM(D55:F55)</f>
        <v>3.8999999999999986</v>
      </c>
    </row>
    <row r="56" spans="3:7" ht="13">
      <c r="C56" s="642" t="s">
        <v>100</v>
      </c>
      <c r="D56" s="621">
        <v>4.0999999999999996</v>
      </c>
      <c r="E56" s="621">
        <v>7.8</v>
      </c>
      <c r="F56" s="621">
        <v>-8</v>
      </c>
      <c r="G56" s="643">
        <f>SUM(D56:F56)</f>
        <v>3.8999999999999986</v>
      </c>
    </row>
    <row r="57" spans="3:7" ht="13">
      <c r="C57" s="642" t="s">
        <v>76</v>
      </c>
      <c r="D57" s="621">
        <v>4.0999999999999996</v>
      </c>
      <c r="E57" s="621">
        <v>7.8</v>
      </c>
      <c r="F57" s="621">
        <v>5.7</v>
      </c>
      <c r="G57" s="643">
        <f>SUM(D57:F57)</f>
        <v>17.599999999999998</v>
      </c>
    </row>
    <row r="58" spans="3:7" ht="13">
      <c r="C58" s="642" t="s">
        <v>79</v>
      </c>
      <c r="D58" s="621">
        <v>4.0999999999999996</v>
      </c>
      <c r="E58" s="621">
        <v>7.8</v>
      </c>
      <c r="F58" s="621">
        <v>1.8</v>
      </c>
      <c r="G58" s="643">
        <f>SUM(D58:F58)</f>
        <v>13.7</v>
      </c>
    </row>
    <row r="59" spans="3:7" ht="13">
      <c r="C59" s="642" t="s">
        <v>45</v>
      </c>
      <c r="D59" s="621">
        <v>4.0999999999999996</v>
      </c>
      <c r="E59" s="621">
        <v>7.8</v>
      </c>
      <c r="F59" s="621">
        <v>4.5999999999999996</v>
      </c>
      <c r="G59" s="643">
        <f t="shared" ref="G59:G60" si="3">SUM(D59:F59)</f>
        <v>16.5</v>
      </c>
    </row>
    <row r="60" spans="3:7" ht="13.5"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rgb="FF92D050"/>
  </sheetPr>
  <dimension ref="A1:P29"/>
  <sheetViews>
    <sheetView workbookViewId="0">
      <selection activeCell="F11" sqref="F11:F12"/>
    </sheetView>
  </sheetViews>
  <sheetFormatPr defaultColWidth="8.453125" defaultRowHeight="12.5"/>
  <cols>
    <col min="5" max="5" width="8.453125" style="602"/>
  </cols>
  <sheetData>
    <row r="1" spans="1:16" ht="13">
      <c r="A1" s="508"/>
      <c r="B1" s="508"/>
      <c r="C1" s="508"/>
      <c r="D1" s="508"/>
      <c r="E1" s="508"/>
      <c r="F1" s="508"/>
      <c r="G1" s="508"/>
      <c r="H1" s="508"/>
      <c r="I1" s="508"/>
      <c r="J1" s="508"/>
    </row>
    <row r="2" spans="1:16" ht="13">
      <c r="A2" s="508"/>
      <c r="B2" s="509" t="s">
        <v>713</v>
      </c>
      <c r="C2" s="508"/>
      <c r="D2" s="508"/>
      <c r="E2" s="508"/>
      <c r="F2" s="508"/>
      <c r="G2" s="508"/>
      <c r="H2" s="508"/>
      <c r="I2" s="508"/>
      <c r="J2" s="508"/>
    </row>
    <row r="3" spans="1:16" ht="13">
      <c r="A3" s="508"/>
      <c r="B3" s="508"/>
      <c r="C3" s="508"/>
      <c r="D3" s="508"/>
      <c r="E3" s="508"/>
      <c r="F3" s="508"/>
      <c r="G3" s="508"/>
      <c r="H3" s="508"/>
      <c r="I3" s="508"/>
      <c r="J3" s="508"/>
    </row>
    <row r="4" spans="1:16" ht="13">
      <c r="A4" s="508"/>
      <c r="B4" s="510" t="s">
        <v>714</v>
      </c>
      <c r="C4" s="508"/>
      <c r="D4" s="508"/>
      <c r="E4" s="508"/>
      <c r="F4" s="508"/>
      <c r="G4" s="508"/>
      <c r="H4" s="508"/>
      <c r="I4" s="508"/>
      <c r="J4" s="508"/>
    </row>
    <row r="5" spans="1:16" ht="13">
      <c r="A5" s="508"/>
      <c r="B5" s="509" t="s">
        <v>715</v>
      </c>
      <c r="C5" s="508"/>
      <c r="D5" s="508"/>
      <c r="E5" s="508"/>
      <c r="F5" s="508"/>
      <c r="G5" s="508"/>
      <c r="H5" s="508"/>
      <c r="I5" s="508"/>
      <c r="J5" s="508"/>
    </row>
    <row r="6" spans="1:16" ht="13">
      <c r="A6" s="508"/>
      <c r="B6" s="509"/>
      <c r="C6" s="508"/>
      <c r="D6" s="508"/>
      <c r="E6" s="508"/>
      <c r="F6" s="508"/>
      <c r="G6" s="508"/>
      <c r="H6" s="508"/>
      <c r="I6" s="508"/>
      <c r="J6" s="508"/>
    </row>
    <row r="7" spans="1:16" ht="13">
      <c r="A7" s="508"/>
      <c r="B7" s="508"/>
      <c r="C7" s="508"/>
      <c r="D7" s="511" t="s">
        <v>716</v>
      </c>
      <c r="E7" s="511"/>
      <c r="F7" s="511" t="s">
        <v>49</v>
      </c>
      <c r="G7" s="511" t="s">
        <v>51</v>
      </c>
      <c r="H7" s="511" t="s">
        <v>50</v>
      </c>
      <c r="I7" s="511" t="s">
        <v>75</v>
      </c>
      <c r="J7" s="515" t="s">
        <v>56</v>
      </c>
      <c r="K7" s="538" t="s">
        <v>742</v>
      </c>
      <c r="L7" s="538" t="s">
        <v>743</v>
      </c>
    </row>
    <row r="8" spans="1:16" ht="13.5" thickBot="1">
      <c r="A8" s="508"/>
      <c r="B8" s="512" t="s">
        <v>717</v>
      </c>
      <c r="C8" s="513"/>
      <c r="D8" s="513" t="s">
        <v>380</v>
      </c>
      <c r="E8" s="1126"/>
      <c r="F8" s="513" t="s">
        <v>380</v>
      </c>
      <c r="G8" s="513" t="s">
        <v>380</v>
      </c>
      <c r="H8" s="513" t="s">
        <v>380</v>
      </c>
      <c r="I8" s="513" t="s">
        <v>380</v>
      </c>
      <c r="J8" s="516" t="s">
        <v>380</v>
      </c>
      <c r="K8" s="534" t="s">
        <v>380</v>
      </c>
      <c r="L8" s="534" t="s">
        <v>380</v>
      </c>
    </row>
    <row r="9" spans="1:16" ht="13">
      <c r="A9" s="508"/>
      <c r="B9" s="508"/>
      <c r="C9" s="508"/>
      <c r="D9" s="508"/>
      <c r="E9" s="508"/>
      <c r="F9" s="508"/>
      <c r="G9" s="508"/>
      <c r="H9" s="508"/>
      <c r="I9" s="508"/>
      <c r="J9" s="517"/>
      <c r="K9" s="518"/>
      <c r="L9" s="518"/>
    </row>
    <row r="10" spans="1:16" ht="13">
      <c r="A10" s="508"/>
      <c r="B10" s="508"/>
      <c r="C10" s="514" t="s">
        <v>728</v>
      </c>
      <c r="D10" s="508"/>
      <c r="E10" s="508"/>
      <c r="F10" s="508"/>
      <c r="G10" s="508"/>
      <c r="H10" s="508"/>
      <c r="I10" s="508"/>
      <c r="J10" s="517"/>
      <c r="K10" s="518"/>
      <c r="L10" s="518"/>
      <c r="M10" s="484"/>
      <c r="N10" s="484"/>
    </row>
    <row r="11" spans="1:16" ht="26">
      <c r="A11" s="508"/>
      <c r="B11" s="527" t="s">
        <v>1</v>
      </c>
      <c r="C11" s="528" t="s">
        <v>3</v>
      </c>
      <c r="D11" s="529" t="s">
        <v>729</v>
      </c>
      <c r="E11" s="1127" t="s">
        <v>1590</v>
      </c>
      <c r="F11" s="529" t="s">
        <v>730</v>
      </c>
      <c r="G11" s="529" t="s">
        <v>731</v>
      </c>
      <c r="H11" s="529" t="s">
        <v>732</v>
      </c>
      <c r="I11" s="529" t="s">
        <v>733</v>
      </c>
      <c r="J11" s="530" t="s">
        <v>734</v>
      </c>
      <c r="K11" s="535" t="s">
        <v>735</v>
      </c>
      <c r="L11" s="535" t="s">
        <v>736</v>
      </c>
      <c r="M11" s="531"/>
      <c r="N11" s="531"/>
    </row>
    <row r="12" spans="1:16" ht="13">
      <c r="A12" s="508"/>
      <c r="B12" s="508"/>
      <c r="C12" s="508" t="s">
        <v>213</v>
      </c>
      <c r="D12" s="532">
        <v>56.95</v>
      </c>
      <c r="E12" s="532">
        <f>H12</f>
        <v>79.28</v>
      </c>
      <c r="F12" s="532">
        <v>94.6</v>
      </c>
      <c r="G12" s="532">
        <v>74</v>
      </c>
      <c r="H12" s="532">
        <v>79.28</v>
      </c>
      <c r="I12" s="533">
        <v>63.1</v>
      </c>
      <c r="J12" s="484"/>
      <c r="K12" s="518"/>
      <c r="L12" s="518"/>
      <c r="M12" s="484"/>
      <c r="N12" s="484"/>
    </row>
    <row r="13" spans="1:16" ht="13">
      <c r="A13" s="508"/>
      <c r="B13" s="508"/>
      <c r="C13" s="508" t="s">
        <v>718</v>
      </c>
      <c r="D13" s="508"/>
      <c r="E13" s="508"/>
      <c r="F13" s="508"/>
      <c r="G13" s="508"/>
      <c r="H13" s="508"/>
      <c r="I13" s="508"/>
      <c r="J13" s="532">
        <v>0</v>
      </c>
      <c r="K13" s="518"/>
      <c r="L13" s="518"/>
      <c r="M13" s="484"/>
      <c r="N13" s="484"/>
    </row>
    <row r="14" spans="1:16" ht="13">
      <c r="A14" s="508"/>
      <c r="B14" s="508"/>
      <c r="C14" s="537" t="s">
        <v>741</v>
      </c>
      <c r="K14">
        <v>0</v>
      </c>
      <c r="L14">
        <v>0</v>
      </c>
      <c r="M14" s="484"/>
      <c r="N14" s="484" t="s">
        <v>1613</v>
      </c>
      <c r="P14" t="s">
        <v>1612</v>
      </c>
    </row>
    <row r="15" spans="1:16" ht="13">
      <c r="A15" s="508"/>
      <c r="B15" s="508"/>
      <c r="C15" s="508"/>
      <c r="D15" s="508"/>
      <c r="E15" s="508"/>
      <c r="F15" s="508"/>
      <c r="G15" s="508"/>
      <c r="H15" s="508"/>
      <c r="I15" s="508"/>
      <c r="J15" s="508"/>
      <c r="K15" s="518"/>
      <c r="L15" s="518"/>
      <c r="M15" s="484"/>
      <c r="N15" s="484"/>
    </row>
    <row r="16" spans="1:16" ht="14.5">
      <c r="A16" s="508"/>
      <c r="B16" s="508"/>
      <c r="D16" s="508"/>
      <c r="E16" s="508"/>
      <c r="F16" s="508"/>
      <c r="G16" s="508"/>
      <c r="H16" s="508"/>
      <c r="I16" s="508"/>
      <c r="J16" s="508"/>
      <c r="K16" s="536"/>
      <c r="L16" s="536"/>
    </row>
    <row r="17" spans="1:13" ht="14.5">
      <c r="A17" s="508"/>
      <c r="B17" s="508"/>
      <c r="C17" s="508"/>
      <c r="K17" s="536"/>
      <c r="L17" s="536">
        <v>55</v>
      </c>
      <c r="M17" t="s">
        <v>1610</v>
      </c>
    </row>
    <row r="18" spans="1:13" ht="13">
      <c r="A18" s="508"/>
      <c r="B18" s="508"/>
      <c r="C18" s="508"/>
      <c r="L18">
        <v>42</v>
      </c>
      <c r="M18" t="s">
        <v>1611</v>
      </c>
    </row>
    <row r="19" spans="1:13" ht="13">
      <c r="A19" s="508"/>
      <c r="B19" s="508"/>
      <c r="C19" s="508"/>
    </row>
    <row r="20" spans="1:13" ht="13">
      <c r="A20" s="508"/>
      <c r="B20" s="508"/>
      <c r="C20" s="508"/>
    </row>
    <row r="21" spans="1:13" ht="13">
      <c r="A21" s="508"/>
      <c r="B21" s="508"/>
      <c r="C21" s="508"/>
    </row>
    <row r="22" spans="1:13" ht="13">
      <c r="A22" s="508"/>
      <c r="B22" s="508"/>
      <c r="C22" s="508"/>
    </row>
    <row r="23" spans="1:13" ht="13">
      <c r="A23" s="508"/>
      <c r="B23" s="508"/>
      <c r="C23" s="508"/>
    </row>
    <row r="24" spans="1:13" ht="13">
      <c r="A24" s="508"/>
      <c r="B24" s="508"/>
      <c r="C24" s="508"/>
    </row>
    <row r="25" spans="1:13" ht="13">
      <c r="A25" s="508"/>
      <c r="B25" s="508"/>
      <c r="C25" s="508"/>
    </row>
    <row r="26" spans="1:13" ht="13">
      <c r="A26" s="508"/>
      <c r="B26" s="508"/>
      <c r="C26" s="508"/>
    </row>
    <row r="27" spans="1:13" ht="13">
      <c r="A27" s="508"/>
    </row>
    <row r="28" spans="1:13" ht="13">
      <c r="A28" s="508"/>
    </row>
    <row r="29" spans="1:13" ht="13">
      <c r="A29" s="50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FC0AD-5ACE-4940-BE07-1BDAF4D079D6}">
  <sheetPr codeName="Sheet49">
    <tabColor theme="9" tint="0.39997558519241921"/>
  </sheetPr>
  <dimension ref="A1:AV177"/>
  <sheetViews>
    <sheetView topLeftCell="A16" zoomScale="85" zoomScaleNormal="85" workbookViewId="0">
      <selection activeCell="F23" sqref="F23"/>
    </sheetView>
  </sheetViews>
  <sheetFormatPr defaultColWidth="3.81640625" defaultRowHeight="14.5"/>
  <cols>
    <col min="1" max="1" width="26" style="1239" customWidth="1"/>
    <col min="2" max="2" width="3.81640625" style="1239"/>
    <col min="3" max="24" width="6" style="1239" customWidth="1"/>
    <col min="25" max="33" width="5.26953125" style="1239" customWidth="1"/>
    <col min="34" max="16384" width="3.81640625" style="1239"/>
  </cols>
  <sheetData>
    <row r="1" spans="1:48">
      <c r="A1" s="1239" t="s">
        <v>2131</v>
      </c>
      <c r="B1" s="1246"/>
      <c r="C1" s="1246"/>
      <c r="D1" s="1246"/>
      <c r="E1" s="1246"/>
      <c r="F1" s="1246"/>
      <c r="G1" s="1246"/>
      <c r="H1" s="1246"/>
      <c r="I1" s="1246"/>
      <c r="J1" s="1246"/>
      <c r="K1" s="1246"/>
      <c r="L1" s="1246"/>
      <c r="M1" s="1246"/>
      <c r="N1" s="1246"/>
      <c r="O1" s="1246"/>
      <c r="P1" s="1246"/>
      <c r="Q1" s="1246"/>
      <c r="R1" s="1246"/>
      <c r="S1" s="1246"/>
      <c r="Y1" s="1244"/>
      <c r="Z1" s="1244"/>
      <c r="AA1" s="1244"/>
      <c r="AB1" s="1244"/>
      <c r="AC1" s="1244"/>
      <c r="AD1" s="1244"/>
      <c r="AE1" s="1244"/>
      <c r="AF1" s="1244"/>
      <c r="AG1" s="1244"/>
      <c r="AH1" s="1244"/>
      <c r="AI1" s="1244"/>
      <c r="AJ1" s="1244"/>
      <c r="AK1" s="1244"/>
      <c r="AL1" s="1244"/>
      <c r="AM1" s="1244"/>
      <c r="AN1" s="1244"/>
      <c r="AO1" s="1244"/>
      <c r="AP1" s="1244"/>
      <c r="AQ1" s="1244"/>
      <c r="AR1" s="1244"/>
      <c r="AS1" s="1244"/>
      <c r="AT1" s="1244"/>
      <c r="AU1" s="1244"/>
      <c r="AV1" s="1244"/>
    </row>
    <row r="2" spans="1:48">
      <c r="A2" s="1239" t="s">
        <v>2130</v>
      </c>
      <c r="B2" s="1246"/>
      <c r="C2" s="1246"/>
      <c r="D2" s="1246"/>
      <c r="E2" s="1246"/>
      <c r="F2" s="1246"/>
      <c r="G2" s="1246"/>
      <c r="H2" s="1246"/>
      <c r="I2" s="1246"/>
      <c r="J2" s="1246"/>
      <c r="K2" s="1246"/>
      <c r="L2" s="1246"/>
      <c r="M2" s="1246"/>
      <c r="N2" s="1246"/>
      <c r="O2" s="1246"/>
      <c r="P2" s="1246"/>
      <c r="Q2" s="1246"/>
      <c r="R2" s="1246"/>
      <c r="S2" s="1246"/>
      <c r="Y2" s="1244"/>
      <c r="Z2" s="1244"/>
      <c r="AA2" s="1244"/>
      <c r="AB2" s="1244"/>
      <c r="AC2" s="1244"/>
      <c r="AD2" s="1244"/>
      <c r="AE2" s="1244"/>
      <c r="AF2" s="1244"/>
      <c r="AG2" s="1244"/>
      <c r="AH2" s="1244"/>
      <c r="AI2" s="1244"/>
      <c r="AJ2" s="1244"/>
      <c r="AK2" s="1244"/>
      <c r="AL2" s="1244"/>
      <c r="AM2" s="1244"/>
      <c r="AN2" s="1244"/>
      <c r="AO2" s="1244"/>
      <c r="AP2" s="1244"/>
      <c r="AQ2" s="1244"/>
      <c r="AR2" s="1244"/>
      <c r="AS2" s="1244"/>
      <c r="AT2" s="1244"/>
      <c r="AU2" s="1244"/>
      <c r="AV2" s="1244"/>
    </row>
    <row r="3" spans="1:48">
      <c r="A3" s="1239" t="s">
        <v>2129</v>
      </c>
      <c r="B3" s="1246"/>
      <c r="C3" s="1246"/>
      <c r="D3" s="1246"/>
      <c r="E3" s="1246"/>
      <c r="F3" s="1246"/>
      <c r="G3" s="1246"/>
      <c r="H3" s="1246"/>
      <c r="I3" s="1246"/>
      <c r="J3" s="1246"/>
      <c r="K3" s="1246"/>
      <c r="L3" s="1246"/>
      <c r="M3" s="1246"/>
      <c r="N3" s="1246"/>
      <c r="O3" s="1246"/>
      <c r="P3" s="1246"/>
      <c r="Q3" s="1246"/>
      <c r="R3" s="1246"/>
      <c r="S3" s="1246"/>
      <c r="Y3" s="1244"/>
      <c r="Z3" s="1244"/>
      <c r="AA3" s="1244"/>
      <c r="AB3" s="1244"/>
      <c r="AC3" s="1244"/>
      <c r="AD3" s="1244"/>
      <c r="AE3" s="1244"/>
      <c r="AF3" s="1244"/>
      <c r="AG3" s="1244"/>
      <c r="AH3" s="1244"/>
      <c r="AI3" s="1244"/>
      <c r="AJ3" s="1244"/>
      <c r="AK3" s="1244"/>
      <c r="AL3" s="1244"/>
      <c r="AM3" s="1244"/>
      <c r="AN3" s="1244"/>
      <c r="AO3" s="1244"/>
      <c r="AP3" s="1244"/>
      <c r="AQ3" s="1244"/>
      <c r="AR3" s="1244"/>
      <c r="AS3" s="1244"/>
      <c r="AT3" s="1244"/>
      <c r="AU3" s="1244"/>
      <c r="AV3" s="1244"/>
    </row>
    <row r="4" spans="1:48">
      <c r="B4" s="1246"/>
      <c r="C4" s="1246"/>
      <c r="D4" s="1246"/>
      <c r="E4" s="1246"/>
      <c r="F4" s="1246"/>
      <c r="G4" s="1246"/>
      <c r="H4" s="1246"/>
      <c r="I4" s="1246"/>
      <c r="J4" s="1246"/>
      <c r="K4" s="1246"/>
      <c r="L4" s="1246"/>
      <c r="M4" s="1246"/>
      <c r="N4" s="1246"/>
      <c r="O4" s="1246"/>
      <c r="P4" s="1246"/>
      <c r="Q4" s="1246"/>
      <c r="R4" s="1246"/>
      <c r="S4" s="1246"/>
      <c r="Y4" s="1244"/>
      <c r="Z4" s="1244"/>
      <c r="AA4" s="1244"/>
      <c r="AB4" s="1244"/>
      <c r="AC4" s="1244"/>
      <c r="AD4" s="1244"/>
      <c r="AE4" s="1244"/>
      <c r="AF4" s="1244"/>
      <c r="AG4" s="1244"/>
      <c r="AH4" s="1244"/>
      <c r="AI4" s="1244"/>
      <c r="AJ4" s="1244"/>
      <c r="AK4" s="1244"/>
      <c r="AL4" s="1244"/>
      <c r="AM4" s="1244"/>
      <c r="AN4" s="1244"/>
      <c r="AO4" s="1244"/>
      <c r="AP4" s="1244"/>
      <c r="AQ4" s="1244"/>
      <c r="AR4" s="1244"/>
      <c r="AS4" s="1244"/>
      <c r="AT4" s="1244"/>
      <c r="AU4" s="1244"/>
      <c r="AV4" s="1244"/>
    </row>
    <row r="5" spans="1:48">
      <c r="A5" s="1239" t="s">
        <v>2128</v>
      </c>
      <c r="B5" s="1246"/>
      <c r="C5" s="1246"/>
      <c r="D5" s="1246"/>
      <c r="E5" s="1246"/>
      <c r="F5" s="1246"/>
      <c r="G5" s="1246"/>
      <c r="H5" s="1246"/>
      <c r="I5" s="1246"/>
      <c r="J5" s="1246"/>
      <c r="K5" s="1246"/>
      <c r="L5" s="1246"/>
      <c r="M5" s="1246"/>
      <c r="N5" s="1246"/>
      <c r="O5" s="1246"/>
      <c r="P5" s="1246"/>
      <c r="Q5" s="1246"/>
      <c r="R5" s="1246"/>
      <c r="S5" s="1246"/>
      <c r="Y5" s="1244"/>
      <c r="Z5" s="1244"/>
      <c r="AA5" s="1244"/>
      <c r="AB5" s="1244"/>
      <c r="AC5" s="1244"/>
      <c r="AD5" s="1244"/>
      <c r="AE5" s="1244"/>
      <c r="AF5" s="1244"/>
      <c r="AG5" s="1244"/>
      <c r="AH5" s="1244"/>
      <c r="AI5" s="1244"/>
      <c r="AJ5" s="1244"/>
      <c r="AK5" s="1244"/>
      <c r="AL5" s="1244"/>
      <c r="AM5" s="1244"/>
      <c r="AN5" s="1244"/>
      <c r="AO5" s="1244"/>
      <c r="AP5" s="1244"/>
      <c r="AQ5" s="1244"/>
      <c r="AR5" s="1244"/>
      <c r="AS5" s="1244"/>
      <c r="AT5" s="1244"/>
      <c r="AU5" s="1244"/>
      <c r="AV5" s="1244"/>
    </row>
    <row r="6" spans="1:48">
      <c r="A6" s="1239" t="s">
        <v>2127</v>
      </c>
      <c r="B6" s="1246"/>
      <c r="C6" s="1246"/>
      <c r="D6" s="1246"/>
      <c r="E6" s="1246"/>
      <c r="F6" s="1246"/>
      <c r="G6" s="1246"/>
      <c r="H6" s="1246"/>
      <c r="I6" s="1246"/>
      <c r="J6" s="1246"/>
      <c r="K6" s="1246"/>
      <c r="L6" s="1246"/>
      <c r="M6" s="1246"/>
      <c r="N6" s="1246"/>
      <c r="O6" s="1246"/>
      <c r="P6" s="1246"/>
      <c r="Q6" s="1246"/>
      <c r="R6" s="1246"/>
      <c r="S6" s="1246"/>
      <c r="Y6" s="1244"/>
      <c r="Z6" s="1244"/>
      <c r="AA6" s="1244"/>
      <c r="AB6" s="1244"/>
      <c r="AC6" s="1244"/>
      <c r="AD6" s="1244"/>
      <c r="AE6" s="1244"/>
      <c r="AF6" s="1244"/>
      <c r="AG6" s="1244"/>
      <c r="AH6" s="1244"/>
      <c r="AI6" s="1244"/>
      <c r="AJ6" s="1244"/>
      <c r="AK6" s="1244"/>
      <c r="AL6" s="1244"/>
      <c r="AM6" s="1244"/>
      <c r="AN6" s="1244"/>
      <c r="AO6" s="1244"/>
      <c r="AP6" s="1244"/>
      <c r="AQ6" s="1244"/>
      <c r="AR6" s="1244"/>
      <c r="AS6" s="1244"/>
      <c r="AT6" s="1244"/>
      <c r="AU6" s="1244"/>
      <c r="AV6" s="1244"/>
    </row>
    <row r="7" spans="1:48">
      <c r="A7" s="1239" t="s">
        <v>2126</v>
      </c>
      <c r="B7" s="1246"/>
      <c r="C7" s="1246"/>
      <c r="D7" s="1246"/>
      <c r="E7" s="1246"/>
      <c r="F7" s="1246"/>
      <c r="G7" s="1246"/>
      <c r="H7" s="1246"/>
      <c r="I7" s="1246"/>
      <c r="J7" s="1246"/>
      <c r="K7" s="1246"/>
      <c r="L7" s="1246"/>
      <c r="M7" s="1246"/>
      <c r="N7" s="1246"/>
      <c r="O7" s="1246"/>
      <c r="P7" s="1246"/>
      <c r="Q7" s="1246"/>
      <c r="R7" s="1246"/>
      <c r="S7" s="1246"/>
      <c r="Y7" s="1244"/>
      <c r="Z7" s="1244"/>
      <c r="AA7" s="1244"/>
      <c r="AB7" s="1244"/>
      <c r="AC7" s="1244"/>
      <c r="AD7" s="1244"/>
      <c r="AE7" s="1244"/>
      <c r="AF7" s="1244"/>
      <c r="AG7" s="1244"/>
      <c r="AH7" s="1244"/>
      <c r="AI7" s="1244"/>
      <c r="AJ7" s="1244"/>
      <c r="AK7" s="1244"/>
      <c r="AL7" s="1244"/>
      <c r="AM7" s="1244"/>
      <c r="AN7" s="1244"/>
      <c r="AO7" s="1244"/>
      <c r="AP7" s="1244"/>
      <c r="AQ7" s="1244"/>
      <c r="AR7" s="1244"/>
      <c r="AS7" s="1244"/>
      <c r="AT7" s="1244"/>
      <c r="AU7" s="1244"/>
      <c r="AV7" s="1244"/>
    </row>
    <row r="8" spans="1:48">
      <c r="A8" s="1239" t="s">
        <v>2125</v>
      </c>
      <c r="B8" s="1246"/>
      <c r="C8" s="1246"/>
      <c r="D8" s="1246"/>
      <c r="E8" s="1246"/>
      <c r="F8" s="1246"/>
      <c r="G8" s="1246"/>
      <c r="H8" s="1246"/>
      <c r="I8" s="1246"/>
      <c r="J8" s="1246"/>
      <c r="K8" s="1246"/>
      <c r="L8" s="1246"/>
      <c r="M8" s="1246"/>
      <c r="N8" s="1246"/>
      <c r="O8" s="1246"/>
      <c r="P8" s="1246"/>
      <c r="Q8" s="1246"/>
      <c r="R8" s="1246"/>
      <c r="S8" s="1246"/>
      <c r="Y8" s="1244"/>
      <c r="Z8" s="1244"/>
      <c r="AA8" s="1244"/>
      <c r="AB8" s="1244"/>
      <c r="AC8" s="1244"/>
      <c r="AD8" s="1244"/>
      <c r="AE8" s="1244"/>
      <c r="AF8" s="1244"/>
      <c r="AG8" s="1244"/>
      <c r="AH8" s="1244"/>
      <c r="AI8" s="1244"/>
      <c r="AJ8" s="1244"/>
      <c r="AK8" s="1244"/>
      <c r="AL8" s="1244"/>
      <c r="AM8" s="1244"/>
      <c r="AN8" s="1244"/>
      <c r="AO8" s="1244"/>
      <c r="AP8" s="1244"/>
      <c r="AQ8" s="1244"/>
      <c r="AR8" s="1244"/>
      <c r="AS8" s="1244"/>
      <c r="AT8" s="1244"/>
      <c r="AU8" s="1244"/>
      <c r="AV8" s="1244"/>
    </row>
    <row r="9" spans="1:48">
      <c r="A9" s="1239" t="s">
        <v>2124</v>
      </c>
      <c r="B9" s="1246"/>
      <c r="C9" s="1246"/>
      <c r="D9" s="1246"/>
      <c r="E9" s="1246"/>
      <c r="F9" s="1246"/>
      <c r="G9" s="1246"/>
      <c r="H9" s="1246"/>
      <c r="I9" s="1246"/>
      <c r="J9" s="1246"/>
      <c r="K9" s="1246"/>
      <c r="L9" s="1246"/>
      <c r="M9" s="1246"/>
      <c r="N9" s="1246"/>
      <c r="O9" s="1246"/>
      <c r="P9" s="1246"/>
      <c r="Q9" s="1246"/>
      <c r="R9" s="1246"/>
      <c r="S9" s="1246"/>
      <c r="Y9" s="1244"/>
      <c r="Z9" s="1244"/>
      <c r="AA9" s="1244"/>
      <c r="AB9" s="1244"/>
      <c r="AC9" s="1244"/>
      <c r="AD9" s="1244"/>
      <c r="AE9" s="1244"/>
      <c r="AF9" s="1244"/>
      <c r="AG9" s="1244"/>
      <c r="AH9" s="1244"/>
      <c r="AI9" s="1244"/>
      <c r="AJ9" s="1244"/>
      <c r="AK9" s="1244"/>
      <c r="AL9" s="1244"/>
      <c r="AM9" s="1244"/>
      <c r="AN9" s="1244"/>
      <c r="AO9" s="1244"/>
      <c r="AP9" s="1244"/>
      <c r="AQ9" s="1244"/>
      <c r="AR9" s="1244"/>
      <c r="AS9" s="1244"/>
      <c r="AT9" s="1244"/>
      <c r="AU9" s="1244"/>
      <c r="AV9" s="1244"/>
    </row>
    <row r="10" spans="1:48">
      <c r="A10" s="1239" t="s">
        <v>1503</v>
      </c>
      <c r="B10" s="1246"/>
      <c r="C10" s="1246"/>
      <c r="D10" s="1246"/>
      <c r="E10" s="1246"/>
      <c r="F10" s="1246"/>
      <c r="G10" s="1246"/>
      <c r="H10" s="1246"/>
      <c r="I10" s="1246"/>
      <c r="J10" s="1246"/>
      <c r="K10" s="1246"/>
      <c r="L10" s="1246"/>
      <c r="M10" s="1246"/>
      <c r="N10" s="1246"/>
      <c r="O10" s="1246"/>
      <c r="P10" s="1246"/>
      <c r="Q10" s="1246"/>
      <c r="R10" s="1246"/>
      <c r="S10" s="1246"/>
      <c r="Y10" s="1244"/>
      <c r="Z10" s="1244"/>
      <c r="AA10" s="1244"/>
      <c r="AB10" s="1244"/>
      <c r="AC10" s="1244"/>
      <c r="AD10" s="1244"/>
      <c r="AE10" s="1244"/>
      <c r="AF10" s="1244"/>
      <c r="AG10" s="1244"/>
      <c r="AH10" s="1244"/>
      <c r="AI10" s="1244"/>
      <c r="AJ10" s="1244"/>
      <c r="AK10" s="1244"/>
      <c r="AL10" s="1244"/>
      <c r="AM10" s="1244"/>
      <c r="AN10" s="1244"/>
      <c r="AO10" s="1244"/>
      <c r="AP10" s="1244"/>
      <c r="AQ10" s="1244"/>
      <c r="AR10" s="1244"/>
      <c r="AS10" s="1244"/>
      <c r="AT10" s="1244"/>
      <c r="AU10" s="1244"/>
      <c r="AV10" s="1244"/>
    </row>
    <row r="11" spans="1:48">
      <c r="A11" s="1261" t="s">
        <v>2123</v>
      </c>
      <c r="B11" s="1246"/>
      <c r="C11" s="1246"/>
      <c r="D11" s="1246"/>
      <c r="E11" s="1246"/>
      <c r="F11" s="1246"/>
      <c r="G11" s="1246"/>
      <c r="H11" s="1246"/>
      <c r="I11" s="1246"/>
      <c r="J11" s="1246"/>
      <c r="K11" s="1246"/>
      <c r="L11" s="1246"/>
      <c r="M11" s="1246"/>
      <c r="N11" s="1246"/>
      <c r="O11" s="1246"/>
      <c r="P11" s="1246"/>
      <c r="Q11" s="1246"/>
      <c r="R11" s="1246"/>
      <c r="S11" s="1246"/>
      <c r="Y11" s="1244"/>
      <c r="Z11" s="1244"/>
      <c r="AA11" s="1244"/>
      <c r="AB11" s="1244"/>
      <c r="AC11" s="1244"/>
      <c r="AD11" s="1244"/>
      <c r="AE11" s="1244"/>
      <c r="AF11" s="1244"/>
      <c r="AG11" s="1244"/>
      <c r="AH11" s="1244"/>
      <c r="AI11" s="1244"/>
      <c r="AJ11" s="1244"/>
      <c r="AK11" s="1244"/>
      <c r="AL11" s="1244"/>
      <c r="AM11" s="1244"/>
      <c r="AN11" s="1244"/>
      <c r="AO11" s="1244"/>
      <c r="AP11" s="1244"/>
      <c r="AQ11" s="1244"/>
      <c r="AR11" s="1244"/>
      <c r="AS11" s="1244"/>
      <c r="AT11" s="1244"/>
      <c r="AU11" s="1244"/>
      <c r="AV11" s="1244"/>
    </row>
    <row r="12" spans="1:48">
      <c r="A12" s="1261" t="s">
        <v>2122</v>
      </c>
      <c r="B12" s="1246"/>
      <c r="C12" s="1246"/>
      <c r="D12" s="1246"/>
      <c r="E12" s="1246"/>
      <c r="F12" s="1246"/>
      <c r="G12" s="1246"/>
      <c r="H12" s="1246"/>
      <c r="I12" s="1246"/>
      <c r="J12" s="1246"/>
      <c r="K12" s="1246"/>
      <c r="L12" s="1246"/>
      <c r="M12" s="1246"/>
      <c r="N12" s="1246"/>
      <c r="O12" s="1246"/>
      <c r="P12" s="1246"/>
      <c r="Q12" s="1246"/>
      <c r="R12" s="1246"/>
      <c r="S12" s="1246"/>
      <c r="T12" s="1244"/>
      <c r="U12" s="1244"/>
      <c r="V12" s="1244"/>
      <c r="Y12" s="1244"/>
      <c r="Z12" s="1244"/>
      <c r="AA12" s="1244"/>
      <c r="AB12" s="1244"/>
      <c r="AC12" s="1244"/>
      <c r="AD12" s="1244"/>
      <c r="AE12" s="1244"/>
      <c r="AF12" s="1244"/>
      <c r="AG12" s="1244"/>
      <c r="AH12" s="1244"/>
      <c r="AI12" s="1244"/>
      <c r="AJ12" s="1244"/>
      <c r="AK12" s="1244"/>
      <c r="AL12" s="1244"/>
      <c r="AM12" s="1244"/>
      <c r="AN12" s="1244"/>
      <c r="AO12" s="1244"/>
      <c r="AP12" s="1244"/>
      <c r="AQ12" s="1244"/>
      <c r="AR12" s="1244"/>
      <c r="AS12" s="1244"/>
      <c r="AT12" s="1244"/>
      <c r="AU12" s="1244"/>
      <c r="AV12" s="1244"/>
    </row>
    <row r="13" spans="1:48">
      <c r="A13" s="1261" t="s">
        <v>2121</v>
      </c>
      <c r="B13" s="1246"/>
      <c r="C13" s="1246"/>
      <c r="D13" s="1246"/>
      <c r="E13" s="1246"/>
      <c r="F13" s="1246"/>
      <c r="G13" s="1246"/>
      <c r="H13" s="1246"/>
      <c r="I13" s="1246"/>
      <c r="J13" s="1246"/>
      <c r="K13" s="1246"/>
      <c r="L13" s="1246"/>
      <c r="M13" s="1246"/>
      <c r="N13" s="1246"/>
      <c r="O13" s="1246"/>
      <c r="P13" s="1246"/>
      <c r="Q13" s="1246"/>
      <c r="R13" s="1246"/>
      <c r="S13" s="1246"/>
      <c r="T13" s="1244"/>
      <c r="U13" s="1244"/>
      <c r="V13" s="1244"/>
      <c r="Y13" s="1244"/>
      <c r="Z13" s="1244"/>
      <c r="AA13" s="1244"/>
      <c r="AB13" s="1244"/>
      <c r="AC13" s="1244"/>
      <c r="AD13" s="1244"/>
      <c r="AE13" s="1244"/>
      <c r="AF13" s="1244"/>
      <c r="AG13" s="1244"/>
      <c r="AH13" s="1244"/>
      <c r="AI13" s="1244"/>
      <c r="AJ13" s="1244"/>
      <c r="AK13" s="1244"/>
      <c r="AL13" s="1244"/>
      <c r="AM13" s="1244"/>
      <c r="AN13" s="1244"/>
      <c r="AO13" s="1244"/>
      <c r="AP13" s="1244"/>
      <c r="AQ13" s="1244"/>
      <c r="AR13" s="1244"/>
      <c r="AS13" s="1244"/>
      <c r="AT13" s="1244"/>
      <c r="AU13" s="1244"/>
      <c r="AV13" s="1244"/>
    </row>
    <row r="14" spans="1:48">
      <c r="A14" s="1261" t="s">
        <v>2120</v>
      </c>
      <c r="B14" s="1246"/>
      <c r="C14" s="1246"/>
      <c r="D14" s="1246"/>
      <c r="E14" s="1246"/>
      <c r="F14" s="1246"/>
      <c r="G14" s="1246"/>
      <c r="H14" s="1246"/>
      <c r="I14" s="1246"/>
      <c r="J14" s="1246"/>
      <c r="K14" s="1246"/>
      <c r="L14" s="1246"/>
      <c r="M14" s="1246"/>
      <c r="N14" s="1246"/>
      <c r="O14" s="1246"/>
      <c r="P14" s="1246"/>
      <c r="Q14" s="1246"/>
      <c r="R14" s="1246"/>
      <c r="S14" s="1246"/>
      <c r="T14" s="1244"/>
      <c r="U14" s="1244"/>
      <c r="V14" s="1244"/>
      <c r="Y14" s="1244"/>
      <c r="Z14" s="1244"/>
      <c r="AA14" s="1244"/>
      <c r="AB14" s="1244"/>
      <c r="AC14" s="1244"/>
      <c r="AD14" s="1244"/>
      <c r="AE14" s="1244"/>
      <c r="AF14" s="1244"/>
      <c r="AG14" s="1244"/>
      <c r="AH14" s="1244"/>
      <c r="AI14" s="1244"/>
      <c r="AJ14" s="1244"/>
      <c r="AK14" s="1244"/>
      <c r="AL14" s="1244"/>
      <c r="AM14" s="1244"/>
      <c r="AN14" s="1244"/>
      <c r="AO14" s="1244"/>
      <c r="AP14" s="1244"/>
      <c r="AQ14" s="1244"/>
      <c r="AR14" s="1244"/>
      <c r="AS14" s="1244"/>
      <c r="AT14" s="1244"/>
      <c r="AU14" s="1244"/>
      <c r="AV14" s="1244"/>
    </row>
    <row r="15" spans="1:48">
      <c r="A15" s="1261"/>
      <c r="B15" s="1246"/>
      <c r="C15" s="1246"/>
      <c r="D15" s="1246"/>
      <c r="E15" s="1246"/>
      <c r="F15" s="1246"/>
      <c r="G15" s="1246"/>
      <c r="H15" s="1246"/>
      <c r="I15" s="1246"/>
      <c r="J15" s="1246"/>
      <c r="K15" s="1246"/>
      <c r="L15" s="1246"/>
      <c r="M15" s="1246"/>
      <c r="N15" s="1246"/>
      <c r="O15" s="1246"/>
      <c r="P15" s="1246"/>
      <c r="Q15" s="1246"/>
      <c r="R15" s="1246"/>
      <c r="S15" s="1246"/>
      <c r="T15" s="1244"/>
      <c r="U15" s="1244"/>
      <c r="V15" s="1244"/>
      <c r="Y15" s="1244"/>
      <c r="Z15" s="1244"/>
      <c r="AA15" s="1244"/>
      <c r="AB15" s="1244"/>
      <c r="AC15" s="1244"/>
      <c r="AD15" s="1244"/>
      <c r="AE15" s="1244"/>
      <c r="AF15" s="1244"/>
      <c r="AG15" s="1244"/>
      <c r="AH15" s="1244"/>
      <c r="AI15" s="1244"/>
      <c r="AJ15" s="1244"/>
      <c r="AK15" s="1244"/>
      <c r="AL15" s="1244"/>
      <c r="AM15" s="1244"/>
      <c r="AN15" s="1244"/>
      <c r="AO15" s="1244"/>
      <c r="AP15" s="1244"/>
      <c r="AQ15" s="1244"/>
      <c r="AR15" s="1244"/>
      <c r="AS15" s="1244"/>
      <c r="AT15" s="1244"/>
      <c r="AU15" s="1244"/>
      <c r="AV15" s="1244"/>
    </row>
    <row r="16" spans="1:48">
      <c r="B16" s="1246"/>
      <c r="C16" s="1246"/>
      <c r="D16" s="1246"/>
      <c r="E16" s="1246"/>
      <c r="F16" s="1246"/>
      <c r="G16" s="1246"/>
      <c r="H16" s="1246"/>
      <c r="I16" s="1246"/>
      <c r="J16" s="1246"/>
      <c r="K16" s="1246"/>
      <c r="L16" s="1246"/>
      <c r="M16" s="1246"/>
      <c r="N16" s="1246"/>
      <c r="O16" s="1246"/>
      <c r="P16" s="1246"/>
      <c r="Q16" s="1246"/>
      <c r="R16" s="1246"/>
      <c r="S16" s="1246"/>
      <c r="Y16" s="1244"/>
      <c r="Z16" s="1244"/>
      <c r="AA16" s="1244"/>
      <c r="AB16" s="1244"/>
      <c r="AC16" s="1244"/>
      <c r="AD16" s="1244"/>
      <c r="AE16" s="1244"/>
      <c r="AF16" s="1244"/>
      <c r="AG16" s="1244"/>
      <c r="AH16" s="1244"/>
      <c r="AI16" s="1244"/>
      <c r="AJ16" s="1244"/>
      <c r="AK16" s="1244"/>
      <c r="AL16" s="1244"/>
      <c r="AM16" s="1244"/>
      <c r="AN16" s="1244"/>
      <c r="AO16" s="1244"/>
      <c r="AP16" s="1244"/>
      <c r="AQ16" s="1244"/>
      <c r="AR16" s="1244"/>
      <c r="AS16" s="1244"/>
      <c r="AT16" s="1244"/>
      <c r="AU16" s="1244"/>
      <c r="AV16" s="1244"/>
    </row>
    <row r="17" spans="1:48">
      <c r="A17" s="1239" t="s">
        <v>2119</v>
      </c>
      <c r="B17" s="1246"/>
      <c r="C17" s="1246"/>
      <c r="D17" s="1246"/>
      <c r="E17" s="1246"/>
      <c r="F17" s="1246"/>
      <c r="G17" s="1246"/>
      <c r="H17" s="1246"/>
      <c r="I17" s="1246"/>
      <c r="J17" s="1246"/>
      <c r="K17" s="1246"/>
      <c r="L17" s="1246"/>
      <c r="M17" s="1246"/>
      <c r="N17" s="1246"/>
      <c r="O17" s="1246"/>
      <c r="P17" s="1246"/>
      <c r="Q17" s="1246"/>
      <c r="R17" s="1246"/>
      <c r="S17" s="1246"/>
      <c r="T17" s="1244"/>
      <c r="U17" s="1244"/>
      <c r="V17" s="1244"/>
      <c r="W17" s="1244"/>
      <c r="X17" s="1244"/>
      <c r="Y17" s="1244"/>
      <c r="Z17" s="1244"/>
      <c r="AA17" s="1244"/>
      <c r="AB17" s="1244"/>
      <c r="AC17" s="1244"/>
      <c r="AD17" s="1244"/>
      <c r="AE17" s="1244"/>
      <c r="AF17" s="1244"/>
      <c r="AG17" s="1244"/>
      <c r="AH17" s="1244"/>
      <c r="AI17" s="1244"/>
      <c r="AJ17" s="1244"/>
      <c r="AK17" s="1244"/>
      <c r="AL17" s="1244"/>
      <c r="AM17" s="1244"/>
      <c r="AN17" s="1244"/>
      <c r="AO17" s="1244"/>
      <c r="AP17" s="1244"/>
      <c r="AQ17" s="1244"/>
      <c r="AR17" s="1244"/>
      <c r="AS17" s="1244"/>
      <c r="AT17" s="1244"/>
      <c r="AU17" s="1244"/>
      <c r="AV17" s="1244"/>
    </row>
    <row r="18" spans="1:48">
      <c r="B18" s="1246"/>
      <c r="C18" s="1246"/>
      <c r="D18" s="1246" t="s">
        <v>2118</v>
      </c>
      <c r="E18" s="1246" t="s">
        <v>2117</v>
      </c>
      <c r="F18" s="1246" t="s">
        <v>2116</v>
      </c>
      <c r="G18" s="1246" t="s">
        <v>2115</v>
      </c>
      <c r="H18" s="1246" t="s">
        <v>2114</v>
      </c>
      <c r="I18" s="1239" t="s">
        <v>2113</v>
      </c>
      <c r="J18" s="1244" t="s">
        <v>2112</v>
      </c>
      <c r="K18" s="1239" t="s">
        <v>2111</v>
      </c>
      <c r="L18" s="1239" t="s">
        <v>2110</v>
      </c>
      <c r="M18" s="1239" t="s">
        <v>2109</v>
      </c>
      <c r="N18" s="1239" t="s">
        <v>2108</v>
      </c>
      <c r="O18" s="1239" t="s">
        <v>2107</v>
      </c>
      <c r="P18" s="1239" t="s">
        <v>2106</v>
      </c>
      <c r="Q18" s="1239" t="s">
        <v>2105</v>
      </c>
      <c r="R18" s="1239" t="s">
        <v>2104</v>
      </c>
      <c r="S18" s="1239" t="s">
        <v>893</v>
      </c>
      <c r="T18" s="1239" t="s">
        <v>2103</v>
      </c>
      <c r="U18" s="1239" t="s">
        <v>2102</v>
      </c>
      <c r="V18" s="1239" t="s">
        <v>2101</v>
      </c>
      <c r="W18" s="1239" t="s">
        <v>2100</v>
      </c>
      <c r="X18" s="1239" t="s">
        <v>2099</v>
      </c>
      <c r="Y18" s="1239" t="s">
        <v>2098</v>
      </c>
      <c r="Z18" s="1239" t="s">
        <v>2097</v>
      </c>
      <c r="AA18" s="1239" t="s">
        <v>2096</v>
      </c>
      <c r="AB18" s="1250" t="s">
        <v>2095</v>
      </c>
      <c r="AC18" s="1250" t="s">
        <v>2094</v>
      </c>
      <c r="AD18" s="1250" t="s">
        <v>2093</v>
      </c>
      <c r="AE18" s="1250" t="s">
        <v>2092</v>
      </c>
      <c r="AF18" s="1250" t="s">
        <v>2091</v>
      </c>
      <c r="AG18" s="1250" t="s">
        <v>2090</v>
      </c>
      <c r="AH18" s="1244"/>
      <c r="AI18" s="1244"/>
      <c r="AJ18" s="1244"/>
      <c r="AK18" s="1244"/>
      <c r="AL18" s="1244"/>
      <c r="AM18" s="1244"/>
      <c r="AN18" s="1244"/>
      <c r="AO18" s="1244"/>
      <c r="AP18" s="1244"/>
      <c r="AQ18" s="1244"/>
      <c r="AR18" s="1244"/>
      <c r="AS18" s="1244"/>
      <c r="AT18" s="1244"/>
      <c r="AU18" s="1244"/>
      <c r="AV18" s="1244"/>
    </row>
    <row r="19" spans="1:48">
      <c r="A19" s="1239">
        <v>2016</v>
      </c>
      <c r="B19" s="1246" t="s">
        <v>932</v>
      </c>
      <c r="C19" s="1246" t="s">
        <v>2118</v>
      </c>
      <c r="D19" s="1251"/>
      <c r="E19" s="1257"/>
      <c r="F19" s="1257"/>
      <c r="G19" s="1257"/>
      <c r="H19" s="1257"/>
      <c r="I19" s="1256"/>
      <c r="J19" s="1256"/>
      <c r="M19" s="1239">
        <v>1800</v>
      </c>
      <c r="Q19" s="1239">
        <v>2400</v>
      </c>
      <c r="R19" s="1255"/>
      <c r="S19" s="1255"/>
      <c r="T19" s="1255"/>
      <c r="U19" s="1255"/>
      <c r="V19" s="1255"/>
      <c r="X19" s="1253"/>
      <c r="Y19" s="1253"/>
      <c r="Z19" s="1253"/>
      <c r="AA19" s="1253"/>
      <c r="AB19" s="1250"/>
      <c r="AC19" s="1250"/>
      <c r="AD19" s="1250"/>
      <c r="AE19" s="1250"/>
      <c r="AF19" s="1250"/>
      <c r="AG19" s="1250"/>
      <c r="AH19" s="1244"/>
      <c r="AI19" s="1244"/>
      <c r="AJ19" s="1244"/>
      <c r="AK19" s="1244"/>
      <c r="AL19" s="1244"/>
      <c r="AM19" s="1244"/>
      <c r="AN19" s="1244"/>
      <c r="AO19" s="1244"/>
      <c r="AP19" s="1244"/>
      <c r="AQ19" s="1244"/>
      <c r="AR19" s="1244"/>
      <c r="AS19" s="1244"/>
      <c r="AT19" s="1244"/>
      <c r="AU19" s="1244"/>
      <c r="AV19" s="1244"/>
    </row>
    <row r="20" spans="1:48">
      <c r="A20" s="1239">
        <v>2016</v>
      </c>
      <c r="B20" s="1246" t="s">
        <v>932</v>
      </c>
      <c r="C20" s="1246" t="s">
        <v>2117</v>
      </c>
      <c r="D20" s="1257"/>
      <c r="E20" s="1251"/>
      <c r="F20" s="1260">
        <v>8634</v>
      </c>
      <c r="G20" s="1260">
        <v>3010</v>
      </c>
      <c r="H20" s="1260"/>
      <c r="I20" s="1254">
        <v>1500</v>
      </c>
      <c r="J20" s="1254"/>
      <c r="K20" s="1257"/>
      <c r="L20" s="1257"/>
      <c r="M20" s="1257"/>
      <c r="N20" s="1257"/>
      <c r="O20" s="1257"/>
      <c r="P20" s="1257"/>
      <c r="Q20" s="1257"/>
      <c r="R20" s="1254"/>
      <c r="S20" s="1254"/>
      <c r="T20" s="1254"/>
      <c r="U20" s="1254"/>
      <c r="V20" s="1254"/>
      <c r="W20" s="1257"/>
      <c r="X20" s="1254"/>
      <c r="Y20" s="1254"/>
      <c r="Z20" s="1254"/>
      <c r="AA20" s="1254">
        <v>600</v>
      </c>
      <c r="AB20" s="1250"/>
      <c r="AC20" s="1250"/>
      <c r="AD20" s="1250"/>
      <c r="AE20" s="1250"/>
      <c r="AF20" s="1250"/>
      <c r="AG20" s="1250"/>
      <c r="AH20" s="1244"/>
      <c r="AI20" s="1244"/>
      <c r="AJ20" s="1244"/>
      <c r="AK20" s="1244"/>
      <c r="AL20" s="1244"/>
      <c r="AM20" s="1244"/>
      <c r="AN20" s="1244"/>
      <c r="AO20" s="1244"/>
      <c r="AP20" s="1244"/>
      <c r="AQ20" s="1244"/>
      <c r="AR20" s="1244"/>
      <c r="AS20" s="1244"/>
      <c r="AT20" s="1244"/>
      <c r="AU20" s="1244"/>
      <c r="AV20" s="1244"/>
    </row>
    <row r="21" spans="1:48">
      <c r="A21" s="1239">
        <v>2016</v>
      </c>
      <c r="B21" s="1246" t="s">
        <v>932</v>
      </c>
      <c r="C21" s="1246" t="s">
        <v>2116</v>
      </c>
      <c r="D21" s="1257"/>
      <c r="E21" s="1260">
        <v>8634</v>
      </c>
      <c r="F21" s="1251"/>
      <c r="G21" s="1260">
        <v>6020</v>
      </c>
      <c r="H21" s="1260">
        <v>14416</v>
      </c>
      <c r="I21" s="1254"/>
      <c r="J21" s="1254"/>
      <c r="K21" s="1257"/>
      <c r="L21" s="1257"/>
      <c r="M21" s="1257"/>
      <c r="N21" s="1257"/>
      <c r="O21" s="1257"/>
      <c r="P21" s="1257"/>
      <c r="Q21" s="1257">
        <v>3900</v>
      </c>
      <c r="R21" s="1254"/>
      <c r="S21" s="1254"/>
      <c r="T21" s="1254"/>
      <c r="U21" s="1254"/>
      <c r="V21" s="1254"/>
      <c r="W21" s="1257"/>
      <c r="X21" s="1254"/>
      <c r="Y21" s="1254"/>
      <c r="Z21" s="1254"/>
      <c r="AA21" s="1254"/>
      <c r="AB21" s="1250"/>
      <c r="AC21" s="1250"/>
      <c r="AD21" s="1250"/>
      <c r="AE21" s="1250"/>
      <c r="AF21" s="1250"/>
      <c r="AG21" s="1250"/>
      <c r="AH21" s="1244"/>
      <c r="AI21" s="1244"/>
      <c r="AJ21" s="1244"/>
      <c r="AK21" s="1244"/>
      <c r="AL21" s="1244"/>
      <c r="AM21" s="1244"/>
      <c r="AN21" s="1244"/>
      <c r="AO21" s="1244"/>
      <c r="AP21" s="1244"/>
      <c r="AQ21" s="1244"/>
      <c r="AR21" s="1244"/>
      <c r="AS21" s="1244"/>
      <c r="AT21" s="1244"/>
      <c r="AU21" s="1244"/>
      <c r="AV21" s="1244"/>
    </row>
    <row r="22" spans="1:48">
      <c r="A22" s="1239">
        <v>2016</v>
      </c>
      <c r="B22" s="1246" t="s">
        <v>932</v>
      </c>
      <c r="C22" s="1246" t="s">
        <v>2115</v>
      </c>
      <c r="D22" s="1257"/>
      <c r="E22" s="1260">
        <v>3010</v>
      </c>
      <c r="F22" s="1260">
        <v>6020</v>
      </c>
      <c r="G22" s="1251"/>
      <c r="H22" s="1260">
        <v>3010</v>
      </c>
      <c r="I22" s="1254"/>
      <c r="J22" s="1254">
        <v>600</v>
      </c>
      <c r="K22" s="1257"/>
      <c r="L22" s="1257"/>
      <c r="M22" s="1257"/>
      <c r="N22" s="1257"/>
      <c r="O22" s="1257"/>
      <c r="P22" s="1257"/>
      <c r="Q22" s="1257"/>
      <c r="R22" s="1254"/>
      <c r="S22" s="1254"/>
      <c r="T22" s="1254"/>
      <c r="U22" s="1254"/>
      <c r="V22" s="1254"/>
      <c r="W22" s="1257">
        <v>500</v>
      </c>
      <c r="X22" s="1254"/>
      <c r="Y22" s="1254"/>
      <c r="Z22" s="1254"/>
      <c r="AA22" s="1254"/>
      <c r="AB22" s="1250"/>
      <c r="AC22" s="1250"/>
      <c r="AD22" s="1250"/>
      <c r="AE22" s="1250">
        <v>750</v>
      </c>
      <c r="AF22" s="1250"/>
      <c r="AG22" s="1250"/>
      <c r="AH22" s="1244"/>
      <c r="AI22" s="1244"/>
      <c r="AJ22" s="1244"/>
      <c r="AK22" s="1244"/>
      <c r="AL22" s="1244"/>
      <c r="AM22" s="1244"/>
      <c r="AN22" s="1244"/>
      <c r="AO22" s="1244"/>
      <c r="AP22" s="1244"/>
      <c r="AQ22" s="1244"/>
      <c r="AR22" s="1244"/>
      <c r="AS22" s="1244"/>
      <c r="AT22" s="1244"/>
      <c r="AU22" s="1244"/>
      <c r="AV22" s="1244"/>
    </row>
    <row r="23" spans="1:48">
      <c r="A23" s="1239">
        <v>2016</v>
      </c>
      <c r="B23" s="1246" t="s">
        <v>932</v>
      </c>
      <c r="C23" s="1246" t="s">
        <v>2114</v>
      </c>
      <c r="D23" s="1257"/>
      <c r="E23" s="1260"/>
      <c r="F23" s="1260">
        <v>14416</v>
      </c>
      <c r="G23" s="1260">
        <v>3010</v>
      </c>
      <c r="H23" s="1251"/>
      <c r="I23" s="1254"/>
      <c r="J23" s="1254"/>
      <c r="K23" s="1257"/>
      <c r="L23" s="1257"/>
      <c r="M23" s="1257">
        <v>2300</v>
      </c>
      <c r="N23" s="1257"/>
      <c r="O23" s="1257"/>
      <c r="P23" s="1257"/>
      <c r="Q23" s="1257"/>
      <c r="R23" s="1254"/>
      <c r="S23" s="1254"/>
      <c r="T23" s="1254"/>
      <c r="U23" s="1254"/>
      <c r="V23" s="1254"/>
      <c r="W23" s="1257"/>
      <c r="X23" s="1254"/>
      <c r="Y23" s="1254"/>
      <c r="Z23" s="1254"/>
      <c r="AA23" s="1254"/>
      <c r="AB23" s="1250"/>
      <c r="AC23" s="1250">
        <v>2700</v>
      </c>
      <c r="AD23" s="1250">
        <v>5000</v>
      </c>
      <c r="AE23" s="1250">
        <v>750</v>
      </c>
      <c r="AF23" s="1250"/>
      <c r="AG23" s="1250"/>
      <c r="AH23" s="1244"/>
      <c r="AI23" s="1244"/>
      <c r="AJ23" s="1244"/>
      <c r="AK23" s="1244"/>
      <c r="AL23" s="1244"/>
      <c r="AM23" s="1244"/>
      <c r="AN23" s="1244"/>
      <c r="AO23" s="1244"/>
      <c r="AP23" s="1244"/>
      <c r="AQ23" s="1244"/>
      <c r="AR23" s="1244"/>
      <c r="AS23" s="1244"/>
      <c r="AT23" s="1244"/>
      <c r="AU23" s="1244"/>
      <c r="AV23" s="1244"/>
    </row>
    <row r="24" spans="1:48">
      <c r="A24" s="1239">
        <v>2016</v>
      </c>
      <c r="B24" s="1246" t="s">
        <v>932</v>
      </c>
      <c r="C24" s="1246" t="s">
        <v>2113</v>
      </c>
      <c r="D24" s="1256"/>
      <c r="E24" s="1254">
        <v>1780</v>
      </c>
      <c r="F24" s="1254"/>
      <c r="G24" s="1254"/>
      <c r="H24" s="1254"/>
      <c r="I24" s="1251"/>
      <c r="J24" s="1259">
        <v>590</v>
      </c>
      <c r="K24" s="1256"/>
      <c r="L24" s="1256"/>
      <c r="M24" s="1256"/>
      <c r="N24" s="1256"/>
      <c r="O24" s="1256"/>
      <c r="P24" s="1256"/>
      <c r="Q24" s="1256"/>
      <c r="R24" s="1254"/>
      <c r="S24" s="1254">
        <v>1632</v>
      </c>
      <c r="T24" s="1254"/>
      <c r="U24" s="1254"/>
      <c r="V24" s="1254"/>
      <c r="W24" s="1256"/>
      <c r="X24" s="1254"/>
      <c r="Y24" s="1254"/>
      <c r="Z24" s="1254">
        <v>740</v>
      </c>
      <c r="AA24" s="1254"/>
      <c r="AB24" s="1250"/>
      <c r="AC24" s="1250"/>
      <c r="AD24" s="1250"/>
      <c r="AE24" s="1250"/>
      <c r="AF24" s="1250"/>
      <c r="AG24" s="1250"/>
      <c r="AH24" s="1244"/>
      <c r="AI24" s="1244"/>
      <c r="AJ24" s="1244"/>
      <c r="AK24" s="1244"/>
      <c r="AL24" s="1244"/>
      <c r="AM24" s="1244"/>
      <c r="AN24" s="1244"/>
      <c r="AO24" s="1244"/>
      <c r="AP24" s="1244"/>
      <c r="AQ24" s="1244"/>
      <c r="AR24" s="1244"/>
      <c r="AS24" s="1244"/>
      <c r="AT24" s="1244"/>
      <c r="AU24" s="1244"/>
      <c r="AV24" s="1244"/>
    </row>
    <row r="25" spans="1:48">
      <c r="A25" s="1239">
        <v>2016</v>
      </c>
      <c r="B25" s="1246" t="s">
        <v>932</v>
      </c>
      <c r="C25" s="1246" t="s">
        <v>2112</v>
      </c>
      <c r="D25" s="1256"/>
      <c r="E25" s="1254"/>
      <c r="F25" s="1254"/>
      <c r="G25" s="1254">
        <v>585</v>
      </c>
      <c r="H25" s="1254"/>
      <c r="I25" s="1259">
        <v>600</v>
      </c>
      <c r="J25" s="1251"/>
      <c r="K25" s="1256"/>
      <c r="L25" s="1256"/>
      <c r="M25" s="1256"/>
      <c r="N25" s="1256"/>
      <c r="O25" s="1256"/>
      <c r="P25" s="1256"/>
      <c r="Q25" s="1256"/>
      <c r="R25" s="1254"/>
      <c r="S25" s="1254"/>
      <c r="T25" s="1254"/>
      <c r="U25" s="1254"/>
      <c r="V25" s="1254"/>
      <c r="W25" s="1256"/>
      <c r="X25" s="1254"/>
      <c r="Y25" s="1254"/>
      <c r="Z25" s="1254"/>
      <c r="AA25" s="1254">
        <v>1700</v>
      </c>
      <c r="AB25" s="1250"/>
      <c r="AC25" s="1250"/>
      <c r="AD25" s="1250"/>
      <c r="AE25" s="1250"/>
      <c r="AF25" s="1250"/>
      <c r="AG25" s="1250"/>
      <c r="AH25" s="1244"/>
      <c r="AI25" s="1244"/>
      <c r="AJ25" s="1244"/>
      <c r="AK25" s="1244"/>
      <c r="AL25" s="1244"/>
      <c r="AM25" s="1244"/>
      <c r="AN25" s="1244"/>
      <c r="AO25" s="1244"/>
      <c r="AP25" s="1244"/>
      <c r="AQ25" s="1244"/>
      <c r="AR25" s="1244"/>
      <c r="AS25" s="1244"/>
      <c r="AT25" s="1244"/>
      <c r="AU25" s="1244"/>
      <c r="AV25" s="1244"/>
    </row>
    <row r="26" spans="1:48">
      <c r="A26" s="1239">
        <v>2016</v>
      </c>
      <c r="B26" s="1246" t="s">
        <v>932</v>
      </c>
      <c r="C26" s="1246" t="s">
        <v>2111</v>
      </c>
      <c r="E26" s="1257"/>
      <c r="F26" s="1257"/>
      <c r="G26" s="1257"/>
      <c r="H26" s="1257"/>
      <c r="I26" s="1256"/>
      <c r="J26" s="1256"/>
      <c r="K26" s="1251"/>
      <c r="L26" s="1239">
        <v>1016</v>
      </c>
      <c r="P26" s="1239">
        <v>1000</v>
      </c>
      <c r="R26" s="1255"/>
      <c r="S26" s="1255"/>
      <c r="T26" s="1255"/>
      <c r="U26" s="1255"/>
      <c r="V26" s="1255"/>
      <c r="X26" s="1253"/>
      <c r="Y26" s="1253"/>
      <c r="Z26" s="1253"/>
      <c r="AA26" s="1253"/>
      <c r="AB26" s="1250"/>
      <c r="AC26" s="1250"/>
      <c r="AD26" s="1250"/>
      <c r="AE26" s="1250"/>
      <c r="AF26" s="1250"/>
      <c r="AG26" s="1250"/>
      <c r="AH26" s="1244"/>
      <c r="AI26" s="1244"/>
      <c r="AJ26" s="1244"/>
      <c r="AK26" s="1244"/>
      <c r="AL26" s="1244"/>
      <c r="AM26" s="1244"/>
      <c r="AN26" s="1244"/>
      <c r="AO26" s="1244"/>
      <c r="AP26" s="1244"/>
      <c r="AQ26" s="1244"/>
      <c r="AR26" s="1244"/>
      <c r="AS26" s="1244"/>
      <c r="AT26" s="1244"/>
      <c r="AU26" s="1244"/>
      <c r="AV26" s="1244"/>
    </row>
    <row r="27" spans="1:48">
      <c r="A27" s="1239">
        <v>2016</v>
      </c>
      <c r="B27" s="1246" t="s">
        <v>932</v>
      </c>
      <c r="C27" s="1246" t="s">
        <v>2110</v>
      </c>
      <c r="E27" s="1257"/>
      <c r="F27" s="1257"/>
      <c r="G27" s="1257"/>
      <c r="H27" s="1257"/>
      <c r="I27" s="1256"/>
      <c r="J27" s="1256"/>
      <c r="K27" s="1239">
        <v>1016</v>
      </c>
      <c r="L27" s="1251"/>
      <c r="R27" s="1255"/>
      <c r="S27" s="1255"/>
      <c r="T27" s="1255"/>
      <c r="U27" s="1255"/>
      <c r="V27" s="1255"/>
      <c r="X27" s="1253">
        <v>1100</v>
      </c>
      <c r="Y27" s="1253"/>
      <c r="Z27" s="1253">
        <v>1200</v>
      </c>
      <c r="AA27" s="1253"/>
      <c r="AB27" s="1250"/>
      <c r="AC27" s="1250"/>
      <c r="AD27" s="1250"/>
      <c r="AE27" s="1250"/>
      <c r="AF27" s="1250"/>
      <c r="AG27" s="1250"/>
      <c r="AH27" s="1244"/>
      <c r="AI27" s="1244"/>
      <c r="AJ27" s="1244"/>
      <c r="AK27" s="1244"/>
      <c r="AL27" s="1244"/>
      <c r="AM27" s="1244"/>
      <c r="AN27" s="1244"/>
      <c r="AO27" s="1244"/>
      <c r="AP27" s="1244"/>
      <c r="AQ27" s="1244"/>
      <c r="AR27" s="1244"/>
      <c r="AS27" s="1244"/>
      <c r="AT27" s="1244"/>
      <c r="AU27" s="1244"/>
      <c r="AV27" s="1244"/>
    </row>
    <row r="28" spans="1:48">
      <c r="A28" s="1239">
        <v>2016</v>
      </c>
      <c r="B28" s="1246" t="s">
        <v>932</v>
      </c>
      <c r="C28" s="1246" t="s">
        <v>2109</v>
      </c>
      <c r="D28" s="1239">
        <v>3300</v>
      </c>
      <c r="E28" s="1257"/>
      <c r="F28" s="1257"/>
      <c r="G28" s="1257"/>
      <c r="H28" s="1257">
        <v>1800</v>
      </c>
      <c r="I28" s="1256"/>
      <c r="J28" s="1256"/>
      <c r="M28" s="1251"/>
      <c r="N28" s="1239">
        <v>2000</v>
      </c>
      <c r="R28" s="1255"/>
      <c r="S28" s="1255"/>
      <c r="T28" s="1255"/>
      <c r="U28" s="1255"/>
      <c r="V28" s="1255"/>
      <c r="X28" s="1253"/>
      <c r="Y28" s="1253"/>
      <c r="Z28" s="1253"/>
      <c r="AA28" s="1253"/>
      <c r="AB28" s="1250">
        <v>4400</v>
      </c>
      <c r="AC28" s="1250">
        <v>3150</v>
      </c>
      <c r="AD28" s="1250"/>
      <c r="AE28" s="1250"/>
      <c r="AF28" s="1250">
        <v>2600</v>
      </c>
      <c r="AG28" s="1250"/>
      <c r="AH28" s="1244"/>
      <c r="AI28" s="1244"/>
      <c r="AJ28" s="1244"/>
      <c r="AK28" s="1244"/>
      <c r="AL28" s="1244"/>
      <c r="AM28" s="1244"/>
      <c r="AN28" s="1244"/>
      <c r="AO28" s="1244"/>
      <c r="AP28" s="1244"/>
      <c r="AQ28" s="1244"/>
      <c r="AR28" s="1244"/>
      <c r="AS28" s="1244"/>
      <c r="AT28" s="1244"/>
      <c r="AU28" s="1244"/>
      <c r="AV28" s="1244"/>
    </row>
    <row r="29" spans="1:48">
      <c r="A29" s="1239">
        <v>2016</v>
      </c>
      <c r="B29" s="1246" t="s">
        <v>932</v>
      </c>
      <c r="C29" s="1246" t="s">
        <v>2108</v>
      </c>
      <c r="E29" s="1257"/>
      <c r="F29" s="1257"/>
      <c r="G29" s="1257"/>
      <c r="H29" s="1257"/>
      <c r="I29" s="1256"/>
      <c r="J29" s="1256"/>
      <c r="M29" s="1239">
        <v>2000</v>
      </c>
      <c r="N29" s="1251"/>
      <c r="Q29" s="1239">
        <v>1000</v>
      </c>
      <c r="R29" s="1255"/>
      <c r="S29" s="1255"/>
      <c r="T29" s="1255"/>
      <c r="U29" s="1255"/>
      <c r="V29" s="1255"/>
      <c r="X29" s="1253"/>
      <c r="Y29" s="1253"/>
      <c r="Z29" s="1253"/>
      <c r="AA29" s="1253"/>
      <c r="AB29" s="1250"/>
      <c r="AC29" s="1250"/>
      <c r="AD29" s="1250"/>
      <c r="AE29" s="1250"/>
      <c r="AF29" s="1250"/>
      <c r="AG29" s="1250"/>
      <c r="AH29" s="1244"/>
      <c r="AI29" s="1244"/>
      <c r="AJ29" s="1244"/>
      <c r="AK29" s="1244"/>
      <c r="AL29" s="1244"/>
      <c r="AM29" s="1244"/>
      <c r="AN29" s="1244"/>
      <c r="AO29" s="1244"/>
      <c r="AP29" s="1244"/>
      <c r="AQ29" s="1244"/>
      <c r="AR29" s="1244"/>
      <c r="AS29" s="1244"/>
      <c r="AT29" s="1244"/>
      <c r="AU29" s="1244"/>
      <c r="AV29" s="1244"/>
    </row>
    <row r="30" spans="1:48">
      <c r="A30" s="1239">
        <v>2016</v>
      </c>
      <c r="B30" s="1246" t="s">
        <v>932</v>
      </c>
      <c r="C30" s="1246" t="s">
        <v>2107</v>
      </c>
      <c r="E30" s="1257"/>
      <c r="F30" s="1257"/>
      <c r="G30" s="1257"/>
      <c r="H30" s="1257"/>
      <c r="I30" s="1256"/>
      <c r="J30" s="1256"/>
      <c r="O30" s="1251"/>
      <c r="P30" s="1239">
        <v>684</v>
      </c>
      <c r="R30" s="1255"/>
      <c r="S30" s="1255"/>
      <c r="T30" s="1255"/>
      <c r="U30" s="1255"/>
      <c r="V30" s="1255"/>
      <c r="W30" s="1239">
        <v>500</v>
      </c>
      <c r="X30" s="1253"/>
      <c r="Y30" s="1253"/>
      <c r="Z30" s="1253"/>
      <c r="AA30" s="1253">
        <v>700</v>
      </c>
      <c r="AB30" s="1250"/>
      <c r="AC30" s="1250"/>
      <c r="AD30" s="1250"/>
      <c r="AE30" s="1250"/>
      <c r="AF30" s="1250"/>
      <c r="AG30" s="1250"/>
      <c r="AH30" s="1244"/>
      <c r="AI30" s="1244"/>
      <c r="AJ30" s="1244"/>
      <c r="AK30" s="1244"/>
      <c r="AL30" s="1244"/>
      <c r="AM30" s="1244"/>
      <c r="AN30" s="1244"/>
      <c r="AO30" s="1244"/>
      <c r="AP30" s="1244"/>
      <c r="AQ30" s="1244"/>
      <c r="AR30" s="1244"/>
      <c r="AS30" s="1244"/>
      <c r="AT30" s="1244"/>
      <c r="AU30" s="1244"/>
      <c r="AV30" s="1244"/>
    </row>
    <row r="31" spans="1:48">
      <c r="A31" s="1239">
        <v>2016</v>
      </c>
      <c r="B31" s="1246" t="s">
        <v>932</v>
      </c>
      <c r="C31" s="1246" t="s">
        <v>2106</v>
      </c>
      <c r="E31" s="1257"/>
      <c r="F31" s="1257"/>
      <c r="G31" s="1257"/>
      <c r="H31" s="1257"/>
      <c r="I31" s="1256"/>
      <c r="J31" s="1256"/>
      <c r="K31" s="1239">
        <v>879</v>
      </c>
      <c r="O31" s="1239">
        <v>1234</v>
      </c>
      <c r="P31" s="1251"/>
      <c r="R31" s="1255"/>
      <c r="S31" s="1255"/>
      <c r="T31" s="1255"/>
      <c r="U31" s="1255"/>
      <c r="V31" s="1255"/>
      <c r="X31" s="1253"/>
      <c r="Y31" s="1253"/>
      <c r="Z31" s="1253"/>
      <c r="AA31" s="1253"/>
      <c r="AB31" s="1250"/>
      <c r="AC31" s="1250"/>
      <c r="AD31" s="1250"/>
      <c r="AE31" s="1250"/>
      <c r="AF31" s="1250"/>
      <c r="AG31" s="1250"/>
      <c r="AH31" s="1244"/>
      <c r="AI31" s="1244"/>
      <c r="AJ31" s="1244"/>
      <c r="AK31" s="1244"/>
      <c r="AL31" s="1244"/>
      <c r="AM31" s="1244"/>
      <c r="AN31" s="1244"/>
      <c r="AO31" s="1244"/>
      <c r="AP31" s="1244"/>
      <c r="AQ31" s="1244"/>
      <c r="AR31" s="1244"/>
      <c r="AS31" s="1244"/>
      <c r="AT31" s="1244"/>
      <c r="AU31" s="1244"/>
      <c r="AV31" s="1244"/>
    </row>
    <row r="32" spans="1:48">
      <c r="A32" s="1239">
        <v>2016</v>
      </c>
      <c r="B32" s="1246" t="s">
        <v>932</v>
      </c>
      <c r="C32" s="1246" t="s">
        <v>2105</v>
      </c>
      <c r="D32" s="1239">
        <v>1400</v>
      </c>
      <c r="E32" s="1257"/>
      <c r="F32" s="1257">
        <v>3100</v>
      </c>
      <c r="G32" s="1257"/>
      <c r="H32" s="1257"/>
      <c r="I32" s="1256"/>
      <c r="J32" s="1256"/>
      <c r="N32" s="1239">
        <v>1000</v>
      </c>
      <c r="Q32" s="1251"/>
      <c r="R32" s="1255"/>
      <c r="S32" s="1255">
        <v>700</v>
      </c>
      <c r="T32" s="1255"/>
      <c r="U32" s="1255"/>
      <c r="V32" s="1255"/>
      <c r="X32" s="1253"/>
      <c r="Y32" s="1253"/>
      <c r="Z32" s="1253"/>
      <c r="AA32" s="1253"/>
      <c r="AB32" s="1250"/>
      <c r="AC32" s="1250"/>
      <c r="AD32" s="1250"/>
      <c r="AE32" s="1250"/>
      <c r="AF32" s="1250"/>
      <c r="AG32" s="1250"/>
      <c r="AH32" s="1244"/>
      <c r="AI32" s="1244"/>
      <c r="AJ32" s="1244"/>
      <c r="AK32" s="1244"/>
      <c r="AL32" s="1244"/>
      <c r="AM32" s="1244"/>
      <c r="AN32" s="1244"/>
      <c r="AO32" s="1244"/>
      <c r="AP32" s="1244"/>
      <c r="AQ32" s="1244"/>
      <c r="AR32" s="1244"/>
      <c r="AS32" s="1244"/>
      <c r="AT32" s="1244"/>
      <c r="AU32" s="1244"/>
      <c r="AV32" s="1244"/>
    </row>
    <row r="33" spans="1:48">
      <c r="A33" s="1239">
        <v>2016</v>
      </c>
      <c r="B33" s="1246" t="s">
        <v>932</v>
      </c>
      <c r="C33" s="1246" t="s">
        <v>2104</v>
      </c>
      <c r="D33" s="1255"/>
      <c r="E33" s="1254"/>
      <c r="F33" s="1254"/>
      <c r="G33" s="1254"/>
      <c r="H33" s="1254"/>
      <c r="I33" s="1254"/>
      <c r="J33" s="1254"/>
      <c r="K33" s="1255"/>
      <c r="L33" s="1255"/>
      <c r="M33" s="1255"/>
      <c r="N33" s="1255"/>
      <c r="O33" s="1255"/>
      <c r="P33" s="1255"/>
      <c r="Q33" s="1255"/>
      <c r="R33" s="1251"/>
      <c r="S33" s="1258">
        <v>2200</v>
      </c>
      <c r="T33" s="1258">
        <v>500</v>
      </c>
      <c r="U33" s="1258"/>
      <c r="V33" s="1258">
        <v>300</v>
      </c>
      <c r="W33" s="1255"/>
      <c r="X33" s="1254"/>
      <c r="Y33" s="1254"/>
      <c r="Z33" s="1254">
        <v>2145</v>
      </c>
      <c r="AA33" s="1254"/>
      <c r="AB33" s="1250"/>
      <c r="AC33" s="1250"/>
      <c r="AD33" s="1250"/>
      <c r="AE33" s="1250"/>
      <c r="AF33" s="1250"/>
      <c r="AG33" s="1250"/>
      <c r="AH33" s="1244"/>
      <c r="AI33" s="1244"/>
      <c r="AJ33" s="1244"/>
      <c r="AK33" s="1244"/>
      <c r="AL33" s="1244"/>
      <c r="AM33" s="1244"/>
      <c r="AN33" s="1244"/>
      <c r="AO33" s="1244"/>
      <c r="AP33" s="1244"/>
      <c r="AQ33" s="1244"/>
      <c r="AR33" s="1244"/>
      <c r="AS33" s="1244"/>
      <c r="AT33" s="1244"/>
      <c r="AU33" s="1244"/>
      <c r="AV33" s="1244"/>
    </row>
    <row r="34" spans="1:48">
      <c r="A34" s="1239">
        <v>2016</v>
      </c>
      <c r="B34" s="1246" t="s">
        <v>932</v>
      </c>
      <c r="C34" s="1246" t="s">
        <v>893</v>
      </c>
      <c r="D34" s="1255"/>
      <c r="E34" s="1254"/>
      <c r="F34" s="1254"/>
      <c r="G34" s="1254"/>
      <c r="H34" s="1254"/>
      <c r="I34" s="1254">
        <v>1632</v>
      </c>
      <c r="J34" s="1254"/>
      <c r="K34" s="1255"/>
      <c r="L34" s="1255"/>
      <c r="M34" s="1255"/>
      <c r="N34" s="1255"/>
      <c r="O34" s="1255"/>
      <c r="P34" s="1255"/>
      <c r="Q34" s="1255">
        <v>700</v>
      </c>
      <c r="R34" s="1258">
        <v>3500</v>
      </c>
      <c r="S34" s="1251"/>
      <c r="T34" s="1258"/>
      <c r="U34" s="1258"/>
      <c r="V34" s="1258">
        <v>500</v>
      </c>
      <c r="W34" s="1255"/>
      <c r="X34" s="1254"/>
      <c r="Y34" s="1254"/>
      <c r="Z34" s="1254"/>
      <c r="AA34" s="1254"/>
      <c r="AB34" s="1250"/>
      <c r="AC34" s="1250"/>
      <c r="AD34" s="1250"/>
      <c r="AE34" s="1250"/>
      <c r="AF34" s="1250"/>
      <c r="AG34" s="1250"/>
      <c r="AH34" s="1244"/>
      <c r="AI34" s="1244"/>
      <c r="AJ34" s="1244"/>
      <c r="AK34" s="1244"/>
      <c r="AL34" s="1244"/>
      <c r="AM34" s="1244"/>
      <c r="AN34" s="1244"/>
      <c r="AO34" s="1244"/>
      <c r="AP34" s="1244"/>
      <c r="AQ34" s="1244"/>
      <c r="AR34" s="1244"/>
      <c r="AS34" s="1244"/>
      <c r="AT34" s="1244"/>
      <c r="AU34" s="1244"/>
      <c r="AV34" s="1244"/>
    </row>
    <row r="35" spans="1:48">
      <c r="A35" s="1239">
        <v>2016</v>
      </c>
      <c r="B35" s="1246" t="s">
        <v>932</v>
      </c>
      <c r="C35" s="1246" t="s">
        <v>2103</v>
      </c>
      <c r="D35" s="1255"/>
      <c r="E35" s="1254"/>
      <c r="F35" s="1254"/>
      <c r="G35" s="1254"/>
      <c r="H35" s="1254"/>
      <c r="I35" s="1254"/>
      <c r="J35" s="1254"/>
      <c r="K35" s="1255"/>
      <c r="L35" s="1255"/>
      <c r="M35" s="1255"/>
      <c r="N35" s="1255"/>
      <c r="O35" s="1255"/>
      <c r="P35" s="1255"/>
      <c r="Q35" s="1255"/>
      <c r="R35" s="1258">
        <v>500</v>
      </c>
      <c r="S35" s="1258"/>
      <c r="T35" s="1251"/>
      <c r="U35" s="1258">
        <v>200</v>
      </c>
      <c r="V35" s="1258">
        <v>200</v>
      </c>
      <c r="W35" s="1255"/>
      <c r="X35" s="1254"/>
      <c r="Y35" s="1254">
        <v>600</v>
      </c>
      <c r="Z35" s="1254"/>
      <c r="AA35" s="1254"/>
      <c r="AB35" s="1250"/>
      <c r="AC35" s="1250"/>
      <c r="AD35" s="1250"/>
      <c r="AE35" s="1250"/>
      <c r="AF35" s="1250"/>
      <c r="AG35" s="1250"/>
      <c r="AH35" s="1244"/>
      <c r="AI35" s="1244"/>
      <c r="AJ35" s="1244"/>
      <c r="AK35" s="1244"/>
      <c r="AL35" s="1244"/>
      <c r="AM35" s="1244"/>
      <c r="AN35" s="1244"/>
      <c r="AO35" s="1244"/>
      <c r="AP35" s="1244"/>
      <c r="AQ35" s="1244"/>
      <c r="AR35" s="1244"/>
      <c r="AS35" s="1244"/>
      <c r="AT35" s="1244"/>
      <c r="AU35" s="1244"/>
      <c r="AV35" s="1244"/>
    </row>
    <row r="36" spans="1:48">
      <c r="A36" s="1239">
        <v>2016</v>
      </c>
      <c r="B36" s="1246" t="s">
        <v>932</v>
      </c>
      <c r="C36" s="1246" t="s">
        <v>2102</v>
      </c>
      <c r="D36" s="1255"/>
      <c r="E36" s="1254"/>
      <c r="F36" s="1254"/>
      <c r="G36" s="1254"/>
      <c r="H36" s="1254"/>
      <c r="I36" s="1254"/>
      <c r="J36" s="1254"/>
      <c r="K36" s="1255"/>
      <c r="L36" s="1255"/>
      <c r="M36" s="1255"/>
      <c r="N36" s="1255"/>
      <c r="O36" s="1255"/>
      <c r="P36" s="1255"/>
      <c r="Q36" s="1255"/>
      <c r="R36" s="1258"/>
      <c r="S36" s="1258"/>
      <c r="T36" s="1258">
        <v>1000</v>
      </c>
      <c r="U36" s="1251"/>
      <c r="V36" s="1258"/>
      <c r="W36" s="1255"/>
      <c r="X36" s="1254">
        <v>700</v>
      </c>
      <c r="Y36" s="1254">
        <v>250</v>
      </c>
      <c r="Z36" s="1254"/>
      <c r="AA36" s="1254"/>
      <c r="AB36" s="1250"/>
      <c r="AC36" s="1250"/>
      <c r="AD36" s="1250"/>
      <c r="AE36" s="1250"/>
      <c r="AF36" s="1250"/>
      <c r="AG36" s="1250"/>
      <c r="AH36" s="1244"/>
      <c r="AI36" s="1244"/>
      <c r="AJ36" s="1244"/>
      <c r="AK36" s="1244"/>
      <c r="AL36" s="1244"/>
      <c r="AM36" s="1244"/>
      <c r="AN36" s="1244"/>
      <c r="AO36" s="1244"/>
      <c r="AP36" s="1244"/>
      <c r="AQ36" s="1244"/>
      <c r="AR36" s="1244"/>
      <c r="AS36" s="1244"/>
      <c r="AT36" s="1244"/>
      <c r="AU36" s="1244"/>
      <c r="AV36" s="1244"/>
    </row>
    <row r="37" spans="1:48">
      <c r="A37" s="1239">
        <v>2016</v>
      </c>
      <c r="B37" s="1246" t="s">
        <v>932</v>
      </c>
      <c r="C37" s="1246" t="s">
        <v>2101</v>
      </c>
      <c r="D37" s="1255"/>
      <c r="E37" s="1254"/>
      <c r="F37" s="1254"/>
      <c r="G37" s="1254"/>
      <c r="H37" s="1254"/>
      <c r="I37" s="1254"/>
      <c r="J37" s="1254"/>
      <c r="K37" s="1255"/>
      <c r="L37" s="1255"/>
      <c r="M37" s="1255"/>
      <c r="N37" s="1255"/>
      <c r="O37" s="1255"/>
      <c r="P37" s="1255"/>
      <c r="Q37" s="1255"/>
      <c r="R37" s="1258">
        <v>3900</v>
      </c>
      <c r="S37" s="1258">
        <v>600</v>
      </c>
      <c r="T37" s="1258">
        <v>200</v>
      </c>
      <c r="U37" s="1258"/>
      <c r="V37" s="1251"/>
      <c r="W37" s="1255"/>
      <c r="X37" s="1253"/>
      <c r="Y37" s="1253"/>
      <c r="Z37" s="1253"/>
      <c r="AA37" s="1253"/>
      <c r="AB37" s="1250"/>
      <c r="AC37" s="1250"/>
      <c r="AD37" s="1250"/>
      <c r="AE37" s="1250"/>
      <c r="AF37" s="1250"/>
      <c r="AG37" s="1250"/>
      <c r="AH37" s="1244"/>
      <c r="AI37" s="1244"/>
      <c r="AJ37" s="1244"/>
      <c r="AK37" s="1244"/>
      <c r="AL37" s="1244"/>
      <c r="AM37" s="1244"/>
      <c r="AN37" s="1244"/>
      <c r="AO37" s="1244"/>
      <c r="AP37" s="1244"/>
      <c r="AQ37" s="1244"/>
      <c r="AR37" s="1244"/>
      <c r="AS37" s="1244"/>
      <c r="AT37" s="1244"/>
      <c r="AU37" s="1244"/>
      <c r="AV37" s="1244"/>
    </row>
    <row r="38" spans="1:48">
      <c r="A38" s="1239">
        <v>2016</v>
      </c>
      <c r="B38" s="1246" t="s">
        <v>932</v>
      </c>
      <c r="C38" s="1246" t="s">
        <v>2100</v>
      </c>
      <c r="E38" s="1257"/>
      <c r="F38" s="1257"/>
      <c r="G38" s="1257">
        <v>2500</v>
      </c>
      <c r="H38" s="1257"/>
      <c r="I38" s="1256"/>
      <c r="J38" s="1256"/>
      <c r="O38" s="1239">
        <v>500</v>
      </c>
      <c r="R38" s="1255"/>
      <c r="S38" s="1255"/>
      <c r="T38" s="1255"/>
      <c r="U38" s="1255"/>
      <c r="V38" s="1255"/>
      <c r="W38" s="1251"/>
      <c r="X38" s="1253"/>
      <c r="Y38" s="1253"/>
      <c r="Z38" s="1253"/>
      <c r="AA38" s="1253">
        <v>600</v>
      </c>
      <c r="AB38" s="1250"/>
      <c r="AC38" s="1250"/>
      <c r="AD38" s="1250"/>
      <c r="AE38" s="1250">
        <v>800</v>
      </c>
      <c r="AF38" s="1250"/>
      <c r="AG38" s="1250"/>
      <c r="AH38" s="1244"/>
      <c r="AI38" s="1244"/>
      <c r="AJ38" s="1244"/>
      <c r="AK38" s="1244"/>
      <c r="AL38" s="1244"/>
      <c r="AM38" s="1244"/>
      <c r="AN38" s="1244"/>
      <c r="AO38" s="1244"/>
      <c r="AP38" s="1244"/>
      <c r="AQ38" s="1244"/>
      <c r="AR38" s="1244"/>
      <c r="AS38" s="1244"/>
      <c r="AT38" s="1244"/>
      <c r="AU38" s="1244"/>
      <c r="AV38" s="1244"/>
    </row>
    <row r="39" spans="1:48">
      <c r="A39" s="1239">
        <v>2016</v>
      </c>
      <c r="B39" s="1246" t="s">
        <v>932</v>
      </c>
      <c r="C39" s="1246" t="s">
        <v>2099</v>
      </c>
      <c r="D39" s="1253"/>
      <c r="E39" s="1254"/>
      <c r="F39" s="1254"/>
      <c r="G39" s="1254"/>
      <c r="H39" s="1254"/>
      <c r="I39" s="1254"/>
      <c r="J39" s="1254"/>
      <c r="K39" s="1253"/>
      <c r="L39" s="1253">
        <v>1500</v>
      </c>
      <c r="M39" s="1253"/>
      <c r="N39" s="1253"/>
      <c r="O39" s="1253"/>
      <c r="P39" s="1253"/>
      <c r="Q39" s="1253"/>
      <c r="R39" s="1254"/>
      <c r="S39" s="1254"/>
      <c r="T39" s="1254"/>
      <c r="U39" s="1254">
        <v>600</v>
      </c>
      <c r="V39" s="1254"/>
      <c r="W39" s="1253"/>
      <c r="X39" s="1251"/>
      <c r="Y39" s="1252">
        <v>3300</v>
      </c>
      <c r="Z39" s="1252"/>
      <c r="AA39" s="1252"/>
      <c r="AB39" s="1250"/>
      <c r="AC39" s="1250"/>
      <c r="AD39" s="1250"/>
      <c r="AE39" s="1250"/>
      <c r="AF39" s="1250"/>
      <c r="AG39" s="1250"/>
      <c r="AH39" s="1244"/>
      <c r="AI39" s="1244"/>
      <c r="AJ39" s="1244"/>
      <c r="AK39" s="1244"/>
      <c r="AL39" s="1244"/>
      <c r="AM39" s="1244"/>
      <c r="AN39" s="1244"/>
      <c r="AO39" s="1244"/>
      <c r="AP39" s="1244"/>
      <c r="AQ39" s="1244"/>
      <c r="AR39" s="1244"/>
      <c r="AS39" s="1244"/>
      <c r="AT39" s="1244"/>
      <c r="AU39" s="1244"/>
      <c r="AV39" s="1244"/>
    </row>
    <row r="40" spans="1:48">
      <c r="A40" s="1239">
        <v>2016</v>
      </c>
      <c r="B40" s="1246" t="s">
        <v>932</v>
      </c>
      <c r="C40" s="1246" t="s">
        <v>2098</v>
      </c>
      <c r="D40" s="1253"/>
      <c r="E40" s="1254"/>
      <c r="F40" s="1254"/>
      <c r="G40" s="1254"/>
      <c r="H40" s="1254"/>
      <c r="I40" s="1254"/>
      <c r="J40" s="1254"/>
      <c r="K40" s="1253"/>
      <c r="L40" s="1253"/>
      <c r="M40" s="1253"/>
      <c r="N40" s="1253"/>
      <c r="O40" s="1253"/>
      <c r="P40" s="1253"/>
      <c r="Q40" s="1253"/>
      <c r="R40" s="1254"/>
      <c r="S40" s="1254"/>
      <c r="T40" s="1254">
        <v>1000</v>
      </c>
      <c r="U40" s="1254">
        <v>300</v>
      </c>
      <c r="V40" s="1254"/>
      <c r="W40" s="1253"/>
      <c r="X40" s="1252">
        <v>3300</v>
      </c>
      <c r="Y40" s="1251"/>
      <c r="Z40" s="1252">
        <v>7300</v>
      </c>
      <c r="AA40" s="1252"/>
      <c r="AB40" s="1250"/>
      <c r="AC40" s="1250"/>
      <c r="AD40" s="1250"/>
      <c r="AE40" s="1250"/>
      <c r="AF40" s="1250"/>
      <c r="AG40" s="1250"/>
      <c r="AH40" s="1244"/>
      <c r="AI40" s="1244"/>
      <c r="AJ40" s="1244"/>
      <c r="AK40" s="1244"/>
      <c r="AL40" s="1244"/>
      <c r="AM40" s="1244"/>
      <c r="AN40" s="1244"/>
      <c r="AO40" s="1244"/>
      <c r="AP40" s="1244"/>
      <c r="AQ40" s="1244"/>
      <c r="AR40" s="1244"/>
      <c r="AS40" s="1244"/>
      <c r="AT40" s="1244"/>
      <c r="AU40" s="1244"/>
      <c r="AV40" s="1244"/>
    </row>
    <row r="41" spans="1:48">
      <c r="A41" s="1239">
        <v>2016</v>
      </c>
      <c r="B41" s="1246" t="s">
        <v>932</v>
      </c>
      <c r="C41" s="1246" t="s">
        <v>2097</v>
      </c>
      <c r="D41" s="1253"/>
      <c r="E41" s="1254"/>
      <c r="F41" s="1254"/>
      <c r="G41" s="1254"/>
      <c r="H41" s="1254"/>
      <c r="I41" s="1254">
        <v>680</v>
      </c>
      <c r="J41" s="1254"/>
      <c r="K41" s="1253"/>
      <c r="L41" s="1253">
        <v>1200</v>
      </c>
      <c r="M41" s="1253"/>
      <c r="N41" s="1253"/>
      <c r="O41" s="1253"/>
      <c r="P41" s="1253"/>
      <c r="Q41" s="1253"/>
      <c r="R41" s="1254">
        <v>2095</v>
      </c>
      <c r="S41" s="1254"/>
      <c r="T41" s="1254"/>
      <c r="U41" s="1254"/>
      <c r="V41" s="1254"/>
      <c r="W41" s="1253"/>
      <c r="X41" s="1252"/>
      <c r="Y41" s="1252">
        <v>7300</v>
      </c>
      <c r="Z41" s="1251"/>
      <c r="AA41" s="1252">
        <v>5300</v>
      </c>
      <c r="AB41" s="1250"/>
      <c r="AC41" s="1250"/>
      <c r="AD41" s="1250"/>
      <c r="AE41" s="1250"/>
      <c r="AF41" s="1250"/>
      <c r="AG41" s="1250"/>
      <c r="AH41" s="1244"/>
      <c r="AI41" s="1244"/>
      <c r="AJ41" s="1244"/>
      <c r="AK41" s="1244"/>
      <c r="AL41" s="1244"/>
      <c r="AM41" s="1244"/>
      <c r="AN41" s="1244"/>
      <c r="AO41" s="1244"/>
      <c r="AP41" s="1244"/>
      <c r="AQ41" s="1244"/>
      <c r="AR41" s="1244"/>
      <c r="AS41" s="1244"/>
      <c r="AT41" s="1244"/>
      <c r="AU41" s="1244"/>
      <c r="AV41" s="1244"/>
    </row>
    <row r="42" spans="1:48">
      <c r="A42" s="1239">
        <v>2016</v>
      </c>
      <c r="B42" s="1246" t="s">
        <v>932</v>
      </c>
      <c r="C42" s="1246" t="s">
        <v>2096</v>
      </c>
      <c r="D42" s="1253"/>
      <c r="E42" s="1254">
        <v>600</v>
      </c>
      <c r="F42" s="1254"/>
      <c r="G42" s="1254"/>
      <c r="H42" s="1254"/>
      <c r="I42" s="1254"/>
      <c r="J42" s="1254">
        <v>1300</v>
      </c>
      <c r="K42" s="1253"/>
      <c r="L42" s="1253"/>
      <c r="M42" s="1253"/>
      <c r="N42" s="1253"/>
      <c r="O42" s="1253">
        <v>700</v>
      </c>
      <c r="P42" s="1253"/>
      <c r="Q42" s="1253"/>
      <c r="R42" s="1254"/>
      <c r="S42" s="1254"/>
      <c r="T42" s="1254"/>
      <c r="U42" s="1254"/>
      <c r="V42" s="1254"/>
      <c r="W42" s="1253">
        <v>600</v>
      </c>
      <c r="X42" s="1252"/>
      <c r="Y42" s="1252"/>
      <c r="Z42" s="1252">
        <v>2000</v>
      </c>
      <c r="AA42" s="1251"/>
      <c r="AB42" s="1250"/>
      <c r="AC42" s="1250"/>
      <c r="AD42" s="1250"/>
      <c r="AE42" s="1250"/>
      <c r="AF42" s="1250"/>
      <c r="AG42" s="1250"/>
      <c r="AH42" s="1244"/>
      <c r="AI42" s="1244"/>
      <c r="AJ42" s="1244"/>
      <c r="AK42" s="1244"/>
      <c r="AL42" s="1244"/>
      <c r="AM42" s="1244"/>
      <c r="AN42" s="1244"/>
      <c r="AO42" s="1244"/>
      <c r="AP42" s="1244"/>
      <c r="AQ42" s="1244"/>
      <c r="AR42" s="1244"/>
      <c r="AS42" s="1244"/>
      <c r="AT42" s="1244"/>
      <c r="AU42" s="1244"/>
      <c r="AV42" s="1244"/>
    </row>
    <row r="43" spans="1:48">
      <c r="A43" s="1239">
        <v>2016</v>
      </c>
      <c r="B43" s="1246" t="s">
        <v>932</v>
      </c>
      <c r="C43" s="1250" t="s">
        <v>2095</v>
      </c>
      <c r="D43" s="1250"/>
      <c r="E43" s="1250"/>
      <c r="F43" s="1250"/>
      <c r="G43" s="1250"/>
      <c r="H43" s="1250"/>
      <c r="I43" s="1250"/>
      <c r="J43" s="1250"/>
      <c r="K43" s="1250"/>
      <c r="L43" s="1250"/>
      <c r="M43" s="1250">
        <v>2310</v>
      </c>
      <c r="N43" s="1250"/>
      <c r="O43" s="1250"/>
      <c r="P43" s="1250"/>
      <c r="Q43" s="1250"/>
      <c r="R43" s="1250"/>
      <c r="S43" s="1250"/>
      <c r="T43" s="1250"/>
      <c r="U43" s="1250"/>
      <c r="V43" s="1250"/>
      <c r="W43" s="1250"/>
      <c r="X43" s="1250"/>
      <c r="Y43" s="1250"/>
      <c r="Z43" s="1250"/>
      <c r="AA43" s="1250"/>
      <c r="AB43" s="1249"/>
      <c r="AC43" s="1250">
        <v>1910</v>
      </c>
      <c r="AD43" s="1250">
        <v>235</v>
      </c>
      <c r="AE43" s="1250"/>
      <c r="AF43" s="1250"/>
      <c r="AG43" s="1250"/>
      <c r="AH43" s="1244"/>
      <c r="AI43" s="1244"/>
      <c r="AJ43" s="1244"/>
      <c r="AK43" s="1244"/>
      <c r="AL43" s="1244"/>
      <c r="AM43" s="1244"/>
      <c r="AN43" s="1244"/>
      <c r="AO43" s="1244"/>
      <c r="AP43" s="1244"/>
      <c r="AQ43" s="1244"/>
      <c r="AR43" s="1244"/>
      <c r="AS43" s="1244"/>
      <c r="AT43" s="1244"/>
      <c r="AU43" s="1244"/>
      <c r="AV43" s="1244"/>
    </row>
    <row r="44" spans="1:48">
      <c r="A44" s="1239">
        <v>2016</v>
      </c>
      <c r="B44" s="1246" t="s">
        <v>932</v>
      </c>
      <c r="C44" s="1250" t="s">
        <v>2094</v>
      </c>
      <c r="D44" s="1250"/>
      <c r="E44" s="1250"/>
      <c r="F44" s="1250"/>
      <c r="G44" s="1250"/>
      <c r="H44" s="1250">
        <v>4600</v>
      </c>
      <c r="I44" s="1250"/>
      <c r="J44" s="1250"/>
      <c r="K44" s="1250"/>
      <c r="L44" s="1250"/>
      <c r="M44" s="1250">
        <v>1300</v>
      </c>
      <c r="N44" s="1250"/>
      <c r="O44" s="1250"/>
      <c r="P44" s="1250"/>
      <c r="Q44" s="1250"/>
      <c r="R44" s="1250"/>
      <c r="S44" s="1250"/>
      <c r="T44" s="1250"/>
      <c r="U44" s="1250"/>
      <c r="V44" s="1250"/>
      <c r="W44" s="1250"/>
      <c r="X44" s="1250"/>
      <c r="Y44" s="1250"/>
      <c r="Z44" s="1250"/>
      <c r="AA44" s="1250"/>
      <c r="AB44" s="1250">
        <v>4240</v>
      </c>
      <c r="AC44" s="1249"/>
      <c r="AD44" s="1250">
        <v>1200</v>
      </c>
      <c r="AE44" s="1250"/>
      <c r="AF44" s="1250"/>
      <c r="AG44" s="1250"/>
      <c r="AH44" s="1244"/>
      <c r="AI44" s="1244"/>
      <c r="AJ44" s="1244"/>
      <c r="AK44" s="1244"/>
      <c r="AL44" s="1244"/>
      <c r="AM44" s="1244"/>
      <c r="AN44" s="1244"/>
      <c r="AO44" s="1244"/>
      <c r="AP44" s="1244"/>
      <c r="AQ44" s="1244"/>
      <c r="AR44" s="1244"/>
      <c r="AS44" s="1244"/>
      <c r="AT44" s="1244"/>
      <c r="AU44" s="1244"/>
      <c r="AV44" s="1244"/>
    </row>
    <row r="45" spans="1:48">
      <c r="A45" s="1239">
        <v>2016</v>
      </c>
      <c r="B45" s="1246" t="s">
        <v>932</v>
      </c>
      <c r="C45" s="1250" t="s">
        <v>2093</v>
      </c>
      <c r="D45" s="1250"/>
      <c r="E45" s="1250"/>
      <c r="F45" s="1250"/>
      <c r="G45" s="1250"/>
      <c r="H45" s="1250">
        <v>5000</v>
      </c>
      <c r="I45" s="1250"/>
      <c r="J45" s="1250"/>
      <c r="K45" s="1250"/>
      <c r="L45" s="1250"/>
      <c r="M45" s="1250"/>
      <c r="N45" s="1250"/>
      <c r="O45" s="1250"/>
      <c r="P45" s="1250"/>
      <c r="Q45" s="1250"/>
      <c r="R45" s="1250"/>
      <c r="S45" s="1250"/>
      <c r="T45" s="1250"/>
      <c r="U45" s="1250"/>
      <c r="V45" s="1250"/>
      <c r="W45" s="1250"/>
      <c r="X45" s="1250"/>
      <c r="Y45" s="1250"/>
      <c r="Z45" s="1250"/>
      <c r="AA45" s="1250"/>
      <c r="AB45" s="1250">
        <v>405</v>
      </c>
      <c r="AC45" s="1250">
        <v>1200</v>
      </c>
      <c r="AD45" s="1249"/>
      <c r="AE45" s="1250">
        <v>900</v>
      </c>
      <c r="AF45" s="1250"/>
      <c r="AG45" s="1250"/>
      <c r="AH45" s="1244"/>
      <c r="AI45" s="1244"/>
      <c r="AJ45" s="1244"/>
      <c r="AK45" s="1244"/>
      <c r="AL45" s="1244"/>
      <c r="AM45" s="1244"/>
      <c r="AN45" s="1244"/>
      <c r="AO45" s="1244"/>
      <c r="AP45" s="1244"/>
      <c r="AQ45" s="1244"/>
      <c r="AR45" s="1244"/>
      <c r="AS45" s="1244"/>
      <c r="AT45" s="1244"/>
      <c r="AU45" s="1244"/>
      <c r="AV45" s="1244"/>
    </row>
    <row r="46" spans="1:48">
      <c r="A46" s="1239">
        <v>2016</v>
      </c>
      <c r="B46" s="1246" t="s">
        <v>932</v>
      </c>
      <c r="C46" s="1250" t="s">
        <v>2092</v>
      </c>
      <c r="D46" s="1250"/>
      <c r="E46" s="1250"/>
      <c r="F46" s="1250"/>
      <c r="G46" s="1250">
        <v>1050</v>
      </c>
      <c r="H46" s="1250">
        <v>1050</v>
      </c>
      <c r="I46" s="1250"/>
      <c r="J46" s="1250"/>
      <c r="K46" s="1250"/>
      <c r="L46" s="1250"/>
      <c r="M46" s="1250"/>
      <c r="N46" s="1250"/>
      <c r="O46" s="1250"/>
      <c r="P46" s="1250"/>
      <c r="Q46" s="1250"/>
      <c r="R46" s="1250"/>
      <c r="S46" s="1250"/>
      <c r="T46" s="1250"/>
      <c r="U46" s="1250"/>
      <c r="V46" s="1250"/>
      <c r="W46" s="1250">
        <v>600</v>
      </c>
      <c r="X46" s="1250"/>
      <c r="Y46" s="1250"/>
      <c r="Z46" s="1250"/>
      <c r="AA46" s="1250"/>
      <c r="AB46" s="1250"/>
      <c r="AC46" s="1250"/>
      <c r="AD46" s="1250">
        <v>800</v>
      </c>
      <c r="AE46" s="1249"/>
      <c r="AF46" s="1250"/>
      <c r="AG46" s="1250"/>
      <c r="AH46" s="1244"/>
      <c r="AI46" s="1244"/>
      <c r="AJ46" s="1244"/>
      <c r="AK46" s="1244"/>
      <c r="AL46" s="1244"/>
      <c r="AM46" s="1244"/>
      <c r="AN46" s="1244"/>
      <c r="AO46" s="1244"/>
      <c r="AP46" s="1244"/>
      <c r="AQ46" s="1244"/>
      <c r="AR46" s="1244"/>
      <c r="AS46" s="1244"/>
      <c r="AT46" s="1244"/>
      <c r="AU46" s="1244"/>
      <c r="AV46" s="1244"/>
    </row>
    <row r="47" spans="1:48">
      <c r="A47" s="1239">
        <v>2016</v>
      </c>
      <c r="B47" s="1246" t="s">
        <v>932</v>
      </c>
      <c r="C47" s="1250" t="s">
        <v>2091</v>
      </c>
      <c r="D47" s="1250"/>
      <c r="E47" s="1250"/>
      <c r="F47" s="1250"/>
      <c r="G47" s="1250"/>
      <c r="H47" s="1250"/>
      <c r="I47" s="1250"/>
      <c r="J47" s="1250"/>
      <c r="K47" s="1250"/>
      <c r="L47" s="1250"/>
      <c r="M47" s="1250">
        <v>2700</v>
      </c>
      <c r="N47" s="1250"/>
      <c r="O47" s="1250"/>
      <c r="P47" s="1250"/>
      <c r="Q47" s="1250"/>
      <c r="R47" s="1250"/>
      <c r="S47" s="1250"/>
      <c r="T47" s="1250"/>
      <c r="U47" s="1250"/>
      <c r="V47" s="1250"/>
      <c r="W47" s="1250"/>
      <c r="X47" s="1250"/>
      <c r="Y47" s="1250"/>
      <c r="Z47" s="1250"/>
      <c r="AA47" s="1250"/>
      <c r="AB47" s="1250"/>
      <c r="AC47" s="1250"/>
      <c r="AD47" s="1250"/>
      <c r="AE47" s="1250"/>
      <c r="AF47" s="1249"/>
      <c r="AG47" s="1250">
        <v>3600</v>
      </c>
      <c r="AH47" s="1244"/>
      <c r="AI47" s="1244"/>
      <c r="AJ47" s="1244"/>
      <c r="AK47" s="1244"/>
      <c r="AL47" s="1244"/>
      <c r="AM47" s="1244"/>
      <c r="AN47" s="1244"/>
      <c r="AO47" s="1244"/>
      <c r="AP47" s="1244"/>
      <c r="AQ47" s="1244"/>
      <c r="AR47" s="1244"/>
      <c r="AS47" s="1244"/>
      <c r="AT47" s="1244"/>
      <c r="AU47" s="1244"/>
      <c r="AV47" s="1244"/>
    </row>
    <row r="48" spans="1:48">
      <c r="A48" s="1239">
        <v>2016</v>
      </c>
      <c r="B48" s="1246" t="s">
        <v>932</v>
      </c>
      <c r="C48" s="1250" t="s">
        <v>2090</v>
      </c>
      <c r="D48" s="1250"/>
      <c r="E48" s="1250"/>
      <c r="F48" s="1250"/>
      <c r="G48" s="1250"/>
      <c r="H48" s="1250"/>
      <c r="I48" s="1250"/>
      <c r="J48" s="1250"/>
      <c r="K48" s="1250"/>
      <c r="L48" s="1250"/>
      <c r="M48" s="1250"/>
      <c r="N48" s="1250"/>
      <c r="O48" s="1250"/>
      <c r="P48" s="1250"/>
      <c r="Q48" s="1250"/>
      <c r="R48" s="1250"/>
      <c r="S48" s="1250"/>
      <c r="T48" s="1250"/>
      <c r="U48" s="1250"/>
      <c r="V48" s="1250"/>
      <c r="W48" s="1250"/>
      <c r="X48" s="1250"/>
      <c r="Y48" s="1250"/>
      <c r="Z48" s="1250"/>
      <c r="AA48" s="1250"/>
      <c r="AB48" s="1250"/>
      <c r="AC48" s="1250"/>
      <c r="AD48" s="1250"/>
      <c r="AE48" s="1250"/>
      <c r="AF48" s="1250">
        <v>3000</v>
      </c>
      <c r="AG48" s="1249"/>
      <c r="AH48" s="1244"/>
      <c r="AI48" s="1244"/>
      <c r="AJ48" s="1244"/>
      <c r="AK48" s="1244"/>
      <c r="AL48" s="1244"/>
      <c r="AM48" s="1244"/>
      <c r="AN48" s="1244"/>
      <c r="AO48" s="1244"/>
      <c r="AP48" s="1244"/>
      <c r="AQ48" s="1244"/>
      <c r="AR48" s="1244"/>
      <c r="AS48" s="1244"/>
      <c r="AT48" s="1244"/>
      <c r="AU48" s="1244"/>
      <c r="AV48" s="1244"/>
    </row>
    <row r="49" spans="1:48">
      <c r="A49" s="1239" t="s">
        <v>1472</v>
      </c>
      <c r="B49" s="1246"/>
      <c r="C49" s="1246"/>
      <c r="L49" s="1248"/>
      <c r="R49" s="1248"/>
      <c r="S49" s="1248"/>
      <c r="T49" s="1248"/>
      <c r="U49" s="1248"/>
      <c r="X49" s="1248"/>
      <c r="Y49" s="1244"/>
      <c r="Z49" s="1244"/>
      <c r="AA49" s="1244"/>
      <c r="AB49" s="1244"/>
      <c r="AC49" s="1244"/>
      <c r="AD49" s="1244"/>
      <c r="AE49" s="1244"/>
      <c r="AF49" s="1244"/>
      <c r="AG49" s="1244"/>
      <c r="AH49" s="1244"/>
      <c r="AI49" s="1244"/>
      <c r="AJ49" s="1244"/>
      <c r="AK49" s="1244"/>
      <c r="AL49" s="1244"/>
      <c r="AM49" s="1244"/>
      <c r="AN49" s="1244"/>
      <c r="AO49" s="1244"/>
      <c r="AP49" s="1244"/>
      <c r="AQ49" s="1244"/>
      <c r="AR49" s="1244"/>
      <c r="AS49" s="1244"/>
      <c r="AT49" s="1244"/>
      <c r="AU49" s="1244"/>
      <c r="AV49" s="1244"/>
    </row>
    <row r="50" spans="1:48">
      <c r="A50" s="1239" t="s">
        <v>2089</v>
      </c>
      <c r="B50" s="1246"/>
      <c r="C50" s="1246"/>
      <c r="L50" s="1248"/>
      <c r="R50" s="1248"/>
      <c r="S50" s="1248"/>
      <c r="T50" s="1248"/>
      <c r="U50" s="1248"/>
      <c r="X50" s="1248"/>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row>
    <row r="51" spans="1:48">
      <c r="B51" s="1246"/>
      <c r="C51" s="1246"/>
      <c r="L51" s="1248"/>
      <c r="R51" s="1248"/>
      <c r="S51" s="1248"/>
      <c r="T51" s="1248"/>
      <c r="U51" s="1248"/>
      <c r="X51" s="1248"/>
      <c r="Y51" s="1244"/>
      <c r="Z51" s="1244"/>
      <c r="AA51" s="1244"/>
      <c r="AB51" s="1244"/>
      <c r="AC51" s="1244"/>
      <c r="AD51" s="1244"/>
      <c r="AE51" s="1244"/>
      <c r="AF51" s="1244"/>
      <c r="AG51" s="1244"/>
      <c r="AH51" s="1244"/>
      <c r="AI51" s="1244"/>
      <c r="AJ51" s="1244"/>
      <c r="AK51" s="1244"/>
      <c r="AL51" s="1244"/>
      <c r="AM51" s="1244"/>
      <c r="AN51" s="1244"/>
      <c r="AO51" s="1244"/>
      <c r="AP51" s="1244"/>
      <c r="AQ51" s="1244"/>
      <c r="AR51" s="1244"/>
      <c r="AS51" s="1244"/>
      <c r="AT51" s="1244"/>
      <c r="AU51" s="1244"/>
      <c r="AV51" s="1244"/>
    </row>
    <row r="52" spans="1:48">
      <c r="B52" s="1246"/>
      <c r="C52" s="1246"/>
      <c r="L52" s="1248"/>
      <c r="R52" s="1248"/>
      <c r="S52" s="1248"/>
      <c r="T52" s="1248"/>
      <c r="U52" s="1248"/>
      <c r="X52" s="1248"/>
      <c r="Y52" s="1244"/>
      <c r="Z52" s="1244"/>
      <c r="AA52" s="1244"/>
      <c r="AB52" s="1244"/>
      <c r="AC52" s="1244"/>
      <c r="AD52" s="1244"/>
      <c r="AE52" s="1244"/>
      <c r="AF52" s="1244"/>
      <c r="AG52" s="1244"/>
      <c r="AH52" s="1244"/>
      <c r="AI52" s="1244"/>
      <c r="AJ52" s="1244"/>
      <c r="AK52" s="1244"/>
      <c r="AL52" s="1244"/>
      <c r="AM52" s="1244"/>
      <c r="AN52" s="1244"/>
      <c r="AO52" s="1244"/>
      <c r="AP52" s="1244"/>
      <c r="AQ52" s="1244"/>
      <c r="AR52" s="1244"/>
      <c r="AS52" s="1244"/>
      <c r="AT52" s="1244"/>
      <c r="AU52" s="1244"/>
      <c r="AV52" s="1244"/>
    </row>
    <row r="53" spans="1:48">
      <c r="B53" s="1246"/>
      <c r="C53" s="1246"/>
      <c r="L53" s="1248"/>
      <c r="R53" s="1248"/>
      <c r="S53" s="1248"/>
      <c r="T53" s="1248"/>
      <c r="U53" s="1248"/>
      <c r="X53" s="1248"/>
      <c r="Y53" s="1244"/>
      <c r="Z53" s="1244"/>
      <c r="AA53" s="1244"/>
      <c r="AB53" s="1244"/>
      <c r="AC53" s="1244"/>
      <c r="AD53" s="1244"/>
      <c r="AE53" s="1244"/>
      <c r="AF53" s="1244"/>
      <c r="AG53" s="1244"/>
      <c r="AH53" s="1244"/>
      <c r="AI53" s="1244"/>
      <c r="AJ53" s="1244"/>
      <c r="AK53" s="1244"/>
      <c r="AL53" s="1244"/>
      <c r="AM53" s="1244"/>
      <c r="AN53" s="1244"/>
      <c r="AO53" s="1244"/>
      <c r="AP53" s="1244"/>
      <c r="AQ53" s="1244"/>
      <c r="AR53" s="1244"/>
      <c r="AS53" s="1244"/>
      <c r="AT53" s="1244"/>
      <c r="AU53" s="1244"/>
      <c r="AV53" s="1244"/>
    </row>
    <row r="54" spans="1:48">
      <c r="B54" s="1246"/>
      <c r="C54" s="1246"/>
      <c r="L54" s="1248"/>
      <c r="R54" s="1248"/>
      <c r="S54" s="1248"/>
      <c r="T54" s="1248"/>
      <c r="U54" s="1248"/>
      <c r="X54" s="1248"/>
      <c r="Y54" s="1244"/>
      <c r="Z54" s="1244"/>
      <c r="AA54" s="1244"/>
      <c r="AB54" s="1244"/>
      <c r="AC54" s="1244"/>
      <c r="AD54" s="1244"/>
      <c r="AE54" s="1244"/>
      <c r="AF54" s="1244"/>
      <c r="AG54" s="1244"/>
      <c r="AH54" s="1244"/>
      <c r="AI54" s="1244"/>
      <c r="AJ54" s="1244"/>
      <c r="AK54" s="1244"/>
      <c r="AL54" s="1244"/>
      <c r="AM54" s="1244"/>
      <c r="AN54" s="1244"/>
      <c r="AO54" s="1244"/>
      <c r="AP54" s="1244"/>
      <c r="AQ54" s="1244"/>
      <c r="AR54" s="1244"/>
      <c r="AS54" s="1244"/>
      <c r="AT54" s="1244"/>
      <c r="AU54" s="1244"/>
      <c r="AV54" s="1244"/>
    </row>
    <row r="55" spans="1:48">
      <c r="A55" s="1247" t="s">
        <v>2088</v>
      </c>
      <c r="B55" s="1246"/>
      <c r="C55" s="1246"/>
      <c r="D55" s="1246"/>
      <c r="E55" s="1246"/>
      <c r="F55" s="1246"/>
      <c r="G55" s="1246"/>
      <c r="I55" s="1245"/>
      <c r="Y55" s="1244"/>
      <c r="Z55" s="1244"/>
      <c r="AA55" s="1244"/>
      <c r="AB55" s="1244"/>
      <c r="AC55" s="1244"/>
      <c r="AD55" s="1244"/>
      <c r="AE55" s="1244"/>
      <c r="AF55" s="1244"/>
      <c r="AG55" s="1244"/>
      <c r="AH55" s="1244"/>
      <c r="AI55" s="1244"/>
      <c r="AJ55" s="1244"/>
      <c r="AK55" s="1244"/>
      <c r="AL55" s="1244"/>
      <c r="AM55" s="1244"/>
      <c r="AN55" s="1244"/>
      <c r="AO55" s="1244"/>
      <c r="AP55" s="1244"/>
      <c r="AQ55" s="1244"/>
      <c r="AR55" s="1244"/>
      <c r="AS55" s="1244"/>
      <c r="AT55" s="1244"/>
      <c r="AU55" s="1244"/>
      <c r="AV55" s="1244"/>
    </row>
    <row r="56" spans="1:48">
      <c r="A56" s="1247" t="s">
        <v>2087</v>
      </c>
      <c r="B56" s="1246"/>
      <c r="C56" s="1246"/>
      <c r="D56" s="1246"/>
      <c r="E56" s="1246"/>
      <c r="F56" s="1246"/>
      <c r="G56" s="1246"/>
      <c r="H56" s="1246"/>
      <c r="I56" s="1245"/>
      <c r="J56" s="1244"/>
      <c r="K56" s="1244"/>
      <c r="L56" s="1244"/>
      <c r="M56" s="1244"/>
      <c r="N56" s="1244"/>
      <c r="O56" s="1244"/>
      <c r="P56" s="1244"/>
      <c r="Q56" s="1244"/>
      <c r="R56" s="1244"/>
      <c r="S56" s="1244"/>
      <c r="T56" s="1244"/>
      <c r="U56" s="1244"/>
      <c r="V56" s="1244"/>
      <c r="W56" s="1244"/>
      <c r="X56" s="1244"/>
      <c r="Y56" s="1244"/>
      <c r="Z56" s="1244"/>
      <c r="AA56" s="1244"/>
      <c r="AB56" s="1244"/>
      <c r="AC56" s="1244"/>
      <c r="AD56" s="1244"/>
      <c r="AE56" s="1244"/>
      <c r="AF56" s="1244"/>
      <c r="AG56" s="1244"/>
      <c r="AH56" s="1239" t="s">
        <v>2086</v>
      </c>
    </row>
    <row r="57" spans="1:48">
      <c r="A57" s="1247" t="s">
        <v>2085</v>
      </c>
      <c r="B57" s="1246"/>
      <c r="C57" s="1246"/>
      <c r="D57" s="1246"/>
      <c r="E57" s="1246"/>
      <c r="F57" s="1246"/>
      <c r="G57" s="1246"/>
      <c r="H57" s="1246"/>
      <c r="I57" s="1245"/>
      <c r="J57" s="1244"/>
      <c r="K57" s="1244"/>
      <c r="L57" s="1244"/>
      <c r="M57" s="1244"/>
      <c r="N57" s="1244"/>
      <c r="O57" s="1244"/>
      <c r="P57" s="1244"/>
      <c r="Q57" s="1244"/>
      <c r="R57" s="1244"/>
      <c r="S57" s="1244"/>
      <c r="T57" s="1244"/>
      <c r="U57" s="1244"/>
      <c r="V57" s="1244"/>
      <c r="W57" s="1244"/>
      <c r="X57" s="1244"/>
      <c r="Y57" s="1244"/>
      <c r="Z57" s="1244"/>
      <c r="AA57" s="1244"/>
      <c r="AB57" s="1244"/>
      <c r="AC57" s="1244"/>
      <c r="AD57" s="1244"/>
      <c r="AE57" s="1244"/>
      <c r="AF57" s="1244"/>
      <c r="AG57" s="1244"/>
      <c r="AH57" s="1239" t="s">
        <v>2084</v>
      </c>
    </row>
    <row r="58" spans="1:48">
      <c r="A58" s="1247" t="s">
        <v>2083</v>
      </c>
      <c r="B58" s="1246"/>
      <c r="C58" s="1246"/>
      <c r="D58" s="1246"/>
      <c r="E58" s="1246"/>
      <c r="F58" s="1246"/>
      <c r="G58" s="1246"/>
      <c r="H58" s="1246"/>
      <c r="I58" s="1245"/>
      <c r="J58" s="1244"/>
      <c r="K58" s="1244"/>
      <c r="L58" s="1244"/>
      <c r="M58" s="1244"/>
      <c r="N58" s="1244"/>
      <c r="O58" s="1244"/>
      <c r="P58" s="1244"/>
      <c r="Q58" s="1244"/>
      <c r="R58" s="1244"/>
      <c r="S58" s="1244"/>
      <c r="T58" s="1244"/>
      <c r="U58" s="1244"/>
      <c r="V58" s="1244"/>
      <c r="W58" s="1244"/>
      <c r="X58" s="1244"/>
      <c r="Y58" s="1244"/>
      <c r="Z58" s="1244"/>
      <c r="AA58" s="1244"/>
      <c r="AB58" s="1244"/>
      <c r="AC58" s="1244"/>
      <c r="AD58" s="1244"/>
      <c r="AE58" s="1244"/>
      <c r="AF58" s="1244"/>
      <c r="AG58" s="1244"/>
      <c r="AH58" s="1239" t="s">
        <v>2082</v>
      </c>
    </row>
    <row r="59" spans="1:48">
      <c r="A59" s="1247" t="s">
        <v>2081</v>
      </c>
      <c r="B59" s="1246"/>
      <c r="C59" s="1246"/>
      <c r="D59" s="1246"/>
      <c r="E59" s="1246"/>
      <c r="F59" s="1246"/>
      <c r="G59" s="1246"/>
      <c r="H59" s="1246"/>
      <c r="I59" s="1245"/>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39" t="s">
        <v>2080</v>
      </c>
    </row>
    <row r="60" spans="1:48">
      <c r="A60" s="1247" t="s">
        <v>2079</v>
      </c>
      <c r="B60" s="1246"/>
      <c r="C60" s="1246"/>
      <c r="D60" s="1246"/>
      <c r="E60" s="1246"/>
      <c r="F60" s="1246"/>
      <c r="G60" s="1246"/>
      <c r="H60" s="1246"/>
      <c r="I60" s="1245"/>
      <c r="J60" s="1244"/>
      <c r="K60" s="1244"/>
      <c r="L60" s="1244"/>
      <c r="M60" s="1244"/>
      <c r="N60" s="1244"/>
      <c r="O60" s="1244"/>
      <c r="P60" s="1244"/>
      <c r="Q60" s="1244"/>
      <c r="R60" s="1244"/>
      <c r="S60" s="1244"/>
      <c r="T60" s="1244"/>
      <c r="U60" s="1244"/>
      <c r="V60" s="1244"/>
      <c r="W60" s="1244"/>
      <c r="X60" s="1244"/>
      <c r="Y60" s="1244"/>
      <c r="Z60" s="1244"/>
      <c r="AA60" s="1244"/>
      <c r="AB60" s="1244"/>
      <c r="AC60" s="1244"/>
      <c r="AD60" s="1244"/>
      <c r="AE60" s="1244"/>
      <c r="AF60" s="1244"/>
      <c r="AG60" s="1244"/>
      <c r="AH60" s="1239" t="s">
        <v>2078</v>
      </c>
    </row>
    <row r="61" spans="1:48">
      <c r="A61" s="1247" t="s">
        <v>2077</v>
      </c>
      <c r="B61" s="1246"/>
      <c r="C61" s="1246"/>
      <c r="D61" s="1246"/>
      <c r="E61" s="1246"/>
      <c r="F61" s="1246"/>
      <c r="G61" s="1246"/>
      <c r="H61" s="1246"/>
      <c r="I61" s="1245"/>
      <c r="J61" s="1244"/>
      <c r="K61" s="1244"/>
      <c r="L61" s="1244"/>
      <c r="M61" s="1244"/>
      <c r="N61" s="1244"/>
      <c r="O61" s="1244"/>
      <c r="P61" s="1244"/>
      <c r="Q61" s="1244"/>
      <c r="R61" s="1244"/>
      <c r="S61" s="1244"/>
      <c r="T61" s="1244"/>
      <c r="U61" s="1244"/>
      <c r="V61" s="1244"/>
      <c r="W61" s="1244"/>
      <c r="X61" s="1244"/>
      <c r="Y61" s="1244"/>
      <c r="Z61" s="1244"/>
      <c r="AA61" s="1244"/>
      <c r="AB61" s="1244"/>
      <c r="AC61" s="1244"/>
      <c r="AD61" s="1244"/>
      <c r="AE61" s="1244"/>
      <c r="AF61" s="1244"/>
      <c r="AG61" s="1244"/>
      <c r="AH61" s="1239" t="s">
        <v>2076</v>
      </c>
    </row>
    <row r="62" spans="1:48">
      <c r="A62" s="1247" t="s">
        <v>2075</v>
      </c>
      <c r="B62" s="1246"/>
      <c r="C62" s="1246"/>
      <c r="D62" s="1246"/>
      <c r="E62" s="1246"/>
      <c r="F62" s="1246"/>
      <c r="G62" s="1246"/>
      <c r="H62" s="1246"/>
      <c r="I62" s="1245"/>
      <c r="J62" s="1244"/>
      <c r="K62" s="1244"/>
      <c r="L62" s="1244"/>
      <c r="M62" s="1244"/>
      <c r="N62" s="1244"/>
      <c r="O62" s="1244"/>
      <c r="P62" s="1244"/>
      <c r="Q62" s="1244"/>
      <c r="R62" s="1244"/>
      <c r="S62" s="1244"/>
      <c r="T62" s="1244"/>
      <c r="U62" s="1244"/>
      <c r="V62" s="1244"/>
      <c r="W62" s="1244"/>
      <c r="X62" s="1244"/>
      <c r="Y62" s="1244"/>
      <c r="Z62" s="1244"/>
      <c r="AA62" s="1244"/>
      <c r="AB62" s="1244"/>
      <c r="AC62" s="1244"/>
      <c r="AD62" s="1244"/>
      <c r="AE62" s="1244"/>
      <c r="AF62" s="1244"/>
      <c r="AG62" s="1244"/>
      <c r="AH62" s="1239" t="s">
        <v>2074</v>
      </c>
    </row>
    <row r="63" spans="1:48">
      <c r="A63" s="1247" t="s">
        <v>2073</v>
      </c>
      <c r="B63" s="1246"/>
      <c r="C63" s="1246"/>
      <c r="D63" s="1246"/>
      <c r="E63" s="1246"/>
      <c r="F63" s="1246"/>
      <c r="G63" s="1246"/>
      <c r="H63" s="1246"/>
      <c r="I63" s="1245"/>
      <c r="J63" s="1244"/>
      <c r="K63" s="1244"/>
      <c r="L63" s="1244"/>
      <c r="M63" s="1244"/>
      <c r="N63" s="1244"/>
      <c r="O63" s="1244"/>
      <c r="P63" s="1244"/>
      <c r="Q63" s="1244"/>
      <c r="R63" s="1244"/>
      <c r="S63" s="1244"/>
      <c r="T63" s="1244"/>
      <c r="U63" s="1244"/>
      <c r="V63" s="1244"/>
      <c r="W63" s="1244"/>
      <c r="X63" s="1244"/>
      <c r="Y63" s="1244"/>
      <c r="Z63" s="1244"/>
      <c r="AA63" s="1244"/>
      <c r="AB63" s="1244"/>
      <c r="AC63" s="1244"/>
      <c r="AD63" s="1244"/>
      <c r="AE63" s="1244"/>
      <c r="AF63" s="1244"/>
      <c r="AG63" s="1244"/>
      <c r="AH63" s="1239" t="s">
        <v>2072</v>
      </c>
    </row>
    <row r="64" spans="1:48">
      <c r="A64" s="1247" t="s">
        <v>2071</v>
      </c>
      <c r="B64" s="1246"/>
      <c r="C64" s="1246"/>
      <c r="D64" s="1246"/>
      <c r="E64" s="1246"/>
      <c r="F64" s="1246"/>
      <c r="G64" s="1246"/>
      <c r="H64" s="1246"/>
      <c r="I64" s="1245"/>
      <c r="J64" s="1244"/>
      <c r="K64" s="1244"/>
      <c r="L64" s="1244"/>
      <c r="M64" s="1244"/>
      <c r="N64" s="1244"/>
      <c r="O64" s="1244"/>
      <c r="P64" s="1244"/>
      <c r="Q64" s="1244"/>
      <c r="R64" s="1244"/>
      <c r="S64" s="1244"/>
      <c r="T64" s="1244"/>
      <c r="U64" s="1244"/>
      <c r="V64" s="1244"/>
      <c r="W64" s="1244"/>
      <c r="X64" s="1244"/>
      <c r="Y64" s="1244"/>
      <c r="Z64" s="1244"/>
      <c r="AA64" s="1244"/>
      <c r="AB64" s="1244"/>
      <c r="AC64" s="1244"/>
      <c r="AD64" s="1244"/>
      <c r="AE64" s="1244"/>
      <c r="AF64" s="1244"/>
      <c r="AG64" s="1244"/>
      <c r="AH64" s="1239" t="s">
        <v>2070</v>
      </c>
    </row>
    <row r="65" spans="1:34">
      <c r="A65" s="1247" t="s">
        <v>2069</v>
      </c>
      <c r="B65" s="1246"/>
      <c r="C65" s="1246"/>
      <c r="D65" s="1246"/>
      <c r="E65" s="1246"/>
      <c r="F65" s="1246"/>
      <c r="G65" s="1246"/>
      <c r="H65" s="1246"/>
      <c r="I65" s="1245"/>
      <c r="J65" s="1244"/>
      <c r="K65" s="1244"/>
      <c r="L65" s="1244"/>
      <c r="M65" s="1244"/>
      <c r="N65" s="1244"/>
      <c r="O65" s="1244"/>
      <c r="P65" s="1244"/>
      <c r="Q65" s="1244"/>
      <c r="R65" s="1244"/>
      <c r="S65" s="1244"/>
      <c r="T65" s="1244"/>
      <c r="U65" s="1244"/>
      <c r="V65" s="1244"/>
      <c r="W65" s="1244"/>
      <c r="X65" s="1244"/>
      <c r="Y65" s="1244"/>
      <c r="Z65" s="1244"/>
      <c r="AA65" s="1244"/>
      <c r="AB65" s="1244"/>
      <c r="AC65" s="1244"/>
      <c r="AD65" s="1244"/>
      <c r="AE65" s="1244"/>
      <c r="AF65" s="1244"/>
      <c r="AG65" s="1244"/>
      <c r="AH65" s="1239" t="s">
        <v>2068</v>
      </c>
    </row>
    <row r="66" spans="1:34">
      <c r="A66" s="1247" t="s">
        <v>2067</v>
      </c>
      <c r="B66" s="1246"/>
      <c r="C66" s="1246"/>
      <c r="D66" s="1246"/>
      <c r="E66" s="1246"/>
      <c r="F66" s="1246"/>
      <c r="G66" s="1246"/>
      <c r="H66" s="1246"/>
      <c r="I66" s="1245"/>
      <c r="J66" s="1244"/>
      <c r="K66" s="1244"/>
      <c r="L66" s="1244"/>
      <c r="M66" s="1244"/>
      <c r="N66" s="1244"/>
      <c r="O66" s="1244"/>
      <c r="P66" s="1244"/>
      <c r="Q66" s="1244"/>
      <c r="R66" s="1244"/>
      <c r="S66" s="1244"/>
      <c r="T66" s="1244"/>
      <c r="U66" s="1244"/>
      <c r="V66" s="1244"/>
      <c r="W66" s="1244"/>
      <c r="X66" s="1244"/>
      <c r="Y66" s="1244"/>
      <c r="Z66" s="1244"/>
      <c r="AA66" s="1244"/>
      <c r="AB66" s="1244"/>
      <c r="AC66" s="1244"/>
      <c r="AD66" s="1244"/>
      <c r="AE66" s="1244"/>
      <c r="AF66" s="1244"/>
      <c r="AG66" s="1244"/>
      <c r="AH66" s="1239" t="s">
        <v>2066</v>
      </c>
    </row>
    <row r="67" spans="1:34">
      <c r="A67" s="1247" t="s">
        <v>2065</v>
      </c>
      <c r="B67" s="1246"/>
      <c r="C67" s="1246"/>
      <c r="D67" s="1246"/>
      <c r="E67" s="1246"/>
      <c r="F67" s="1246"/>
      <c r="G67" s="1246"/>
      <c r="H67" s="1246"/>
      <c r="I67" s="1245"/>
      <c r="J67" s="1244"/>
      <c r="K67" s="1244"/>
      <c r="L67" s="1244"/>
      <c r="M67" s="1244"/>
      <c r="N67" s="1244"/>
      <c r="O67" s="1244"/>
      <c r="P67" s="1244"/>
      <c r="Q67" s="1244"/>
      <c r="R67" s="1244"/>
      <c r="S67" s="1244"/>
      <c r="T67" s="1244"/>
      <c r="U67" s="1244"/>
      <c r="V67" s="1244"/>
      <c r="W67" s="1244"/>
      <c r="X67" s="1244"/>
      <c r="Y67" s="1244"/>
      <c r="Z67" s="1244"/>
      <c r="AA67" s="1244"/>
      <c r="AB67" s="1244"/>
      <c r="AC67" s="1244"/>
      <c r="AD67" s="1244"/>
      <c r="AE67" s="1244"/>
      <c r="AF67" s="1244"/>
      <c r="AG67" s="1244"/>
      <c r="AH67" s="1239" t="s">
        <v>2064</v>
      </c>
    </row>
    <row r="68" spans="1:34">
      <c r="A68" s="1247" t="s">
        <v>2063</v>
      </c>
      <c r="B68" s="1246"/>
      <c r="C68" s="1246"/>
      <c r="D68" s="1246"/>
      <c r="E68" s="1246"/>
      <c r="F68" s="1246"/>
      <c r="G68" s="1246"/>
      <c r="H68" s="1246"/>
      <c r="I68" s="1245"/>
      <c r="J68" s="1244"/>
      <c r="K68" s="1244"/>
      <c r="L68" s="1244"/>
      <c r="M68" s="1244"/>
      <c r="N68" s="1244"/>
      <c r="O68" s="1244"/>
      <c r="P68" s="1244"/>
      <c r="Q68" s="1244"/>
      <c r="R68" s="1244"/>
      <c r="S68" s="1244"/>
      <c r="T68" s="1244"/>
      <c r="U68" s="1244"/>
      <c r="V68" s="1244"/>
      <c r="W68" s="1244"/>
      <c r="X68" s="1244"/>
      <c r="Y68" s="1244"/>
      <c r="Z68" s="1244"/>
      <c r="AA68" s="1244"/>
      <c r="AB68" s="1244"/>
      <c r="AC68" s="1244"/>
      <c r="AD68" s="1244"/>
      <c r="AE68" s="1244"/>
      <c r="AF68" s="1244"/>
      <c r="AG68" s="1244"/>
      <c r="AH68" s="1239" t="s">
        <v>2062</v>
      </c>
    </row>
    <row r="69" spans="1:34">
      <c r="A69" s="1247" t="s">
        <v>2061</v>
      </c>
      <c r="B69" s="1246"/>
      <c r="C69" s="1246"/>
      <c r="D69" s="1246"/>
      <c r="E69" s="1246"/>
      <c r="F69" s="1246"/>
      <c r="G69" s="1246"/>
      <c r="H69" s="1246"/>
      <c r="I69" s="1245"/>
      <c r="J69" s="1244"/>
      <c r="K69" s="1244"/>
      <c r="L69" s="1244"/>
      <c r="M69" s="1244"/>
      <c r="N69" s="1244"/>
      <c r="O69" s="1244"/>
      <c r="P69" s="1244"/>
      <c r="Q69" s="1244"/>
      <c r="R69" s="1244"/>
      <c r="S69" s="1244"/>
      <c r="T69" s="1244"/>
      <c r="U69" s="1244"/>
      <c r="V69" s="1244"/>
      <c r="W69" s="1244"/>
      <c r="X69" s="1244"/>
      <c r="Y69" s="1244"/>
      <c r="Z69" s="1244"/>
      <c r="AA69" s="1244"/>
      <c r="AB69" s="1244"/>
      <c r="AC69" s="1244"/>
      <c r="AD69" s="1244"/>
      <c r="AE69" s="1244"/>
      <c r="AF69" s="1244"/>
      <c r="AG69" s="1244"/>
      <c r="AH69" s="1239" t="s">
        <v>2060</v>
      </c>
    </row>
    <row r="70" spans="1:34">
      <c r="A70" s="1247" t="s">
        <v>2059</v>
      </c>
      <c r="B70" s="1246"/>
      <c r="C70" s="1246"/>
      <c r="D70" s="1246"/>
      <c r="E70" s="1246"/>
      <c r="F70" s="1246"/>
      <c r="G70" s="1246"/>
      <c r="H70" s="1246"/>
      <c r="I70" s="1245"/>
      <c r="J70" s="1244"/>
      <c r="K70" s="1244"/>
      <c r="L70" s="1244"/>
      <c r="M70" s="1244"/>
      <c r="N70" s="1244"/>
      <c r="O70" s="1244"/>
      <c r="P70" s="1244"/>
      <c r="Q70" s="1244"/>
      <c r="R70" s="1244"/>
      <c r="S70" s="1244"/>
      <c r="T70" s="1244"/>
      <c r="U70" s="1244"/>
      <c r="V70" s="1244"/>
      <c r="W70" s="1244"/>
      <c r="X70" s="1244"/>
      <c r="Y70" s="1244"/>
      <c r="Z70" s="1244"/>
      <c r="AA70" s="1244"/>
      <c r="AB70" s="1244"/>
      <c r="AC70" s="1244"/>
      <c r="AD70" s="1244"/>
      <c r="AE70" s="1244"/>
      <c r="AF70" s="1244"/>
      <c r="AG70" s="1244"/>
      <c r="AH70" s="1239" t="s">
        <v>2044</v>
      </c>
    </row>
    <row r="71" spans="1:34">
      <c r="A71" s="1247" t="s">
        <v>2058</v>
      </c>
      <c r="B71" s="1246"/>
      <c r="C71" s="1246"/>
      <c r="D71" s="1246"/>
      <c r="E71" s="1246"/>
      <c r="F71" s="1246"/>
      <c r="G71" s="1246"/>
      <c r="H71" s="1246"/>
      <c r="I71" s="1245"/>
      <c r="J71" s="1244"/>
      <c r="K71" s="1244"/>
      <c r="L71" s="1244"/>
      <c r="M71" s="1244"/>
      <c r="N71" s="1244"/>
      <c r="O71" s="1244"/>
      <c r="P71" s="1244"/>
      <c r="Q71" s="1244"/>
      <c r="R71" s="1244"/>
      <c r="S71" s="1244"/>
      <c r="T71" s="1244"/>
      <c r="U71" s="1244"/>
      <c r="V71" s="1244"/>
      <c r="W71" s="1244"/>
      <c r="X71" s="1244"/>
      <c r="Y71" s="1244"/>
      <c r="Z71" s="1244"/>
      <c r="AA71" s="1244"/>
      <c r="AB71" s="1244"/>
      <c r="AC71" s="1244"/>
      <c r="AD71" s="1244"/>
      <c r="AE71" s="1244"/>
      <c r="AF71" s="1244"/>
      <c r="AG71" s="1244"/>
      <c r="AH71" s="1239" t="s">
        <v>2042</v>
      </c>
    </row>
    <row r="72" spans="1:34">
      <c r="A72" s="1247" t="s">
        <v>2057</v>
      </c>
      <c r="B72" s="1246"/>
      <c r="C72" s="1246"/>
      <c r="D72" s="1246"/>
      <c r="E72" s="1246"/>
      <c r="F72" s="1246"/>
      <c r="G72" s="1246"/>
      <c r="H72" s="1246"/>
      <c r="I72" s="1245"/>
      <c r="J72" s="1244"/>
      <c r="K72" s="1244"/>
      <c r="L72" s="1244"/>
      <c r="M72" s="1244"/>
      <c r="N72" s="1244"/>
      <c r="O72" s="1244"/>
      <c r="P72" s="1244"/>
      <c r="Q72" s="1244"/>
      <c r="R72" s="1244"/>
      <c r="S72" s="1244"/>
      <c r="T72" s="1244"/>
      <c r="U72" s="1244"/>
      <c r="V72" s="1244"/>
      <c r="W72" s="1244"/>
      <c r="X72" s="1244"/>
      <c r="Y72" s="1244"/>
      <c r="Z72" s="1244"/>
      <c r="AA72" s="1244"/>
      <c r="AB72" s="1244"/>
      <c r="AC72" s="1244"/>
      <c r="AD72" s="1244"/>
      <c r="AE72" s="1244"/>
      <c r="AF72" s="1244"/>
      <c r="AG72" s="1244"/>
      <c r="AH72" s="1239" t="s">
        <v>2048</v>
      </c>
    </row>
    <row r="73" spans="1:34">
      <c r="A73" s="1247" t="s">
        <v>2056</v>
      </c>
      <c r="B73" s="1246"/>
      <c r="C73" s="1246"/>
      <c r="D73" s="1246"/>
      <c r="E73" s="1246"/>
      <c r="F73" s="1246"/>
      <c r="G73" s="1246"/>
      <c r="H73" s="1246"/>
      <c r="I73" s="1245"/>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39" t="s">
        <v>2055</v>
      </c>
    </row>
    <row r="74" spans="1:34">
      <c r="A74" s="1247" t="s">
        <v>2054</v>
      </c>
      <c r="B74" s="1246"/>
      <c r="C74" s="1246"/>
      <c r="D74" s="1246"/>
      <c r="E74" s="1246"/>
      <c r="F74" s="1246"/>
      <c r="G74" s="1246"/>
      <c r="H74" s="1246"/>
      <c r="I74" s="1245"/>
      <c r="J74" s="1244"/>
      <c r="K74" s="1244"/>
      <c r="L74" s="1244"/>
      <c r="M74" s="1244"/>
      <c r="N74" s="1244"/>
      <c r="O74" s="1244"/>
      <c r="P74" s="1244"/>
      <c r="Q74" s="1244"/>
      <c r="R74" s="1244"/>
      <c r="S74" s="1244"/>
      <c r="T74" s="1244"/>
      <c r="U74" s="1244"/>
      <c r="V74" s="1244"/>
      <c r="W74" s="1244"/>
      <c r="X74" s="1244"/>
      <c r="Y74" s="1244"/>
      <c r="Z74" s="1244"/>
      <c r="AA74" s="1244"/>
      <c r="AB74" s="1244"/>
      <c r="AC74" s="1244"/>
      <c r="AD74" s="1244"/>
      <c r="AE74" s="1244"/>
      <c r="AF74" s="1244"/>
      <c r="AG74" s="1244"/>
      <c r="AH74" s="1239" t="s">
        <v>2053</v>
      </c>
    </row>
    <row r="75" spans="1:34">
      <c r="A75" s="1247" t="s">
        <v>2052</v>
      </c>
      <c r="B75" s="1246"/>
      <c r="C75" s="1246"/>
      <c r="D75" s="1246"/>
      <c r="E75" s="1246"/>
      <c r="F75" s="1246"/>
      <c r="G75" s="1246"/>
      <c r="H75" s="1246"/>
      <c r="I75" s="1245"/>
      <c r="J75" s="1244"/>
      <c r="K75" s="1244"/>
      <c r="L75" s="1244"/>
      <c r="M75" s="1244"/>
      <c r="N75" s="1244"/>
      <c r="O75" s="1244"/>
      <c r="P75" s="1244"/>
      <c r="Q75" s="1244"/>
      <c r="R75" s="1244"/>
      <c r="S75" s="1244"/>
      <c r="T75" s="1244"/>
      <c r="U75" s="1244"/>
      <c r="V75" s="1244"/>
      <c r="W75" s="1244"/>
      <c r="X75" s="1244"/>
      <c r="Y75" s="1244"/>
      <c r="Z75" s="1244"/>
      <c r="AA75" s="1244"/>
      <c r="AB75" s="1244"/>
      <c r="AC75" s="1244"/>
      <c r="AD75" s="1244"/>
      <c r="AE75" s="1244"/>
      <c r="AF75" s="1244"/>
      <c r="AG75" s="1244"/>
      <c r="AH75" s="1239" t="s">
        <v>2048</v>
      </c>
    </row>
    <row r="76" spans="1:34">
      <c r="A76" s="1247" t="s">
        <v>2051</v>
      </c>
      <c r="B76" s="1246"/>
      <c r="C76" s="1246"/>
      <c r="D76" s="1246"/>
      <c r="E76" s="1246"/>
      <c r="F76" s="1246"/>
      <c r="G76" s="1246"/>
      <c r="H76" s="1246"/>
      <c r="I76" s="1245"/>
      <c r="J76" s="1244"/>
      <c r="K76" s="1244"/>
      <c r="L76" s="1244"/>
      <c r="M76" s="1244"/>
      <c r="N76" s="1244"/>
      <c r="O76" s="1244"/>
      <c r="P76" s="1244"/>
      <c r="Q76" s="1244"/>
      <c r="R76" s="1244"/>
      <c r="S76" s="1244"/>
      <c r="T76" s="1244"/>
      <c r="U76" s="1244"/>
      <c r="V76" s="1244"/>
      <c r="W76" s="1244"/>
      <c r="X76" s="1244"/>
      <c r="Y76" s="1244"/>
      <c r="Z76" s="1244"/>
      <c r="AA76" s="1244"/>
      <c r="AB76" s="1244"/>
      <c r="AC76" s="1244"/>
      <c r="AD76" s="1244"/>
      <c r="AE76" s="1244"/>
      <c r="AF76" s="1244"/>
      <c r="AG76" s="1244"/>
      <c r="AH76" s="1239" t="s">
        <v>2048</v>
      </c>
    </row>
    <row r="77" spans="1:34">
      <c r="A77" s="1247" t="s">
        <v>2050</v>
      </c>
      <c r="B77" s="1246"/>
      <c r="C77" s="1246"/>
      <c r="D77" s="1246"/>
      <c r="E77" s="1246"/>
      <c r="F77" s="1246"/>
      <c r="G77" s="1246"/>
      <c r="H77" s="1246"/>
      <c r="I77" s="1245"/>
      <c r="J77" s="1244"/>
      <c r="K77" s="1244"/>
      <c r="L77" s="1244"/>
      <c r="M77" s="1244"/>
      <c r="N77" s="1244"/>
      <c r="O77" s="1244"/>
      <c r="P77" s="1244"/>
      <c r="Q77" s="1244"/>
      <c r="R77" s="1244"/>
      <c r="S77" s="1244"/>
      <c r="T77" s="1244"/>
      <c r="U77" s="1244"/>
      <c r="V77" s="1244"/>
      <c r="W77" s="1244"/>
      <c r="X77" s="1244"/>
      <c r="Y77" s="1244"/>
      <c r="Z77" s="1244"/>
      <c r="AA77" s="1244"/>
      <c r="AB77" s="1244"/>
      <c r="AC77" s="1244"/>
      <c r="AD77" s="1244"/>
      <c r="AE77" s="1244"/>
      <c r="AF77" s="1244"/>
      <c r="AG77" s="1244"/>
      <c r="AH77" s="1239" t="s">
        <v>2048</v>
      </c>
    </row>
    <row r="78" spans="1:34">
      <c r="A78" s="1247" t="s">
        <v>2049</v>
      </c>
      <c r="B78" s="1246"/>
      <c r="C78" s="1246"/>
      <c r="D78" s="1246"/>
      <c r="E78" s="1246"/>
      <c r="F78" s="1246"/>
      <c r="G78" s="1246"/>
      <c r="H78" s="1246"/>
      <c r="I78" s="1245"/>
      <c r="J78" s="1244"/>
      <c r="K78" s="1244"/>
      <c r="L78" s="1244"/>
      <c r="M78" s="1244"/>
      <c r="N78" s="1244"/>
      <c r="O78" s="1244"/>
      <c r="P78" s="1244"/>
      <c r="Q78" s="1244"/>
      <c r="R78" s="1244"/>
      <c r="S78" s="1244"/>
      <c r="T78" s="1244"/>
      <c r="U78" s="1244"/>
      <c r="V78" s="1244"/>
      <c r="W78" s="1244"/>
      <c r="X78" s="1244"/>
      <c r="Y78" s="1244"/>
      <c r="Z78" s="1244"/>
      <c r="AA78" s="1244"/>
      <c r="AB78" s="1244"/>
      <c r="AC78" s="1244"/>
      <c r="AD78" s="1244"/>
      <c r="AE78" s="1244"/>
      <c r="AF78" s="1244"/>
      <c r="AG78" s="1244"/>
      <c r="AH78" s="1239" t="s">
        <v>2048</v>
      </c>
    </row>
    <row r="79" spans="1:34">
      <c r="A79" s="1247" t="s">
        <v>2047</v>
      </c>
      <c r="B79" s="1246"/>
      <c r="C79" s="1246"/>
      <c r="D79" s="1246"/>
      <c r="E79" s="1246"/>
      <c r="F79" s="1246"/>
      <c r="G79" s="1246"/>
      <c r="H79" s="1246"/>
      <c r="I79" s="1245"/>
      <c r="J79" s="1244"/>
      <c r="K79" s="1244"/>
      <c r="L79" s="1244"/>
      <c r="M79" s="1244"/>
      <c r="N79" s="1244"/>
      <c r="O79" s="1244"/>
      <c r="P79" s="1244"/>
      <c r="Q79" s="1244"/>
      <c r="R79" s="1244"/>
      <c r="S79" s="1244"/>
      <c r="T79" s="1244"/>
      <c r="U79" s="1244"/>
      <c r="V79" s="1244"/>
      <c r="W79" s="1244"/>
      <c r="X79" s="1244"/>
      <c r="Y79" s="1244"/>
      <c r="Z79" s="1244"/>
      <c r="AA79" s="1244"/>
      <c r="AB79" s="1244"/>
      <c r="AC79" s="1244"/>
      <c r="AD79" s="1244"/>
      <c r="AE79" s="1244"/>
      <c r="AF79" s="1244"/>
      <c r="AG79" s="1244"/>
      <c r="AH79" s="1239" t="s">
        <v>2044</v>
      </c>
    </row>
    <row r="80" spans="1:34">
      <c r="A80" s="1247" t="s">
        <v>2046</v>
      </c>
      <c r="B80" s="1246"/>
      <c r="C80" s="1246"/>
      <c r="D80" s="1246"/>
      <c r="E80" s="1246"/>
      <c r="F80" s="1246"/>
      <c r="G80" s="1246"/>
      <c r="H80" s="1246"/>
      <c r="I80" s="1245"/>
      <c r="J80" s="1244"/>
      <c r="K80" s="1244"/>
      <c r="L80" s="1244"/>
      <c r="M80" s="1244"/>
      <c r="N80" s="1244"/>
      <c r="O80" s="1244"/>
      <c r="P80" s="1244"/>
      <c r="Q80" s="1244"/>
      <c r="R80" s="1244"/>
      <c r="S80" s="1244"/>
      <c r="T80" s="1244"/>
      <c r="U80" s="1244"/>
      <c r="V80" s="1244"/>
      <c r="W80" s="1244"/>
      <c r="X80" s="1244"/>
      <c r="Y80" s="1244"/>
      <c r="Z80" s="1244"/>
      <c r="AA80" s="1244"/>
      <c r="AB80" s="1244"/>
      <c r="AC80" s="1244"/>
      <c r="AD80" s="1244"/>
      <c r="AE80" s="1244"/>
      <c r="AF80" s="1244"/>
      <c r="AG80" s="1244"/>
      <c r="AH80" s="1239" t="s">
        <v>2042</v>
      </c>
    </row>
    <row r="81" spans="1:34">
      <c r="A81" s="1247" t="s">
        <v>2045</v>
      </c>
      <c r="B81" s="1246"/>
      <c r="C81" s="1246"/>
      <c r="D81" s="1246"/>
      <c r="E81" s="1246"/>
      <c r="F81" s="1246"/>
      <c r="G81" s="1246"/>
      <c r="H81" s="1246"/>
      <c r="I81" s="1245"/>
      <c r="J81" s="1244"/>
      <c r="K81" s="1244"/>
      <c r="L81" s="1244"/>
      <c r="M81" s="1244"/>
      <c r="N81" s="1244"/>
      <c r="O81" s="1244"/>
      <c r="P81" s="1244"/>
      <c r="Q81" s="1244"/>
      <c r="R81" s="1244"/>
      <c r="S81" s="1244"/>
      <c r="T81" s="1244"/>
      <c r="U81" s="1244"/>
      <c r="V81" s="1244"/>
      <c r="W81" s="1244"/>
      <c r="X81" s="1244"/>
      <c r="Y81" s="1244"/>
      <c r="Z81" s="1244"/>
      <c r="AA81" s="1244"/>
      <c r="AB81" s="1244"/>
      <c r="AC81" s="1244"/>
      <c r="AD81" s="1244"/>
      <c r="AE81" s="1244"/>
      <c r="AF81" s="1244"/>
      <c r="AG81" s="1244"/>
      <c r="AH81" s="1239" t="s">
        <v>2044</v>
      </c>
    </row>
    <row r="82" spans="1:34">
      <c r="A82" s="1247" t="s">
        <v>2043</v>
      </c>
      <c r="B82" s="1246"/>
      <c r="C82" s="1246"/>
      <c r="D82" s="1246"/>
      <c r="E82" s="1246"/>
      <c r="F82" s="1246"/>
      <c r="G82" s="1246"/>
      <c r="H82" s="1246"/>
      <c r="I82" s="1245"/>
      <c r="J82" s="1244"/>
      <c r="K82" s="1244"/>
      <c r="L82" s="1244"/>
      <c r="M82" s="1244"/>
      <c r="N82" s="1244"/>
      <c r="O82" s="1244"/>
      <c r="P82" s="1244"/>
      <c r="Q82" s="1244"/>
      <c r="R82" s="1244"/>
      <c r="S82" s="1244"/>
      <c r="T82" s="1244"/>
      <c r="U82" s="1244"/>
      <c r="V82" s="1244"/>
      <c r="W82" s="1244"/>
      <c r="X82" s="1244"/>
      <c r="Y82" s="1244"/>
      <c r="Z82" s="1244"/>
      <c r="AA82" s="1244"/>
      <c r="AB82" s="1244"/>
      <c r="AC82" s="1244"/>
      <c r="AD82" s="1244"/>
      <c r="AE82" s="1244"/>
      <c r="AF82" s="1244"/>
      <c r="AG82" s="1244"/>
      <c r="AH82" s="1239" t="s">
        <v>2042</v>
      </c>
    </row>
    <row r="83" spans="1:34">
      <c r="A83" s="1247"/>
      <c r="B83" s="1246"/>
      <c r="C83" s="1246"/>
      <c r="D83" s="1246"/>
      <c r="E83" s="1246"/>
      <c r="F83" s="1246"/>
      <c r="G83" s="1246"/>
      <c r="H83" s="1246"/>
      <c r="I83" s="1245"/>
      <c r="J83" s="1244"/>
      <c r="K83" s="1244"/>
      <c r="L83" s="1244"/>
      <c r="M83" s="1244"/>
      <c r="N83" s="1244"/>
      <c r="O83" s="1244"/>
      <c r="P83" s="1244"/>
      <c r="Q83" s="1244"/>
      <c r="R83" s="1244"/>
      <c r="S83" s="1244"/>
      <c r="T83" s="1244"/>
      <c r="U83" s="1244"/>
      <c r="V83" s="1244"/>
      <c r="W83" s="1244"/>
      <c r="X83" s="1244"/>
      <c r="Y83" s="1244"/>
      <c r="Z83" s="1244"/>
      <c r="AA83" s="1244"/>
      <c r="AB83" s="1244"/>
      <c r="AC83" s="1244"/>
      <c r="AD83" s="1244"/>
      <c r="AE83" s="1244"/>
      <c r="AF83" s="1244"/>
      <c r="AG83" s="1244"/>
    </row>
    <row r="84" spans="1:34">
      <c r="A84" s="1247"/>
      <c r="B84" s="1246"/>
      <c r="C84" s="1246"/>
      <c r="D84" s="1246"/>
      <c r="E84" s="1246"/>
      <c r="F84" s="1246"/>
      <c r="G84" s="1246"/>
      <c r="H84" s="1246"/>
      <c r="I84" s="1245"/>
      <c r="J84" s="1244"/>
      <c r="K84" s="1244"/>
      <c r="L84" s="1244"/>
      <c r="M84" s="1244"/>
      <c r="N84" s="1244"/>
      <c r="O84" s="1244"/>
      <c r="P84" s="1244"/>
      <c r="Q84" s="1244"/>
      <c r="R84" s="1244"/>
      <c r="S84" s="1244"/>
      <c r="T84" s="1244"/>
      <c r="U84" s="1244"/>
      <c r="V84" s="1244"/>
      <c r="W84" s="1244"/>
      <c r="X84" s="1244"/>
      <c r="Y84" s="1244"/>
      <c r="Z84" s="1244"/>
      <c r="AA84" s="1244"/>
      <c r="AB84" s="1244"/>
      <c r="AC84" s="1244"/>
      <c r="AD84" s="1244"/>
      <c r="AE84" s="1244"/>
      <c r="AF84" s="1244"/>
      <c r="AG84" s="1244"/>
    </row>
    <row r="85" spans="1:34">
      <c r="A85" s="1247" t="s">
        <v>2041</v>
      </c>
      <c r="B85" s="1246"/>
      <c r="C85" s="1246"/>
      <c r="D85" s="1246"/>
      <c r="E85" s="1246"/>
      <c r="F85" s="1246"/>
      <c r="G85" s="1246"/>
      <c r="H85" s="1246"/>
      <c r="I85" s="1245"/>
      <c r="J85" s="1244"/>
      <c r="K85" s="1244"/>
      <c r="L85" s="1244"/>
      <c r="M85" s="1244"/>
      <c r="N85" s="1244"/>
      <c r="O85" s="1244"/>
      <c r="P85" s="1244"/>
      <c r="Q85" s="1244"/>
      <c r="R85" s="1244"/>
      <c r="S85" s="1244"/>
      <c r="T85" s="1244"/>
      <c r="U85" s="1244"/>
      <c r="V85" s="1244"/>
      <c r="W85" s="1244"/>
      <c r="X85" s="1244"/>
      <c r="Y85" s="1244"/>
      <c r="Z85" s="1244"/>
      <c r="AA85" s="1244"/>
      <c r="AB85" s="1244"/>
      <c r="AC85" s="1244"/>
      <c r="AD85" s="1244"/>
      <c r="AE85" s="1244"/>
      <c r="AF85" s="1244"/>
      <c r="AG85" s="1244"/>
    </row>
    <row r="86" spans="1:34">
      <c r="A86" s="1247" t="s">
        <v>2040</v>
      </c>
      <c r="B86" s="1246"/>
      <c r="C86" s="1246"/>
      <c r="D86" s="1246"/>
      <c r="E86" s="1246"/>
      <c r="F86" s="1246"/>
      <c r="G86" s="1246"/>
      <c r="H86" s="1246"/>
      <c r="I86" s="1245"/>
      <c r="J86" s="1244"/>
      <c r="K86" s="1244"/>
      <c r="L86" s="1244"/>
      <c r="M86" s="1244"/>
      <c r="N86" s="1244"/>
      <c r="O86" s="1244"/>
      <c r="P86" s="1244"/>
      <c r="Q86" s="1244"/>
      <c r="R86" s="1244"/>
      <c r="S86" s="1244"/>
      <c r="T86" s="1244"/>
      <c r="U86" s="1244"/>
      <c r="V86" s="1244"/>
      <c r="W86" s="1244"/>
      <c r="X86" s="1244"/>
      <c r="Y86" s="1244"/>
      <c r="Z86" s="1244"/>
      <c r="AA86" s="1244"/>
      <c r="AB86" s="1244"/>
      <c r="AC86" s="1244"/>
      <c r="AD86" s="1244"/>
      <c r="AE86" s="1244"/>
      <c r="AF86" s="1244"/>
      <c r="AG86" s="1244"/>
      <c r="AH86" s="1239" t="s">
        <v>2039</v>
      </c>
    </row>
    <row r="87" spans="1:34">
      <c r="A87" s="1247" t="s">
        <v>2038</v>
      </c>
      <c r="B87" s="1246"/>
      <c r="C87" s="1246"/>
      <c r="D87" s="1246"/>
      <c r="E87" s="1246"/>
      <c r="F87" s="1246"/>
      <c r="G87" s="1246"/>
      <c r="H87" s="1246"/>
      <c r="I87" s="1245"/>
      <c r="J87" s="1244"/>
      <c r="K87" s="1244"/>
      <c r="L87" s="1244"/>
      <c r="M87" s="1244"/>
      <c r="N87" s="1244"/>
      <c r="O87" s="1244"/>
      <c r="P87" s="1244"/>
      <c r="Q87" s="1244"/>
      <c r="R87" s="1244"/>
      <c r="S87" s="1244"/>
      <c r="T87" s="1244"/>
      <c r="U87" s="1244"/>
      <c r="V87" s="1244"/>
      <c r="W87" s="1244"/>
      <c r="X87" s="1244"/>
      <c r="Y87" s="1244"/>
      <c r="Z87" s="1244"/>
      <c r="AA87" s="1244"/>
      <c r="AB87" s="1244"/>
      <c r="AC87" s="1244"/>
      <c r="AD87" s="1244"/>
      <c r="AE87" s="1244"/>
      <c r="AF87" s="1244"/>
      <c r="AG87" s="1244"/>
      <c r="AH87" s="1239" t="s">
        <v>2037</v>
      </c>
    </row>
    <row r="88" spans="1:34">
      <c r="A88" s="1247" t="s">
        <v>2036</v>
      </c>
      <c r="B88" s="1246"/>
      <c r="C88" s="1246"/>
      <c r="D88" s="1246"/>
      <c r="E88" s="1246"/>
      <c r="F88" s="1246"/>
      <c r="G88" s="1246"/>
      <c r="H88" s="1246"/>
      <c r="I88" s="1245"/>
      <c r="J88" s="1244"/>
      <c r="K88" s="1244"/>
      <c r="L88" s="1244"/>
      <c r="M88" s="1244"/>
      <c r="N88" s="1244"/>
      <c r="O88" s="1244"/>
      <c r="P88" s="1244"/>
      <c r="Q88" s="1244"/>
      <c r="R88" s="1244"/>
      <c r="S88" s="1244"/>
      <c r="T88" s="1244"/>
      <c r="U88" s="1244"/>
      <c r="V88" s="1244"/>
      <c r="W88" s="1244"/>
      <c r="X88" s="1244"/>
      <c r="Y88" s="1244"/>
      <c r="Z88" s="1244"/>
      <c r="AA88" s="1244"/>
      <c r="AB88" s="1244"/>
      <c r="AC88" s="1244"/>
      <c r="AD88" s="1244"/>
      <c r="AE88" s="1244"/>
      <c r="AF88" s="1244"/>
      <c r="AG88" s="1244"/>
      <c r="AH88" s="1239" t="s">
        <v>2035</v>
      </c>
    </row>
    <row r="89" spans="1:34">
      <c r="A89" s="1247" t="s">
        <v>2033</v>
      </c>
      <c r="B89" s="1246"/>
      <c r="C89" s="1246"/>
      <c r="D89" s="1246"/>
      <c r="E89" s="1246"/>
      <c r="F89" s="1246"/>
      <c r="G89" s="1246"/>
      <c r="H89" s="1246"/>
      <c r="I89" s="1245"/>
      <c r="J89" s="1244"/>
      <c r="K89" s="1244"/>
      <c r="L89" s="1244"/>
      <c r="M89" s="1244"/>
      <c r="N89" s="1244"/>
      <c r="O89" s="1244"/>
      <c r="P89" s="1244"/>
      <c r="Q89" s="1244"/>
      <c r="R89" s="1244"/>
      <c r="S89" s="1244"/>
      <c r="T89" s="1244"/>
      <c r="U89" s="1244"/>
      <c r="V89" s="1244"/>
      <c r="W89" s="1244"/>
      <c r="X89" s="1244"/>
      <c r="Y89" s="1244"/>
      <c r="Z89" s="1244"/>
      <c r="AA89" s="1244"/>
      <c r="AB89" s="1244"/>
      <c r="AC89" s="1244"/>
      <c r="AD89" s="1244"/>
      <c r="AE89" s="1244"/>
      <c r="AF89" s="1244"/>
      <c r="AG89" s="1244"/>
      <c r="AH89" s="1239" t="s">
        <v>2034</v>
      </c>
    </row>
    <row r="90" spans="1:34">
      <c r="A90" s="1247" t="s">
        <v>2033</v>
      </c>
      <c r="B90" s="1246"/>
      <c r="C90" s="1246"/>
      <c r="D90" s="1246"/>
      <c r="E90" s="1246"/>
      <c r="F90" s="1246"/>
      <c r="G90" s="1246"/>
      <c r="H90" s="1246"/>
      <c r="I90" s="1245"/>
      <c r="J90" s="1244"/>
      <c r="K90" s="1244"/>
      <c r="L90" s="1244"/>
      <c r="M90" s="1244"/>
      <c r="N90" s="1244"/>
      <c r="O90" s="1244"/>
      <c r="P90" s="1244"/>
      <c r="Q90" s="1244"/>
      <c r="R90" s="1244"/>
      <c r="S90" s="1244"/>
      <c r="T90" s="1244"/>
      <c r="U90" s="1244"/>
      <c r="V90" s="1244"/>
      <c r="W90" s="1244"/>
      <c r="X90" s="1244"/>
      <c r="Y90" s="1244"/>
      <c r="Z90" s="1244"/>
      <c r="AA90" s="1244"/>
      <c r="AB90" s="1244"/>
      <c r="AC90" s="1244"/>
      <c r="AD90" s="1244"/>
      <c r="AE90" s="1244"/>
      <c r="AF90" s="1244"/>
      <c r="AG90" s="1244"/>
      <c r="AH90" s="1239" t="s">
        <v>1973</v>
      </c>
    </row>
    <row r="91" spans="1:34">
      <c r="A91" s="1247" t="s">
        <v>2032</v>
      </c>
      <c r="B91" s="1246"/>
      <c r="C91" s="1246"/>
      <c r="D91" s="1246"/>
      <c r="E91" s="1246"/>
      <c r="F91" s="1246"/>
      <c r="G91" s="1246"/>
      <c r="H91" s="1246"/>
      <c r="I91" s="1245"/>
      <c r="J91" s="1244"/>
      <c r="K91" s="1244"/>
      <c r="L91" s="1244"/>
      <c r="M91" s="1244"/>
      <c r="N91" s="1244"/>
      <c r="O91" s="1244"/>
      <c r="P91" s="1244"/>
      <c r="Q91" s="1244"/>
      <c r="R91" s="1244"/>
      <c r="S91" s="1244"/>
      <c r="T91" s="1244"/>
      <c r="U91" s="1244"/>
      <c r="V91" s="1244"/>
      <c r="W91" s="1244"/>
      <c r="X91" s="1244"/>
      <c r="Y91" s="1244"/>
      <c r="Z91" s="1244"/>
      <c r="AA91" s="1244"/>
      <c r="AB91" s="1244"/>
      <c r="AC91" s="1244"/>
      <c r="AD91" s="1244"/>
      <c r="AE91" s="1244"/>
      <c r="AF91" s="1244"/>
      <c r="AG91" s="1244"/>
      <c r="AH91" s="1239" t="s">
        <v>2031</v>
      </c>
    </row>
    <row r="92" spans="1:34">
      <c r="A92" s="1247" t="s">
        <v>2030</v>
      </c>
      <c r="B92" s="1246"/>
      <c r="C92" s="1246"/>
      <c r="D92" s="1246"/>
      <c r="E92" s="1246"/>
      <c r="F92" s="1246"/>
      <c r="G92" s="1246"/>
      <c r="H92" s="1246"/>
      <c r="I92" s="1245"/>
      <c r="J92" s="1244"/>
      <c r="K92" s="1244"/>
      <c r="L92" s="1244"/>
      <c r="M92" s="1244"/>
      <c r="N92" s="1244"/>
      <c r="O92" s="1244"/>
      <c r="P92" s="1244"/>
      <c r="Q92" s="1244"/>
      <c r="R92" s="1244"/>
      <c r="S92" s="1244"/>
      <c r="T92" s="1244"/>
      <c r="U92" s="1244"/>
      <c r="V92" s="1244"/>
      <c r="W92" s="1244"/>
      <c r="X92" s="1244"/>
      <c r="Y92" s="1244"/>
      <c r="Z92" s="1244"/>
      <c r="AA92" s="1244"/>
      <c r="AB92" s="1244"/>
      <c r="AC92" s="1244"/>
      <c r="AD92" s="1244"/>
      <c r="AE92" s="1244"/>
      <c r="AF92" s="1244"/>
      <c r="AG92" s="1244"/>
      <c r="AH92" s="1239" t="s">
        <v>2029</v>
      </c>
    </row>
    <row r="93" spans="1:34">
      <c r="A93" s="1247" t="s">
        <v>2028</v>
      </c>
      <c r="B93" s="1246"/>
      <c r="C93" s="1246"/>
      <c r="D93" s="1246"/>
      <c r="E93" s="1246"/>
      <c r="F93" s="1246"/>
      <c r="G93" s="1246"/>
      <c r="H93" s="1246"/>
      <c r="I93" s="1245"/>
      <c r="J93" s="1244"/>
      <c r="K93" s="1244"/>
      <c r="L93" s="1244"/>
      <c r="M93" s="1244"/>
      <c r="N93" s="1244"/>
      <c r="O93" s="1244"/>
      <c r="P93" s="1244"/>
      <c r="Q93" s="1244"/>
      <c r="R93" s="1244"/>
      <c r="S93" s="1244"/>
      <c r="T93" s="1244"/>
      <c r="U93" s="1244"/>
      <c r="V93" s="1244"/>
      <c r="W93" s="1244"/>
      <c r="X93" s="1244"/>
      <c r="Y93" s="1244"/>
      <c r="Z93" s="1244"/>
      <c r="AA93" s="1244"/>
      <c r="AB93" s="1244"/>
      <c r="AC93" s="1244"/>
      <c r="AD93" s="1244"/>
      <c r="AE93" s="1244"/>
      <c r="AF93" s="1244"/>
      <c r="AG93" s="1244"/>
      <c r="AH93" s="1239" t="s">
        <v>2027</v>
      </c>
    </row>
    <row r="94" spans="1:34">
      <c r="A94" s="1247" t="s">
        <v>2026</v>
      </c>
      <c r="B94" s="1246"/>
      <c r="C94" s="1246"/>
      <c r="D94" s="1246"/>
      <c r="E94" s="1246"/>
      <c r="F94" s="1246"/>
      <c r="G94" s="1246"/>
      <c r="H94" s="1246"/>
      <c r="I94" s="1245"/>
      <c r="J94" s="1244"/>
      <c r="K94" s="1244"/>
      <c r="L94" s="1244"/>
      <c r="M94" s="1244"/>
      <c r="N94" s="1244"/>
      <c r="O94" s="1244"/>
      <c r="P94" s="1244"/>
      <c r="Q94" s="1244"/>
      <c r="R94" s="1244"/>
      <c r="S94" s="1244"/>
      <c r="T94" s="1244"/>
      <c r="U94" s="1244"/>
      <c r="V94" s="1244"/>
      <c r="W94" s="1244"/>
      <c r="X94" s="1244"/>
      <c r="Y94" s="1244"/>
      <c r="Z94" s="1244"/>
      <c r="AA94" s="1244"/>
      <c r="AB94" s="1244"/>
      <c r="AC94" s="1244"/>
      <c r="AD94" s="1244"/>
      <c r="AE94" s="1244"/>
      <c r="AF94" s="1244"/>
      <c r="AG94" s="1244"/>
      <c r="AH94" s="1239" t="s">
        <v>2025</v>
      </c>
    </row>
    <row r="95" spans="1:34">
      <c r="A95" s="1247" t="s">
        <v>2024</v>
      </c>
      <c r="B95" s="1246"/>
      <c r="C95" s="1246"/>
      <c r="D95" s="1246"/>
      <c r="E95" s="1246"/>
      <c r="F95" s="1246"/>
      <c r="G95" s="1246"/>
      <c r="H95" s="1246"/>
      <c r="I95" s="1245"/>
      <c r="J95" s="1244"/>
      <c r="K95" s="1244"/>
      <c r="L95" s="1244"/>
      <c r="M95" s="1244"/>
      <c r="N95" s="1244"/>
      <c r="O95" s="1244"/>
      <c r="P95" s="1244"/>
      <c r="Q95" s="1244"/>
      <c r="R95" s="1244"/>
      <c r="S95" s="1244"/>
      <c r="T95" s="1244"/>
      <c r="U95" s="1244"/>
      <c r="V95" s="1244"/>
      <c r="W95" s="1244"/>
      <c r="X95" s="1244"/>
      <c r="Y95" s="1244"/>
      <c r="Z95" s="1244"/>
      <c r="AA95" s="1244"/>
      <c r="AB95" s="1244"/>
      <c r="AC95" s="1244"/>
      <c r="AD95" s="1244"/>
      <c r="AE95" s="1244"/>
      <c r="AF95" s="1244"/>
      <c r="AG95" s="1244"/>
      <c r="AH95" s="1239" t="s">
        <v>1973</v>
      </c>
    </row>
    <row r="96" spans="1:34">
      <c r="A96" s="1247" t="s">
        <v>2023</v>
      </c>
      <c r="B96" s="1246"/>
      <c r="C96" s="1246"/>
      <c r="D96" s="1246"/>
      <c r="E96" s="1246"/>
      <c r="F96" s="1246"/>
      <c r="G96" s="1246"/>
      <c r="H96" s="1246"/>
      <c r="I96" s="1245"/>
      <c r="J96" s="1244"/>
      <c r="K96" s="1244"/>
      <c r="L96" s="1244"/>
      <c r="M96" s="1244"/>
      <c r="N96" s="1244"/>
      <c r="O96" s="1244"/>
      <c r="P96" s="1244"/>
      <c r="Q96" s="1244"/>
      <c r="R96" s="1244"/>
      <c r="S96" s="1244"/>
      <c r="T96" s="1244"/>
      <c r="U96" s="1244"/>
      <c r="V96" s="1244"/>
      <c r="W96" s="1244"/>
      <c r="X96" s="1244"/>
      <c r="Y96" s="1244"/>
      <c r="Z96" s="1244"/>
      <c r="AA96" s="1244"/>
      <c r="AB96" s="1244"/>
      <c r="AC96" s="1244"/>
      <c r="AD96" s="1244"/>
      <c r="AE96" s="1244"/>
      <c r="AF96" s="1244"/>
      <c r="AG96" s="1244"/>
      <c r="AH96" s="1239" t="s">
        <v>1971</v>
      </c>
    </row>
    <row r="97" spans="1:34">
      <c r="A97" s="1247" t="s">
        <v>2022</v>
      </c>
      <c r="B97" s="1246"/>
      <c r="C97" s="1246"/>
      <c r="D97" s="1246"/>
      <c r="E97" s="1246"/>
      <c r="F97" s="1246"/>
      <c r="G97" s="1246"/>
      <c r="H97" s="1246"/>
      <c r="I97" s="1245"/>
      <c r="J97" s="1244"/>
      <c r="K97" s="1244"/>
      <c r="L97" s="1244"/>
      <c r="M97" s="1244"/>
      <c r="N97" s="1244"/>
      <c r="O97" s="1244"/>
      <c r="P97" s="1244"/>
      <c r="Q97" s="1244"/>
      <c r="R97" s="1244"/>
      <c r="S97" s="1244"/>
      <c r="T97" s="1244"/>
      <c r="U97" s="1244"/>
      <c r="V97" s="1244"/>
      <c r="W97" s="1244"/>
      <c r="X97" s="1244"/>
      <c r="Y97" s="1244"/>
      <c r="Z97" s="1244"/>
      <c r="AA97" s="1244"/>
      <c r="AB97" s="1244"/>
      <c r="AC97" s="1244"/>
      <c r="AD97" s="1244"/>
      <c r="AE97" s="1244"/>
      <c r="AF97" s="1244"/>
      <c r="AG97" s="1244"/>
      <c r="AH97" s="1239" t="s">
        <v>1973</v>
      </c>
    </row>
    <row r="98" spans="1:34">
      <c r="A98" s="1247" t="s">
        <v>2021</v>
      </c>
      <c r="B98" s="1246"/>
      <c r="C98" s="1246"/>
      <c r="D98" s="1246"/>
      <c r="E98" s="1246"/>
      <c r="F98" s="1246"/>
      <c r="G98" s="1246"/>
      <c r="H98" s="1246"/>
      <c r="I98" s="1245"/>
      <c r="J98" s="1244"/>
      <c r="K98" s="1244"/>
      <c r="L98" s="1244"/>
      <c r="M98" s="1244"/>
      <c r="N98" s="1244"/>
      <c r="O98" s="1244"/>
      <c r="P98" s="1244"/>
      <c r="Q98" s="1244"/>
      <c r="R98" s="1244"/>
      <c r="S98" s="1244"/>
      <c r="T98" s="1244"/>
      <c r="U98" s="1244"/>
      <c r="V98" s="1244"/>
      <c r="W98" s="1244"/>
      <c r="X98" s="1244"/>
      <c r="Y98" s="1244"/>
      <c r="Z98" s="1244"/>
      <c r="AA98" s="1244"/>
      <c r="AB98" s="1244"/>
      <c r="AC98" s="1244"/>
      <c r="AD98" s="1244"/>
      <c r="AE98" s="1244"/>
      <c r="AF98" s="1244"/>
      <c r="AG98" s="1244"/>
      <c r="AH98" s="1239" t="s">
        <v>1971</v>
      </c>
    </row>
    <row r="99" spans="1:34">
      <c r="A99" s="1247" t="s">
        <v>2020</v>
      </c>
      <c r="B99" s="1246"/>
      <c r="C99" s="1246"/>
      <c r="D99" s="1246"/>
      <c r="E99" s="1246"/>
      <c r="F99" s="1246"/>
      <c r="G99" s="1246"/>
      <c r="H99" s="1246"/>
      <c r="I99" s="1245"/>
      <c r="J99" s="1244"/>
      <c r="K99" s="1244"/>
      <c r="L99" s="1244"/>
      <c r="M99" s="1244"/>
      <c r="N99" s="1244"/>
      <c r="O99" s="1244"/>
      <c r="P99" s="1244"/>
      <c r="Q99" s="1244"/>
      <c r="R99" s="1244"/>
      <c r="S99" s="1244"/>
      <c r="T99" s="1244"/>
      <c r="U99" s="1244"/>
      <c r="V99" s="1244"/>
      <c r="W99" s="1244"/>
      <c r="X99" s="1244"/>
      <c r="Y99" s="1244"/>
      <c r="Z99" s="1244"/>
      <c r="AA99" s="1244"/>
      <c r="AB99" s="1244"/>
      <c r="AC99" s="1244"/>
      <c r="AD99" s="1244"/>
      <c r="AE99" s="1244"/>
      <c r="AF99" s="1244"/>
      <c r="AG99" s="1244"/>
      <c r="AH99" s="1239" t="s">
        <v>2019</v>
      </c>
    </row>
    <row r="100" spans="1:34">
      <c r="A100" s="1247" t="s">
        <v>2018</v>
      </c>
      <c r="B100" s="1246"/>
      <c r="C100" s="1246"/>
      <c r="D100" s="1246"/>
      <c r="E100" s="1246"/>
      <c r="F100" s="1246"/>
      <c r="G100" s="1246"/>
      <c r="H100" s="1246"/>
      <c r="I100" s="1245"/>
      <c r="J100" s="1244"/>
      <c r="K100" s="1244"/>
      <c r="L100" s="1244"/>
      <c r="M100" s="1244"/>
      <c r="N100" s="1244"/>
      <c r="O100" s="1244"/>
      <c r="P100" s="1244"/>
      <c r="Q100" s="1244"/>
      <c r="R100" s="1244"/>
      <c r="S100" s="1244"/>
      <c r="T100" s="1244"/>
      <c r="U100" s="1244"/>
      <c r="V100" s="1244"/>
      <c r="W100" s="1244"/>
      <c r="X100" s="1244"/>
      <c r="Y100" s="1244"/>
      <c r="Z100" s="1244"/>
      <c r="AA100" s="1244"/>
      <c r="AB100" s="1244"/>
      <c r="AC100" s="1244"/>
      <c r="AD100" s="1244"/>
      <c r="AE100" s="1244"/>
      <c r="AF100" s="1244"/>
      <c r="AG100" s="1244"/>
      <c r="AH100" s="1239" t="s">
        <v>2017</v>
      </c>
    </row>
    <row r="101" spans="1:34">
      <c r="A101" s="1247" t="s">
        <v>2016</v>
      </c>
      <c r="B101" s="1246"/>
      <c r="C101" s="1246"/>
      <c r="D101" s="1246"/>
      <c r="E101" s="1246"/>
      <c r="F101" s="1246"/>
      <c r="G101" s="1246"/>
      <c r="H101" s="1246"/>
      <c r="I101" s="1245"/>
      <c r="J101" s="1244"/>
      <c r="K101" s="1244"/>
      <c r="L101" s="1244"/>
      <c r="M101" s="1244"/>
      <c r="N101" s="1244"/>
      <c r="O101" s="1244"/>
      <c r="P101" s="1244"/>
      <c r="Q101" s="1244"/>
      <c r="R101" s="1244"/>
      <c r="S101" s="1244"/>
      <c r="T101" s="1244"/>
      <c r="U101" s="1244"/>
      <c r="V101" s="1244"/>
      <c r="W101" s="1244"/>
      <c r="X101" s="1244"/>
      <c r="Y101" s="1244"/>
      <c r="Z101" s="1244"/>
      <c r="AA101" s="1244"/>
      <c r="AB101" s="1244"/>
      <c r="AC101" s="1244"/>
      <c r="AD101" s="1244"/>
      <c r="AE101" s="1244"/>
      <c r="AF101" s="1244"/>
      <c r="AG101" s="1244"/>
      <c r="AH101" s="1239" t="s">
        <v>2015</v>
      </c>
    </row>
    <row r="102" spans="1:34">
      <c r="A102" s="1247" t="s">
        <v>2014</v>
      </c>
      <c r="B102" s="1246"/>
      <c r="C102" s="1246"/>
      <c r="D102" s="1246"/>
      <c r="E102" s="1246"/>
      <c r="F102" s="1246"/>
      <c r="G102" s="1246"/>
      <c r="H102" s="1246"/>
      <c r="I102" s="1245"/>
      <c r="J102" s="1244"/>
      <c r="K102" s="1244"/>
      <c r="L102" s="1244"/>
      <c r="M102" s="1244"/>
      <c r="N102" s="1244"/>
      <c r="O102" s="1244"/>
      <c r="P102" s="1244"/>
      <c r="Q102" s="1244"/>
      <c r="R102" s="1244"/>
      <c r="S102" s="1244"/>
      <c r="T102" s="1244"/>
      <c r="U102" s="1244"/>
      <c r="V102" s="1244"/>
      <c r="W102" s="1244"/>
      <c r="X102" s="1244"/>
      <c r="Y102" s="1244"/>
      <c r="Z102" s="1244"/>
      <c r="AA102" s="1244"/>
      <c r="AB102" s="1244"/>
      <c r="AC102" s="1244"/>
      <c r="AD102" s="1244"/>
      <c r="AE102" s="1244"/>
      <c r="AF102" s="1244"/>
      <c r="AG102" s="1244"/>
      <c r="AH102" s="1239" t="s">
        <v>2013</v>
      </c>
    </row>
    <row r="103" spans="1:34">
      <c r="A103" s="1247" t="s">
        <v>2012</v>
      </c>
      <c r="B103" s="1246"/>
      <c r="C103" s="1246"/>
      <c r="D103" s="1246"/>
      <c r="E103" s="1246"/>
      <c r="F103" s="1246"/>
      <c r="G103" s="1246"/>
      <c r="H103" s="1246"/>
      <c r="I103" s="1245"/>
      <c r="J103" s="1244"/>
      <c r="K103" s="1244"/>
      <c r="L103" s="1244"/>
      <c r="M103" s="1244"/>
      <c r="N103" s="1244"/>
      <c r="O103" s="1244"/>
      <c r="P103" s="1244"/>
      <c r="Q103" s="1244"/>
      <c r="R103" s="1244"/>
      <c r="S103" s="1244"/>
      <c r="T103" s="1244"/>
      <c r="U103" s="1244"/>
      <c r="V103" s="1244"/>
      <c r="W103" s="1244"/>
      <c r="X103" s="1244"/>
      <c r="Y103" s="1244"/>
      <c r="Z103" s="1244"/>
      <c r="AA103" s="1244"/>
      <c r="AB103" s="1244"/>
      <c r="AC103" s="1244"/>
      <c r="AD103" s="1244"/>
      <c r="AE103" s="1244"/>
      <c r="AF103" s="1244"/>
      <c r="AG103" s="1244"/>
      <c r="AH103" s="1239" t="s">
        <v>2011</v>
      </c>
    </row>
    <row r="104" spans="1:34">
      <c r="A104" s="1247" t="s">
        <v>2010</v>
      </c>
      <c r="B104" s="1246"/>
      <c r="C104" s="1246"/>
      <c r="D104" s="1246"/>
      <c r="E104" s="1246"/>
      <c r="F104" s="1246"/>
      <c r="G104" s="1246"/>
      <c r="H104" s="1246"/>
      <c r="I104" s="1245"/>
      <c r="J104" s="1244"/>
      <c r="K104" s="1244"/>
      <c r="L104" s="1244"/>
      <c r="M104" s="1244"/>
      <c r="N104" s="1244"/>
      <c r="O104" s="1244"/>
      <c r="P104" s="1244"/>
      <c r="Q104" s="1244"/>
      <c r="R104" s="1244"/>
      <c r="S104" s="1244"/>
      <c r="T104" s="1244"/>
      <c r="U104" s="1244"/>
      <c r="V104" s="1244"/>
      <c r="W104" s="1244"/>
      <c r="X104" s="1244"/>
      <c r="Y104" s="1244"/>
      <c r="Z104" s="1244"/>
      <c r="AA104" s="1244"/>
      <c r="AB104" s="1244"/>
      <c r="AC104" s="1244"/>
      <c r="AD104" s="1244"/>
      <c r="AE104" s="1244"/>
      <c r="AF104" s="1244"/>
      <c r="AG104" s="1244"/>
      <c r="AH104" s="1239" t="s">
        <v>2009</v>
      </c>
    </row>
    <row r="105" spans="1:34">
      <c r="A105" s="1247" t="s">
        <v>2008</v>
      </c>
      <c r="B105" s="1246"/>
      <c r="C105" s="1246"/>
      <c r="D105" s="1246"/>
      <c r="E105" s="1246"/>
      <c r="F105" s="1246"/>
      <c r="G105" s="1246"/>
      <c r="H105" s="1246"/>
      <c r="I105" s="1245"/>
      <c r="J105" s="1244"/>
      <c r="K105" s="1244"/>
      <c r="L105" s="1244"/>
      <c r="M105" s="1244"/>
      <c r="N105" s="1244"/>
      <c r="O105" s="1244"/>
      <c r="P105" s="1244"/>
      <c r="Q105" s="1244"/>
      <c r="R105" s="1244"/>
      <c r="S105" s="1244"/>
      <c r="T105" s="1244"/>
      <c r="U105" s="1244"/>
      <c r="V105" s="1244"/>
      <c r="W105" s="1244"/>
      <c r="X105" s="1244"/>
      <c r="Y105" s="1244"/>
      <c r="Z105" s="1244"/>
      <c r="AA105" s="1244"/>
      <c r="AB105" s="1244"/>
      <c r="AC105" s="1244"/>
      <c r="AD105" s="1244"/>
      <c r="AE105" s="1244"/>
      <c r="AF105" s="1244"/>
      <c r="AG105" s="1244"/>
      <c r="AH105" s="1239" t="s">
        <v>2007</v>
      </c>
    </row>
    <row r="106" spans="1:34">
      <c r="A106" s="1247" t="s">
        <v>2006</v>
      </c>
      <c r="B106" s="1246"/>
      <c r="C106" s="1246"/>
      <c r="D106" s="1246"/>
      <c r="E106" s="1246"/>
      <c r="F106" s="1246"/>
      <c r="G106" s="1246"/>
      <c r="H106" s="1246"/>
      <c r="I106" s="1245"/>
      <c r="J106" s="1244"/>
      <c r="K106" s="1244"/>
      <c r="L106" s="1244"/>
      <c r="M106" s="1244"/>
      <c r="N106" s="1244"/>
      <c r="O106" s="1244"/>
      <c r="P106" s="1244"/>
      <c r="Q106" s="1244"/>
      <c r="R106" s="1244"/>
      <c r="S106" s="1244"/>
      <c r="T106" s="1244"/>
      <c r="U106" s="1244"/>
      <c r="V106" s="1244"/>
      <c r="W106" s="1244"/>
      <c r="X106" s="1244"/>
      <c r="Y106" s="1244"/>
      <c r="Z106" s="1244"/>
      <c r="AA106" s="1244"/>
      <c r="AB106" s="1244"/>
      <c r="AC106" s="1244"/>
      <c r="AD106" s="1244"/>
      <c r="AE106" s="1244"/>
      <c r="AF106" s="1244"/>
      <c r="AG106" s="1244"/>
      <c r="AH106" s="1239" t="s">
        <v>2005</v>
      </c>
    </row>
    <row r="107" spans="1:34">
      <c r="A107" s="1247" t="s">
        <v>2004</v>
      </c>
      <c r="B107" s="1246"/>
      <c r="C107" s="1246"/>
      <c r="D107" s="1246"/>
      <c r="E107" s="1246"/>
      <c r="F107" s="1246"/>
      <c r="G107" s="1246"/>
      <c r="H107" s="1246"/>
      <c r="I107" s="1245"/>
      <c r="J107" s="1244"/>
      <c r="K107" s="1244"/>
      <c r="L107" s="1244"/>
      <c r="M107" s="1244"/>
      <c r="N107" s="1244"/>
      <c r="O107" s="1244"/>
      <c r="P107" s="1244"/>
      <c r="Q107" s="1244"/>
      <c r="R107" s="1244"/>
      <c r="S107" s="1244"/>
      <c r="T107" s="1244"/>
      <c r="U107" s="1244"/>
      <c r="V107" s="1244"/>
      <c r="W107" s="1244"/>
      <c r="X107" s="1244"/>
      <c r="Y107" s="1244"/>
      <c r="Z107" s="1244"/>
      <c r="AA107" s="1244"/>
      <c r="AB107" s="1244"/>
      <c r="AC107" s="1244"/>
      <c r="AD107" s="1244"/>
      <c r="AE107" s="1244"/>
      <c r="AF107" s="1244"/>
      <c r="AG107" s="1244"/>
      <c r="AH107" s="1239" t="s">
        <v>2003</v>
      </c>
    </row>
    <row r="108" spans="1:34">
      <c r="A108" s="1247" t="s">
        <v>2002</v>
      </c>
      <c r="B108" s="1246"/>
      <c r="C108" s="1246"/>
      <c r="D108" s="1246"/>
      <c r="E108" s="1246"/>
      <c r="F108" s="1246"/>
      <c r="G108" s="1246"/>
      <c r="H108" s="1246"/>
      <c r="I108" s="1245"/>
      <c r="J108" s="1244"/>
      <c r="K108" s="1244"/>
      <c r="L108" s="1244"/>
      <c r="M108" s="1244"/>
      <c r="N108" s="1244"/>
      <c r="O108" s="1244"/>
      <c r="P108" s="1244"/>
      <c r="Q108" s="1244"/>
      <c r="R108" s="1244"/>
      <c r="S108" s="1244"/>
      <c r="T108" s="1244"/>
      <c r="U108" s="1244"/>
      <c r="V108" s="1244"/>
      <c r="W108" s="1244"/>
      <c r="X108" s="1244"/>
      <c r="Y108" s="1244"/>
      <c r="Z108" s="1244"/>
      <c r="AA108" s="1244"/>
      <c r="AB108" s="1244"/>
      <c r="AC108" s="1244"/>
      <c r="AD108" s="1244"/>
      <c r="AE108" s="1244"/>
      <c r="AF108" s="1244"/>
      <c r="AG108" s="1244"/>
      <c r="AH108" s="1239" t="s">
        <v>2001</v>
      </c>
    </row>
    <row r="109" spans="1:34">
      <c r="A109" s="1247" t="s">
        <v>2000</v>
      </c>
      <c r="B109" s="1246"/>
      <c r="C109" s="1246"/>
      <c r="D109" s="1246"/>
      <c r="E109" s="1246"/>
      <c r="F109" s="1246"/>
      <c r="G109" s="1246"/>
      <c r="H109" s="1246"/>
      <c r="I109" s="1245"/>
      <c r="J109" s="1244"/>
      <c r="K109" s="1244"/>
      <c r="L109" s="1244"/>
      <c r="M109" s="1244"/>
      <c r="N109" s="1244"/>
      <c r="O109" s="1244"/>
      <c r="P109" s="1244"/>
      <c r="Q109" s="1244"/>
      <c r="R109" s="1244"/>
      <c r="S109" s="1244"/>
      <c r="T109" s="1244"/>
      <c r="U109" s="1244"/>
      <c r="V109" s="1244"/>
      <c r="W109" s="1244"/>
      <c r="X109" s="1244"/>
      <c r="Y109" s="1244"/>
      <c r="Z109" s="1244"/>
      <c r="AA109" s="1244"/>
      <c r="AB109" s="1244"/>
      <c r="AC109" s="1244"/>
      <c r="AD109" s="1244"/>
      <c r="AE109" s="1244"/>
      <c r="AF109" s="1244"/>
      <c r="AG109" s="1244"/>
      <c r="AH109" s="1239" t="s">
        <v>1999</v>
      </c>
    </row>
    <row r="110" spans="1:34">
      <c r="A110" s="1247" t="s">
        <v>1998</v>
      </c>
      <c r="B110" s="1246"/>
      <c r="C110" s="1246"/>
      <c r="D110" s="1246"/>
      <c r="E110" s="1246"/>
      <c r="F110" s="1246"/>
      <c r="G110" s="1246"/>
      <c r="H110" s="1246"/>
      <c r="I110" s="1245"/>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39" t="s">
        <v>1997</v>
      </c>
    </row>
    <row r="111" spans="1:34">
      <c r="A111" s="1247" t="s">
        <v>1996</v>
      </c>
      <c r="B111" s="1246"/>
      <c r="C111" s="1246"/>
      <c r="D111" s="1246"/>
      <c r="E111" s="1246"/>
      <c r="F111" s="1246"/>
      <c r="G111" s="1246"/>
      <c r="H111" s="1246"/>
      <c r="I111" s="1245"/>
      <c r="J111" s="1244"/>
      <c r="K111" s="1244"/>
      <c r="L111" s="1244"/>
      <c r="M111" s="1244"/>
      <c r="N111" s="1244"/>
      <c r="O111" s="1244"/>
      <c r="P111" s="1244"/>
      <c r="Q111" s="1244"/>
      <c r="R111" s="1244"/>
      <c r="S111" s="1244"/>
      <c r="T111" s="1244"/>
      <c r="U111" s="1244"/>
      <c r="V111" s="1244"/>
      <c r="W111" s="1244"/>
      <c r="X111" s="1244"/>
      <c r="Y111" s="1244"/>
      <c r="Z111" s="1244"/>
      <c r="AA111" s="1244"/>
      <c r="AB111" s="1244"/>
      <c r="AC111" s="1244"/>
      <c r="AD111" s="1244"/>
      <c r="AE111" s="1244"/>
      <c r="AF111" s="1244"/>
      <c r="AG111" s="1244"/>
      <c r="AH111" s="1239" t="s">
        <v>1995</v>
      </c>
    </row>
    <row r="112" spans="1:34">
      <c r="A112" s="1247" t="s">
        <v>1994</v>
      </c>
      <c r="B112" s="1246"/>
      <c r="C112" s="1246"/>
      <c r="D112" s="1246"/>
      <c r="E112" s="1246"/>
      <c r="F112" s="1246"/>
      <c r="G112" s="1246"/>
      <c r="H112" s="1246"/>
      <c r="I112" s="1245"/>
      <c r="J112" s="1244"/>
      <c r="K112" s="1244"/>
      <c r="L112" s="1244"/>
      <c r="M112" s="1244"/>
      <c r="N112" s="1244"/>
      <c r="O112" s="1244"/>
      <c r="P112" s="1244"/>
      <c r="Q112" s="1244"/>
      <c r="R112" s="1244"/>
      <c r="S112" s="1244"/>
      <c r="T112" s="1244"/>
      <c r="U112" s="1244"/>
      <c r="V112" s="1244"/>
      <c r="W112" s="1244"/>
      <c r="X112" s="1244"/>
      <c r="Y112" s="1244"/>
      <c r="Z112" s="1244"/>
      <c r="AA112" s="1244"/>
      <c r="AB112" s="1244"/>
      <c r="AC112" s="1244"/>
      <c r="AD112" s="1244"/>
      <c r="AE112" s="1244"/>
      <c r="AF112" s="1244"/>
      <c r="AG112" s="1244"/>
      <c r="AH112" s="1239" t="s">
        <v>1993</v>
      </c>
    </row>
    <row r="113" spans="1:34">
      <c r="A113" s="1247" t="s">
        <v>1990</v>
      </c>
      <c r="B113" s="1246"/>
      <c r="C113" s="1246"/>
      <c r="D113" s="1246"/>
      <c r="E113" s="1246"/>
      <c r="F113" s="1246"/>
      <c r="G113" s="1246"/>
      <c r="H113" s="1246"/>
      <c r="I113" s="1245"/>
      <c r="J113" s="1244"/>
      <c r="K113" s="1244"/>
      <c r="L113" s="1244"/>
      <c r="M113" s="1244"/>
      <c r="N113" s="1244"/>
      <c r="O113" s="1244"/>
      <c r="P113" s="1244"/>
      <c r="Q113" s="1244"/>
      <c r="R113" s="1244"/>
      <c r="S113" s="1244"/>
      <c r="T113" s="1244"/>
      <c r="U113" s="1244"/>
      <c r="V113" s="1244"/>
      <c r="W113" s="1244"/>
      <c r="X113" s="1244"/>
      <c r="Y113" s="1244"/>
      <c r="Z113" s="1244"/>
      <c r="AA113" s="1244"/>
      <c r="AB113" s="1244"/>
      <c r="AC113" s="1244"/>
      <c r="AD113" s="1244"/>
      <c r="AE113" s="1244"/>
      <c r="AF113" s="1244"/>
      <c r="AG113" s="1244"/>
      <c r="AH113" s="1239" t="s">
        <v>1992</v>
      </c>
    </row>
    <row r="114" spans="1:34">
      <c r="A114" s="1247" t="s">
        <v>1988</v>
      </c>
      <c r="B114" s="1246"/>
      <c r="C114" s="1246"/>
      <c r="D114" s="1246"/>
      <c r="E114" s="1246"/>
      <c r="F114" s="1246"/>
      <c r="G114" s="1246"/>
      <c r="H114" s="1246"/>
      <c r="I114" s="1245"/>
      <c r="J114" s="1244"/>
      <c r="K114" s="1244"/>
      <c r="L114" s="1244"/>
      <c r="M114" s="1244"/>
      <c r="N114" s="1244"/>
      <c r="O114" s="1244"/>
      <c r="P114" s="1244"/>
      <c r="Q114" s="1244"/>
      <c r="R114" s="1244"/>
      <c r="S114" s="1244"/>
      <c r="T114" s="1244"/>
      <c r="U114" s="1244"/>
      <c r="V114" s="1244"/>
      <c r="W114" s="1244"/>
      <c r="X114" s="1244"/>
      <c r="Y114" s="1244"/>
      <c r="Z114" s="1244"/>
      <c r="AA114" s="1244"/>
      <c r="AB114" s="1244"/>
      <c r="AC114" s="1244"/>
      <c r="AD114" s="1244"/>
      <c r="AE114" s="1244"/>
      <c r="AF114" s="1244"/>
      <c r="AG114" s="1244"/>
      <c r="AH114" s="1239" t="s">
        <v>1991</v>
      </c>
    </row>
    <row r="115" spans="1:34">
      <c r="A115" s="1247" t="s">
        <v>1990</v>
      </c>
      <c r="B115" s="1246"/>
      <c r="C115" s="1246"/>
      <c r="D115" s="1246"/>
      <c r="E115" s="1246"/>
      <c r="F115" s="1246"/>
      <c r="G115" s="1246"/>
      <c r="H115" s="1246"/>
      <c r="I115" s="1245"/>
      <c r="J115" s="1244"/>
      <c r="K115" s="1244"/>
      <c r="L115" s="1244"/>
      <c r="M115" s="1244"/>
      <c r="N115" s="1244"/>
      <c r="O115" s="1244"/>
      <c r="P115" s="1244"/>
      <c r="Q115" s="1244"/>
      <c r="R115" s="1244"/>
      <c r="S115" s="1244"/>
      <c r="T115" s="1244"/>
      <c r="U115" s="1244"/>
      <c r="V115" s="1244"/>
      <c r="W115" s="1244"/>
      <c r="X115" s="1244"/>
      <c r="Y115" s="1244"/>
      <c r="Z115" s="1244"/>
      <c r="AA115" s="1244"/>
      <c r="AB115" s="1244"/>
      <c r="AC115" s="1244"/>
      <c r="AD115" s="1244"/>
      <c r="AE115" s="1244"/>
      <c r="AF115" s="1244"/>
      <c r="AG115" s="1244"/>
      <c r="AH115" s="1239" t="s">
        <v>1989</v>
      </c>
    </row>
    <row r="116" spans="1:34">
      <c r="A116" s="1247" t="s">
        <v>1988</v>
      </c>
      <c r="B116" s="1246"/>
      <c r="C116" s="1246"/>
      <c r="D116" s="1246"/>
      <c r="E116" s="1246"/>
      <c r="F116" s="1246"/>
      <c r="G116" s="1246"/>
      <c r="H116" s="1246"/>
      <c r="I116" s="1245"/>
      <c r="J116" s="1244"/>
      <c r="K116" s="1244"/>
      <c r="L116" s="1244"/>
      <c r="M116" s="1244"/>
      <c r="N116" s="1244"/>
      <c r="O116" s="1244"/>
      <c r="P116" s="1244"/>
      <c r="Q116" s="1244"/>
      <c r="R116" s="1244"/>
      <c r="S116" s="1244"/>
      <c r="T116" s="1244"/>
      <c r="U116" s="1244"/>
      <c r="V116" s="1244"/>
      <c r="W116" s="1244"/>
      <c r="X116" s="1244"/>
      <c r="Y116" s="1244"/>
      <c r="Z116" s="1244"/>
      <c r="AA116" s="1244"/>
      <c r="AB116" s="1244"/>
      <c r="AC116" s="1244"/>
      <c r="AD116" s="1244"/>
      <c r="AE116" s="1244"/>
      <c r="AF116" s="1244"/>
      <c r="AG116" s="1244"/>
      <c r="AH116" s="1239" t="s">
        <v>1987</v>
      </c>
    </row>
    <row r="117" spans="1:34">
      <c r="A117" s="1247" t="s">
        <v>1986</v>
      </c>
      <c r="B117" s="1246"/>
      <c r="C117" s="1246"/>
      <c r="D117" s="1246"/>
      <c r="E117" s="1246"/>
      <c r="F117" s="1246"/>
      <c r="G117" s="1246"/>
      <c r="H117" s="1246"/>
      <c r="I117" s="1245"/>
      <c r="J117" s="1244"/>
      <c r="K117" s="1244"/>
      <c r="L117" s="1244"/>
      <c r="M117" s="1244"/>
      <c r="N117" s="1244"/>
      <c r="O117" s="1244"/>
      <c r="P117" s="1244"/>
      <c r="Q117" s="1244"/>
      <c r="R117" s="1244"/>
      <c r="S117" s="1244"/>
      <c r="T117" s="1244"/>
      <c r="U117" s="1244"/>
      <c r="V117" s="1244"/>
      <c r="W117" s="1244"/>
      <c r="X117" s="1244"/>
      <c r="Y117" s="1244"/>
      <c r="Z117" s="1244"/>
      <c r="AA117" s="1244"/>
      <c r="AB117" s="1244"/>
      <c r="AC117" s="1244"/>
      <c r="AD117" s="1244"/>
      <c r="AE117" s="1244"/>
      <c r="AF117" s="1244"/>
      <c r="AG117" s="1244"/>
      <c r="AH117" s="1239" t="s">
        <v>1985</v>
      </c>
    </row>
    <row r="118" spans="1:34">
      <c r="A118" s="1247" t="s">
        <v>1984</v>
      </c>
      <c r="B118" s="1246"/>
      <c r="C118" s="1246"/>
      <c r="D118" s="1246"/>
      <c r="E118" s="1246"/>
      <c r="F118" s="1246"/>
      <c r="G118" s="1246"/>
      <c r="H118" s="1246"/>
      <c r="I118" s="1245"/>
      <c r="J118" s="1244"/>
      <c r="K118" s="1244"/>
      <c r="L118" s="1244"/>
      <c r="M118" s="1244"/>
      <c r="N118" s="1244"/>
      <c r="O118" s="1244"/>
      <c r="P118" s="1244"/>
      <c r="Q118" s="1244"/>
      <c r="R118" s="1244"/>
      <c r="S118" s="1244"/>
      <c r="T118" s="1244"/>
      <c r="U118" s="1244"/>
      <c r="V118" s="1244"/>
      <c r="W118" s="1244"/>
      <c r="X118" s="1244"/>
      <c r="Y118" s="1244"/>
      <c r="Z118" s="1244"/>
      <c r="AA118" s="1244"/>
      <c r="AB118" s="1244"/>
      <c r="AC118" s="1244"/>
      <c r="AD118" s="1244"/>
      <c r="AE118" s="1244"/>
      <c r="AF118" s="1244"/>
      <c r="AG118" s="1244"/>
      <c r="AH118" s="1239" t="s">
        <v>1983</v>
      </c>
    </row>
    <row r="119" spans="1:34">
      <c r="A119" s="1247" t="s">
        <v>1982</v>
      </c>
      <c r="B119" s="1246"/>
      <c r="C119" s="1246"/>
      <c r="D119" s="1246"/>
      <c r="E119" s="1246"/>
      <c r="F119" s="1246"/>
      <c r="G119" s="1246"/>
      <c r="H119" s="1246"/>
      <c r="I119" s="1245"/>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39" t="s">
        <v>1981</v>
      </c>
    </row>
    <row r="120" spans="1:34">
      <c r="A120" s="1247" t="s">
        <v>1980</v>
      </c>
      <c r="B120" s="1246"/>
      <c r="C120" s="1246"/>
      <c r="D120" s="1246"/>
      <c r="E120" s="1246"/>
      <c r="F120" s="1246"/>
      <c r="G120" s="1246"/>
      <c r="H120" s="1246"/>
      <c r="I120" s="1245"/>
      <c r="J120" s="1244"/>
      <c r="K120" s="1244"/>
      <c r="L120" s="1244"/>
      <c r="M120" s="1244"/>
      <c r="N120" s="1244"/>
      <c r="O120" s="1244"/>
      <c r="P120" s="1244"/>
      <c r="Q120" s="1244"/>
      <c r="R120" s="1244"/>
      <c r="S120" s="1244"/>
      <c r="T120" s="1244"/>
      <c r="U120" s="1244"/>
      <c r="V120" s="1244"/>
      <c r="W120" s="1244"/>
      <c r="X120" s="1244"/>
      <c r="Y120" s="1244"/>
      <c r="Z120" s="1244"/>
      <c r="AA120" s="1244"/>
      <c r="AB120" s="1244"/>
      <c r="AC120" s="1244"/>
      <c r="AD120" s="1244"/>
      <c r="AE120" s="1244"/>
      <c r="AF120" s="1244"/>
      <c r="AG120" s="1244"/>
      <c r="AH120" s="1239" t="s">
        <v>1979</v>
      </c>
    </row>
    <row r="121" spans="1:34">
      <c r="A121" s="1247" t="s">
        <v>1978</v>
      </c>
      <c r="B121" s="1246"/>
      <c r="C121" s="1246"/>
      <c r="D121" s="1246"/>
      <c r="E121" s="1246"/>
      <c r="F121" s="1246"/>
      <c r="G121" s="1246"/>
      <c r="H121" s="1246"/>
      <c r="I121" s="1245"/>
      <c r="J121" s="1244"/>
      <c r="K121" s="1244"/>
      <c r="L121" s="1244"/>
      <c r="M121" s="1244"/>
      <c r="N121" s="1244"/>
      <c r="O121" s="1244"/>
      <c r="P121" s="1244"/>
      <c r="Q121" s="1244"/>
      <c r="R121" s="1244"/>
      <c r="S121" s="1244"/>
      <c r="T121" s="1244"/>
      <c r="U121" s="1244"/>
      <c r="V121" s="1244"/>
      <c r="W121" s="1244"/>
      <c r="X121" s="1244"/>
      <c r="Y121" s="1244"/>
      <c r="Z121" s="1244"/>
      <c r="AA121" s="1244"/>
      <c r="AB121" s="1244"/>
      <c r="AC121" s="1244"/>
      <c r="AD121" s="1244"/>
      <c r="AE121" s="1244"/>
      <c r="AF121" s="1244"/>
      <c r="AG121" s="1244"/>
      <c r="AH121" s="1239" t="s">
        <v>1977</v>
      </c>
    </row>
    <row r="122" spans="1:34">
      <c r="A122" s="1247" t="s">
        <v>1976</v>
      </c>
      <c r="B122" s="1246"/>
      <c r="C122" s="1246"/>
      <c r="D122" s="1246"/>
      <c r="E122" s="1246"/>
      <c r="F122" s="1246"/>
      <c r="G122" s="1246"/>
      <c r="H122" s="1246"/>
      <c r="I122" s="1245"/>
      <c r="J122" s="1244"/>
      <c r="K122" s="1244"/>
      <c r="L122" s="1244"/>
      <c r="M122" s="1244"/>
      <c r="N122" s="1244"/>
      <c r="O122" s="1244"/>
      <c r="P122" s="1244"/>
      <c r="Q122" s="1244"/>
      <c r="R122" s="1244"/>
      <c r="S122" s="1244"/>
      <c r="T122" s="1244"/>
      <c r="U122" s="1244"/>
      <c r="V122" s="1244"/>
      <c r="W122" s="1244"/>
      <c r="X122" s="1244"/>
      <c r="Y122" s="1244"/>
      <c r="Z122" s="1244"/>
      <c r="AA122" s="1244"/>
      <c r="AB122" s="1244"/>
      <c r="AC122" s="1244"/>
      <c r="AD122" s="1244"/>
      <c r="AE122" s="1244"/>
      <c r="AF122" s="1244"/>
      <c r="AG122" s="1244"/>
      <c r="AH122" s="1239" t="s">
        <v>1975</v>
      </c>
    </row>
    <row r="123" spans="1:34">
      <c r="A123" s="1247" t="s">
        <v>1974</v>
      </c>
      <c r="B123" s="1246"/>
      <c r="C123" s="1246"/>
      <c r="D123" s="1246"/>
      <c r="E123" s="1246"/>
      <c r="F123" s="1246"/>
      <c r="G123" s="1246"/>
      <c r="H123" s="1246"/>
      <c r="I123" s="1245"/>
      <c r="J123" s="1244"/>
      <c r="K123" s="1244"/>
      <c r="L123" s="1244"/>
      <c r="M123" s="1244"/>
      <c r="N123" s="1244"/>
      <c r="O123" s="1244"/>
      <c r="P123" s="1244"/>
      <c r="Q123" s="1244"/>
      <c r="R123" s="1244"/>
      <c r="S123" s="1244"/>
      <c r="T123" s="1244"/>
      <c r="U123" s="1244"/>
      <c r="V123" s="1244"/>
      <c r="W123" s="1244"/>
      <c r="X123" s="1244"/>
      <c r="Y123" s="1244"/>
      <c r="Z123" s="1244"/>
      <c r="AA123" s="1244"/>
      <c r="AB123" s="1244"/>
      <c r="AC123" s="1244"/>
      <c r="AD123" s="1244"/>
      <c r="AE123" s="1244"/>
      <c r="AF123" s="1244"/>
      <c r="AG123" s="1244"/>
      <c r="AH123" s="1239" t="s">
        <v>1973</v>
      </c>
    </row>
    <row r="124" spans="1:34">
      <c r="A124" s="1247" t="s">
        <v>1972</v>
      </c>
      <c r="B124" s="1246"/>
      <c r="C124" s="1246"/>
      <c r="D124" s="1246"/>
      <c r="E124" s="1246"/>
      <c r="F124" s="1246"/>
      <c r="G124" s="1246"/>
      <c r="H124" s="1246"/>
      <c r="I124" s="1245"/>
      <c r="J124" s="1244"/>
      <c r="K124" s="1244"/>
      <c r="L124" s="1244"/>
      <c r="M124" s="1244"/>
      <c r="N124" s="1244"/>
      <c r="O124" s="1244"/>
      <c r="P124" s="1244"/>
      <c r="Q124" s="1244"/>
      <c r="R124" s="1244"/>
      <c r="S124" s="1244"/>
      <c r="T124" s="1244"/>
      <c r="U124" s="1244"/>
      <c r="V124" s="1244"/>
      <c r="W124" s="1244"/>
      <c r="X124" s="1244"/>
      <c r="Y124" s="1244"/>
      <c r="Z124" s="1244"/>
      <c r="AA124" s="1244"/>
      <c r="AB124" s="1244"/>
      <c r="AC124" s="1244"/>
      <c r="AD124" s="1244"/>
      <c r="AE124" s="1244"/>
      <c r="AF124" s="1244"/>
      <c r="AG124" s="1244"/>
      <c r="AH124" s="1239" t="s">
        <v>1971</v>
      </c>
    </row>
    <row r="125" spans="1:34">
      <c r="A125" s="1247" t="s">
        <v>1970</v>
      </c>
      <c r="B125" s="1246"/>
      <c r="C125" s="1246"/>
      <c r="D125" s="1246"/>
      <c r="E125" s="1246"/>
      <c r="F125" s="1246"/>
      <c r="G125" s="1246"/>
      <c r="H125" s="1246"/>
      <c r="I125" s="1245"/>
      <c r="J125" s="1244"/>
      <c r="K125" s="1244"/>
      <c r="L125" s="1244"/>
      <c r="M125" s="1244"/>
      <c r="N125" s="1244"/>
      <c r="O125" s="1244"/>
      <c r="P125" s="1244"/>
      <c r="Q125" s="1244"/>
      <c r="R125" s="1244"/>
      <c r="S125" s="1244"/>
      <c r="T125" s="1244"/>
      <c r="U125" s="1244"/>
      <c r="V125" s="1244"/>
      <c r="W125" s="1244"/>
      <c r="X125" s="1244"/>
      <c r="Y125" s="1244"/>
      <c r="Z125" s="1244"/>
      <c r="AA125" s="1244"/>
      <c r="AB125" s="1244"/>
      <c r="AC125" s="1244"/>
      <c r="AD125" s="1244"/>
      <c r="AE125" s="1244"/>
      <c r="AF125" s="1244"/>
      <c r="AG125" s="1244"/>
      <c r="AH125" s="1239" t="s">
        <v>1969</v>
      </c>
    </row>
    <row r="126" spans="1:34">
      <c r="A126" s="1247" t="s">
        <v>1968</v>
      </c>
      <c r="B126" s="1246"/>
      <c r="C126" s="1246"/>
      <c r="D126" s="1246"/>
      <c r="E126" s="1246"/>
      <c r="F126" s="1246"/>
      <c r="G126" s="1246"/>
      <c r="H126" s="1246"/>
      <c r="I126" s="1245"/>
      <c r="J126" s="1244"/>
      <c r="K126" s="1244"/>
      <c r="L126" s="1244"/>
      <c r="M126" s="1244"/>
      <c r="N126" s="1244"/>
      <c r="O126" s="1244"/>
      <c r="P126" s="1244"/>
      <c r="Q126" s="1244"/>
      <c r="R126" s="1244"/>
      <c r="S126" s="1244"/>
      <c r="T126" s="1244"/>
      <c r="U126" s="1244"/>
      <c r="V126" s="1244"/>
      <c r="W126" s="1244"/>
      <c r="X126" s="1244"/>
      <c r="Y126" s="1244"/>
      <c r="Z126" s="1244"/>
      <c r="AA126" s="1244"/>
      <c r="AB126" s="1244"/>
      <c r="AC126" s="1244"/>
      <c r="AD126" s="1244"/>
      <c r="AE126" s="1244"/>
      <c r="AF126" s="1244"/>
      <c r="AG126" s="1244"/>
      <c r="AH126" s="1239" t="s">
        <v>1967</v>
      </c>
    </row>
    <row r="127" spans="1:34">
      <c r="A127" s="1247" t="s">
        <v>1966</v>
      </c>
      <c r="B127" s="1246"/>
      <c r="C127" s="1246"/>
      <c r="D127" s="1246"/>
      <c r="E127" s="1246"/>
      <c r="F127" s="1246"/>
      <c r="G127" s="1246"/>
      <c r="H127" s="1246"/>
      <c r="I127" s="1245"/>
      <c r="J127" s="1244"/>
      <c r="K127" s="1244"/>
      <c r="L127" s="1244"/>
      <c r="M127" s="1244"/>
      <c r="N127" s="1244"/>
      <c r="O127" s="1244"/>
      <c r="P127" s="1244"/>
      <c r="Q127" s="1244"/>
      <c r="R127" s="1244"/>
      <c r="S127" s="1244"/>
      <c r="T127" s="1244"/>
      <c r="U127" s="1244"/>
      <c r="V127" s="1244"/>
      <c r="W127" s="1244"/>
      <c r="X127" s="1244"/>
      <c r="Y127" s="1244"/>
      <c r="Z127" s="1244"/>
      <c r="AA127" s="1244"/>
      <c r="AB127" s="1244"/>
      <c r="AC127" s="1244"/>
      <c r="AD127" s="1244"/>
      <c r="AE127" s="1244"/>
      <c r="AF127" s="1244"/>
      <c r="AG127" s="1244"/>
      <c r="AH127" s="1239" t="s">
        <v>1964</v>
      </c>
    </row>
    <row r="128" spans="1:34">
      <c r="A128" s="1247" t="s">
        <v>1965</v>
      </c>
      <c r="B128" s="1246"/>
      <c r="C128" s="1246"/>
      <c r="D128" s="1246"/>
      <c r="E128" s="1246"/>
      <c r="F128" s="1246"/>
      <c r="G128" s="1246"/>
      <c r="H128" s="1246"/>
      <c r="I128" s="1245"/>
      <c r="J128" s="1244"/>
      <c r="K128" s="1244"/>
      <c r="L128" s="1244"/>
      <c r="M128" s="1244"/>
      <c r="N128" s="1244"/>
      <c r="O128" s="1244"/>
      <c r="P128" s="1244"/>
      <c r="Q128" s="1244"/>
      <c r="R128" s="1244"/>
      <c r="S128" s="1244"/>
      <c r="T128" s="1244"/>
      <c r="U128" s="1244"/>
      <c r="V128" s="1244"/>
      <c r="W128" s="1244"/>
      <c r="X128" s="1244"/>
      <c r="Y128" s="1244"/>
      <c r="Z128" s="1244"/>
      <c r="AA128" s="1244"/>
      <c r="AB128" s="1244"/>
      <c r="AC128" s="1244"/>
      <c r="AD128" s="1244"/>
      <c r="AE128" s="1244"/>
      <c r="AF128" s="1244"/>
      <c r="AG128" s="1244"/>
      <c r="AH128" s="1239" t="s">
        <v>1964</v>
      </c>
    </row>
    <row r="129" spans="1:48">
      <c r="A129" s="1247"/>
      <c r="B129" s="1246"/>
      <c r="C129" s="1246"/>
      <c r="D129" s="1246"/>
      <c r="E129" s="1246"/>
      <c r="F129" s="1246"/>
      <c r="G129" s="1246"/>
      <c r="H129" s="1246"/>
      <c r="I129" s="1245"/>
      <c r="J129" s="1244"/>
      <c r="K129" s="1244"/>
      <c r="L129" s="1244"/>
      <c r="M129" s="1244"/>
      <c r="N129" s="1244"/>
      <c r="O129" s="1244"/>
      <c r="P129" s="1244"/>
      <c r="Q129" s="1244"/>
      <c r="R129" s="1244"/>
      <c r="S129" s="1244"/>
      <c r="T129" s="1244"/>
      <c r="U129" s="1244"/>
      <c r="V129" s="1244"/>
      <c r="W129" s="1244"/>
      <c r="X129" s="1244"/>
      <c r="Y129" s="1244"/>
      <c r="Z129" s="1244"/>
      <c r="AA129" s="1244"/>
      <c r="AB129" s="1244"/>
      <c r="AC129" s="1244"/>
      <c r="AD129" s="1244"/>
      <c r="AE129" s="1244"/>
      <c r="AF129" s="1244"/>
      <c r="AG129" s="1244"/>
    </row>
    <row r="130" spans="1:48">
      <c r="A130" s="1247" t="s">
        <v>1963</v>
      </c>
      <c r="B130" s="1246"/>
      <c r="C130" s="1246"/>
      <c r="D130" s="1246"/>
      <c r="E130" s="1246"/>
      <c r="F130" s="1246"/>
      <c r="G130" s="1246"/>
      <c r="H130" s="1246"/>
      <c r="I130" s="1245"/>
      <c r="J130" s="1244"/>
      <c r="K130" s="1244"/>
      <c r="L130" s="1244"/>
      <c r="M130" s="1244"/>
      <c r="N130" s="1244"/>
      <c r="O130" s="1244"/>
      <c r="P130" s="1244"/>
      <c r="Q130" s="1244"/>
      <c r="R130" s="1244"/>
      <c r="S130" s="1244"/>
      <c r="T130" s="1244"/>
      <c r="U130" s="1244"/>
      <c r="V130" s="1244"/>
      <c r="W130" s="1244"/>
      <c r="X130" s="1244"/>
      <c r="Y130" s="1244"/>
      <c r="Z130" s="1244"/>
      <c r="AA130" s="1244"/>
      <c r="AB130" s="1244"/>
      <c r="AC130" s="1244"/>
      <c r="AD130" s="1244"/>
      <c r="AE130" s="1244"/>
      <c r="AF130" s="1244"/>
      <c r="AG130" s="1244"/>
      <c r="AU130" s="1239" t="s">
        <v>1962</v>
      </c>
      <c r="AV130" s="1239" t="s">
        <v>1961</v>
      </c>
    </row>
    <row r="131" spans="1:48">
      <c r="A131" s="1247" t="s">
        <v>1463</v>
      </c>
      <c r="B131" s="1246"/>
      <c r="C131" s="1246"/>
      <c r="D131" s="1246"/>
      <c r="E131" s="1246"/>
      <c r="F131" s="1246"/>
      <c r="G131" s="1246"/>
      <c r="H131" s="1246"/>
      <c r="I131" s="1245"/>
      <c r="J131" s="1244"/>
      <c r="K131" s="1244"/>
      <c r="L131" s="1244"/>
      <c r="M131" s="1244"/>
      <c r="N131" s="1244"/>
      <c r="O131" s="1244"/>
      <c r="P131" s="1244"/>
      <c r="Q131" s="1244"/>
      <c r="R131" s="1244"/>
      <c r="S131" s="1244"/>
      <c r="T131" s="1244"/>
      <c r="U131" s="1244"/>
      <c r="V131" s="1244"/>
      <c r="W131" s="1244"/>
      <c r="X131" s="1244"/>
      <c r="Y131" s="1244"/>
      <c r="Z131" s="1244"/>
      <c r="AA131" s="1244"/>
      <c r="AB131" s="1244"/>
      <c r="AC131" s="1244"/>
      <c r="AD131" s="1244"/>
      <c r="AE131" s="1244"/>
      <c r="AF131" s="1244"/>
      <c r="AG131" s="1244"/>
      <c r="AU131" s="1244"/>
      <c r="AV131" s="1244"/>
    </row>
    <row r="132" spans="1:48">
      <c r="A132" s="1247" t="s">
        <v>1960</v>
      </c>
      <c r="B132" s="1246"/>
      <c r="C132" s="1246"/>
      <c r="D132" s="1246"/>
      <c r="E132" s="1246"/>
      <c r="F132" s="1246"/>
      <c r="G132" s="1246"/>
      <c r="H132" s="1246"/>
      <c r="I132" s="1245"/>
      <c r="J132" s="1244"/>
      <c r="K132" s="1244"/>
      <c r="L132" s="1244"/>
      <c r="M132" s="1244"/>
      <c r="N132" s="1244"/>
      <c r="O132" s="1244"/>
      <c r="P132" s="1244"/>
      <c r="Q132" s="1244"/>
      <c r="R132" s="1244"/>
      <c r="S132" s="1244"/>
      <c r="T132" s="1244"/>
      <c r="U132" s="1244"/>
      <c r="V132" s="1244"/>
      <c r="W132" s="1244"/>
      <c r="X132" s="1244"/>
      <c r="Y132" s="1244"/>
      <c r="Z132" s="1244"/>
      <c r="AA132" s="1244"/>
      <c r="AB132" s="1244"/>
      <c r="AC132" s="1244"/>
      <c r="AD132" s="1244"/>
      <c r="AE132" s="1244"/>
      <c r="AF132" s="1244"/>
      <c r="AG132" s="1244"/>
      <c r="AH132" s="1239" t="s">
        <v>1959</v>
      </c>
      <c r="AU132" s="1239">
        <v>600</v>
      </c>
      <c r="AV132" s="1239">
        <v>4.8</v>
      </c>
    </row>
    <row r="133" spans="1:48">
      <c r="A133" s="1247" t="s">
        <v>1958</v>
      </c>
      <c r="B133" s="1246"/>
      <c r="C133" s="1246"/>
      <c r="D133" s="1246"/>
      <c r="E133" s="1246"/>
      <c r="F133" s="1246"/>
      <c r="G133" s="1246"/>
      <c r="H133" s="1246"/>
      <c r="I133" s="1245"/>
      <c r="J133" s="1244"/>
      <c r="K133" s="1244"/>
      <c r="L133" s="1244"/>
      <c r="M133" s="1244"/>
      <c r="N133" s="1244"/>
      <c r="O133" s="1244"/>
      <c r="P133" s="1244"/>
      <c r="Q133" s="1244"/>
      <c r="R133" s="1244"/>
      <c r="S133" s="1244"/>
      <c r="T133" s="1244"/>
      <c r="U133" s="1244"/>
      <c r="V133" s="1244"/>
      <c r="W133" s="1244"/>
      <c r="X133" s="1244"/>
      <c r="Y133" s="1244"/>
      <c r="Z133" s="1244"/>
      <c r="AA133" s="1244"/>
      <c r="AB133" s="1244"/>
      <c r="AC133" s="1244"/>
      <c r="AD133" s="1244"/>
      <c r="AE133" s="1244"/>
      <c r="AF133" s="1244"/>
      <c r="AG133" s="1244"/>
      <c r="AH133" s="1239" t="s">
        <v>1957</v>
      </c>
      <c r="AQ133" s="1239" t="s">
        <v>1904</v>
      </c>
    </row>
    <row r="134" spans="1:48">
      <c r="A134" s="1247" t="s">
        <v>1956</v>
      </c>
      <c r="B134" s="1246"/>
      <c r="C134" s="1246"/>
      <c r="D134" s="1246"/>
      <c r="E134" s="1246"/>
      <c r="F134" s="1246"/>
      <c r="G134" s="1246"/>
      <c r="H134" s="1246"/>
      <c r="I134" s="1245"/>
      <c r="J134" s="1244"/>
      <c r="K134" s="1244"/>
      <c r="L134" s="1244"/>
      <c r="M134" s="1244"/>
      <c r="N134" s="1244"/>
      <c r="O134" s="1244"/>
      <c r="P134" s="1244"/>
      <c r="Q134" s="1244"/>
      <c r="R134" s="1244"/>
      <c r="S134" s="1244"/>
      <c r="T134" s="1244"/>
      <c r="U134" s="1244"/>
      <c r="V134" s="1244"/>
      <c r="W134" s="1244"/>
      <c r="X134" s="1244"/>
      <c r="Y134" s="1244"/>
      <c r="Z134" s="1244"/>
      <c r="AA134" s="1244"/>
      <c r="AB134" s="1244"/>
      <c r="AC134" s="1244"/>
      <c r="AD134" s="1244"/>
      <c r="AE134" s="1244"/>
      <c r="AF134" s="1244"/>
      <c r="AG134" s="1244"/>
      <c r="AH134" s="1239" t="s">
        <v>1955</v>
      </c>
      <c r="AU134" s="1239">
        <v>100</v>
      </c>
      <c r="AV134" s="1239">
        <v>0.1</v>
      </c>
    </row>
    <row r="135" spans="1:48">
      <c r="A135" s="1247" t="s">
        <v>1954</v>
      </c>
      <c r="B135" s="1246"/>
      <c r="C135" s="1246"/>
      <c r="D135" s="1246"/>
      <c r="E135" s="1246"/>
      <c r="F135" s="1246"/>
      <c r="G135" s="1246"/>
      <c r="H135" s="1246"/>
      <c r="I135" s="1245"/>
      <c r="J135" s="1244"/>
      <c r="K135" s="1244"/>
      <c r="L135" s="1244"/>
      <c r="M135" s="1244"/>
      <c r="N135" s="1244"/>
      <c r="O135" s="1244"/>
      <c r="P135" s="1244"/>
      <c r="Q135" s="1244"/>
      <c r="R135" s="1244"/>
      <c r="S135" s="1244"/>
      <c r="T135" s="1244"/>
      <c r="U135" s="1244"/>
      <c r="V135" s="1244"/>
      <c r="W135" s="1244"/>
      <c r="X135" s="1244"/>
      <c r="Y135" s="1244"/>
      <c r="Z135" s="1244"/>
      <c r="AA135" s="1244"/>
      <c r="AB135" s="1244"/>
      <c r="AC135" s="1244"/>
      <c r="AD135" s="1244"/>
      <c r="AE135" s="1244"/>
      <c r="AF135" s="1244"/>
      <c r="AG135" s="1244"/>
      <c r="AH135" s="1239" t="s">
        <v>1953</v>
      </c>
      <c r="AQ135" s="1239" t="s">
        <v>1904</v>
      </c>
    </row>
    <row r="136" spans="1:48">
      <c r="A136" s="1247" t="s">
        <v>1952</v>
      </c>
      <c r="B136" s="1246"/>
      <c r="C136" s="1246"/>
      <c r="D136" s="1246"/>
      <c r="E136" s="1246"/>
      <c r="F136" s="1246"/>
      <c r="G136" s="1246"/>
      <c r="H136" s="1246"/>
      <c r="I136" s="1245"/>
      <c r="J136" s="1244"/>
      <c r="K136" s="1244"/>
      <c r="L136" s="1244"/>
      <c r="M136" s="1244"/>
      <c r="N136" s="1244"/>
      <c r="O136" s="1244"/>
      <c r="P136" s="1244"/>
      <c r="Q136" s="1244"/>
      <c r="R136" s="1244"/>
      <c r="S136" s="1244"/>
      <c r="T136" s="1244"/>
      <c r="U136" s="1244"/>
      <c r="V136" s="1244"/>
      <c r="W136" s="1244"/>
      <c r="X136" s="1244"/>
      <c r="Y136" s="1244"/>
      <c r="Z136" s="1244"/>
      <c r="AA136" s="1244"/>
      <c r="AB136" s="1244"/>
      <c r="AC136" s="1244"/>
      <c r="AD136" s="1244"/>
      <c r="AE136" s="1244"/>
      <c r="AF136" s="1244"/>
      <c r="AG136" s="1244"/>
      <c r="AH136" s="1239" t="s">
        <v>1951</v>
      </c>
      <c r="AU136" s="1239">
        <v>1000</v>
      </c>
      <c r="AV136" s="1239">
        <v>8</v>
      </c>
    </row>
    <row r="137" spans="1:48">
      <c r="A137" s="1247" t="s">
        <v>1950</v>
      </c>
      <c r="B137" s="1246"/>
      <c r="C137" s="1246"/>
      <c r="D137" s="1246"/>
      <c r="E137" s="1246"/>
      <c r="F137" s="1246"/>
      <c r="G137" s="1246"/>
      <c r="H137" s="1246"/>
      <c r="I137" s="1245"/>
      <c r="J137" s="1244"/>
      <c r="K137" s="1244"/>
      <c r="L137" s="1244"/>
      <c r="M137" s="1244"/>
      <c r="N137" s="1244"/>
      <c r="O137" s="1244"/>
      <c r="P137" s="1244"/>
      <c r="Q137" s="1244"/>
      <c r="R137" s="1244"/>
      <c r="S137" s="1244"/>
      <c r="T137" s="1244"/>
      <c r="U137" s="1244"/>
      <c r="V137" s="1244"/>
      <c r="W137" s="1244"/>
      <c r="X137" s="1244"/>
      <c r="Y137" s="1244"/>
      <c r="Z137" s="1244"/>
      <c r="AA137" s="1244"/>
      <c r="AB137" s="1244"/>
      <c r="AC137" s="1244"/>
      <c r="AD137" s="1244"/>
      <c r="AE137" s="1244"/>
      <c r="AF137" s="1244"/>
      <c r="AG137" s="1244"/>
      <c r="AH137" s="1239" t="s">
        <v>1949</v>
      </c>
      <c r="AQ137" s="1239" t="s">
        <v>1904</v>
      </c>
    </row>
    <row r="138" spans="1:48">
      <c r="A138" s="1247" t="s">
        <v>1948</v>
      </c>
      <c r="B138" s="1246"/>
      <c r="C138" s="1246"/>
      <c r="D138" s="1246"/>
      <c r="E138" s="1246"/>
      <c r="F138" s="1246"/>
      <c r="G138" s="1246"/>
      <c r="H138" s="1246"/>
      <c r="I138" s="1245"/>
      <c r="J138" s="1244"/>
      <c r="K138" s="1244"/>
      <c r="L138" s="1244"/>
      <c r="M138" s="1244"/>
      <c r="N138" s="1244"/>
      <c r="O138" s="1244"/>
      <c r="P138" s="1244"/>
      <c r="Q138" s="1244"/>
      <c r="R138" s="1244"/>
      <c r="S138" s="1244"/>
      <c r="T138" s="1244"/>
      <c r="U138" s="1244"/>
      <c r="V138" s="1244"/>
      <c r="W138" s="1244"/>
      <c r="X138" s="1244"/>
      <c r="Y138" s="1244"/>
      <c r="Z138" s="1244"/>
      <c r="AA138" s="1244"/>
      <c r="AB138" s="1244"/>
      <c r="AC138" s="1244"/>
      <c r="AD138" s="1244"/>
      <c r="AE138" s="1244"/>
      <c r="AF138" s="1244"/>
      <c r="AG138" s="1244"/>
      <c r="AH138" s="1239" t="s">
        <v>1947</v>
      </c>
      <c r="AU138" s="1239">
        <v>50</v>
      </c>
      <c r="AV138" s="1239">
        <v>0.1</v>
      </c>
    </row>
    <row r="139" spans="1:48">
      <c r="A139" s="1247" t="s">
        <v>1946</v>
      </c>
      <c r="B139" s="1246"/>
      <c r="C139" s="1246"/>
      <c r="D139" s="1246"/>
      <c r="E139" s="1246"/>
      <c r="F139" s="1246"/>
      <c r="G139" s="1246"/>
      <c r="H139" s="1246"/>
      <c r="I139" s="1245"/>
      <c r="J139" s="1244"/>
      <c r="K139" s="1244"/>
      <c r="L139" s="1244"/>
      <c r="M139" s="1244"/>
      <c r="N139" s="1244"/>
      <c r="O139" s="1244"/>
      <c r="P139" s="1244"/>
      <c r="Q139" s="1244"/>
      <c r="R139" s="1244"/>
      <c r="S139" s="1244"/>
      <c r="T139" s="1244"/>
      <c r="U139" s="1244"/>
      <c r="V139" s="1244"/>
      <c r="W139" s="1244"/>
      <c r="X139" s="1244"/>
      <c r="Y139" s="1244"/>
      <c r="Z139" s="1244"/>
      <c r="AA139" s="1244"/>
      <c r="AB139" s="1244"/>
      <c r="AC139" s="1244"/>
      <c r="AD139" s="1244"/>
      <c r="AE139" s="1244"/>
      <c r="AF139" s="1244"/>
      <c r="AG139" s="1244"/>
      <c r="AH139" s="1239" t="s">
        <v>1945</v>
      </c>
      <c r="AQ139" s="1239" t="s">
        <v>1904</v>
      </c>
    </row>
    <row r="140" spans="1:48">
      <c r="A140" s="1247" t="s">
        <v>1944</v>
      </c>
      <c r="B140" s="1246"/>
      <c r="C140" s="1246"/>
      <c r="D140" s="1246"/>
      <c r="E140" s="1246"/>
      <c r="F140" s="1246"/>
      <c r="G140" s="1246"/>
      <c r="H140" s="1246"/>
      <c r="I140" s="1245"/>
      <c r="J140" s="1244"/>
      <c r="K140" s="1244"/>
      <c r="L140" s="1244"/>
      <c r="M140" s="1244"/>
      <c r="N140" s="1244"/>
      <c r="O140" s="1244"/>
      <c r="P140" s="1244"/>
      <c r="Q140" s="1244"/>
      <c r="R140" s="1244"/>
      <c r="S140" s="1244"/>
      <c r="T140" s="1244"/>
      <c r="U140" s="1244"/>
      <c r="V140" s="1244"/>
      <c r="W140" s="1244"/>
      <c r="X140" s="1244"/>
      <c r="Y140" s="1244"/>
      <c r="Z140" s="1244"/>
      <c r="AA140" s="1244"/>
      <c r="AB140" s="1244"/>
      <c r="AC140" s="1244"/>
      <c r="AD140" s="1244"/>
      <c r="AE140" s="1244"/>
      <c r="AF140" s="1244"/>
      <c r="AG140" s="1244"/>
      <c r="AH140" s="1239" t="s">
        <v>1943</v>
      </c>
      <c r="AU140" s="1239">
        <v>49</v>
      </c>
      <c r="AV140" s="1239">
        <v>0.7</v>
      </c>
    </row>
    <row r="141" spans="1:48">
      <c r="A141" s="1247" t="s">
        <v>1942</v>
      </c>
      <c r="B141" s="1246"/>
      <c r="C141" s="1246"/>
      <c r="D141" s="1246"/>
      <c r="E141" s="1246"/>
      <c r="F141" s="1246"/>
      <c r="G141" s="1246"/>
      <c r="H141" s="1246"/>
      <c r="I141" s="1245"/>
      <c r="J141" s="1244"/>
      <c r="K141" s="1244"/>
      <c r="L141" s="1244"/>
      <c r="M141" s="1244"/>
      <c r="N141" s="1244"/>
      <c r="O141" s="1244"/>
      <c r="P141" s="1244"/>
      <c r="Q141" s="1244"/>
      <c r="R141" s="1244"/>
      <c r="S141" s="1244"/>
      <c r="T141" s="1244"/>
      <c r="U141" s="1244"/>
      <c r="V141" s="1244"/>
      <c r="W141" s="1244"/>
      <c r="X141" s="1244"/>
      <c r="Y141" s="1244"/>
      <c r="Z141" s="1244"/>
      <c r="AA141" s="1244"/>
      <c r="AB141" s="1244"/>
      <c r="AC141" s="1244"/>
      <c r="AD141" s="1244"/>
      <c r="AE141" s="1244"/>
      <c r="AF141" s="1244"/>
      <c r="AG141" s="1244"/>
      <c r="AH141" s="1239" t="s">
        <v>1941</v>
      </c>
      <c r="AQ141" s="1239" t="s">
        <v>1904</v>
      </c>
    </row>
    <row r="142" spans="1:48">
      <c r="A142" s="1247" t="s">
        <v>1940</v>
      </c>
      <c r="B142" s="1246"/>
      <c r="C142" s="1246"/>
      <c r="D142" s="1246"/>
      <c r="E142" s="1246"/>
      <c r="F142" s="1246"/>
      <c r="G142" s="1246"/>
      <c r="H142" s="1246"/>
      <c r="I142" s="1245"/>
      <c r="J142" s="1244"/>
      <c r="K142" s="1244"/>
      <c r="L142" s="1244"/>
      <c r="M142" s="1244"/>
      <c r="N142" s="1244"/>
      <c r="O142" s="1244"/>
      <c r="P142" s="1244"/>
      <c r="Q142" s="1244"/>
      <c r="R142" s="1244"/>
      <c r="S142" s="1244"/>
      <c r="T142" s="1244"/>
      <c r="U142" s="1244"/>
      <c r="V142" s="1244"/>
      <c r="W142" s="1244"/>
      <c r="X142" s="1244"/>
      <c r="Y142" s="1244"/>
      <c r="Z142" s="1244"/>
      <c r="AA142" s="1244"/>
      <c r="AB142" s="1244"/>
      <c r="AC142" s="1244"/>
      <c r="AD142" s="1244"/>
      <c r="AE142" s="1244"/>
      <c r="AF142" s="1244"/>
      <c r="AG142" s="1244"/>
      <c r="AH142" s="1239" t="s">
        <v>1939</v>
      </c>
      <c r="AU142" s="1239">
        <v>660</v>
      </c>
      <c r="AV142" s="1239">
        <v>1</v>
      </c>
    </row>
    <row r="143" spans="1:48">
      <c r="A143" s="1247" t="s">
        <v>1938</v>
      </c>
      <c r="B143" s="1246"/>
      <c r="C143" s="1246"/>
      <c r="D143" s="1246"/>
      <c r="E143" s="1246"/>
      <c r="F143" s="1246"/>
      <c r="G143" s="1246"/>
      <c r="H143" s="1246"/>
      <c r="I143" s="1245"/>
      <c r="J143" s="1244"/>
      <c r="K143" s="1244"/>
      <c r="L143" s="1244"/>
      <c r="M143" s="1244"/>
      <c r="N143" s="1244"/>
      <c r="O143" s="1244"/>
      <c r="P143" s="1244"/>
      <c r="Q143" s="1244"/>
      <c r="R143" s="1244"/>
      <c r="S143" s="1244"/>
      <c r="T143" s="1244"/>
      <c r="U143" s="1244"/>
      <c r="V143" s="1244"/>
      <c r="W143" s="1244"/>
      <c r="X143" s="1244"/>
      <c r="Y143" s="1244"/>
      <c r="Z143" s="1244"/>
      <c r="AA143" s="1244"/>
      <c r="AB143" s="1244"/>
      <c r="AC143" s="1244"/>
      <c r="AD143" s="1244"/>
      <c r="AE143" s="1244"/>
      <c r="AF143" s="1244"/>
      <c r="AG143" s="1244"/>
      <c r="AH143" s="1239" t="s">
        <v>1937</v>
      </c>
      <c r="AQ143" s="1239" t="s">
        <v>1904</v>
      </c>
    </row>
    <row r="144" spans="1:48">
      <c r="A144" s="1247" t="s">
        <v>1936</v>
      </c>
      <c r="B144" s="1246"/>
      <c r="C144" s="1246"/>
      <c r="D144" s="1246"/>
      <c r="E144" s="1246"/>
      <c r="F144" s="1246"/>
      <c r="G144" s="1246"/>
      <c r="H144" s="1246"/>
      <c r="I144" s="1245"/>
      <c r="J144" s="1244"/>
      <c r="K144" s="1244"/>
      <c r="L144" s="1244"/>
      <c r="M144" s="1244"/>
      <c r="N144" s="1244"/>
      <c r="O144" s="1244"/>
      <c r="P144" s="1244"/>
      <c r="Q144" s="1244"/>
      <c r="R144" s="1244"/>
      <c r="S144" s="1244"/>
      <c r="T144" s="1244"/>
      <c r="U144" s="1244"/>
      <c r="V144" s="1244"/>
      <c r="W144" s="1244"/>
      <c r="X144" s="1244"/>
      <c r="Y144" s="1244"/>
      <c r="Z144" s="1244"/>
      <c r="AA144" s="1244"/>
      <c r="AB144" s="1244"/>
      <c r="AC144" s="1244"/>
      <c r="AD144" s="1244"/>
      <c r="AE144" s="1244"/>
      <c r="AF144" s="1244"/>
      <c r="AG144" s="1244"/>
      <c r="AH144" s="1239" t="s">
        <v>1935</v>
      </c>
      <c r="AU144" s="1239">
        <v>460</v>
      </c>
      <c r="AV144" s="1239">
        <v>9</v>
      </c>
    </row>
    <row r="145" spans="1:48">
      <c r="A145" s="1247" t="s">
        <v>1934</v>
      </c>
      <c r="B145" s="1246"/>
      <c r="C145" s="1246"/>
      <c r="D145" s="1246"/>
      <c r="E145" s="1246"/>
      <c r="F145" s="1246"/>
      <c r="G145" s="1246"/>
      <c r="H145" s="1246"/>
      <c r="I145" s="1245"/>
      <c r="J145" s="1244"/>
      <c r="K145" s="1244"/>
      <c r="L145" s="1244"/>
      <c r="M145" s="1244"/>
      <c r="N145" s="1244"/>
      <c r="O145" s="1244"/>
      <c r="P145" s="1244"/>
      <c r="Q145" s="1244"/>
      <c r="R145" s="1244"/>
      <c r="S145" s="1244"/>
      <c r="T145" s="1244"/>
      <c r="U145" s="1244"/>
      <c r="V145" s="1244"/>
      <c r="W145" s="1244"/>
      <c r="X145" s="1244"/>
      <c r="Y145" s="1244"/>
      <c r="Z145" s="1244"/>
      <c r="AA145" s="1244"/>
      <c r="AB145" s="1244"/>
      <c r="AC145" s="1244"/>
      <c r="AD145" s="1244"/>
      <c r="AE145" s="1244"/>
      <c r="AF145" s="1244"/>
      <c r="AG145" s="1244"/>
      <c r="AH145" s="1239" t="s">
        <v>1933</v>
      </c>
      <c r="AQ145" s="1239" t="s">
        <v>1904</v>
      </c>
    </row>
    <row r="146" spans="1:48">
      <c r="A146" s="1247" t="s">
        <v>1932</v>
      </c>
      <c r="B146" s="1246"/>
      <c r="C146" s="1246"/>
      <c r="D146" s="1246"/>
      <c r="E146" s="1246"/>
      <c r="F146" s="1246"/>
      <c r="G146" s="1246"/>
      <c r="H146" s="1246"/>
      <c r="I146" s="1245"/>
      <c r="J146" s="1244"/>
      <c r="K146" s="1244"/>
      <c r="L146" s="1244"/>
      <c r="M146" s="1244"/>
      <c r="N146" s="1244"/>
      <c r="O146" s="1244"/>
      <c r="P146" s="1244"/>
      <c r="Q146" s="1244"/>
      <c r="R146" s="1244"/>
      <c r="S146" s="1244"/>
      <c r="T146" s="1244"/>
      <c r="U146" s="1244"/>
      <c r="V146" s="1244"/>
      <c r="W146" s="1244"/>
      <c r="X146" s="1244"/>
      <c r="Y146" s="1244"/>
      <c r="Z146" s="1244"/>
      <c r="AA146" s="1244"/>
      <c r="AB146" s="1244"/>
      <c r="AC146" s="1244"/>
      <c r="AD146" s="1244"/>
      <c r="AE146" s="1244"/>
      <c r="AF146" s="1244"/>
      <c r="AG146" s="1244"/>
      <c r="AH146" s="1239" t="s">
        <v>1931</v>
      </c>
      <c r="AU146" s="1239">
        <v>420</v>
      </c>
      <c r="AV146" s="1239">
        <v>8</v>
      </c>
    </row>
    <row r="147" spans="1:48">
      <c r="A147" s="1247" t="s">
        <v>1930</v>
      </c>
      <c r="B147" s="1246"/>
      <c r="C147" s="1246"/>
      <c r="D147" s="1246"/>
      <c r="E147" s="1246"/>
      <c r="F147" s="1246"/>
      <c r="G147" s="1246"/>
      <c r="H147" s="1246"/>
      <c r="I147" s="1245"/>
      <c r="J147" s="1244"/>
      <c r="K147" s="1244"/>
      <c r="L147" s="1244"/>
      <c r="M147" s="1244"/>
      <c r="N147" s="1244"/>
      <c r="O147" s="1244"/>
      <c r="P147" s="1244"/>
      <c r="Q147" s="1244"/>
      <c r="R147" s="1244"/>
      <c r="S147" s="1244"/>
      <c r="T147" s="1244"/>
      <c r="U147" s="1244"/>
      <c r="V147" s="1244"/>
      <c r="W147" s="1244"/>
      <c r="X147" s="1244"/>
      <c r="Y147" s="1244"/>
      <c r="Z147" s="1244"/>
      <c r="AA147" s="1244"/>
      <c r="AB147" s="1244"/>
      <c r="AC147" s="1244"/>
      <c r="AD147" s="1244"/>
      <c r="AE147" s="1244"/>
      <c r="AF147" s="1244"/>
      <c r="AG147" s="1244"/>
      <c r="AH147" s="1239" t="s">
        <v>1929</v>
      </c>
      <c r="AQ147" s="1239" t="s">
        <v>1904</v>
      </c>
    </row>
    <row r="148" spans="1:48">
      <c r="A148" s="1247" t="s">
        <v>1928</v>
      </c>
      <c r="B148" s="1246"/>
      <c r="C148" s="1246"/>
      <c r="D148" s="1246"/>
      <c r="E148" s="1246"/>
      <c r="F148" s="1246"/>
      <c r="G148" s="1246"/>
      <c r="H148" s="1246"/>
      <c r="I148" s="1245"/>
      <c r="J148" s="1244"/>
      <c r="K148" s="1244"/>
      <c r="L148" s="1244"/>
      <c r="M148" s="1244"/>
      <c r="N148" s="1244"/>
      <c r="O148" s="1244"/>
      <c r="P148" s="1244"/>
      <c r="Q148" s="1244"/>
      <c r="R148" s="1244"/>
      <c r="S148" s="1244"/>
      <c r="T148" s="1244"/>
      <c r="U148" s="1244"/>
      <c r="V148" s="1244"/>
      <c r="W148" s="1244"/>
      <c r="X148" s="1244"/>
      <c r="Y148" s="1244"/>
      <c r="Z148" s="1244"/>
      <c r="AA148" s="1244"/>
      <c r="AB148" s="1244"/>
      <c r="AC148" s="1244"/>
      <c r="AD148" s="1244"/>
      <c r="AE148" s="1244"/>
      <c r="AF148" s="1244"/>
      <c r="AG148" s="1244"/>
      <c r="AH148" s="1239" t="s">
        <v>1927</v>
      </c>
      <c r="AU148" s="1239">
        <v>655</v>
      </c>
      <c r="AV148" s="1239">
        <v>13</v>
      </c>
    </row>
    <row r="149" spans="1:48">
      <c r="A149" s="1247" t="s">
        <v>1926</v>
      </c>
      <c r="B149" s="1246"/>
      <c r="C149" s="1246"/>
      <c r="D149" s="1246"/>
      <c r="E149" s="1246"/>
      <c r="F149" s="1246"/>
      <c r="G149" s="1246"/>
      <c r="H149" s="1246"/>
      <c r="I149" s="1245"/>
      <c r="J149" s="1244"/>
      <c r="K149" s="1244"/>
      <c r="L149" s="1244"/>
      <c r="M149" s="1244"/>
      <c r="N149" s="1244"/>
      <c r="O149" s="1244"/>
      <c r="P149" s="1244"/>
      <c r="Q149" s="1244"/>
      <c r="R149" s="1244"/>
      <c r="S149" s="1244"/>
      <c r="T149" s="1244"/>
      <c r="U149" s="1244"/>
      <c r="V149" s="1244"/>
      <c r="W149" s="1244"/>
      <c r="X149" s="1244"/>
      <c r="Y149" s="1244"/>
      <c r="Z149" s="1244"/>
      <c r="AA149" s="1244"/>
      <c r="AB149" s="1244"/>
      <c r="AC149" s="1244"/>
      <c r="AD149" s="1244"/>
      <c r="AE149" s="1244"/>
      <c r="AF149" s="1244"/>
      <c r="AG149" s="1244"/>
      <c r="AH149" s="1239" t="s">
        <v>1925</v>
      </c>
      <c r="AQ149" s="1239" t="s">
        <v>1904</v>
      </c>
    </row>
    <row r="150" spans="1:48">
      <c r="A150" s="1247" t="s">
        <v>1924</v>
      </c>
      <c r="B150" s="1246"/>
      <c r="C150" s="1246"/>
      <c r="D150" s="1246"/>
      <c r="E150" s="1246"/>
      <c r="F150" s="1246"/>
      <c r="G150" s="1246"/>
      <c r="H150" s="1246"/>
      <c r="I150" s="1245"/>
      <c r="J150" s="1244"/>
      <c r="K150" s="1244"/>
      <c r="L150" s="1244"/>
      <c r="M150" s="1244"/>
      <c r="N150" s="1244"/>
      <c r="O150" s="1244"/>
      <c r="P150" s="1244"/>
      <c r="Q150" s="1244"/>
      <c r="R150" s="1244"/>
      <c r="S150" s="1244"/>
      <c r="T150" s="1244"/>
      <c r="U150" s="1244"/>
      <c r="V150" s="1244"/>
      <c r="W150" s="1244"/>
      <c r="X150" s="1244"/>
      <c r="Y150" s="1244"/>
      <c r="Z150" s="1244"/>
      <c r="AA150" s="1244"/>
      <c r="AB150" s="1244"/>
      <c r="AC150" s="1244"/>
      <c r="AD150" s="1244"/>
      <c r="AE150" s="1244"/>
      <c r="AF150" s="1244"/>
      <c r="AG150" s="1244"/>
      <c r="AH150" s="1239" t="s">
        <v>1923</v>
      </c>
      <c r="AU150" s="1239">
        <v>380</v>
      </c>
      <c r="AV150" s="1239">
        <v>0.75</v>
      </c>
    </row>
    <row r="151" spans="1:48">
      <c r="A151" s="1247" t="s">
        <v>1922</v>
      </c>
      <c r="B151" s="1246"/>
      <c r="C151" s="1246"/>
      <c r="D151" s="1246"/>
      <c r="E151" s="1246"/>
      <c r="F151" s="1246"/>
      <c r="G151" s="1246"/>
      <c r="H151" s="1246"/>
      <c r="I151" s="1245"/>
      <c r="J151" s="1244"/>
      <c r="K151" s="1244"/>
      <c r="L151" s="1244"/>
      <c r="M151" s="1244"/>
      <c r="N151" s="1244"/>
      <c r="O151" s="1244"/>
      <c r="P151" s="1244"/>
      <c r="Q151" s="1244"/>
      <c r="R151" s="1244"/>
      <c r="S151" s="1244"/>
      <c r="T151" s="1244"/>
      <c r="U151" s="1244"/>
      <c r="V151" s="1244"/>
      <c r="W151" s="1244"/>
      <c r="X151" s="1244"/>
      <c r="Y151" s="1244"/>
      <c r="Z151" s="1244"/>
      <c r="AA151" s="1244"/>
      <c r="AB151" s="1244"/>
      <c r="AC151" s="1244"/>
      <c r="AD151" s="1244"/>
      <c r="AE151" s="1244"/>
      <c r="AF151" s="1244"/>
      <c r="AG151" s="1244"/>
      <c r="AH151" s="1239" t="s">
        <v>1921</v>
      </c>
      <c r="AQ151" s="1239" t="s">
        <v>1904</v>
      </c>
    </row>
    <row r="152" spans="1:48">
      <c r="A152" s="1247" t="s">
        <v>1920</v>
      </c>
      <c r="B152" s="1246"/>
      <c r="C152" s="1246"/>
      <c r="D152" s="1246"/>
      <c r="E152" s="1246"/>
      <c r="F152" s="1246"/>
      <c r="G152" s="1246"/>
      <c r="H152" s="1246"/>
      <c r="I152" s="1245"/>
      <c r="J152" s="1244"/>
      <c r="K152" s="1244"/>
      <c r="L152" s="1244"/>
      <c r="M152" s="1244"/>
      <c r="N152" s="1244"/>
      <c r="O152" s="1244"/>
      <c r="P152" s="1244"/>
      <c r="Q152" s="1244"/>
      <c r="R152" s="1244"/>
      <c r="S152" s="1244"/>
      <c r="T152" s="1244"/>
      <c r="U152" s="1244"/>
      <c r="V152" s="1244"/>
      <c r="W152" s="1244"/>
      <c r="X152" s="1244"/>
      <c r="Y152" s="1244"/>
      <c r="Z152" s="1244"/>
      <c r="AA152" s="1244"/>
      <c r="AB152" s="1244"/>
      <c r="AC152" s="1244"/>
      <c r="AD152" s="1244"/>
      <c r="AE152" s="1244"/>
      <c r="AF152" s="1244"/>
      <c r="AG152" s="1244"/>
      <c r="AH152" s="1239" t="s">
        <v>1919</v>
      </c>
      <c r="AU152" s="1239">
        <v>1400</v>
      </c>
      <c r="AV152" s="1239">
        <v>29</v>
      </c>
    </row>
    <row r="153" spans="1:48">
      <c r="A153" s="1247" t="s">
        <v>1918</v>
      </c>
      <c r="B153" s="1246"/>
      <c r="C153" s="1246"/>
      <c r="D153" s="1246"/>
      <c r="E153" s="1246"/>
      <c r="F153" s="1246"/>
      <c r="G153" s="1246"/>
      <c r="H153" s="1246"/>
      <c r="I153" s="1245"/>
      <c r="J153" s="1244"/>
      <c r="K153" s="1244"/>
      <c r="L153" s="1244"/>
      <c r="M153" s="1244"/>
      <c r="N153" s="1244"/>
      <c r="O153" s="1244"/>
      <c r="P153" s="1244"/>
      <c r="Q153" s="1244"/>
      <c r="R153" s="1244"/>
      <c r="S153" s="1244"/>
      <c r="T153" s="1244"/>
      <c r="U153" s="1244"/>
      <c r="V153" s="1244"/>
      <c r="W153" s="1244"/>
      <c r="X153" s="1244"/>
      <c r="Y153" s="1244"/>
      <c r="Z153" s="1244"/>
      <c r="AA153" s="1244"/>
      <c r="AB153" s="1244"/>
      <c r="AC153" s="1244"/>
      <c r="AD153" s="1244"/>
      <c r="AE153" s="1244"/>
      <c r="AF153" s="1244"/>
      <c r="AG153" s="1244"/>
      <c r="AH153" s="1239" t="s">
        <v>1917</v>
      </c>
      <c r="AQ153" s="1239" t="s">
        <v>1904</v>
      </c>
    </row>
    <row r="154" spans="1:48">
      <c r="A154" s="1247" t="s">
        <v>1916</v>
      </c>
      <c r="B154" s="1246"/>
      <c r="C154" s="1246"/>
      <c r="D154" s="1246"/>
      <c r="E154" s="1246"/>
      <c r="F154" s="1246"/>
      <c r="G154" s="1246"/>
      <c r="H154" s="1246"/>
      <c r="I154" s="1245"/>
      <c r="J154" s="1244"/>
      <c r="K154" s="1244"/>
      <c r="L154" s="1244"/>
      <c r="M154" s="1244"/>
      <c r="N154" s="1244"/>
      <c r="O154" s="1244"/>
      <c r="P154" s="1244"/>
      <c r="Q154" s="1244"/>
      <c r="R154" s="1244"/>
      <c r="S154" s="1244"/>
      <c r="T154" s="1244"/>
      <c r="U154" s="1244"/>
      <c r="V154" s="1244"/>
      <c r="W154" s="1244"/>
      <c r="X154" s="1244"/>
      <c r="Y154" s="1244"/>
      <c r="Z154" s="1244"/>
      <c r="AA154" s="1244"/>
      <c r="AB154" s="1244"/>
      <c r="AC154" s="1244"/>
      <c r="AD154" s="1244"/>
      <c r="AE154" s="1244"/>
      <c r="AF154" s="1244"/>
      <c r="AG154" s="1244"/>
      <c r="AH154" s="1239" t="s">
        <v>1915</v>
      </c>
      <c r="AU154" s="1239">
        <v>2200</v>
      </c>
      <c r="AV154" s="1239">
        <v>22</v>
      </c>
    </row>
    <row r="155" spans="1:48">
      <c r="A155" s="1247" t="s">
        <v>1914</v>
      </c>
      <c r="B155" s="1246"/>
      <c r="C155" s="1246"/>
      <c r="D155" s="1246"/>
      <c r="E155" s="1246"/>
      <c r="F155" s="1246"/>
      <c r="G155" s="1246"/>
      <c r="H155" s="1246"/>
      <c r="I155" s="1245"/>
      <c r="J155" s="1244"/>
      <c r="K155" s="1244"/>
      <c r="L155" s="1244"/>
      <c r="M155" s="1244"/>
      <c r="N155" s="1244"/>
      <c r="O155" s="1244"/>
      <c r="P155" s="1244"/>
      <c r="Q155" s="1244"/>
      <c r="R155" s="1244"/>
      <c r="S155" s="1244"/>
      <c r="T155" s="1244"/>
      <c r="U155" s="1244"/>
      <c r="V155" s="1244"/>
      <c r="W155" s="1244"/>
      <c r="X155" s="1244"/>
      <c r="Y155" s="1244"/>
      <c r="Z155" s="1244"/>
      <c r="AA155" s="1244"/>
      <c r="AB155" s="1244"/>
      <c r="AC155" s="1244"/>
      <c r="AD155" s="1244"/>
      <c r="AE155" s="1244"/>
      <c r="AF155" s="1244"/>
      <c r="AG155" s="1244"/>
      <c r="AH155" s="1239" t="s">
        <v>1913</v>
      </c>
      <c r="AQ155" s="1239" t="s">
        <v>1904</v>
      </c>
    </row>
    <row r="156" spans="1:48">
      <c r="A156" s="1247" t="s">
        <v>1912</v>
      </c>
      <c r="B156" s="1246"/>
      <c r="C156" s="1246"/>
      <c r="D156" s="1246"/>
      <c r="E156" s="1246"/>
      <c r="F156" s="1246"/>
      <c r="G156" s="1246"/>
      <c r="H156" s="1246"/>
      <c r="I156" s="1245"/>
      <c r="J156" s="1244"/>
      <c r="K156" s="1244"/>
      <c r="L156" s="1244"/>
      <c r="M156" s="1244"/>
      <c r="N156" s="1244"/>
      <c r="O156" s="1244"/>
      <c r="P156" s="1244"/>
      <c r="Q156" s="1244"/>
      <c r="R156" s="1244"/>
      <c r="S156" s="1244"/>
      <c r="T156" s="1244"/>
      <c r="U156" s="1244"/>
      <c r="V156" s="1244"/>
      <c r="W156" s="1244"/>
      <c r="X156" s="1244"/>
      <c r="Y156" s="1244"/>
      <c r="Z156" s="1244"/>
      <c r="AA156" s="1244"/>
      <c r="AB156" s="1244"/>
      <c r="AC156" s="1244"/>
      <c r="AD156" s="1244"/>
      <c r="AE156" s="1244"/>
      <c r="AF156" s="1244"/>
      <c r="AG156" s="1244"/>
      <c r="AH156" s="1239" t="s">
        <v>1911</v>
      </c>
      <c r="AU156" s="1239">
        <v>850</v>
      </c>
      <c r="AV156" s="1239">
        <v>6</v>
      </c>
    </row>
    <row r="157" spans="1:48">
      <c r="A157" s="1247" t="s">
        <v>1910</v>
      </c>
      <c r="B157" s="1246"/>
      <c r="C157" s="1246"/>
      <c r="D157" s="1246"/>
      <c r="E157" s="1246"/>
      <c r="F157" s="1246"/>
      <c r="G157" s="1246"/>
      <c r="H157" s="1246"/>
      <c r="I157" s="1245"/>
      <c r="J157" s="1244"/>
      <c r="K157" s="1244"/>
      <c r="L157" s="1244"/>
      <c r="M157" s="1244"/>
      <c r="N157" s="1244"/>
      <c r="O157" s="1244"/>
      <c r="P157" s="1244"/>
      <c r="Q157" s="1244"/>
      <c r="R157" s="1244"/>
      <c r="S157" s="1244"/>
      <c r="T157" s="1244"/>
      <c r="U157" s="1244"/>
      <c r="V157" s="1244"/>
      <c r="W157" s="1244"/>
      <c r="X157" s="1244"/>
      <c r="Y157" s="1244"/>
      <c r="Z157" s="1244"/>
      <c r="AA157" s="1244"/>
      <c r="AB157" s="1244"/>
      <c r="AC157" s="1244"/>
      <c r="AD157" s="1244"/>
      <c r="AE157" s="1244"/>
      <c r="AF157" s="1244"/>
      <c r="AG157" s="1244"/>
      <c r="AH157" s="1239" t="s">
        <v>1909</v>
      </c>
      <c r="AQ157" s="1239" t="s">
        <v>1904</v>
      </c>
    </row>
    <row r="158" spans="1:48">
      <c r="A158" s="1247" t="s">
        <v>1908</v>
      </c>
      <c r="B158" s="1246"/>
      <c r="C158" s="1246"/>
      <c r="D158" s="1246"/>
      <c r="E158" s="1246"/>
      <c r="F158" s="1246"/>
      <c r="G158" s="1246"/>
      <c r="H158" s="1246"/>
      <c r="I158" s="1245"/>
      <c r="J158" s="1244"/>
      <c r="K158" s="1244"/>
      <c r="L158" s="1244"/>
      <c r="M158" s="1244"/>
      <c r="N158" s="1244"/>
      <c r="O158" s="1244"/>
      <c r="P158" s="1244"/>
      <c r="Q158" s="1244"/>
      <c r="R158" s="1244"/>
      <c r="S158" s="1244"/>
      <c r="T158" s="1244"/>
      <c r="U158" s="1244"/>
      <c r="V158" s="1244"/>
      <c r="W158" s="1244"/>
      <c r="X158" s="1244"/>
      <c r="Y158" s="1244"/>
      <c r="Z158" s="1244"/>
      <c r="AA158" s="1244"/>
      <c r="AB158" s="1244"/>
      <c r="AC158" s="1244"/>
      <c r="AD158" s="1244"/>
      <c r="AE158" s="1244"/>
      <c r="AF158" s="1244"/>
      <c r="AG158" s="1244"/>
      <c r="AH158" s="1239" t="s">
        <v>1907</v>
      </c>
      <c r="AU158" s="1239">
        <v>600</v>
      </c>
      <c r="AV158" s="1239">
        <v>1</v>
      </c>
    </row>
    <row r="159" spans="1:48">
      <c r="A159" s="1247" t="s">
        <v>1906</v>
      </c>
      <c r="B159" s="1246"/>
      <c r="C159" s="1246"/>
      <c r="D159" s="1246"/>
      <c r="E159" s="1246"/>
      <c r="F159" s="1246"/>
      <c r="G159" s="1246"/>
      <c r="H159" s="1246"/>
      <c r="I159" s="1245"/>
      <c r="J159" s="1244"/>
      <c r="K159" s="1244"/>
      <c r="L159" s="1244"/>
      <c r="M159" s="1244"/>
      <c r="N159" s="1244"/>
      <c r="O159" s="1244"/>
      <c r="P159" s="1244"/>
      <c r="Q159" s="1244"/>
      <c r="R159" s="1244"/>
      <c r="S159" s="1244"/>
      <c r="T159" s="1244"/>
      <c r="U159" s="1244"/>
      <c r="V159" s="1244"/>
      <c r="W159" s="1244"/>
      <c r="X159" s="1244"/>
      <c r="Y159" s="1244"/>
      <c r="Z159" s="1244"/>
      <c r="AA159" s="1244"/>
      <c r="AB159" s="1244"/>
      <c r="AC159" s="1244"/>
      <c r="AD159" s="1244"/>
      <c r="AE159" s="1244"/>
      <c r="AF159" s="1244"/>
      <c r="AG159" s="1244"/>
      <c r="AH159" s="1239" t="s">
        <v>1905</v>
      </c>
      <c r="AQ159" s="1239" t="s">
        <v>1904</v>
      </c>
      <c r="AU159" s="1244"/>
      <c r="AV159" s="1244"/>
    </row>
    <row r="160" spans="1:48">
      <c r="A160" s="1247" t="s">
        <v>1399</v>
      </c>
      <c r="B160" s="1246"/>
      <c r="C160" s="1246"/>
      <c r="D160" s="1246"/>
      <c r="E160" s="1246"/>
      <c r="F160" s="1246"/>
      <c r="G160" s="1246"/>
      <c r="H160" s="1246"/>
      <c r="I160" s="1245"/>
      <c r="Y160" s="1244"/>
      <c r="Z160" s="1244"/>
      <c r="AA160" s="1244"/>
      <c r="AB160" s="1244"/>
      <c r="AC160" s="1244"/>
      <c r="AD160" s="1244"/>
      <c r="AE160" s="1244"/>
      <c r="AF160" s="1244"/>
      <c r="AG160" s="1244"/>
      <c r="AH160" s="1244"/>
      <c r="AI160" s="1244"/>
      <c r="AJ160" s="1244"/>
      <c r="AK160" s="1244"/>
      <c r="AL160" s="1244"/>
      <c r="AM160" s="1244"/>
      <c r="AN160" s="1244"/>
      <c r="AO160" s="1244"/>
      <c r="AP160" s="1244"/>
      <c r="AQ160" s="1244"/>
      <c r="AR160" s="1244"/>
      <c r="AS160" s="1244"/>
      <c r="AT160" s="1244"/>
      <c r="AU160" s="1244"/>
      <c r="AV160" s="1244"/>
    </row>
    <row r="162" spans="1:11" s="1240" customFormat="1" ht="15.5">
      <c r="A162" s="1241"/>
      <c r="B162" s="1241"/>
      <c r="C162" s="1241"/>
      <c r="D162" s="1241"/>
      <c r="E162" s="1241"/>
      <c r="F162" s="1241"/>
      <c r="G162" s="1241"/>
      <c r="H162" s="1241"/>
      <c r="I162" s="1241"/>
      <c r="J162" s="1241"/>
      <c r="K162" s="1241"/>
    </row>
    <row r="163" spans="1:11" s="1240" customFormat="1" ht="15.5">
      <c r="A163" s="1241"/>
      <c r="B163" s="1241"/>
      <c r="C163" s="1243"/>
      <c r="D163" s="1241"/>
      <c r="E163" s="1241"/>
      <c r="F163" s="1241"/>
      <c r="G163" s="1241"/>
      <c r="H163" s="1241"/>
      <c r="I163" s="1243"/>
      <c r="J163" s="1241"/>
    </row>
    <row r="164" spans="1:11" s="1240" customFormat="1" ht="15.5">
      <c r="A164" s="1241"/>
      <c r="B164" s="1241"/>
      <c r="C164" s="1241"/>
      <c r="D164" s="1241"/>
      <c r="E164" s="1241"/>
      <c r="F164" s="1241"/>
      <c r="G164" s="1241"/>
      <c r="H164" s="1241"/>
      <c r="I164" s="1241"/>
      <c r="J164" s="1241"/>
    </row>
    <row r="165" spans="1:11" s="1240" customFormat="1" ht="15.5">
      <c r="A165" s="1241"/>
      <c r="B165" s="1241"/>
      <c r="C165" s="1241"/>
      <c r="D165" s="1241"/>
      <c r="E165" s="1241"/>
      <c r="F165" s="1241"/>
      <c r="G165" s="1243"/>
      <c r="H165" s="1241"/>
      <c r="I165" s="1243"/>
      <c r="J165" s="1241"/>
    </row>
    <row r="166" spans="1:11" s="1240" customFormat="1" ht="15.5">
      <c r="A166" s="1241"/>
      <c r="B166" s="1241"/>
      <c r="C166" s="1241"/>
      <c r="D166" s="1241"/>
      <c r="E166" s="1241"/>
      <c r="F166" s="1241"/>
      <c r="G166" s="1241"/>
      <c r="H166" s="1241"/>
      <c r="I166" s="1241"/>
      <c r="J166" s="1243"/>
    </row>
    <row r="167" spans="1:11" s="1240" customFormat="1" ht="15.5">
      <c r="A167" s="1241"/>
      <c r="B167" s="1241"/>
      <c r="C167" s="1241"/>
      <c r="D167" s="1241"/>
      <c r="E167" s="1241"/>
      <c r="F167" s="1241"/>
      <c r="G167" s="1241"/>
      <c r="H167" s="1241"/>
      <c r="I167" s="1241"/>
      <c r="J167" s="1243"/>
    </row>
    <row r="168" spans="1:11" s="1240" customFormat="1" ht="15.5">
      <c r="A168" s="1241"/>
      <c r="B168" s="1241"/>
      <c r="C168" s="1241"/>
      <c r="D168" s="1241"/>
      <c r="E168" s="1241"/>
      <c r="F168" s="1241"/>
      <c r="G168" s="1241"/>
      <c r="H168" s="1241"/>
      <c r="I168" s="1241"/>
      <c r="J168" s="1243"/>
    </row>
    <row r="169" spans="1:11" s="1240" customFormat="1" ht="15.5">
      <c r="A169" s="1241"/>
      <c r="B169" s="1241"/>
      <c r="C169" s="1241"/>
      <c r="D169" s="1241"/>
      <c r="E169" s="1241"/>
      <c r="F169" s="1241"/>
      <c r="G169" s="1241"/>
      <c r="H169" s="1241"/>
      <c r="I169" s="1241"/>
      <c r="J169" s="1243"/>
    </row>
    <row r="170" spans="1:11" s="1240" customFormat="1" ht="15.5">
      <c r="A170" s="1241"/>
      <c r="B170" s="1241"/>
      <c r="C170" s="1241"/>
      <c r="D170" s="1241"/>
      <c r="E170" s="1241"/>
      <c r="F170" s="1241"/>
      <c r="G170" s="1241"/>
      <c r="H170" s="1241"/>
      <c r="I170" s="1241"/>
      <c r="J170" s="1241"/>
    </row>
    <row r="171" spans="1:11" s="1240" customFormat="1" ht="15.5">
      <c r="A171" s="1241"/>
      <c r="B171" s="1241"/>
      <c r="C171" s="1241"/>
      <c r="D171" s="1241"/>
      <c r="E171" s="1241"/>
      <c r="F171" s="1241"/>
      <c r="G171" s="1241"/>
      <c r="H171" s="1243"/>
      <c r="I171" s="1241"/>
      <c r="J171" s="1241"/>
    </row>
    <row r="172" spans="1:11" s="1240" customFormat="1" ht="15.5">
      <c r="A172" s="1241"/>
      <c r="B172" s="1241"/>
      <c r="C172" s="1241"/>
      <c r="D172" s="1241"/>
      <c r="E172" s="1241"/>
      <c r="F172" s="1241"/>
      <c r="G172" s="1241"/>
      <c r="H172" s="1243"/>
      <c r="I172" s="1241"/>
      <c r="J172" s="1241"/>
    </row>
    <row r="173" spans="1:11" s="1240" customFormat="1" ht="15.5">
      <c r="A173" s="1241"/>
      <c r="B173" s="1241"/>
      <c r="C173" s="1241"/>
      <c r="D173" s="1241"/>
      <c r="E173" s="1241"/>
      <c r="F173" s="1241"/>
      <c r="G173" s="1241"/>
      <c r="H173" s="1243"/>
      <c r="I173" s="1241"/>
      <c r="J173" s="1241"/>
    </row>
    <row r="174" spans="1:11" s="1240" customFormat="1" ht="15.5">
      <c r="A174" s="1241"/>
      <c r="B174" s="1241"/>
      <c r="C174" s="1241"/>
      <c r="D174" s="1241"/>
      <c r="E174" s="1241"/>
      <c r="F174" s="1241"/>
      <c r="G174" s="1243"/>
      <c r="H174" s="1241"/>
      <c r="I174" s="1243"/>
      <c r="J174" s="1241"/>
    </row>
    <row r="175" spans="1:11" s="1240" customFormat="1" ht="15.5">
      <c r="A175" s="1241"/>
      <c r="B175" s="1241"/>
      <c r="C175" s="1241"/>
      <c r="D175" s="1241"/>
      <c r="E175" s="1241"/>
      <c r="F175" s="1241"/>
      <c r="G175" s="1241"/>
      <c r="H175" s="1243"/>
      <c r="I175" s="1241"/>
      <c r="J175" s="1243"/>
    </row>
    <row r="176" spans="1:11" s="1240" customFormat="1" ht="15.5">
      <c r="A176" s="1241"/>
      <c r="B176" s="1241"/>
      <c r="C176" s="1241"/>
      <c r="D176" s="1241"/>
      <c r="E176" s="1241"/>
      <c r="F176" s="1241"/>
      <c r="G176" s="1241"/>
      <c r="H176" s="1241"/>
      <c r="I176" s="1243"/>
      <c r="J176" s="1241"/>
    </row>
    <row r="177" spans="1:11" s="1240" customFormat="1" ht="15.5">
      <c r="A177" s="1242"/>
      <c r="B177" s="1242"/>
      <c r="C177" s="1242"/>
      <c r="D177" s="1242"/>
      <c r="E177" s="1242"/>
      <c r="F177" s="1242"/>
      <c r="G177" s="1242"/>
      <c r="H177" s="1242"/>
      <c r="I177" s="1242"/>
      <c r="J177" s="1242"/>
      <c r="K177" s="1241"/>
    </row>
  </sheetData>
  <hyperlinks>
    <hyperlink ref="B219" r:id="rId1" display="https://www.energinet.dk/SiteCollectionDocuments/Danske%20dokumenter/El/Redeg%C3%B8relse%20for%20elforsyningssikkerhed%202015.pdf" xr:uid="{2054F9B1-952B-4D1B-B83A-55140FA19508}"/>
  </hyperlinks>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rgb="FF92D050"/>
  </sheetPr>
  <dimension ref="B2:W72"/>
  <sheetViews>
    <sheetView topLeftCell="A73" zoomScale="115" zoomScaleNormal="115" workbookViewId="0">
      <selection activeCell="C52" sqref="C52"/>
    </sheetView>
  </sheetViews>
  <sheetFormatPr defaultColWidth="8.453125" defaultRowHeight="12.5"/>
  <cols>
    <col min="2" max="2" width="12.453125" bestFit="1" customWidth="1"/>
    <col min="5" max="5" width="8.453125" style="602"/>
    <col min="6" max="6" width="13.453125" customWidth="1"/>
    <col min="10" max="11" width="8.453125" style="602"/>
    <col min="17" max="17" width="11.453125" customWidth="1"/>
    <col min="18" max="18" width="19.1796875" customWidth="1"/>
  </cols>
  <sheetData>
    <row r="2" spans="2:11" ht="13">
      <c r="B2" s="9"/>
      <c r="C2" s="102"/>
      <c r="D2" s="102"/>
      <c r="E2" s="102"/>
      <c r="F2" s="10" t="s">
        <v>7</v>
      </c>
      <c r="G2" s="102"/>
    </row>
    <row r="3" spans="2:11" ht="26">
      <c r="B3" s="11" t="s">
        <v>1</v>
      </c>
      <c r="C3" s="11" t="s">
        <v>21</v>
      </c>
      <c r="D3" s="11" t="s">
        <v>81</v>
      </c>
      <c r="E3" s="1059" t="s">
        <v>80</v>
      </c>
      <c r="F3" s="103" t="s">
        <v>13</v>
      </c>
      <c r="G3" s="54" t="s">
        <v>82</v>
      </c>
      <c r="H3" s="1059" t="s">
        <v>92</v>
      </c>
      <c r="I3" s="1120" t="s">
        <v>1627</v>
      </c>
      <c r="J3" s="1121"/>
      <c r="K3" s="1121"/>
    </row>
    <row r="4" spans="2:11" ht="13" thickBot="1">
      <c r="B4" s="104" t="s">
        <v>214</v>
      </c>
      <c r="C4" s="105"/>
      <c r="D4" s="105"/>
      <c r="E4" s="105"/>
      <c r="F4" s="106"/>
      <c r="G4" s="107"/>
    </row>
    <row r="5" spans="2:11" ht="13.5" thickBot="1">
      <c r="B5" s="108" t="s">
        <v>22</v>
      </c>
      <c r="C5" s="109"/>
      <c r="D5" s="109"/>
      <c r="E5" s="109"/>
      <c r="F5" s="109"/>
      <c r="G5" s="110"/>
    </row>
    <row r="6" spans="2:11">
      <c r="B6" t="str">
        <f>Processes!D143</f>
        <v>FT-SUPELC</v>
      </c>
      <c r="D6" s="588" t="s">
        <v>1656</v>
      </c>
      <c r="E6" s="23"/>
      <c r="F6" s="23" t="str">
        <f>Commodities!E81</f>
        <v>SUPELC</v>
      </c>
      <c r="G6" s="111">
        <v>1</v>
      </c>
    </row>
    <row r="7" spans="2:11">
      <c r="B7" s="484" t="str">
        <f>Processes!D144</f>
        <v>FT-SUPHETC</v>
      </c>
      <c r="D7" s="588" t="s">
        <v>1650</v>
      </c>
      <c r="E7" s="23"/>
      <c r="F7" s="23" t="str">
        <f>Commodities!E82</f>
        <v>SUPHETC</v>
      </c>
      <c r="G7" s="112">
        <v>1</v>
      </c>
    </row>
    <row r="8" spans="2:11">
      <c r="B8" s="525" t="str">
        <f>Processes!D145</f>
        <v>FT-SUPHETD</v>
      </c>
      <c r="C8" s="525"/>
      <c r="D8" s="1138" t="s">
        <v>1651</v>
      </c>
      <c r="E8" s="587"/>
      <c r="F8" s="587" t="str">
        <f>Commodities!E83</f>
        <v>SUPHETD</v>
      </c>
      <c r="G8" s="590">
        <v>1</v>
      </c>
    </row>
    <row r="9" spans="2:11">
      <c r="B9" s="484" t="str">
        <f>Processes!D146</f>
        <v>FT-SUPCOA</v>
      </c>
      <c r="C9" s="484"/>
      <c r="D9" s="484" t="str">
        <f>IF(LEN(F9)=6,RIGHT(F9,3),RIGHT(F9,4))</f>
        <v>COA</v>
      </c>
      <c r="F9" s="23" t="str">
        <f>Commodities!E84</f>
        <v>SUPCOA</v>
      </c>
      <c r="G9" s="484">
        <v>1</v>
      </c>
    </row>
    <row r="10" spans="2:11">
      <c r="B10" s="484" t="str">
        <f>Processes!D147</f>
        <v>FT-SUPNGA</v>
      </c>
      <c r="C10" s="484"/>
      <c r="D10" s="484" t="s">
        <v>1665</v>
      </c>
      <c r="F10" s="23" t="str">
        <f>Commodities!E85</f>
        <v>SUPNGA</v>
      </c>
      <c r="G10" s="484">
        <v>1</v>
      </c>
    </row>
    <row r="11" spans="2:11">
      <c r="B11" s="484" t="str">
        <f>Processes!D148</f>
        <v>FT-SUPCRD</v>
      </c>
      <c r="D11" s="484" t="str">
        <f t="shared" ref="D11:D37" si="0">IF(LEN(F11)=6,RIGHT(F11,3),RIGHT(F11,4))</f>
        <v>CRD</v>
      </c>
      <c r="F11" s="23" t="str">
        <f>Commodities!E86</f>
        <v>SUPCRD</v>
      </c>
      <c r="G11">
        <v>1</v>
      </c>
    </row>
    <row r="12" spans="2:11">
      <c r="B12" s="484" t="str">
        <f>Processes!D149</f>
        <v>FT-SUPLPG</v>
      </c>
      <c r="C12" s="484"/>
      <c r="D12" s="484" t="str">
        <f t="shared" si="0"/>
        <v>LPG</v>
      </c>
      <c r="F12" s="23" t="str">
        <f>Commodities!E87</f>
        <v>SUPLPG</v>
      </c>
      <c r="G12" s="484">
        <v>1</v>
      </c>
    </row>
    <row r="13" spans="2:11">
      <c r="B13" s="484" t="str">
        <f>Processes!D150</f>
        <v>FT-SUPLVN</v>
      </c>
      <c r="C13" s="484"/>
      <c r="D13" s="484" t="str">
        <f t="shared" si="0"/>
        <v>LVN</v>
      </c>
      <c r="F13" s="23" t="str">
        <f>Commodities!E88</f>
        <v>SUPLVN</v>
      </c>
      <c r="G13" s="484">
        <v>1</v>
      </c>
    </row>
    <row r="14" spans="2:11">
      <c r="B14" s="484" t="str">
        <f>Processes!D151</f>
        <v>FT-SUPGSL</v>
      </c>
      <c r="C14" s="484"/>
      <c r="D14" s="484" t="str">
        <f t="shared" si="0"/>
        <v>GSL</v>
      </c>
      <c r="F14" s="23" t="str">
        <f>Commodities!E89</f>
        <v>SUPGSL</v>
      </c>
      <c r="G14" s="484">
        <v>1</v>
      </c>
    </row>
    <row r="15" spans="2:11">
      <c r="B15" s="484" t="str">
        <f>Processes!D152</f>
        <v>FT-SUPKER</v>
      </c>
      <c r="C15" s="484"/>
      <c r="D15" s="484" t="str">
        <f t="shared" si="0"/>
        <v>KER</v>
      </c>
      <c r="F15" s="23" t="str">
        <f>Commodities!E90</f>
        <v>SUPKER</v>
      </c>
      <c r="G15" s="484">
        <v>1</v>
      </c>
    </row>
    <row r="16" spans="2:11">
      <c r="B16" s="484" t="str">
        <f>Processes!D153</f>
        <v>FT-SUPDSL</v>
      </c>
      <c r="C16" s="484"/>
      <c r="D16" s="484" t="str">
        <f t="shared" si="0"/>
        <v>DSL</v>
      </c>
      <c r="F16" s="23" t="str">
        <f>Commodities!E91</f>
        <v>SUPDSL</v>
      </c>
      <c r="G16" s="484">
        <v>1</v>
      </c>
    </row>
    <row r="17" spans="2:7">
      <c r="B17" s="484" t="str">
        <f>Processes!D154</f>
        <v>FT-SUPHFO</v>
      </c>
      <c r="C17" s="484"/>
      <c r="D17" s="484" t="str">
        <f t="shared" si="0"/>
        <v>HFO</v>
      </c>
      <c r="F17" s="23" t="str">
        <f>Commodities!E92</f>
        <v>SUPHFO</v>
      </c>
      <c r="G17" s="484">
        <v>1</v>
      </c>
    </row>
    <row r="18" spans="2:7">
      <c r="B18" s="484" t="str">
        <f>Processes!D155</f>
        <v>FT-SUPMGO</v>
      </c>
      <c r="C18" s="484"/>
      <c r="D18" s="484" t="str">
        <f t="shared" si="0"/>
        <v>MGO</v>
      </c>
      <c r="F18" s="23" t="str">
        <f>Commodities!E93</f>
        <v>SUPMGO</v>
      </c>
      <c r="G18" s="484">
        <v>1</v>
      </c>
    </row>
    <row r="19" spans="2:7">
      <c r="B19" s="484" t="str">
        <f>Processes!D156</f>
        <v>FT-SUPAGSL</v>
      </c>
      <c r="C19" s="484"/>
      <c r="D19" s="484" t="str">
        <f t="shared" si="0"/>
        <v>AGSL</v>
      </c>
      <c r="F19" s="23" t="str">
        <f>Commodities!E94</f>
        <v>SUPAGSL</v>
      </c>
      <c r="G19" s="484">
        <v>1</v>
      </c>
    </row>
    <row r="20" spans="2:7">
      <c r="B20" s="484" t="str">
        <f>Processes!D157</f>
        <v>FT-SUPWST</v>
      </c>
      <c r="C20" s="484"/>
      <c r="D20" s="484" t="str">
        <f t="shared" si="0"/>
        <v>WST</v>
      </c>
      <c r="F20" s="23" t="str">
        <f>Commodities!E95</f>
        <v>SUPWST</v>
      </c>
      <c r="G20" s="484">
        <v>1</v>
      </c>
    </row>
    <row r="21" spans="2:7">
      <c r="B21" s="484" t="str">
        <f>Processes!D158</f>
        <v>FT-SUPSTR</v>
      </c>
      <c r="C21" s="484"/>
      <c r="D21" s="484" t="str">
        <f t="shared" si="0"/>
        <v>STR</v>
      </c>
      <c r="F21" s="23" t="str">
        <f>Commodities!E96</f>
        <v>SUPSTR</v>
      </c>
      <c r="G21" s="484">
        <v>1</v>
      </c>
    </row>
    <row r="22" spans="2:7">
      <c r="B22" s="484" t="str">
        <f>Processes!D159</f>
        <v>FT-SUPGRS</v>
      </c>
      <c r="C22" s="484"/>
      <c r="D22" s="484" t="str">
        <f t="shared" si="0"/>
        <v>GRS</v>
      </c>
      <c r="F22" s="23" t="str">
        <f>Commodities!E97</f>
        <v>SUPGRS</v>
      </c>
      <c r="G22" s="484">
        <v>1</v>
      </c>
    </row>
    <row r="23" spans="2:7">
      <c r="B23" s="484" t="str">
        <f>Processes!D160</f>
        <v>FT-SUPWPE</v>
      </c>
      <c r="C23" s="484"/>
      <c r="D23" s="484" t="str">
        <f t="shared" si="0"/>
        <v>WPE</v>
      </c>
      <c r="F23" s="23" t="str">
        <f>Commodities!E98</f>
        <v>SUPWPE</v>
      </c>
      <c r="G23" s="484">
        <v>1</v>
      </c>
    </row>
    <row r="24" spans="2:7">
      <c r="B24" s="484" t="str">
        <f>Processes!D161</f>
        <v>FT-SUPWCH</v>
      </c>
      <c r="C24" s="484"/>
      <c r="D24" s="484" t="str">
        <f t="shared" si="0"/>
        <v>WCH</v>
      </c>
      <c r="F24" s="23" t="str">
        <f>Commodities!E99</f>
        <v>SUPWCH</v>
      </c>
      <c r="G24" s="484">
        <v>1</v>
      </c>
    </row>
    <row r="25" spans="2:7">
      <c r="B25" s="484" t="str">
        <f>Processes!D162</f>
        <v>FT-SUPFIW</v>
      </c>
      <c r="C25" s="484"/>
      <c r="D25" s="484" t="str">
        <f t="shared" si="0"/>
        <v>FIW</v>
      </c>
      <c r="F25" s="23" t="str">
        <f>Commodities!E100</f>
        <v>SUPFIW</v>
      </c>
      <c r="G25" s="484">
        <v>1</v>
      </c>
    </row>
    <row r="26" spans="2:7">
      <c r="B26" s="484" t="str">
        <f>Processes!D163</f>
        <v>FT-SUPCRN</v>
      </c>
      <c r="C26" s="484"/>
      <c r="D26" s="484" t="str">
        <f t="shared" si="0"/>
        <v>CRN</v>
      </c>
      <c r="F26" s="23" t="str">
        <f>Commodities!E101</f>
        <v>SUPCRN</v>
      </c>
      <c r="G26" s="484">
        <v>1</v>
      </c>
    </row>
    <row r="27" spans="2:7">
      <c r="B27" s="484" t="str">
        <f>Processes!D164</f>
        <v>FT-SUPRPS</v>
      </c>
      <c r="C27" s="484"/>
      <c r="D27" s="484" t="str">
        <f t="shared" si="0"/>
        <v>RPS</v>
      </c>
      <c r="F27" s="23" t="str">
        <f>Commodities!E102</f>
        <v>SUPRPS</v>
      </c>
      <c r="G27" s="484">
        <v>1</v>
      </c>
    </row>
    <row r="28" spans="2:7">
      <c r="B28" s="484" t="str">
        <f>Processes!D165</f>
        <v>FT-SUPSGB</v>
      </c>
      <c r="C28" s="484"/>
      <c r="D28" s="484" t="str">
        <f t="shared" si="0"/>
        <v>SGB</v>
      </c>
      <c r="F28" s="23" t="str">
        <f>Commodities!E103</f>
        <v>SUPSGB</v>
      </c>
      <c r="G28" s="484">
        <v>1</v>
      </c>
    </row>
    <row r="29" spans="2:7">
      <c r="B29" s="484" t="str">
        <f>Processes!D166</f>
        <v>FT-SUPDLI</v>
      </c>
      <c r="C29" s="484"/>
      <c r="D29" s="484" t="str">
        <f t="shared" si="0"/>
        <v>DLI</v>
      </c>
      <c r="F29" s="23" t="str">
        <f>Commodities!E104</f>
        <v>SUPDLI</v>
      </c>
      <c r="G29" s="484">
        <v>1</v>
      </c>
    </row>
    <row r="30" spans="2:7">
      <c r="B30" s="484" t="str">
        <f>Processes!D167</f>
        <v>FT-SUPMNR</v>
      </c>
      <c r="C30" s="484"/>
      <c r="D30" s="484" t="str">
        <f t="shared" si="0"/>
        <v>MNR</v>
      </c>
      <c r="F30" s="23" t="str">
        <f>Commodities!E105</f>
        <v>SUPMNR</v>
      </c>
      <c r="G30" s="484">
        <v>1</v>
      </c>
    </row>
    <row r="31" spans="2:7">
      <c r="B31" s="484" t="str">
        <f>Processes!D168</f>
        <v>FT-SUPBGA</v>
      </c>
      <c r="C31" s="484"/>
      <c r="D31" s="484" t="str">
        <f t="shared" si="0"/>
        <v>BGA</v>
      </c>
      <c r="F31" s="23" t="str">
        <f>Commodities!E106</f>
        <v>SUPBGA</v>
      </c>
      <c r="G31" s="484">
        <v>1</v>
      </c>
    </row>
    <row r="32" spans="2:7">
      <c r="B32" s="484" t="str">
        <f>Processes!D169</f>
        <v>FT-SUPHFB</v>
      </c>
      <c r="C32" s="484"/>
      <c r="D32" s="484" t="str">
        <f t="shared" si="0"/>
        <v>HFB</v>
      </c>
      <c r="F32" s="23" t="str">
        <f>Commodities!E107</f>
        <v>SUPHFB</v>
      </c>
      <c r="G32" s="484">
        <v>1</v>
      </c>
    </row>
    <row r="33" spans="2:7">
      <c r="B33" s="484" t="str">
        <f>Processes!D170</f>
        <v>FT-SUPDDGS</v>
      </c>
      <c r="C33" s="484"/>
      <c r="D33" s="484" t="str">
        <f t="shared" si="0"/>
        <v>DDGS</v>
      </c>
      <c r="F33" s="23" t="str">
        <f>Commodities!E108</f>
        <v>SUPDDGS</v>
      </c>
      <c r="G33" s="484">
        <v>1</v>
      </c>
    </row>
    <row r="34" spans="2:7">
      <c r="B34" s="484" t="str">
        <f>Processes!D171</f>
        <v>FT-SUPH2</v>
      </c>
      <c r="C34" s="484"/>
      <c r="D34" s="589" t="s">
        <v>755</v>
      </c>
      <c r="E34" s="589"/>
      <c r="F34" s="23" t="str">
        <f>Commodities!E109</f>
        <v>SUPH2</v>
      </c>
      <c r="G34" s="484">
        <v>1</v>
      </c>
    </row>
    <row r="35" spans="2:7">
      <c r="B35" s="484" t="str">
        <f>Processes!D172</f>
        <v>FT-SUPH2G</v>
      </c>
      <c r="C35" s="484"/>
      <c r="D35" s="484" t="str">
        <f t="shared" si="0"/>
        <v>H2G</v>
      </c>
      <c r="F35" s="23" t="str">
        <f>Commodities!E110</f>
        <v>SUPH2G</v>
      </c>
      <c r="G35" s="484">
        <v>1</v>
      </c>
    </row>
    <row r="36" spans="2:7">
      <c r="B36" s="484" t="str">
        <f>Processes!D173</f>
        <v>FT-SUPAMM</v>
      </c>
      <c r="C36" s="484"/>
      <c r="D36" s="484" t="str">
        <f t="shared" si="0"/>
        <v>AMM</v>
      </c>
      <c r="F36" s="23" t="str">
        <f>Commodities!E111</f>
        <v>SUPAMM</v>
      </c>
      <c r="G36" s="484">
        <v>1</v>
      </c>
    </row>
    <row r="37" spans="2:7">
      <c r="B37" s="484" t="str">
        <f>Processes!D174</f>
        <v>FT-SUPDME</v>
      </c>
      <c r="C37" s="484"/>
      <c r="D37" s="484" t="str">
        <f t="shared" si="0"/>
        <v>DME</v>
      </c>
      <c r="F37" s="23" t="str">
        <f>Commodities!E112</f>
        <v>SUPDME</v>
      </c>
      <c r="G37" s="484">
        <v>1</v>
      </c>
    </row>
    <row r="38" spans="2:7">
      <c r="B38" s="484" t="str">
        <f>Processes!D175</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Processes!D176</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Processes!D177</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Processes!D178</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Processes!D179</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Processes!D180</f>
        <v>FT-MINNGA</v>
      </c>
      <c r="C53" s="557"/>
      <c r="D53" s="557" t="s">
        <v>736</v>
      </c>
      <c r="E53" s="557"/>
      <c r="F53" s="557" t="s">
        <v>41</v>
      </c>
      <c r="G53" s="557">
        <v>1</v>
      </c>
      <c r="H53" s="557"/>
      <c r="I53" s="557"/>
      <c r="J53" s="557"/>
    </row>
    <row r="54" spans="2:23" s="602" customFormat="1">
      <c r="B54" s="557"/>
      <c r="C54" s="557"/>
      <c r="D54" s="557"/>
      <c r="E54" s="557" t="s">
        <v>729</v>
      </c>
      <c r="F54" s="557"/>
      <c r="G54" s="557"/>
      <c r="H54" s="1209">
        <f>'Oil &amp; Gas Data'!J12/L54*H62</f>
        <v>3.0232753332390731E-2</v>
      </c>
      <c r="I54" s="557"/>
      <c r="J54" s="557"/>
      <c r="K54" s="602">
        <f>H62*233*40.1</f>
        <v>211.96948051948056</v>
      </c>
      <c r="L54" s="602">
        <f>K54*57</f>
        <v>12082.260389610392</v>
      </c>
    </row>
    <row r="55" spans="2:23" s="602" customFormat="1" ht="14.5">
      <c r="B55" s="557"/>
      <c r="C55" s="557"/>
      <c r="D55" s="557"/>
      <c r="E55" s="557" t="s">
        <v>1590</v>
      </c>
      <c r="F55" s="557"/>
      <c r="G55" s="557"/>
      <c r="H55" s="1209"/>
      <c r="I55" s="557"/>
      <c r="J55" s="557"/>
      <c r="K55" s="602">
        <f>H63*233*40.1</f>
        <v>16.907629870129874</v>
      </c>
      <c r="L55" s="602">
        <f>K55*76</f>
        <v>1284.9798701298705</v>
      </c>
      <c r="P55" s="1134"/>
    </row>
    <row r="56" spans="2:23" s="602" customFormat="1">
      <c r="B56" s="557"/>
      <c r="C56" s="557"/>
      <c r="D56" s="557"/>
      <c r="E56" s="557" t="s">
        <v>212</v>
      </c>
      <c r="F56" s="557"/>
      <c r="G56" s="557"/>
      <c r="H56" s="1209">
        <f>H68</f>
        <v>4.8123987970164622E-3</v>
      </c>
      <c r="I56" s="557"/>
      <c r="J56" s="557"/>
      <c r="K56" s="602">
        <f>H64*230*40.1</f>
        <v>44.38475410488283</v>
      </c>
      <c r="P56" s="1135" t="s">
        <v>1644</v>
      </c>
    </row>
    <row r="57" spans="2:23">
      <c r="B57" s="557" t="str">
        <f>Processes!D181</f>
        <v>FT-MINCRD</v>
      </c>
      <c r="C57" s="557"/>
      <c r="D57" s="557" t="s">
        <v>735</v>
      </c>
      <c r="E57" s="557"/>
      <c r="F57" s="557" t="s">
        <v>93</v>
      </c>
      <c r="G57" s="557">
        <v>1</v>
      </c>
      <c r="H57" s="557"/>
      <c r="I57" s="557"/>
      <c r="J57" s="557"/>
    </row>
    <row r="58" spans="2:23" ht="29.5" thickBot="1">
      <c r="B58" s="557"/>
      <c r="C58" s="557"/>
      <c r="D58" s="557"/>
      <c r="E58" s="557" t="s">
        <v>729</v>
      </c>
      <c r="F58" s="557"/>
      <c r="G58" s="557"/>
      <c r="H58" s="1209">
        <f>H54</f>
        <v>3.0232753332390731E-2</v>
      </c>
      <c r="I58" s="557"/>
      <c r="J58" s="557"/>
      <c r="K58" s="602">
        <f>1/H62</f>
        <v>44.078515346181291</v>
      </c>
      <c r="L58">
        <f>K58*K54</f>
        <v>9343.2999999999993</v>
      </c>
      <c r="O58" s="1129"/>
      <c r="P58" s="1129"/>
      <c r="Q58" s="1130" t="s">
        <v>305</v>
      </c>
      <c r="R58" s="1130" t="s">
        <v>1637</v>
      </c>
      <c r="S58" s="1130" t="s">
        <v>1638</v>
      </c>
      <c r="T58" s="1130" t="s">
        <v>56</v>
      </c>
      <c r="U58" s="1130" t="s">
        <v>247</v>
      </c>
      <c r="V58" s="1130" t="s">
        <v>1639</v>
      </c>
      <c r="W58" s="1130" t="s">
        <v>1640</v>
      </c>
    </row>
    <row r="59" spans="2:23" s="602" customFormat="1" ht="14.5">
      <c r="B59" s="557"/>
      <c r="C59" s="557"/>
      <c r="D59" s="557"/>
      <c r="E59" s="557" t="s">
        <v>1590</v>
      </c>
      <c r="F59" s="557"/>
      <c r="G59" s="557"/>
      <c r="H59" s="1209"/>
      <c r="I59" s="557"/>
      <c r="J59" s="557"/>
      <c r="O59" s="1305" t="s">
        <v>1641</v>
      </c>
      <c r="P59" s="1305"/>
      <c r="Q59" s="1131">
        <v>186.8</v>
      </c>
      <c r="R59" s="1131">
        <v>14.9</v>
      </c>
      <c r="S59" s="1128"/>
      <c r="T59" s="1128"/>
      <c r="U59" s="1131">
        <v>29</v>
      </c>
      <c r="V59" s="1128"/>
      <c r="W59" s="1131">
        <v>230.8</v>
      </c>
    </row>
    <row r="60" spans="2:23" ht="15" thickBot="1">
      <c r="B60" s="557"/>
      <c r="C60" s="557"/>
      <c r="D60" s="557"/>
      <c r="E60" s="557" t="s">
        <v>212</v>
      </c>
      <c r="F60" s="557"/>
      <c r="G60" s="557"/>
      <c r="H60" s="1209">
        <f>H64</f>
        <v>4.8123987970164622E-3</v>
      </c>
      <c r="I60" s="557"/>
      <c r="J60" s="557"/>
      <c r="L60" s="602"/>
      <c r="O60" s="1129" t="s">
        <v>1642</v>
      </c>
      <c r="P60" s="1129"/>
      <c r="Q60" s="1132">
        <v>0</v>
      </c>
      <c r="R60" s="1132">
        <v>21.1</v>
      </c>
      <c r="S60" s="1132"/>
      <c r="T60" s="1132"/>
      <c r="U60" s="1132">
        <v>1.8</v>
      </c>
      <c r="V60" s="1129"/>
      <c r="W60" s="1132">
        <v>23</v>
      </c>
    </row>
    <row r="61" spans="2:23" s="602" customFormat="1" ht="15" thickBot="1">
      <c r="B61" s="557" t="str">
        <f>Processes!D182</f>
        <v>FT-MINNGA2</v>
      </c>
      <c r="C61" s="557"/>
      <c r="D61" s="557" t="s">
        <v>736</v>
      </c>
      <c r="E61" s="557"/>
      <c r="F61" s="557" t="s">
        <v>41</v>
      </c>
      <c r="G61" s="557">
        <v>1</v>
      </c>
      <c r="H61" s="1209"/>
      <c r="I61" s="557"/>
      <c r="J61" s="557"/>
      <c r="O61" s="1133" t="s">
        <v>1643</v>
      </c>
      <c r="P61" s="1133"/>
      <c r="Q61" s="1132">
        <v>186.8</v>
      </c>
      <c r="R61" s="1132">
        <v>36</v>
      </c>
      <c r="S61" s="1132">
        <v>0</v>
      </c>
      <c r="T61" s="1132">
        <v>0</v>
      </c>
      <c r="U61" s="1132">
        <v>30.8</v>
      </c>
      <c r="V61" s="1132">
        <v>0</v>
      </c>
      <c r="W61" s="1132">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Processes!D183</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Processes!D184</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Processes!D185</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2956D-E32B-4913-8C4A-25C69A6DA731}">
  <dimension ref="A1:T55"/>
  <sheetViews>
    <sheetView showGridLines="0" workbookViewId="0">
      <selection activeCell="P26" sqref="P26"/>
    </sheetView>
  </sheetViews>
  <sheetFormatPr defaultColWidth="9.1796875" defaultRowHeight="14"/>
  <cols>
    <col min="1" max="1" width="5.453125" style="1168" customWidth="1"/>
    <col min="2" max="2" width="35.453125" style="1168" customWidth="1"/>
    <col min="3" max="20" width="11.453125" style="1168" customWidth="1"/>
    <col min="21" max="16384" width="9.1796875" style="1168"/>
  </cols>
  <sheetData>
    <row r="1" spans="1:20">
      <c r="P1" s="1141">
        <f>P25+P26</f>
        <v>56519.8</v>
      </c>
    </row>
    <row r="2" spans="1:20">
      <c r="B2" s="1306" t="s">
        <v>1774</v>
      </c>
      <c r="C2" s="1306"/>
      <c r="D2" s="1306"/>
      <c r="E2" s="1306"/>
      <c r="F2" s="1306"/>
      <c r="G2" s="1306"/>
      <c r="H2" s="1306"/>
      <c r="I2" s="1306"/>
      <c r="J2" s="1306"/>
      <c r="K2" s="1306"/>
      <c r="L2" s="1306"/>
      <c r="M2" s="1306"/>
      <c r="N2" s="1306"/>
      <c r="O2" s="1306"/>
      <c r="P2" s="1306"/>
      <c r="Q2" s="1306"/>
      <c r="R2" s="1306"/>
      <c r="S2" s="1306"/>
      <c r="T2" s="1306"/>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45" customFormat="1" ht="19.5" customHeight="1">
      <c r="B4" s="1313"/>
      <c r="C4" s="1307" t="s">
        <v>1686</v>
      </c>
      <c r="D4" s="1315" t="s">
        <v>1687</v>
      </c>
      <c r="E4" s="1307" t="s">
        <v>1688</v>
      </c>
      <c r="F4" s="1307" t="s">
        <v>1689</v>
      </c>
      <c r="G4" s="1317" t="s">
        <v>1690</v>
      </c>
      <c r="H4" s="1317"/>
      <c r="I4" s="1317"/>
      <c r="J4" s="1317"/>
      <c r="K4" s="1317"/>
      <c r="L4" s="1317"/>
      <c r="M4" s="1317"/>
      <c r="N4" s="1317"/>
      <c r="O4" s="1317"/>
      <c r="P4" s="1307" t="s">
        <v>1691</v>
      </c>
      <c r="Q4" s="1309" t="s">
        <v>1692</v>
      </c>
      <c r="R4" s="1307" t="s">
        <v>1693</v>
      </c>
      <c r="S4" s="1307" t="s">
        <v>1694</v>
      </c>
      <c r="T4" s="1311" t="s">
        <v>1695</v>
      </c>
    </row>
    <row r="5" spans="1:20" s="1145" customFormat="1" ht="49.5" customHeight="1" thickBot="1">
      <c r="B5" s="1314"/>
      <c r="C5" s="1308"/>
      <c r="D5" s="1316"/>
      <c r="E5" s="1308"/>
      <c r="F5" s="1308"/>
      <c r="G5" s="1143" t="s">
        <v>1696</v>
      </c>
      <c r="H5" s="1143" t="s">
        <v>1697</v>
      </c>
      <c r="I5" s="1143" t="s">
        <v>1698</v>
      </c>
      <c r="J5" s="1143" t="s">
        <v>1699</v>
      </c>
      <c r="K5" s="1143" t="s">
        <v>1700</v>
      </c>
      <c r="L5" s="1143" t="s">
        <v>1701</v>
      </c>
      <c r="M5" s="1143" t="s">
        <v>1773</v>
      </c>
      <c r="N5" s="1143" t="s">
        <v>1703</v>
      </c>
      <c r="O5" s="1143" t="s">
        <v>1704</v>
      </c>
      <c r="P5" s="1308"/>
      <c r="Q5" s="1310"/>
      <c r="R5" s="1308"/>
      <c r="S5" s="1308"/>
      <c r="T5" s="1312"/>
    </row>
    <row r="6" spans="1:20">
      <c r="A6" s="1168" t="s">
        <v>171</v>
      </c>
      <c r="B6" s="1192" t="s">
        <v>927</v>
      </c>
      <c r="C6" s="1191">
        <v>2858233.9</v>
      </c>
      <c r="D6" s="1191">
        <v>2190821.4</v>
      </c>
      <c r="E6" s="1191" t="s">
        <v>1081</v>
      </c>
      <c r="F6" s="1191" t="s">
        <v>1081</v>
      </c>
      <c r="G6" s="1191" t="s">
        <v>1081</v>
      </c>
      <c r="H6" s="1191" t="s">
        <v>1081</v>
      </c>
      <c r="I6" s="1191" t="s">
        <v>1081</v>
      </c>
      <c r="J6" s="1191" t="s">
        <v>1081</v>
      </c>
      <c r="K6" s="1191" t="s">
        <v>1081</v>
      </c>
      <c r="L6" s="1191" t="s">
        <v>1081</v>
      </c>
      <c r="M6" s="1191" t="s">
        <v>1081</v>
      </c>
      <c r="N6" s="1191" t="s">
        <v>1081</v>
      </c>
      <c r="O6" s="1191" t="s">
        <v>1081</v>
      </c>
      <c r="P6" s="1191">
        <v>651235.69999999995</v>
      </c>
      <c r="Q6" s="1191">
        <v>16176.8</v>
      </c>
      <c r="R6" s="1191" t="s">
        <v>1081</v>
      </c>
      <c r="S6" s="1191" t="s">
        <v>1081</v>
      </c>
      <c r="T6" s="1190" t="s">
        <v>1081</v>
      </c>
    </row>
    <row r="7" spans="1:20">
      <c r="A7" s="1168" t="s">
        <v>61</v>
      </c>
      <c r="B7" s="1189" t="s">
        <v>1705</v>
      </c>
      <c r="C7" s="1174">
        <v>1822.8</v>
      </c>
      <c r="D7" s="1174" t="s">
        <v>1081</v>
      </c>
      <c r="E7" s="1174" t="s">
        <v>1081</v>
      </c>
      <c r="F7" s="1174">
        <v>1124.3</v>
      </c>
      <c r="G7" s="1174" t="s">
        <v>1081</v>
      </c>
      <c r="H7" s="1174">
        <v>4.7</v>
      </c>
      <c r="I7" s="1174">
        <v>17.3</v>
      </c>
      <c r="J7" s="1174" t="s">
        <v>1081</v>
      </c>
      <c r="K7" s="1174">
        <v>21.5</v>
      </c>
      <c r="L7" s="1174">
        <v>4.3</v>
      </c>
      <c r="M7" s="1174" t="s">
        <v>1081</v>
      </c>
      <c r="N7" s="1174" t="s">
        <v>1081</v>
      </c>
      <c r="O7" s="1174">
        <v>1076.5</v>
      </c>
      <c r="P7" s="1174" t="s">
        <v>1081</v>
      </c>
      <c r="Q7" s="1174" t="s">
        <v>1081</v>
      </c>
      <c r="R7" s="1174" t="s">
        <v>1081</v>
      </c>
      <c r="S7" s="1174">
        <v>359.3</v>
      </c>
      <c r="T7" s="1173">
        <v>339.2</v>
      </c>
    </row>
    <row r="8" spans="1:20">
      <c r="A8" s="1168" t="s">
        <v>298</v>
      </c>
      <c r="B8" s="1189" t="s">
        <v>912</v>
      </c>
      <c r="C8" s="1174">
        <v>-2275745.2999999998</v>
      </c>
      <c r="D8" s="1174">
        <v>-1918023.4</v>
      </c>
      <c r="E8" s="1174" t="s">
        <v>1081</v>
      </c>
      <c r="F8" s="1174">
        <v>-114385.3</v>
      </c>
      <c r="G8" s="1174" t="s">
        <v>1081</v>
      </c>
      <c r="H8" s="1174">
        <v>-7393.6</v>
      </c>
      <c r="I8" s="1174">
        <v>-8501.2000000000007</v>
      </c>
      <c r="J8" s="1174">
        <v>-4947.7</v>
      </c>
      <c r="K8" s="1174" t="s">
        <v>1081</v>
      </c>
      <c r="L8" s="1174">
        <v>-66944.3</v>
      </c>
      <c r="M8" s="1174">
        <v>-7829.1</v>
      </c>
      <c r="N8" s="1174">
        <v>-573.29999999999995</v>
      </c>
      <c r="O8" s="1174">
        <v>-18196.099999999999</v>
      </c>
      <c r="P8" s="1174">
        <v>-241672</v>
      </c>
      <c r="Q8" s="1174" t="s">
        <v>1081</v>
      </c>
      <c r="R8" s="1174" t="s">
        <v>1081</v>
      </c>
      <c r="S8" s="1174">
        <v>-1664.6</v>
      </c>
      <c r="T8" s="1173" t="s">
        <v>1081</v>
      </c>
    </row>
    <row r="9" spans="1:20">
      <c r="B9" s="1188" t="s">
        <v>1706</v>
      </c>
      <c r="C9" s="1174">
        <v>-20059.5</v>
      </c>
      <c r="D9" s="1174" t="s">
        <v>1081</v>
      </c>
      <c r="E9" s="1174" t="s">
        <v>1081</v>
      </c>
      <c r="F9" s="1174">
        <v>-20059.5</v>
      </c>
      <c r="G9" s="1174" t="s">
        <v>1081</v>
      </c>
      <c r="H9" s="1174" t="s">
        <v>1081</v>
      </c>
      <c r="I9" s="1174" t="s">
        <v>1081</v>
      </c>
      <c r="J9" s="1174">
        <v>-16928.5</v>
      </c>
      <c r="K9" s="1174" t="s">
        <v>1081</v>
      </c>
      <c r="L9" s="1174">
        <v>-3131</v>
      </c>
      <c r="M9" s="1174" t="s">
        <v>1081</v>
      </c>
      <c r="N9" s="1174" t="s">
        <v>1081</v>
      </c>
      <c r="O9" s="1174" t="s">
        <v>1081</v>
      </c>
      <c r="P9" s="1174" t="s">
        <v>1081</v>
      </c>
      <c r="Q9" s="1174" t="s">
        <v>1081</v>
      </c>
      <c r="R9" s="1174" t="s">
        <v>1081</v>
      </c>
      <c r="S9" s="1174" t="s">
        <v>1081</v>
      </c>
      <c r="T9" s="1173" t="s">
        <v>1081</v>
      </c>
    </row>
    <row r="10" spans="1:20">
      <c r="B10" s="1183" t="s">
        <v>1707</v>
      </c>
      <c r="C10" s="1174">
        <v>-3131</v>
      </c>
      <c r="D10" s="1174" t="s">
        <v>1081</v>
      </c>
      <c r="E10" s="1174" t="s">
        <v>1081</v>
      </c>
      <c r="F10" s="1174">
        <v>-3131</v>
      </c>
      <c r="G10" s="1174" t="s">
        <v>1081</v>
      </c>
      <c r="H10" s="1174" t="s">
        <v>1081</v>
      </c>
      <c r="I10" s="1174" t="s">
        <v>1081</v>
      </c>
      <c r="J10" s="1174" t="s">
        <v>1081</v>
      </c>
      <c r="K10" s="1174" t="s">
        <v>1081</v>
      </c>
      <c r="L10" s="1174">
        <v>-3131</v>
      </c>
      <c r="M10" s="1174" t="s">
        <v>1081</v>
      </c>
      <c r="N10" s="1174" t="s">
        <v>1081</v>
      </c>
      <c r="O10" s="1174" t="s">
        <v>1081</v>
      </c>
      <c r="P10" s="1174" t="s">
        <v>1081</v>
      </c>
      <c r="Q10" s="1174" t="s">
        <v>1081</v>
      </c>
      <c r="R10" s="1174" t="s">
        <v>1081</v>
      </c>
      <c r="S10" s="1174" t="s">
        <v>1081</v>
      </c>
      <c r="T10" s="1173" t="s">
        <v>1081</v>
      </c>
    </row>
    <row r="11" spans="1:20">
      <c r="B11" s="1183" t="s">
        <v>1708</v>
      </c>
      <c r="C11" s="1174">
        <v>-16928.5</v>
      </c>
      <c r="D11" s="1174" t="s">
        <v>1081</v>
      </c>
      <c r="E11" s="1174" t="s">
        <v>1081</v>
      </c>
      <c r="F11" s="1174">
        <v>-16928.5</v>
      </c>
      <c r="G11" s="1174" t="s">
        <v>1081</v>
      </c>
      <c r="H11" s="1174" t="s">
        <v>1081</v>
      </c>
      <c r="I11" s="1174" t="s">
        <v>1081</v>
      </c>
      <c r="J11" s="1174">
        <v>-16928.5</v>
      </c>
      <c r="K11" s="1174" t="s">
        <v>1081</v>
      </c>
      <c r="L11" s="1174" t="s">
        <v>1081</v>
      </c>
      <c r="M11" s="1174" t="s">
        <v>1081</v>
      </c>
      <c r="N11" s="1174" t="s">
        <v>1081</v>
      </c>
      <c r="O11" s="1174" t="s">
        <v>1081</v>
      </c>
      <c r="P11" s="1174" t="s">
        <v>1081</v>
      </c>
      <c r="Q11" s="1174" t="s">
        <v>1081</v>
      </c>
      <c r="R11" s="1174" t="s">
        <v>1081</v>
      </c>
      <c r="S11" s="1174" t="s">
        <v>1081</v>
      </c>
      <c r="T11" s="1173" t="s">
        <v>1081</v>
      </c>
    </row>
    <row r="12" spans="1:20">
      <c r="B12" s="1187" t="s">
        <v>1709</v>
      </c>
      <c r="C12" s="1174">
        <v>-38043.699999999997</v>
      </c>
      <c r="D12" s="1174">
        <v>1590.2</v>
      </c>
      <c r="E12" s="1174" t="s">
        <v>1081</v>
      </c>
      <c r="F12" s="1174">
        <v>4202</v>
      </c>
      <c r="G12" s="1174" t="s">
        <v>1081</v>
      </c>
      <c r="H12" s="1174">
        <v>227.6</v>
      </c>
      <c r="I12" s="1174">
        <v>151.19999999999999</v>
      </c>
      <c r="J12" s="1174">
        <v>86.3</v>
      </c>
      <c r="K12" s="1174">
        <v>47.4</v>
      </c>
      <c r="L12" s="1174">
        <v>934.2</v>
      </c>
      <c r="M12" s="1174">
        <v>1397.6</v>
      </c>
      <c r="N12" s="1174">
        <v>-348</v>
      </c>
      <c r="O12" s="1174">
        <v>1705.7</v>
      </c>
      <c r="P12" s="1174">
        <v>-43876.1</v>
      </c>
      <c r="Q12" s="1174">
        <v>4.2</v>
      </c>
      <c r="R12" s="1174" t="s">
        <v>1081</v>
      </c>
      <c r="S12" s="1174" t="s">
        <v>1081</v>
      </c>
      <c r="T12" s="1173">
        <v>36</v>
      </c>
    </row>
    <row r="13" spans="1:20">
      <c r="B13" s="1186" t="s">
        <v>1710</v>
      </c>
      <c r="C13" s="1178">
        <v>526208.19999999995</v>
      </c>
      <c r="D13" s="1178">
        <v>274388.2</v>
      </c>
      <c r="E13" s="1174" t="s">
        <v>1081</v>
      </c>
      <c r="F13" s="1178">
        <v>-129118.5</v>
      </c>
      <c r="G13" s="1174" t="s">
        <v>1081</v>
      </c>
      <c r="H13" s="1174">
        <v>-7161.3</v>
      </c>
      <c r="I13" s="1174">
        <v>-8332.7000000000007</v>
      </c>
      <c r="J13" s="1174">
        <v>-21789.9</v>
      </c>
      <c r="K13" s="1174">
        <v>68.900000000000006</v>
      </c>
      <c r="L13" s="1174">
        <v>-69136.800000000003</v>
      </c>
      <c r="M13" s="1174">
        <v>-6431.5</v>
      </c>
      <c r="N13" s="1174">
        <v>-921.3</v>
      </c>
      <c r="O13" s="1174">
        <v>-15413.9</v>
      </c>
      <c r="P13" s="1178">
        <v>365687.6</v>
      </c>
      <c r="Q13" s="1178">
        <v>16181</v>
      </c>
      <c r="R13" s="1174" t="s">
        <v>1081</v>
      </c>
      <c r="S13" s="1178">
        <v>-1305.3</v>
      </c>
      <c r="T13" s="1177">
        <v>375.2</v>
      </c>
    </row>
    <row r="14" spans="1:20">
      <c r="B14" s="1185" t="s">
        <v>1711</v>
      </c>
      <c r="C14" s="1178">
        <v>11153</v>
      </c>
      <c r="D14" s="1178">
        <v>6459.9</v>
      </c>
      <c r="E14" s="1174" t="s">
        <v>1081</v>
      </c>
      <c r="F14" s="1178">
        <v>3054.2</v>
      </c>
      <c r="G14" s="1174" t="s">
        <v>1081</v>
      </c>
      <c r="H14" s="1174">
        <v>170.7</v>
      </c>
      <c r="I14" s="1174">
        <v>1110.0999999999999</v>
      </c>
      <c r="J14" s="1174" t="s">
        <v>1081</v>
      </c>
      <c r="K14" s="1174" t="s">
        <v>1081</v>
      </c>
      <c r="L14" s="1174">
        <v>1309.5999999999999</v>
      </c>
      <c r="M14" s="1174">
        <v>89.2</v>
      </c>
      <c r="N14" s="1174">
        <v>266.10000000000002</v>
      </c>
      <c r="O14" s="1174">
        <v>108.5</v>
      </c>
      <c r="P14" s="1178">
        <v>1191.4000000000001</v>
      </c>
      <c r="Q14" s="1174" t="s">
        <v>1081</v>
      </c>
      <c r="R14" s="1174" t="s">
        <v>1081</v>
      </c>
      <c r="S14" s="1178">
        <v>447.5</v>
      </c>
      <c r="T14" s="1173" t="s">
        <v>1081</v>
      </c>
    </row>
    <row r="15" spans="1:20">
      <c r="B15" s="1185" t="s">
        <v>1712</v>
      </c>
      <c r="C15" s="1174" t="s">
        <v>1081</v>
      </c>
      <c r="D15" s="1174" t="s">
        <v>1081</v>
      </c>
      <c r="E15" s="1178">
        <v>5728.5</v>
      </c>
      <c r="F15" s="1178">
        <v>-5728.5</v>
      </c>
      <c r="G15" s="1174" t="s">
        <v>1081</v>
      </c>
      <c r="H15" s="1174" t="s">
        <v>1081</v>
      </c>
      <c r="I15" s="1174" t="s">
        <v>1081</v>
      </c>
      <c r="J15" s="1174" t="s">
        <v>1081</v>
      </c>
      <c r="K15" s="1174" t="s">
        <v>1081</v>
      </c>
      <c r="L15" s="1174" t="s">
        <v>1081</v>
      </c>
      <c r="M15" s="1174" t="s">
        <v>1081</v>
      </c>
      <c r="N15" s="1174" t="s">
        <v>1081</v>
      </c>
      <c r="O15" s="1174">
        <v>-5728.5</v>
      </c>
      <c r="P15" s="1174" t="s">
        <v>1081</v>
      </c>
      <c r="Q15" s="1174" t="s">
        <v>1081</v>
      </c>
      <c r="R15" s="1174" t="s">
        <v>1081</v>
      </c>
      <c r="S15" s="1174" t="s">
        <v>1081</v>
      </c>
      <c r="T15" s="1173" t="s">
        <v>1081</v>
      </c>
    </row>
    <row r="16" spans="1:20">
      <c r="B16" s="1185" t="s">
        <v>1713</v>
      </c>
      <c r="C16" s="1178">
        <v>-112884.5</v>
      </c>
      <c r="D16" s="1178">
        <v>-265872.7</v>
      </c>
      <c r="E16" s="1178">
        <v>-5728.5</v>
      </c>
      <c r="F16" s="1178">
        <v>265564.3</v>
      </c>
      <c r="G16" s="1174">
        <v>11151</v>
      </c>
      <c r="H16" s="1174">
        <v>11391.5</v>
      </c>
      <c r="I16" s="1174">
        <v>53948.7</v>
      </c>
      <c r="J16" s="1174">
        <v>25921.7</v>
      </c>
      <c r="K16" s="1174" t="s">
        <v>1081</v>
      </c>
      <c r="L16" s="1174">
        <v>106008.8</v>
      </c>
      <c r="M16" s="1174">
        <v>9596.2000000000007</v>
      </c>
      <c r="N16" s="1174">
        <v>9888.9</v>
      </c>
      <c r="O16" s="1174">
        <v>37657.5</v>
      </c>
      <c r="P16" s="1178">
        <v>-165512.9</v>
      </c>
      <c r="Q16" s="1178">
        <v>-12408.5</v>
      </c>
      <c r="R16" s="1178">
        <v>3788.8</v>
      </c>
      <c r="S16" s="1178">
        <v>67354.2</v>
      </c>
      <c r="T16" s="1177">
        <v>-69.2</v>
      </c>
    </row>
    <row r="17" spans="2:20">
      <c r="B17" s="1183" t="s">
        <v>1714</v>
      </c>
      <c r="C17" s="1174">
        <v>-59982.8</v>
      </c>
      <c r="D17" s="1174" t="s">
        <v>1081</v>
      </c>
      <c r="E17" s="1174" t="s">
        <v>1081</v>
      </c>
      <c r="F17" s="1174">
        <v>-136.5</v>
      </c>
      <c r="G17" s="1174" t="s">
        <v>1081</v>
      </c>
      <c r="H17" s="1174" t="s">
        <v>1081</v>
      </c>
      <c r="I17" s="1174" t="s">
        <v>1081</v>
      </c>
      <c r="J17" s="1174" t="s">
        <v>1081</v>
      </c>
      <c r="K17" s="1174" t="s">
        <v>1081</v>
      </c>
      <c r="L17" s="1174">
        <v>-136.5</v>
      </c>
      <c r="M17" s="1174" t="s">
        <v>1081</v>
      </c>
      <c r="N17" s="1174" t="s">
        <v>1081</v>
      </c>
      <c r="O17" s="1174" t="s">
        <v>1081</v>
      </c>
      <c r="P17" s="1174">
        <v>-93861.2</v>
      </c>
      <c r="Q17" s="1174">
        <v>-12408.5</v>
      </c>
      <c r="R17" s="1174" t="s">
        <v>1081</v>
      </c>
      <c r="S17" s="1174">
        <v>46423.4</v>
      </c>
      <c r="T17" s="1173" t="s">
        <v>1081</v>
      </c>
    </row>
    <row r="18" spans="2:20">
      <c r="B18" s="1183" t="s">
        <v>1715</v>
      </c>
      <c r="C18" s="1174">
        <v>-45894.1</v>
      </c>
      <c r="D18" s="1174" t="s">
        <v>1081</v>
      </c>
      <c r="E18" s="1174" t="s">
        <v>1081</v>
      </c>
      <c r="F18" s="1174">
        <v>-102</v>
      </c>
      <c r="G18" s="1174" t="s">
        <v>1081</v>
      </c>
      <c r="H18" s="1174" t="s">
        <v>1081</v>
      </c>
      <c r="I18" s="1174" t="s">
        <v>1081</v>
      </c>
      <c r="J18" s="1174" t="s">
        <v>1081</v>
      </c>
      <c r="K18" s="1174" t="s">
        <v>1081</v>
      </c>
      <c r="L18" s="1174" t="s">
        <v>1081</v>
      </c>
      <c r="M18" s="1174">
        <v>-102</v>
      </c>
      <c r="N18" s="1174" t="s">
        <v>1081</v>
      </c>
      <c r="O18" s="1174" t="s">
        <v>1081</v>
      </c>
      <c r="P18" s="1174">
        <v>-68034.7</v>
      </c>
      <c r="Q18" s="1174" t="s">
        <v>1081</v>
      </c>
      <c r="R18" s="1174">
        <v>1311.8</v>
      </c>
      <c r="S18" s="1174">
        <v>20930.8</v>
      </c>
      <c r="T18" s="1173" t="s">
        <v>1081</v>
      </c>
    </row>
    <row r="19" spans="2:20">
      <c r="B19" s="1183" t="s">
        <v>1716</v>
      </c>
      <c r="C19" s="1174">
        <v>-818.6</v>
      </c>
      <c r="D19" s="1174" t="s">
        <v>1081</v>
      </c>
      <c r="E19" s="1174" t="s">
        <v>1081</v>
      </c>
      <c r="F19" s="1174">
        <v>-131.69999999999999</v>
      </c>
      <c r="G19" s="1174" t="s">
        <v>1081</v>
      </c>
      <c r="H19" s="1174" t="s">
        <v>1081</v>
      </c>
      <c r="I19" s="1174" t="s">
        <v>1081</v>
      </c>
      <c r="J19" s="1174" t="s">
        <v>1081</v>
      </c>
      <c r="K19" s="1174" t="s">
        <v>1081</v>
      </c>
      <c r="L19" s="1174" t="s">
        <v>1081</v>
      </c>
      <c r="M19" s="1174">
        <v>-131.69999999999999</v>
      </c>
      <c r="N19" s="1174" t="s">
        <v>1081</v>
      </c>
      <c r="O19" s="1174" t="s">
        <v>1081</v>
      </c>
      <c r="P19" s="1174">
        <v>-3163.9</v>
      </c>
      <c r="Q19" s="1174" t="s">
        <v>1081</v>
      </c>
      <c r="R19" s="1174">
        <v>2477</v>
      </c>
      <c r="S19" s="1174" t="s">
        <v>1081</v>
      </c>
      <c r="T19" s="1173" t="s">
        <v>1081</v>
      </c>
    </row>
    <row r="20" spans="2:20">
      <c r="B20" s="1183" t="s">
        <v>1060</v>
      </c>
      <c r="C20" s="1174">
        <v>2218.8000000000002</v>
      </c>
      <c r="D20" s="1174" t="s">
        <v>1081</v>
      </c>
      <c r="E20" s="1174" t="s">
        <v>1081</v>
      </c>
      <c r="F20" s="1174">
        <v>2671.9</v>
      </c>
      <c r="G20" s="1174" t="s">
        <v>1081</v>
      </c>
      <c r="H20" s="1174">
        <v>1242.5</v>
      </c>
      <c r="I20" s="1174" t="s">
        <v>1081</v>
      </c>
      <c r="J20" s="1174" t="s">
        <v>1081</v>
      </c>
      <c r="K20" s="1174" t="s">
        <v>1081</v>
      </c>
      <c r="L20" s="1174" t="s">
        <v>1081</v>
      </c>
      <c r="M20" s="1174" t="s">
        <v>1081</v>
      </c>
      <c r="N20" s="1174" t="s">
        <v>1081</v>
      </c>
      <c r="O20" s="1174">
        <v>1429.4</v>
      </c>
      <c r="P20" s="1174">
        <v>-453.1</v>
      </c>
      <c r="Q20" s="1174" t="s">
        <v>1081</v>
      </c>
      <c r="R20" s="1174" t="s">
        <v>1081</v>
      </c>
      <c r="S20" s="1174" t="s">
        <v>1081</v>
      </c>
      <c r="T20" s="1173" t="s">
        <v>1081</v>
      </c>
    </row>
    <row r="21" spans="2:20">
      <c r="B21" s="1183" t="s">
        <v>1717</v>
      </c>
      <c r="C21" s="1174">
        <v>-69.2</v>
      </c>
      <c r="D21" s="1174" t="s">
        <v>1081</v>
      </c>
      <c r="E21" s="1174" t="s">
        <v>1081</v>
      </c>
      <c r="F21" s="1174" t="s">
        <v>1081</v>
      </c>
      <c r="G21" s="1174" t="s">
        <v>1081</v>
      </c>
      <c r="H21" s="1174" t="s">
        <v>1081</v>
      </c>
      <c r="I21" s="1174" t="s">
        <v>1081</v>
      </c>
      <c r="J21" s="1174" t="s">
        <v>1081</v>
      </c>
      <c r="K21" s="1174" t="s">
        <v>1081</v>
      </c>
      <c r="L21" s="1174" t="s">
        <v>1081</v>
      </c>
      <c r="M21" s="1174" t="s">
        <v>1081</v>
      </c>
      <c r="N21" s="1174" t="s">
        <v>1081</v>
      </c>
      <c r="O21" s="1174" t="s">
        <v>1081</v>
      </c>
      <c r="P21" s="1174" t="s">
        <v>1081</v>
      </c>
      <c r="Q21" s="1174" t="s">
        <v>1081</v>
      </c>
      <c r="R21" s="1174" t="s">
        <v>1081</v>
      </c>
      <c r="S21" s="1174" t="s">
        <v>1081</v>
      </c>
      <c r="T21" s="1173">
        <v>-69.2</v>
      </c>
    </row>
    <row r="22" spans="2:20">
      <c r="B22" s="1184" t="s">
        <v>1642</v>
      </c>
      <c r="C22" s="1174">
        <v>-9210.2999999999993</v>
      </c>
      <c r="D22" s="1174">
        <v>-265872.7</v>
      </c>
      <c r="E22" s="1174">
        <v>-5728.5</v>
      </c>
      <c r="F22" s="1174">
        <v>262390.90000000002</v>
      </c>
      <c r="G22" s="1174">
        <v>11151</v>
      </c>
      <c r="H22" s="1174">
        <v>10149</v>
      </c>
      <c r="I22" s="1174">
        <v>53948.7</v>
      </c>
      <c r="J22" s="1174">
        <v>25921.7</v>
      </c>
      <c r="K22" s="1174" t="s">
        <v>1081</v>
      </c>
      <c r="L22" s="1174">
        <v>106145.3</v>
      </c>
      <c r="M22" s="1174">
        <v>9829.9</v>
      </c>
      <c r="N22" s="1174">
        <v>9888.9</v>
      </c>
      <c r="O22" s="1174">
        <v>35356.400000000001</v>
      </c>
      <c r="P22" s="1174" t="s">
        <v>1081</v>
      </c>
      <c r="Q22" s="1174" t="s">
        <v>1081</v>
      </c>
      <c r="R22" s="1174" t="s">
        <v>1081</v>
      </c>
      <c r="S22" s="1174" t="s">
        <v>1081</v>
      </c>
      <c r="T22" s="1173" t="s">
        <v>1081</v>
      </c>
    </row>
    <row r="23" spans="2:20">
      <c r="B23" s="1184" t="s">
        <v>1718</v>
      </c>
      <c r="C23" s="1174">
        <v>871.7</v>
      </c>
      <c r="D23" s="1174" t="s">
        <v>1081</v>
      </c>
      <c r="E23" s="1174" t="s">
        <v>1081</v>
      </c>
      <c r="F23" s="1174">
        <v>871.7</v>
      </c>
      <c r="G23" s="1174" t="s">
        <v>1081</v>
      </c>
      <c r="H23" s="1174" t="s">
        <v>1081</v>
      </c>
      <c r="I23" s="1174" t="s">
        <v>1081</v>
      </c>
      <c r="J23" s="1174" t="s">
        <v>1081</v>
      </c>
      <c r="K23" s="1174" t="s">
        <v>1081</v>
      </c>
      <c r="L23" s="1174" t="s">
        <v>1081</v>
      </c>
      <c r="M23" s="1174" t="s">
        <v>1081</v>
      </c>
      <c r="N23" s="1174" t="s">
        <v>1081</v>
      </c>
      <c r="O23" s="1174">
        <v>871.7</v>
      </c>
      <c r="P23" s="1174" t="s">
        <v>1081</v>
      </c>
      <c r="Q23" s="1174" t="s">
        <v>1081</v>
      </c>
      <c r="R23" s="1174" t="s">
        <v>1081</v>
      </c>
      <c r="S23" s="1174" t="s">
        <v>1081</v>
      </c>
      <c r="T23" s="1173" t="s">
        <v>1081</v>
      </c>
    </row>
    <row r="24" spans="2:20">
      <c r="B24" s="1183" t="s">
        <v>1719</v>
      </c>
      <c r="C24" s="1174" t="s">
        <v>1081</v>
      </c>
      <c r="D24" s="1174" t="s">
        <v>1081</v>
      </c>
      <c r="E24" s="1174" t="s">
        <v>1081</v>
      </c>
      <c r="F24" s="1174" t="s">
        <v>1081</v>
      </c>
      <c r="G24" s="1174" t="s">
        <v>1081</v>
      </c>
      <c r="H24" s="1174" t="s">
        <v>1081</v>
      </c>
      <c r="I24" s="1174" t="s">
        <v>1081</v>
      </c>
      <c r="J24" s="1174" t="s">
        <v>1081</v>
      </c>
      <c r="K24" s="1174" t="s">
        <v>1081</v>
      </c>
      <c r="L24" s="1174" t="s">
        <v>1081</v>
      </c>
      <c r="M24" s="1174" t="s">
        <v>1081</v>
      </c>
      <c r="N24" s="1174" t="s">
        <v>1081</v>
      </c>
      <c r="O24" s="1174" t="s">
        <v>1081</v>
      </c>
      <c r="P24" s="1174" t="s">
        <v>1081</v>
      </c>
      <c r="Q24" s="1174" t="s">
        <v>1081</v>
      </c>
      <c r="R24" s="1174" t="s">
        <v>1081</v>
      </c>
      <c r="S24" s="1174" t="s">
        <v>1081</v>
      </c>
      <c r="T24" s="1173" t="s">
        <v>1081</v>
      </c>
    </row>
    <row r="25" spans="2:20">
      <c r="B25" s="1182" t="s">
        <v>1720</v>
      </c>
      <c r="C25" s="1178">
        <v>38973.800000000003</v>
      </c>
      <c r="D25" s="1178">
        <v>168.1</v>
      </c>
      <c r="E25" s="1174" t="s">
        <v>1081</v>
      </c>
      <c r="F25" s="1178">
        <v>17169.5</v>
      </c>
      <c r="G25" s="1174">
        <v>11151</v>
      </c>
      <c r="H25" s="1174" t="s">
        <v>1081</v>
      </c>
      <c r="I25" s="1174" t="s">
        <v>1081</v>
      </c>
      <c r="J25" s="1174" t="s">
        <v>1081</v>
      </c>
      <c r="K25" s="1174" t="s">
        <v>1081</v>
      </c>
      <c r="L25" s="1174">
        <v>85.3</v>
      </c>
      <c r="M25" s="1174">
        <v>696.7</v>
      </c>
      <c r="N25" s="1174" t="s">
        <v>1081</v>
      </c>
      <c r="O25" s="1174">
        <v>5236.5</v>
      </c>
      <c r="P25" s="1178">
        <v>12889.8</v>
      </c>
      <c r="Q25" s="1174" t="s">
        <v>1081</v>
      </c>
      <c r="R25" s="1178">
        <v>974.7</v>
      </c>
      <c r="S25" s="1178">
        <v>7771.7</v>
      </c>
      <c r="T25" s="1173" t="s">
        <v>1081</v>
      </c>
    </row>
    <row r="26" spans="2:20">
      <c r="B26" s="1182" t="s">
        <v>1721</v>
      </c>
      <c r="C26" s="1178">
        <v>59811.7</v>
      </c>
      <c r="D26" s="1178">
        <v>1887.5</v>
      </c>
      <c r="E26" s="1174" t="s">
        <v>1081</v>
      </c>
      <c r="F26" s="1178"/>
      <c r="G26" s="1174" t="s">
        <v>1081</v>
      </c>
      <c r="H26" s="1174" t="s">
        <v>1081</v>
      </c>
      <c r="I26" s="1174" t="s">
        <v>1081</v>
      </c>
      <c r="J26" s="1174" t="s">
        <v>1081</v>
      </c>
      <c r="K26" s="1174" t="s">
        <v>1081</v>
      </c>
      <c r="L26" s="1174" t="s">
        <v>1081</v>
      </c>
      <c r="M26" s="1174" t="s">
        <v>1081</v>
      </c>
      <c r="N26" s="1174" t="s">
        <v>1081</v>
      </c>
      <c r="O26" s="1174" t="s">
        <v>1081</v>
      </c>
      <c r="P26" s="1178">
        <v>43630</v>
      </c>
      <c r="Q26" s="1174" t="s">
        <v>1081</v>
      </c>
      <c r="R26" s="1178">
        <v>505.8</v>
      </c>
      <c r="S26" s="1178">
        <v>13788.4</v>
      </c>
      <c r="T26" s="1173" t="s">
        <v>1081</v>
      </c>
    </row>
    <row r="27" spans="2:20">
      <c r="B27" s="1182" t="s">
        <v>1722</v>
      </c>
      <c r="C27" s="1178">
        <v>303385.2</v>
      </c>
      <c r="D27" s="1174" t="s">
        <v>1081</v>
      </c>
      <c r="E27" s="1174" t="s">
        <v>1081</v>
      </c>
      <c r="F27" s="1178">
        <v>110493.6</v>
      </c>
      <c r="G27" s="1174" t="s">
        <v>1081</v>
      </c>
      <c r="H27" s="1174">
        <v>4059.5</v>
      </c>
      <c r="I27" s="1174">
        <v>44505.9</v>
      </c>
      <c r="J27" s="1174">
        <v>4131.8</v>
      </c>
      <c r="K27" s="1174">
        <v>68.900000000000006</v>
      </c>
      <c r="L27" s="1174">
        <v>35477.1</v>
      </c>
      <c r="M27" s="1174">
        <v>2378.8000000000002</v>
      </c>
      <c r="N27" s="1174">
        <v>8701.5</v>
      </c>
      <c r="O27" s="1174">
        <v>11170.1</v>
      </c>
      <c r="P27" s="1178">
        <v>142463.5</v>
      </c>
      <c r="Q27" s="1178">
        <v>3772.5</v>
      </c>
      <c r="R27" s="1178">
        <v>2308.3000000000002</v>
      </c>
      <c r="S27" s="1178">
        <v>44041.3</v>
      </c>
      <c r="T27" s="1177">
        <v>306</v>
      </c>
    </row>
    <row r="28" spans="2:20">
      <c r="B28" s="1182" t="s">
        <v>1723</v>
      </c>
      <c r="C28" s="1178">
        <v>280902.3</v>
      </c>
      <c r="D28" s="1174" t="s">
        <v>1081</v>
      </c>
      <c r="E28" s="1174" t="s">
        <v>1081</v>
      </c>
      <c r="F28" s="1178">
        <v>89661.8</v>
      </c>
      <c r="G28" s="1174" t="s">
        <v>1081</v>
      </c>
      <c r="H28" s="1174">
        <v>3822.4</v>
      </c>
      <c r="I28" s="1174">
        <v>44505.9</v>
      </c>
      <c r="J28" s="1174">
        <v>3885.7</v>
      </c>
      <c r="K28" s="1174">
        <v>68.900000000000006</v>
      </c>
      <c r="L28" s="1174">
        <v>35477.1</v>
      </c>
      <c r="M28" s="1174">
        <v>1869</v>
      </c>
      <c r="N28" s="1174">
        <v>32.799999999999997</v>
      </c>
      <c r="O28" s="1174" t="s">
        <v>1081</v>
      </c>
      <c r="P28" s="1178">
        <v>140944.1</v>
      </c>
      <c r="Q28" s="1178">
        <v>3772.5</v>
      </c>
      <c r="R28" s="1178">
        <v>2308.3000000000002</v>
      </c>
      <c r="S28" s="1178">
        <v>44041.3</v>
      </c>
      <c r="T28" s="1177">
        <v>174.1</v>
      </c>
    </row>
    <row r="29" spans="2:20">
      <c r="B29" s="1181" t="s">
        <v>1725</v>
      </c>
      <c r="C29" s="1178">
        <v>33379.199999999997</v>
      </c>
      <c r="D29" s="1174" t="s">
        <v>1081</v>
      </c>
      <c r="E29" s="1174" t="s">
        <v>1081</v>
      </c>
      <c r="F29" s="1178">
        <v>3224.3</v>
      </c>
      <c r="G29" s="1174" t="s">
        <v>1081</v>
      </c>
      <c r="H29" s="1174">
        <v>246.5</v>
      </c>
      <c r="I29" s="1174" t="s">
        <v>1081</v>
      </c>
      <c r="J29" s="1174">
        <v>4.3</v>
      </c>
      <c r="K29" s="1174">
        <v>4.3</v>
      </c>
      <c r="L29" s="1174">
        <v>1271.3</v>
      </c>
      <c r="M29" s="1174">
        <v>1665.1</v>
      </c>
      <c r="N29" s="1174">
        <v>32.799999999999997</v>
      </c>
      <c r="O29" s="1174" t="s">
        <v>1081</v>
      </c>
      <c r="P29" s="1178">
        <v>23818.7</v>
      </c>
      <c r="Q29" s="1178">
        <v>2.1</v>
      </c>
      <c r="R29" s="1178">
        <v>6.7</v>
      </c>
      <c r="S29" s="1178">
        <v>6327.4</v>
      </c>
      <c r="T29" s="1177" t="s">
        <v>1081</v>
      </c>
    </row>
    <row r="30" spans="2:20">
      <c r="B30" s="1176" t="s">
        <v>1727</v>
      </c>
      <c r="C30" s="1174">
        <v>2199.9</v>
      </c>
      <c r="D30" s="1174" t="s">
        <v>1081</v>
      </c>
      <c r="E30" s="1174" t="s">
        <v>1081</v>
      </c>
      <c r="F30" s="1174">
        <v>144.9</v>
      </c>
      <c r="G30" s="1174" t="s">
        <v>1081</v>
      </c>
      <c r="H30" s="1174">
        <v>4.7</v>
      </c>
      <c r="I30" s="1174" t="s">
        <v>1081</v>
      </c>
      <c r="J30" s="1174" t="s">
        <v>1081</v>
      </c>
      <c r="K30" s="1174" t="s">
        <v>1081</v>
      </c>
      <c r="L30" s="1174" t="s">
        <v>1081</v>
      </c>
      <c r="M30" s="1174">
        <v>140.19999999999999</v>
      </c>
      <c r="N30" s="1174" t="s">
        <v>1081</v>
      </c>
      <c r="O30" s="1174" t="s">
        <v>1081</v>
      </c>
      <c r="P30" s="1174">
        <v>902.3</v>
      </c>
      <c r="Q30" s="1174" t="s">
        <v>1081</v>
      </c>
      <c r="R30" s="1174" t="s">
        <v>1081</v>
      </c>
      <c r="S30" s="1174">
        <v>1152.7</v>
      </c>
      <c r="T30" s="1173" t="s">
        <v>1081</v>
      </c>
    </row>
    <row r="31" spans="2:20">
      <c r="B31" s="1176" t="s">
        <v>1729</v>
      </c>
      <c r="C31" s="1174">
        <v>8763.5</v>
      </c>
      <c r="D31" s="1174" t="s">
        <v>1081</v>
      </c>
      <c r="E31" s="1174" t="s">
        <v>1081</v>
      </c>
      <c r="F31" s="1174">
        <v>46.1</v>
      </c>
      <c r="G31" s="1174" t="s">
        <v>1081</v>
      </c>
      <c r="H31" s="1174">
        <v>4.7</v>
      </c>
      <c r="I31" s="1174" t="s">
        <v>1081</v>
      </c>
      <c r="J31" s="1174" t="s">
        <v>1081</v>
      </c>
      <c r="K31" s="1174">
        <v>4.3</v>
      </c>
      <c r="L31" s="1174">
        <v>4.3</v>
      </c>
      <c r="M31" s="1174" t="s">
        <v>1081</v>
      </c>
      <c r="N31" s="1174">
        <v>32.799999999999997</v>
      </c>
      <c r="O31" s="1174" t="s">
        <v>1081</v>
      </c>
      <c r="P31" s="1174">
        <v>7913.5</v>
      </c>
      <c r="Q31" s="1174" t="s">
        <v>1081</v>
      </c>
      <c r="R31" s="1174" t="s">
        <v>1081</v>
      </c>
      <c r="S31" s="1174">
        <v>803.9</v>
      </c>
      <c r="T31" s="1173" t="s">
        <v>1081</v>
      </c>
    </row>
    <row r="32" spans="2:20">
      <c r="B32" s="1176" t="s">
        <v>1730</v>
      </c>
      <c r="C32" s="1174">
        <v>353.3</v>
      </c>
      <c r="D32" s="1174" t="s">
        <v>1081</v>
      </c>
      <c r="E32" s="1174" t="s">
        <v>1081</v>
      </c>
      <c r="F32" s="1174">
        <v>21.2</v>
      </c>
      <c r="G32" s="1174" t="s">
        <v>1081</v>
      </c>
      <c r="H32" s="1174" t="s">
        <v>1081</v>
      </c>
      <c r="I32" s="1174" t="s">
        <v>1081</v>
      </c>
      <c r="J32" s="1174" t="s">
        <v>1081</v>
      </c>
      <c r="K32" s="1174" t="s">
        <v>1081</v>
      </c>
      <c r="L32" s="1174" t="s">
        <v>1081</v>
      </c>
      <c r="M32" s="1174">
        <v>21.2</v>
      </c>
      <c r="N32" s="1174" t="s">
        <v>1081</v>
      </c>
      <c r="O32" s="1174" t="s">
        <v>1081</v>
      </c>
      <c r="P32" s="1174">
        <v>300.8</v>
      </c>
      <c r="Q32" s="1174" t="s">
        <v>1081</v>
      </c>
      <c r="R32" s="1174" t="s">
        <v>1081</v>
      </c>
      <c r="S32" s="1174">
        <v>31.3</v>
      </c>
      <c r="T32" s="1173" t="s">
        <v>1081</v>
      </c>
    </row>
    <row r="33" spans="2:20">
      <c r="B33" s="1176" t="s">
        <v>1732</v>
      </c>
      <c r="C33" s="1174">
        <v>5130.8999999999996</v>
      </c>
      <c r="D33" s="1174" t="s">
        <v>1081</v>
      </c>
      <c r="E33" s="1174" t="s">
        <v>1081</v>
      </c>
      <c r="F33" s="1174">
        <v>72.3</v>
      </c>
      <c r="G33" s="1174" t="s">
        <v>1081</v>
      </c>
      <c r="H33" s="1174" t="s">
        <v>1081</v>
      </c>
      <c r="I33" s="1174" t="s">
        <v>1081</v>
      </c>
      <c r="J33" s="1174" t="s">
        <v>1081</v>
      </c>
      <c r="K33" s="1174" t="s">
        <v>1081</v>
      </c>
      <c r="L33" s="1174">
        <v>4.3</v>
      </c>
      <c r="M33" s="1174">
        <v>68</v>
      </c>
      <c r="N33" s="1174" t="s">
        <v>1081</v>
      </c>
      <c r="O33" s="1174" t="s">
        <v>1081</v>
      </c>
      <c r="P33" s="1174">
        <v>4491.8999999999996</v>
      </c>
      <c r="Q33" s="1174" t="s">
        <v>1081</v>
      </c>
      <c r="R33" s="1174">
        <v>0.8</v>
      </c>
      <c r="S33" s="1174">
        <v>565.9</v>
      </c>
      <c r="T33" s="1173" t="s">
        <v>1081</v>
      </c>
    </row>
    <row r="34" spans="2:20">
      <c r="B34" s="1176" t="s">
        <v>1734</v>
      </c>
      <c r="C34" s="1174">
        <v>247</v>
      </c>
      <c r="D34" s="1174" t="s">
        <v>1081</v>
      </c>
      <c r="E34" s="1174" t="s">
        <v>1081</v>
      </c>
      <c r="F34" s="1174">
        <v>4.3</v>
      </c>
      <c r="G34" s="1174" t="s">
        <v>1081</v>
      </c>
      <c r="H34" s="1174" t="s">
        <v>1081</v>
      </c>
      <c r="I34" s="1174" t="s">
        <v>1081</v>
      </c>
      <c r="J34" s="1174" t="s">
        <v>1081</v>
      </c>
      <c r="K34" s="1174" t="s">
        <v>1081</v>
      </c>
      <c r="L34" s="1174">
        <v>4.3</v>
      </c>
      <c r="M34" s="1174" t="s">
        <v>1081</v>
      </c>
      <c r="N34" s="1174" t="s">
        <v>1081</v>
      </c>
      <c r="O34" s="1174" t="s">
        <v>1081</v>
      </c>
      <c r="P34" s="1174">
        <v>203.1</v>
      </c>
      <c r="Q34" s="1174" t="s">
        <v>1081</v>
      </c>
      <c r="R34" s="1174" t="s">
        <v>1081</v>
      </c>
      <c r="S34" s="1174">
        <v>39.6</v>
      </c>
      <c r="T34" s="1173" t="s">
        <v>1081</v>
      </c>
    </row>
    <row r="35" spans="2:20">
      <c r="B35" s="1176" t="s">
        <v>1010</v>
      </c>
      <c r="C35" s="1174">
        <v>955.8</v>
      </c>
      <c r="D35" s="1174" t="s">
        <v>1081</v>
      </c>
      <c r="E35" s="1174" t="s">
        <v>1081</v>
      </c>
      <c r="F35" s="1174">
        <v>4.3</v>
      </c>
      <c r="G35" s="1174" t="s">
        <v>1081</v>
      </c>
      <c r="H35" s="1174" t="s">
        <v>1081</v>
      </c>
      <c r="I35" s="1174" t="s">
        <v>1081</v>
      </c>
      <c r="J35" s="1174" t="s">
        <v>1081</v>
      </c>
      <c r="K35" s="1174" t="s">
        <v>1081</v>
      </c>
      <c r="L35" s="1174">
        <v>4.3</v>
      </c>
      <c r="M35" s="1174" t="s">
        <v>1081</v>
      </c>
      <c r="N35" s="1174" t="s">
        <v>1081</v>
      </c>
      <c r="O35" s="1174" t="s">
        <v>1081</v>
      </c>
      <c r="P35" s="1174">
        <v>546.79999999999995</v>
      </c>
      <c r="Q35" s="1174" t="s">
        <v>1081</v>
      </c>
      <c r="R35" s="1174" t="s">
        <v>1081</v>
      </c>
      <c r="S35" s="1174">
        <v>404.7</v>
      </c>
      <c r="T35" s="1173" t="s">
        <v>1081</v>
      </c>
    </row>
    <row r="36" spans="2:20">
      <c r="B36" s="1175" t="s">
        <v>948</v>
      </c>
      <c r="C36" s="1174">
        <v>729</v>
      </c>
      <c r="D36" s="1174" t="s">
        <v>1081</v>
      </c>
      <c r="E36" s="1174" t="s">
        <v>1081</v>
      </c>
      <c r="F36" s="1174">
        <v>281.60000000000002</v>
      </c>
      <c r="G36" s="1174" t="s">
        <v>1081</v>
      </c>
      <c r="H36" s="1174">
        <v>4.7</v>
      </c>
      <c r="I36" s="1174" t="s">
        <v>1081</v>
      </c>
      <c r="J36" s="1174" t="s">
        <v>1081</v>
      </c>
      <c r="K36" s="1174" t="s">
        <v>1081</v>
      </c>
      <c r="L36" s="1174">
        <v>196.2</v>
      </c>
      <c r="M36" s="1174">
        <v>80.7</v>
      </c>
      <c r="N36" s="1174" t="s">
        <v>1081</v>
      </c>
      <c r="O36" s="1174" t="s">
        <v>1081</v>
      </c>
      <c r="P36" s="1174">
        <v>175.8</v>
      </c>
      <c r="Q36" s="1174" t="s">
        <v>1081</v>
      </c>
      <c r="R36" s="1174">
        <v>5.9</v>
      </c>
      <c r="S36" s="1174">
        <v>265.7</v>
      </c>
      <c r="T36" s="1173" t="s">
        <v>1081</v>
      </c>
    </row>
    <row r="37" spans="2:20">
      <c r="B37" s="1175" t="s">
        <v>1738</v>
      </c>
      <c r="C37" s="1174">
        <v>9633.1</v>
      </c>
      <c r="D37" s="1174" t="s">
        <v>1081</v>
      </c>
      <c r="E37" s="1174" t="s">
        <v>1081</v>
      </c>
      <c r="F37" s="1174">
        <v>900</v>
      </c>
      <c r="G37" s="1174" t="s">
        <v>1081</v>
      </c>
      <c r="H37" s="1174">
        <v>28.5</v>
      </c>
      <c r="I37" s="1174" t="s">
        <v>1081</v>
      </c>
      <c r="J37" s="1174" t="s">
        <v>1081</v>
      </c>
      <c r="K37" s="1174" t="s">
        <v>1081</v>
      </c>
      <c r="L37" s="1174">
        <v>162.1</v>
      </c>
      <c r="M37" s="1174">
        <v>709.4</v>
      </c>
      <c r="N37" s="1174" t="s">
        <v>1081</v>
      </c>
      <c r="O37" s="1174" t="s">
        <v>1081</v>
      </c>
      <c r="P37" s="1174">
        <v>7815.9</v>
      </c>
      <c r="Q37" s="1174">
        <v>2.1</v>
      </c>
      <c r="R37" s="1174" t="s">
        <v>1081</v>
      </c>
      <c r="S37" s="1174">
        <v>915.1</v>
      </c>
      <c r="T37" s="1173" t="s">
        <v>1081</v>
      </c>
    </row>
    <row r="38" spans="2:20">
      <c r="B38" s="1175" t="s">
        <v>1740</v>
      </c>
      <c r="C38" s="1174">
        <v>75</v>
      </c>
      <c r="D38" s="1174" t="s">
        <v>1081</v>
      </c>
      <c r="E38" s="1174" t="s">
        <v>1081</v>
      </c>
      <c r="F38" s="1174" t="s">
        <v>1081</v>
      </c>
      <c r="G38" s="1174" t="s">
        <v>1081</v>
      </c>
      <c r="H38" s="1174" t="s">
        <v>1081</v>
      </c>
      <c r="I38" s="1174" t="s">
        <v>1081</v>
      </c>
      <c r="J38" s="1174" t="s">
        <v>1081</v>
      </c>
      <c r="K38" s="1174" t="s">
        <v>1081</v>
      </c>
      <c r="L38" s="1174" t="s">
        <v>1081</v>
      </c>
      <c r="M38" s="1174" t="s">
        <v>1081</v>
      </c>
      <c r="N38" s="1174" t="s">
        <v>1081</v>
      </c>
      <c r="O38" s="1174" t="s">
        <v>1081</v>
      </c>
      <c r="P38" s="1174">
        <v>46.9</v>
      </c>
      <c r="Q38" s="1174" t="s">
        <v>1081</v>
      </c>
      <c r="R38" s="1174" t="s">
        <v>1081</v>
      </c>
      <c r="S38" s="1174">
        <v>28.1</v>
      </c>
      <c r="T38" s="1173" t="s">
        <v>1081</v>
      </c>
    </row>
    <row r="39" spans="2:20">
      <c r="B39" s="1176" t="s">
        <v>1742</v>
      </c>
      <c r="C39" s="1174">
        <v>22.9</v>
      </c>
      <c r="D39" s="1174" t="s">
        <v>1081</v>
      </c>
      <c r="E39" s="1174" t="s">
        <v>1081</v>
      </c>
      <c r="F39" s="1174" t="s">
        <v>1081</v>
      </c>
      <c r="G39" s="1174" t="s">
        <v>1081</v>
      </c>
      <c r="H39" s="1174" t="s">
        <v>1081</v>
      </c>
      <c r="I39" s="1174" t="s">
        <v>1081</v>
      </c>
      <c r="J39" s="1174" t="s">
        <v>1081</v>
      </c>
      <c r="K39" s="1174" t="s">
        <v>1081</v>
      </c>
      <c r="L39" s="1174" t="s">
        <v>1081</v>
      </c>
      <c r="M39" s="1174" t="s">
        <v>1081</v>
      </c>
      <c r="N39" s="1174" t="s">
        <v>1081</v>
      </c>
      <c r="O39" s="1174" t="s">
        <v>1081</v>
      </c>
      <c r="P39" s="1174">
        <v>7.8</v>
      </c>
      <c r="Q39" s="1174" t="s">
        <v>1081</v>
      </c>
      <c r="R39" s="1174" t="s">
        <v>1081</v>
      </c>
      <c r="S39" s="1174">
        <v>15.1</v>
      </c>
      <c r="T39" s="1173" t="s">
        <v>1081</v>
      </c>
    </row>
    <row r="40" spans="2:20">
      <c r="B40" s="1175" t="s">
        <v>1744</v>
      </c>
      <c r="C40" s="1174">
        <v>348.5</v>
      </c>
      <c r="D40" s="1174" t="s">
        <v>1081</v>
      </c>
      <c r="E40" s="1174" t="s">
        <v>1081</v>
      </c>
      <c r="F40" s="1174">
        <v>17</v>
      </c>
      <c r="G40" s="1174" t="s">
        <v>1081</v>
      </c>
      <c r="H40" s="1174" t="s">
        <v>1081</v>
      </c>
      <c r="I40" s="1174" t="s">
        <v>1081</v>
      </c>
      <c r="J40" s="1174" t="s">
        <v>1081</v>
      </c>
      <c r="K40" s="1174" t="s">
        <v>1081</v>
      </c>
      <c r="L40" s="1174">
        <v>8.5</v>
      </c>
      <c r="M40" s="1174">
        <v>8.5</v>
      </c>
      <c r="N40" s="1174" t="s">
        <v>1081</v>
      </c>
      <c r="O40" s="1174" t="s">
        <v>1081</v>
      </c>
      <c r="P40" s="1174">
        <v>136.69999999999999</v>
      </c>
      <c r="Q40" s="1174" t="s">
        <v>1081</v>
      </c>
      <c r="R40" s="1174" t="s">
        <v>1081</v>
      </c>
      <c r="S40" s="1174">
        <v>194.8</v>
      </c>
      <c r="T40" s="1173" t="s">
        <v>1081</v>
      </c>
    </row>
    <row r="41" spans="2:20">
      <c r="B41" s="1175" t="s">
        <v>1000</v>
      </c>
      <c r="C41" s="1180">
        <v>4250.2</v>
      </c>
      <c r="D41" s="1174" t="s">
        <v>1081</v>
      </c>
      <c r="E41" s="1174" t="s">
        <v>1081</v>
      </c>
      <c r="F41" s="1180">
        <v>1714.1</v>
      </c>
      <c r="G41" s="1174" t="s">
        <v>1081</v>
      </c>
      <c r="H41" s="1174">
        <v>189.7</v>
      </c>
      <c r="I41" s="1174" t="s">
        <v>1081</v>
      </c>
      <c r="J41" s="1174">
        <v>4.3</v>
      </c>
      <c r="K41" s="1174" t="s">
        <v>1081</v>
      </c>
      <c r="L41" s="1180">
        <v>883</v>
      </c>
      <c r="M41" s="1180">
        <v>637.1</v>
      </c>
      <c r="N41" s="1174" t="s">
        <v>1081</v>
      </c>
      <c r="O41" s="1174" t="s">
        <v>1081</v>
      </c>
      <c r="P41" s="1180">
        <v>789</v>
      </c>
      <c r="Q41" s="1174" t="s">
        <v>1081</v>
      </c>
      <c r="R41" s="1174" t="s">
        <v>1081</v>
      </c>
      <c r="S41" s="1180">
        <v>1747.1</v>
      </c>
      <c r="T41" s="1173" t="s">
        <v>1081</v>
      </c>
    </row>
    <row r="42" spans="2:20">
      <c r="B42" s="1176" t="s">
        <v>1745</v>
      </c>
      <c r="C42" s="1174">
        <v>670.1</v>
      </c>
      <c r="D42" s="1174" t="s">
        <v>1081</v>
      </c>
      <c r="E42" s="1174" t="s">
        <v>1081</v>
      </c>
      <c r="F42" s="1174">
        <v>18.5</v>
      </c>
      <c r="G42" s="1174" t="s">
        <v>1081</v>
      </c>
      <c r="H42" s="1174">
        <v>14.2</v>
      </c>
      <c r="I42" s="1174" t="s">
        <v>1081</v>
      </c>
      <c r="J42" s="1174" t="s">
        <v>1081</v>
      </c>
      <c r="K42" s="1174" t="s">
        <v>1081</v>
      </c>
      <c r="L42" s="1174">
        <v>4.3</v>
      </c>
      <c r="M42" s="1174" t="s">
        <v>1081</v>
      </c>
      <c r="N42" s="1174" t="s">
        <v>1081</v>
      </c>
      <c r="O42" s="1174" t="s">
        <v>1081</v>
      </c>
      <c r="P42" s="1174">
        <v>488.2</v>
      </c>
      <c r="Q42" s="1174" t="s">
        <v>1081</v>
      </c>
      <c r="R42" s="1174" t="s">
        <v>1081</v>
      </c>
      <c r="S42" s="1174">
        <v>163.4</v>
      </c>
      <c r="T42" s="1173" t="s">
        <v>1081</v>
      </c>
    </row>
    <row r="43" spans="2:20">
      <c r="B43" s="1179" t="s">
        <v>994</v>
      </c>
      <c r="C43" s="1178">
        <v>71350.899999999994</v>
      </c>
      <c r="D43" s="1174" t="s">
        <v>1081</v>
      </c>
      <c r="E43" s="1174" t="s">
        <v>1081</v>
      </c>
      <c r="F43" s="1178">
        <v>69214.7</v>
      </c>
      <c r="G43" s="1174" t="s">
        <v>1081</v>
      </c>
      <c r="H43" s="1174">
        <v>901.1</v>
      </c>
      <c r="I43" s="1174">
        <v>43978.9</v>
      </c>
      <c r="J43" s="1174">
        <v>3881.4</v>
      </c>
      <c r="K43" s="1174" t="s">
        <v>1081</v>
      </c>
      <c r="L43" s="1174">
        <v>20398.099999999999</v>
      </c>
      <c r="M43" s="1174">
        <v>55.2</v>
      </c>
      <c r="N43" s="1174" t="s">
        <v>1081</v>
      </c>
      <c r="O43" s="1174" t="s">
        <v>1081</v>
      </c>
      <c r="P43" s="1178" t="s">
        <v>1081</v>
      </c>
      <c r="Q43" s="1178">
        <v>2.1</v>
      </c>
      <c r="R43" s="1174" t="s">
        <v>1081</v>
      </c>
      <c r="S43" s="1178">
        <v>1959.8</v>
      </c>
      <c r="T43" s="1177">
        <v>174.3</v>
      </c>
    </row>
    <row r="44" spans="2:20">
      <c r="B44" s="1175" t="s">
        <v>1747</v>
      </c>
      <c r="C44" s="1174">
        <v>64010.8</v>
      </c>
      <c r="D44" s="1174" t="s">
        <v>1081</v>
      </c>
      <c r="E44" s="1174" t="s">
        <v>1081</v>
      </c>
      <c r="F44" s="1174">
        <v>64010.8</v>
      </c>
      <c r="G44" s="1174" t="s">
        <v>1081</v>
      </c>
      <c r="H44" s="1174">
        <v>896.4</v>
      </c>
      <c r="I44" s="1174">
        <v>43978.9</v>
      </c>
      <c r="J44" s="1174" t="s">
        <v>1081</v>
      </c>
      <c r="K44" s="1174" t="s">
        <v>1081</v>
      </c>
      <c r="L44" s="1174">
        <v>19135.5</v>
      </c>
      <c r="M44" s="1174" t="s">
        <v>1081</v>
      </c>
      <c r="N44" s="1174" t="s">
        <v>1081</v>
      </c>
      <c r="O44" s="1174" t="s">
        <v>1081</v>
      </c>
      <c r="P44" s="1174" t="s">
        <v>1081</v>
      </c>
      <c r="Q44" s="1174" t="s">
        <v>1081</v>
      </c>
      <c r="R44" s="1174" t="s">
        <v>1081</v>
      </c>
      <c r="S44" s="1174" t="s">
        <v>1081</v>
      </c>
      <c r="T44" s="1173" t="s">
        <v>1081</v>
      </c>
    </row>
    <row r="45" spans="2:20">
      <c r="B45" s="1176" t="s">
        <v>992</v>
      </c>
      <c r="C45" s="1174">
        <v>1875.8</v>
      </c>
      <c r="D45" s="1174" t="s">
        <v>1081</v>
      </c>
      <c r="E45" s="1174" t="s">
        <v>1081</v>
      </c>
      <c r="F45" s="1174">
        <v>140.6</v>
      </c>
      <c r="G45" s="1174" t="s">
        <v>1081</v>
      </c>
      <c r="H45" s="1174" t="s">
        <v>1081</v>
      </c>
      <c r="I45" s="1174" t="s">
        <v>1081</v>
      </c>
      <c r="J45" s="1174" t="s">
        <v>1081</v>
      </c>
      <c r="K45" s="1174" t="s">
        <v>1081</v>
      </c>
      <c r="L45" s="1174">
        <v>102.4</v>
      </c>
      <c r="M45" s="1174">
        <v>38.200000000000003</v>
      </c>
      <c r="N45" s="1174" t="s">
        <v>1081</v>
      </c>
      <c r="O45" s="1174" t="s">
        <v>1081</v>
      </c>
      <c r="P45" s="1174" t="s">
        <v>1081</v>
      </c>
      <c r="Q45" s="1174">
        <v>2.1</v>
      </c>
      <c r="R45" s="1174" t="s">
        <v>1081</v>
      </c>
      <c r="S45" s="1174">
        <v>1558.8</v>
      </c>
      <c r="T45" s="1173">
        <v>174.3</v>
      </c>
    </row>
    <row r="46" spans="2:20">
      <c r="B46" s="1175" t="s">
        <v>986</v>
      </c>
      <c r="C46" s="1174">
        <v>3881.4</v>
      </c>
      <c r="D46" s="1174" t="s">
        <v>1081</v>
      </c>
      <c r="E46" s="1174" t="s">
        <v>1081</v>
      </c>
      <c r="F46" s="1174">
        <v>3881.4</v>
      </c>
      <c r="G46" s="1174" t="s">
        <v>1081</v>
      </c>
      <c r="H46" s="1174" t="s">
        <v>1081</v>
      </c>
      <c r="I46" s="1174" t="s">
        <v>1081</v>
      </c>
      <c r="J46" s="1174">
        <v>3881.4</v>
      </c>
      <c r="K46" s="1174" t="s">
        <v>1081</v>
      </c>
      <c r="L46" s="1174" t="s">
        <v>1081</v>
      </c>
      <c r="M46" s="1174" t="s">
        <v>1081</v>
      </c>
      <c r="N46" s="1174" t="s">
        <v>1081</v>
      </c>
      <c r="O46" s="1174" t="s">
        <v>1081</v>
      </c>
      <c r="P46" s="1174" t="s">
        <v>1081</v>
      </c>
      <c r="Q46" s="1174" t="s">
        <v>1081</v>
      </c>
      <c r="R46" s="1174" t="s">
        <v>1081</v>
      </c>
      <c r="S46" s="1174" t="s">
        <v>1081</v>
      </c>
      <c r="T46" s="1173" t="s">
        <v>1081</v>
      </c>
    </row>
    <row r="47" spans="2:20">
      <c r="B47" s="1175" t="s">
        <v>1750</v>
      </c>
      <c r="C47" s="1174">
        <v>1177.2</v>
      </c>
      <c r="D47" s="1174" t="s">
        <v>1081</v>
      </c>
      <c r="E47" s="1174" t="s">
        <v>1081</v>
      </c>
      <c r="F47" s="1174">
        <v>1177.2</v>
      </c>
      <c r="G47" s="1174" t="s">
        <v>1081</v>
      </c>
      <c r="H47" s="1174" t="s">
        <v>1081</v>
      </c>
      <c r="I47" s="1174" t="s">
        <v>1081</v>
      </c>
      <c r="J47" s="1174" t="s">
        <v>1081</v>
      </c>
      <c r="K47" s="1174" t="s">
        <v>1081</v>
      </c>
      <c r="L47" s="1174">
        <v>1160.2</v>
      </c>
      <c r="M47" s="1174">
        <v>17</v>
      </c>
      <c r="N47" s="1174" t="s">
        <v>1081</v>
      </c>
      <c r="O47" s="1174" t="s">
        <v>1081</v>
      </c>
      <c r="P47" s="1174" t="s">
        <v>1081</v>
      </c>
      <c r="Q47" s="1174" t="s">
        <v>1081</v>
      </c>
      <c r="R47" s="1174" t="s">
        <v>1081</v>
      </c>
      <c r="S47" s="1174" t="s">
        <v>1081</v>
      </c>
      <c r="T47" s="1173" t="s">
        <v>1081</v>
      </c>
    </row>
    <row r="48" spans="2:20">
      <c r="B48" s="1175" t="s">
        <v>1772</v>
      </c>
      <c r="C48" s="1174">
        <v>405.7</v>
      </c>
      <c r="D48" s="1174" t="s">
        <v>1081</v>
      </c>
      <c r="E48" s="1174" t="s">
        <v>1081</v>
      </c>
      <c r="F48" s="1174">
        <v>4.7</v>
      </c>
      <c r="G48" s="1174" t="s">
        <v>1081</v>
      </c>
      <c r="H48" s="1174">
        <v>4.7</v>
      </c>
      <c r="I48" s="1174" t="s">
        <v>1081</v>
      </c>
      <c r="J48" s="1174" t="s">
        <v>1081</v>
      </c>
      <c r="K48" s="1174" t="s">
        <v>1081</v>
      </c>
      <c r="L48" s="1174" t="s">
        <v>1081</v>
      </c>
      <c r="M48" s="1174" t="s">
        <v>1081</v>
      </c>
      <c r="N48" s="1174" t="s">
        <v>1081</v>
      </c>
      <c r="O48" s="1174" t="s">
        <v>1081</v>
      </c>
      <c r="P48" s="1174" t="s">
        <v>1081</v>
      </c>
      <c r="Q48" s="1174" t="s">
        <v>1081</v>
      </c>
      <c r="R48" s="1174" t="s">
        <v>1081</v>
      </c>
      <c r="S48" s="1174">
        <v>401</v>
      </c>
      <c r="T48" s="1173" t="s">
        <v>1081</v>
      </c>
    </row>
    <row r="49" spans="2:20">
      <c r="B49" s="1163" t="s">
        <v>1752</v>
      </c>
      <c r="C49" s="1174" t="s">
        <v>1081</v>
      </c>
      <c r="D49" s="1174" t="s">
        <v>1081</v>
      </c>
      <c r="E49" s="1174" t="s">
        <v>1081</v>
      </c>
      <c r="F49" s="1174" t="s">
        <v>1081</v>
      </c>
      <c r="G49" s="1174" t="s">
        <v>1081</v>
      </c>
      <c r="H49" s="1174" t="s">
        <v>1081</v>
      </c>
      <c r="I49" s="1174" t="s">
        <v>1081</v>
      </c>
      <c r="J49" s="1174" t="s">
        <v>1081</v>
      </c>
      <c r="K49" s="1174" t="s">
        <v>1081</v>
      </c>
      <c r="L49" s="1174" t="s">
        <v>1081</v>
      </c>
      <c r="M49" s="1174" t="s">
        <v>1081</v>
      </c>
      <c r="N49" s="1174" t="s">
        <v>1081</v>
      </c>
      <c r="O49" s="1174" t="s">
        <v>1081</v>
      </c>
      <c r="P49" s="1174" t="s">
        <v>1081</v>
      </c>
      <c r="Q49" s="1174" t="s">
        <v>1081</v>
      </c>
      <c r="R49" s="1174" t="s">
        <v>1081</v>
      </c>
      <c r="S49" s="1174" t="s">
        <v>1081</v>
      </c>
      <c r="T49" s="1173" t="s">
        <v>1081</v>
      </c>
    </row>
    <row r="50" spans="2:20">
      <c r="B50" s="1179" t="s">
        <v>1753</v>
      </c>
      <c r="C50" s="1178">
        <v>176172.2</v>
      </c>
      <c r="D50" s="1174" t="s">
        <v>1081</v>
      </c>
      <c r="E50" s="1174" t="s">
        <v>1081</v>
      </c>
      <c r="F50" s="1178">
        <v>17222.8</v>
      </c>
      <c r="G50" s="1174" t="s">
        <v>1081</v>
      </c>
      <c r="H50" s="1174">
        <v>2674.8</v>
      </c>
      <c r="I50" s="1174">
        <v>527</v>
      </c>
      <c r="J50" s="1174" t="s">
        <v>1081</v>
      </c>
      <c r="K50" s="1174">
        <v>64.599999999999994</v>
      </c>
      <c r="L50" s="1174">
        <v>13807.7</v>
      </c>
      <c r="M50" s="1174">
        <v>148.69999999999999</v>
      </c>
      <c r="N50" s="1174" t="s">
        <v>1081</v>
      </c>
      <c r="O50" s="1174" t="s">
        <v>1081</v>
      </c>
      <c r="P50" s="1178">
        <v>117125.4</v>
      </c>
      <c r="Q50" s="1178">
        <v>3768.3</v>
      </c>
      <c r="R50" s="1178">
        <v>2301.6</v>
      </c>
      <c r="S50" s="1178">
        <v>35754.1</v>
      </c>
      <c r="T50" s="1177" t="s">
        <v>1081</v>
      </c>
    </row>
    <row r="51" spans="2:20">
      <c r="B51" s="1176" t="s">
        <v>1755</v>
      </c>
      <c r="C51" s="1174">
        <v>17023.900000000001</v>
      </c>
      <c r="D51" s="1174" t="s">
        <v>1081</v>
      </c>
      <c r="E51" s="1174" t="s">
        <v>1081</v>
      </c>
      <c r="F51" s="1174">
        <v>13673.7</v>
      </c>
      <c r="G51" s="1174" t="s">
        <v>1081</v>
      </c>
      <c r="H51" s="1174">
        <v>9.5</v>
      </c>
      <c r="I51" s="1174">
        <v>475.2</v>
      </c>
      <c r="J51" s="1174" t="s">
        <v>1081</v>
      </c>
      <c r="K51" s="1174" t="s">
        <v>1081</v>
      </c>
      <c r="L51" s="1174">
        <v>13142.3</v>
      </c>
      <c r="M51" s="1174">
        <v>46.7</v>
      </c>
      <c r="N51" s="1174" t="s">
        <v>1081</v>
      </c>
      <c r="O51" s="1174" t="s">
        <v>1081</v>
      </c>
      <c r="P51" s="1174">
        <v>898.4</v>
      </c>
      <c r="Q51" s="1174">
        <v>54.6</v>
      </c>
      <c r="R51" s="1174" t="s">
        <v>1081</v>
      </c>
      <c r="S51" s="1174">
        <v>2397.1999999999998</v>
      </c>
      <c r="T51" s="1173" t="s">
        <v>1081</v>
      </c>
    </row>
    <row r="52" spans="2:20">
      <c r="B52" s="1175" t="s">
        <v>1757</v>
      </c>
      <c r="C52" s="1174">
        <v>18409.8</v>
      </c>
      <c r="D52" s="1174" t="s">
        <v>1081</v>
      </c>
      <c r="E52" s="1174" t="s">
        <v>1081</v>
      </c>
      <c r="F52" s="1174">
        <v>357.1</v>
      </c>
      <c r="G52" s="1174" t="s">
        <v>1081</v>
      </c>
      <c r="H52" s="1174">
        <v>118.6</v>
      </c>
      <c r="I52" s="1174" t="s">
        <v>1081</v>
      </c>
      <c r="J52" s="1174" t="s">
        <v>1081</v>
      </c>
      <c r="K52" s="1174" t="s">
        <v>1081</v>
      </c>
      <c r="L52" s="1174">
        <v>136.5</v>
      </c>
      <c r="M52" s="1174">
        <v>102</v>
      </c>
      <c r="N52" s="1174" t="s">
        <v>1081</v>
      </c>
      <c r="O52" s="1174" t="s">
        <v>1081</v>
      </c>
      <c r="P52" s="1174">
        <v>3816.2</v>
      </c>
      <c r="Q52" s="1174">
        <v>668.3</v>
      </c>
      <c r="R52" s="1174">
        <v>930.4</v>
      </c>
      <c r="S52" s="1174">
        <v>12637.8</v>
      </c>
      <c r="T52" s="1173" t="s">
        <v>1081</v>
      </c>
    </row>
    <row r="53" spans="2:20">
      <c r="B53" s="1175" t="s">
        <v>1759</v>
      </c>
      <c r="C53" s="1174">
        <v>140738.5</v>
      </c>
      <c r="D53" s="1174" t="s">
        <v>1081</v>
      </c>
      <c r="E53" s="1174" t="s">
        <v>1081</v>
      </c>
      <c r="F53" s="1174">
        <v>3192</v>
      </c>
      <c r="G53" s="1174" t="s">
        <v>1081</v>
      </c>
      <c r="H53" s="1174">
        <v>2546.6999999999998</v>
      </c>
      <c r="I53" s="1174">
        <v>51.8</v>
      </c>
      <c r="J53" s="1174" t="s">
        <v>1081</v>
      </c>
      <c r="K53" s="1174">
        <v>64.599999999999994</v>
      </c>
      <c r="L53" s="1174">
        <v>528.9</v>
      </c>
      <c r="M53" s="1174" t="s">
        <v>1081</v>
      </c>
      <c r="N53" s="1174" t="s">
        <v>1081</v>
      </c>
      <c r="O53" s="1174" t="s">
        <v>1081</v>
      </c>
      <c r="P53" s="1174">
        <v>112410.8</v>
      </c>
      <c r="Q53" s="1174">
        <v>3045.4</v>
      </c>
      <c r="R53" s="1174">
        <v>1371.2</v>
      </c>
      <c r="S53" s="1174">
        <v>20719.099999999999</v>
      </c>
      <c r="T53" s="1173" t="s">
        <v>1081</v>
      </c>
    </row>
    <row r="54" spans="2:20">
      <c r="B54" s="1175" t="s">
        <v>1761</v>
      </c>
      <c r="C54" s="1174" t="s">
        <v>1081</v>
      </c>
      <c r="D54" s="1174" t="s">
        <v>1081</v>
      </c>
      <c r="E54" s="1174" t="s">
        <v>1081</v>
      </c>
      <c r="F54" s="1174" t="s">
        <v>1081</v>
      </c>
      <c r="G54" s="1174" t="s">
        <v>1081</v>
      </c>
      <c r="H54" s="1174" t="s">
        <v>1081</v>
      </c>
      <c r="I54" s="1174" t="s">
        <v>1081</v>
      </c>
      <c r="J54" s="1174" t="s">
        <v>1081</v>
      </c>
      <c r="K54" s="1174" t="s">
        <v>1081</v>
      </c>
      <c r="L54" s="1174" t="s">
        <v>1081</v>
      </c>
      <c r="M54" s="1174" t="s">
        <v>1081</v>
      </c>
      <c r="N54" s="1174" t="s">
        <v>1081</v>
      </c>
      <c r="O54" s="1174" t="s">
        <v>1081</v>
      </c>
      <c r="P54" s="1174"/>
      <c r="Q54" s="1174" t="s">
        <v>1081</v>
      </c>
      <c r="R54" s="1174" t="s">
        <v>1081</v>
      </c>
      <c r="S54" s="1174" t="s">
        <v>1081</v>
      </c>
      <c r="T54" s="1173" t="s">
        <v>1081</v>
      </c>
    </row>
    <row r="55" spans="2:20" ht="14.5" thickBot="1">
      <c r="B55" s="1172" t="s">
        <v>1763</v>
      </c>
      <c r="C55" s="1171">
        <v>22482.9</v>
      </c>
      <c r="D55" s="1170" t="s">
        <v>1081</v>
      </c>
      <c r="E55" s="1170" t="s">
        <v>1081</v>
      </c>
      <c r="F55" s="1171">
        <v>20831.8</v>
      </c>
      <c r="G55" s="1170" t="s">
        <v>1081</v>
      </c>
      <c r="H55" s="1170">
        <v>237.1</v>
      </c>
      <c r="I55" s="1170" t="s">
        <v>1081</v>
      </c>
      <c r="J55" s="1170">
        <v>246.1</v>
      </c>
      <c r="K55" s="1170" t="s">
        <v>1081</v>
      </c>
      <c r="L55" s="1170" t="s">
        <v>1081</v>
      </c>
      <c r="M55" s="1170">
        <v>509.8</v>
      </c>
      <c r="N55" s="1170">
        <v>8668.7000000000007</v>
      </c>
      <c r="O55" s="1170">
        <v>11170.1</v>
      </c>
      <c r="P55" s="1171">
        <v>1519.4</v>
      </c>
      <c r="Q55" s="1170" t="s">
        <v>1081</v>
      </c>
      <c r="R55" s="1170" t="s">
        <v>1081</v>
      </c>
      <c r="S55" s="1170" t="s">
        <v>1081</v>
      </c>
      <c r="T55" s="1169">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949A6-C33A-4CDD-902F-8BA24066CADF}">
  <dimension ref="A1:T55"/>
  <sheetViews>
    <sheetView showGridLines="0" topLeftCell="D1" workbookViewId="0">
      <selection activeCell="P26" sqref="P26"/>
    </sheetView>
  </sheetViews>
  <sheetFormatPr defaultColWidth="8.81640625" defaultRowHeight="14"/>
  <cols>
    <col min="1" max="1" width="5.453125" style="1140" customWidth="1"/>
    <col min="2" max="2" width="31.453125" style="1140" bestFit="1" customWidth="1"/>
    <col min="3" max="3" width="11.453125" style="1140" customWidth="1"/>
    <col min="4" max="4" width="12" style="1140" customWidth="1"/>
    <col min="5" max="20" width="11.453125" style="1140" customWidth="1"/>
    <col min="21" max="256" width="9.1796875" style="1140"/>
    <col min="257" max="257" width="5.453125" style="1140" customWidth="1"/>
    <col min="258" max="258" width="31.453125" style="1140" bestFit="1" customWidth="1"/>
    <col min="259" max="259" width="11.453125" style="1140" customWidth="1"/>
    <col min="260" max="260" width="12" style="1140" customWidth="1"/>
    <col min="261" max="276" width="11.453125" style="1140" customWidth="1"/>
    <col min="277" max="512" width="9.1796875" style="1140"/>
    <col min="513" max="513" width="5.453125" style="1140" customWidth="1"/>
    <col min="514" max="514" width="31.453125" style="1140" bestFit="1" customWidth="1"/>
    <col min="515" max="515" width="11.453125" style="1140" customWidth="1"/>
    <col min="516" max="516" width="12" style="1140" customWidth="1"/>
    <col min="517" max="532" width="11.453125" style="1140" customWidth="1"/>
    <col min="533" max="768" width="9.1796875" style="1140"/>
    <col min="769" max="769" width="5.453125" style="1140" customWidth="1"/>
    <col min="770" max="770" width="31.453125" style="1140" bestFit="1" customWidth="1"/>
    <col min="771" max="771" width="11.453125" style="1140" customWidth="1"/>
    <col min="772" max="772" width="12" style="1140" customWidth="1"/>
    <col min="773" max="788" width="11.453125" style="1140" customWidth="1"/>
    <col min="789" max="1024" width="9.1796875" style="1140"/>
    <col min="1025" max="1025" width="5.453125" style="1140" customWidth="1"/>
    <col min="1026" max="1026" width="31.453125" style="1140" bestFit="1" customWidth="1"/>
    <col min="1027" max="1027" width="11.453125" style="1140" customWidth="1"/>
    <col min="1028" max="1028" width="12" style="1140" customWidth="1"/>
    <col min="1029" max="1044" width="11.453125" style="1140" customWidth="1"/>
    <col min="1045" max="1280" width="9.1796875" style="1140"/>
    <col min="1281" max="1281" width="5.453125" style="1140" customWidth="1"/>
    <col min="1282" max="1282" width="31.453125" style="1140" bestFit="1" customWidth="1"/>
    <col min="1283" max="1283" width="11.453125" style="1140" customWidth="1"/>
    <col min="1284" max="1284" width="12" style="1140" customWidth="1"/>
    <col min="1285" max="1300" width="11.453125" style="1140" customWidth="1"/>
    <col min="1301" max="1536" width="9.1796875" style="1140"/>
    <col min="1537" max="1537" width="5.453125" style="1140" customWidth="1"/>
    <col min="1538" max="1538" width="31.453125" style="1140" bestFit="1" customWidth="1"/>
    <col min="1539" max="1539" width="11.453125" style="1140" customWidth="1"/>
    <col min="1540" max="1540" width="12" style="1140" customWidth="1"/>
    <col min="1541" max="1556" width="11.453125" style="1140" customWidth="1"/>
    <col min="1557" max="1792" width="9.1796875" style="1140"/>
    <col min="1793" max="1793" width="5.453125" style="1140" customWidth="1"/>
    <col min="1794" max="1794" width="31.453125" style="1140" bestFit="1" customWidth="1"/>
    <col min="1795" max="1795" width="11.453125" style="1140" customWidth="1"/>
    <col min="1796" max="1796" width="12" style="1140" customWidth="1"/>
    <col min="1797" max="1812" width="11.453125" style="1140" customWidth="1"/>
    <col min="1813" max="2048" width="9.1796875" style="1140"/>
    <col min="2049" max="2049" width="5.453125" style="1140" customWidth="1"/>
    <col min="2050" max="2050" width="31.453125" style="1140" bestFit="1" customWidth="1"/>
    <col min="2051" max="2051" width="11.453125" style="1140" customWidth="1"/>
    <col min="2052" max="2052" width="12" style="1140" customWidth="1"/>
    <col min="2053" max="2068" width="11.453125" style="1140" customWidth="1"/>
    <col min="2069" max="2304" width="9.1796875" style="1140"/>
    <col min="2305" max="2305" width="5.453125" style="1140" customWidth="1"/>
    <col min="2306" max="2306" width="31.453125" style="1140" bestFit="1" customWidth="1"/>
    <col min="2307" max="2307" width="11.453125" style="1140" customWidth="1"/>
    <col min="2308" max="2308" width="12" style="1140" customWidth="1"/>
    <col min="2309" max="2324" width="11.453125" style="1140" customWidth="1"/>
    <col min="2325" max="2560" width="9.1796875" style="1140"/>
    <col min="2561" max="2561" width="5.453125" style="1140" customWidth="1"/>
    <col min="2562" max="2562" width="31.453125" style="1140" bestFit="1" customWidth="1"/>
    <col min="2563" max="2563" width="11.453125" style="1140" customWidth="1"/>
    <col min="2564" max="2564" width="12" style="1140" customWidth="1"/>
    <col min="2565" max="2580" width="11.453125" style="1140" customWidth="1"/>
    <col min="2581" max="2816" width="9.1796875" style="1140"/>
    <col min="2817" max="2817" width="5.453125" style="1140" customWidth="1"/>
    <col min="2818" max="2818" width="31.453125" style="1140" bestFit="1" customWidth="1"/>
    <col min="2819" max="2819" width="11.453125" style="1140" customWidth="1"/>
    <col min="2820" max="2820" width="12" style="1140" customWidth="1"/>
    <col min="2821" max="2836" width="11.453125" style="1140" customWidth="1"/>
    <col min="2837" max="3072" width="9.1796875" style="1140"/>
    <col min="3073" max="3073" width="5.453125" style="1140" customWidth="1"/>
    <col min="3074" max="3074" width="31.453125" style="1140" bestFit="1" customWidth="1"/>
    <col min="3075" max="3075" width="11.453125" style="1140" customWidth="1"/>
    <col min="3076" max="3076" width="12" style="1140" customWidth="1"/>
    <col min="3077" max="3092" width="11.453125" style="1140" customWidth="1"/>
    <col min="3093" max="3328" width="9.1796875" style="1140"/>
    <col min="3329" max="3329" width="5.453125" style="1140" customWidth="1"/>
    <col min="3330" max="3330" width="31.453125" style="1140" bestFit="1" customWidth="1"/>
    <col min="3331" max="3331" width="11.453125" style="1140" customWidth="1"/>
    <col min="3332" max="3332" width="12" style="1140" customWidth="1"/>
    <col min="3333" max="3348" width="11.453125" style="1140" customWidth="1"/>
    <col min="3349" max="3584" width="9.1796875" style="1140"/>
    <col min="3585" max="3585" width="5.453125" style="1140" customWidth="1"/>
    <col min="3586" max="3586" width="31.453125" style="1140" bestFit="1" customWidth="1"/>
    <col min="3587" max="3587" width="11.453125" style="1140" customWidth="1"/>
    <col min="3588" max="3588" width="12" style="1140" customWidth="1"/>
    <col min="3589" max="3604" width="11.453125" style="1140" customWidth="1"/>
    <col min="3605" max="3840" width="9.1796875" style="1140"/>
    <col min="3841" max="3841" width="5.453125" style="1140" customWidth="1"/>
    <col min="3842" max="3842" width="31.453125" style="1140" bestFit="1" customWidth="1"/>
    <col min="3843" max="3843" width="11.453125" style="1140" customWidth="1"/>
    <col min="3844" max="3844" width="12" style="1140" customWidth="1"/>
    <col min="3845" max="3860" width="11.453125" style="1140" customWidth="1"/>
    <col min="3861" max="4096" width="9.1796875" style="1140"/>
    <col min="4097" max="4097" width="5.453125" style="1140" customWidth="1"/>
    <col min="4098" max="4098" width="31.453125" style="1140" bestFit="1" customWidth="1"/>
    <col min="4099" max="4099" width="11.453125" style="1140" customWidth="1"/>
    <col min="4100" max="4100" width="12" style="1140" customWidth="1"/>
    <col min="4101" max="4116" width="11.453125" style="1140" customWidth="1"/>
    <col min="4117" max="4352" width="9.1796875" style="1140"/>
    <col min="4353" max="4353" width="5.453125" style="1140" customWidth="1"/>
    <col min="4354" max="4354" width="31.453125" style="1140" bestFit="1" customWidth="1"/>
    <col min="4355" max="4355" width="11.453125" style="1140" customWidth="1"/>
    <col min="4356" max="4356" width="12" style="1140" customWidth="1"/>
    <col min="4357" max="4372" width="11.453125" style="1140" customWidth="1"/>
    <col min="4373" max="4608" width="9.1796875" style="1140"/>
    <col min="4609" max="4609" width="5.453125" style="1140" customWidth="1"/>
    <col min="4610" max="4610" width="31.453125" style="1140" bestFit="1" customWidth="1"/>
    <col min="4611" max="4611" width="11.453125" style="1140" customWidth="1"/>
    <col min="4612" max="4612" width="12" style="1140" customWidth="1"/>
    <col min="4613" max="4628" width="11.453125" style="1140" customWidth="1"/>
    <col min="4629" max="4864" width="9.1796875" style="1140"/>
    <col min="4865" max="4865" width="5.453125" style="1140" customWidth="1"/>
    <col min="4866" max="4866" width="31.453125" style="1140" bestFit="1" customWidth="1"/>
    <col min="4867" max="4867" width="11.453125" style="1140" customWidth="1"/>
    <col min="4868" max="4868" width="12" style="1140" customWidth="1"/>
    <col min="4869" max="4884" width="11.453125" style="1140" customWidth="1"/>
    <col min="4885" max="5120" width="9.1796875" style="1140"/>
    <col min="5121" max="5121" width="5.453125" style="1140" customWidth="1"/>
    <col min="5122" max="5122" width="31.453125" style="1140" bestFit="1" customWidth="1"/>
    <col min="5123" max="5123" width="11.453125" style="1140" customWidth="1"/>
    <col min="5124" max="5124" width="12" style="1140" customWidth="1"/>
    <col min="5125" max="5140" width="11.453125" style="1140" customWidth="1"/>
    <col min="5141" max="5376" width="9.1796875" style="1140"/>
    <col min="5377" max="5377" width="5.453125" style="1140" customWidth="1"/>
    <col min="5378" max="5378" width="31.453125" style="1140" bestFit="1" customWidth="1"/>
    <col min="5379" max="5379" width="11.453125" style="1140" customWidth="1"/>
    <col min="5380" max="5380" width="12" style="1140" customWidth="1"/>
    <col min="5381" max="5396" width="11.453125" style="1140" customWidth="1"/>
    <col min="5397" max="5632" width="9.1796875" style="1140"/>
    <col min="5633" max="5633" width="5.453125" style="1140" customWidth="1"/>
    <col min="5634" max="5634" width="31.453125" style="1140" bestFit="1" customWidth="1"/>
    <col min="5635" max="5635" width="11.453125" style="1140" customWidth="1"/>
    <col min="5636" max="5636" width="12" style="1140" customWidth="1"/>
    <col min="5637" max="5652" width="11.453125" style="1140" customWidth="1"/>
    <col min="5653" max="5888" width="9.1796875" style="1140"/>
    <col min="5889" max="5889" width="5.453125" style="1140" customWidth="1"/>
    <col min="5890" max="5890" width="31.453125" style="1140" bestFit="1" customWidth="1"/>
    <col min="5891" max="5891" width="11.453125" style="1140" customWidth="1"/>
    <col min="5892" max="5892" width="12" style="1140" customWidth="1"/>
    <col min="5893" max="5908" width="11.453125" style="1140" customWidth="1"/>
    <col min="5909" max="6144" width="9.1796875" style="1140"/>
    <col min="6145" max="6145" width="5.453125" style="1140" customWidth="1"/>
    <col min="6146" max="6146" width="31.453125" style="1140" bestFit="1" customWidth="1"/>
    <col min="6147" max="6147" width="11.453125" style="1140" customWidth="1"/>
    <col min="6148" max="6148" width="12" style="1140" customWidth="1"/>
    <col min="6149" max="6164" width="11.453125" style="1140" customWidth="1"/>
    <col min="6165" max="6400" width="9.1796875" style="1140"/>
    <col min="6401" max="6401" width="5.453125" style="1140" customWidth="1"/>
    <col min="6402" max="6402" width="31.453125" style="1140" bestFit="1" customWidth="1"/>
    <col min="6403" max="6403" width="11.453125" style="1140" customWidth="1"/>
    <col min="6404" max="6404" width="12" style="1140" customWidth="1"/>
    <col min="6405" max="6420" width="11.453125" style="1140" customWidth="1"/>
    <col min="6421" max="6656" width="9.1796875" style="1140"/>
    <col min="6657" max="6657" width="5.453125" style="1140" customWidth="1"/>
    <col min="6658" max="6658" width="31.453125" style="1140" bestFit="1" customWidth="1"/>
    <col min="6659" max="6659" width="11.453125" style="1140" customWidth="1"/>
    <col min="6660" max="6660" width="12" style="1140" customWidth="1"/>
    <col min="6661" max="6676" width="11.453125" style="1140" customWidth="1"/>
    <col min="6677" max="6912" width="9.1796875" style="1140"/>
    <col min="6913" max="6913" width="5.453125" style="1140" customWidth="1"/>
    <col min="6914" max="6914" width="31.453125" style="1140" bestFit="1" customWidth="1"/>
    <col min="6915" max="6915" width="11.453125" style="1140" customWidth="1"/>
    <col min="6916" max="6916" width="12" style="1140" customWidth="1"/>
    <col min="6917" max="6932" width="11.453125" style="1140" customWidth="1"/>
    <col min="6933" max="7168" width="9.1796875" style="1140"/>
    <col min="7169" max="7169" width="5.453125" style="1140" customWidth="1"/>
    <col min="7170" max="7170" width="31.453125" style="1140" bestFit="1" customWidth="1"/>
    <col min="7171" max="7171" width="11.453125" style="1140" customWidth="1"/>
    <col min="7172" max="7172" width="12" style="1140" customWidth="1"/>
    <col min="7173" max="7188" width="11.453125" style="1140" customWidth="1"/>
    <col min="7189" max="7424" width="9.1796875" style="1140"/>
    <col min="7425" max="7425" width="5.453125" style="1140" customWidth="1"/>
    <col min="7426" max="7426" width="31.453125" style="1140" bestFit="1" customWidth="1"/>
    <col min="7427" max="7427" width="11.453125" style="1140" customWidth="1"/>
    <col min="7428" max="7428" width="12" style="1140" customWidth="1"/>
    <col min="7429" max="7444" width="11.453125" style="1140" customWidth="1"/>
    <col min="7445" max="7680" width="9.1796875" style="1140"/>
    <col min="7681" max="7681" width="5.453125" style="1140" customWidth="1"/>
    <col min="7682" max="7682" width="31.453125" style="1140" bestFit="1" customWidth="1"/>
    <col min="7683" max="7683" width="11.453125" style="1140" customWidth="1"/>
    <col min="7684" max="7684" width="12" style="1140" customWidth="1"/>
    <col min="7685" max="7700" width="11.453125" style="1140" customWidth="1"/>
    <col min="7701" max="7936" width="9.1796875" style="1140"/>
    <col min="7937" max="7937" width="5.453125" style="1140" customWidth="1"/>
    <col min="7938" max="7938" width="31.453125" style="1140" bestFit="1" customWidth="1"/>
    <col min="7939" max="7939" width="11.453125" style="1140" customWidth="1"/>
    <col min="7940" max="7940" width="12" style="1140" customWidth="1"/>
    <col min="7941" max="7956" width="11.453125" style="1140" customWidth="1"/>
    <col min="7957" max="8192" width="9.1796875" style="1140"/>
    <col min="8193" max="8193" width="5.453125" style="1140" customWidth="1"/>
    <col min="8194" max="8194" width="31.453125" style="1140" bestFit="1" customWidth="1"/>
    <col min="8195" max="8195" width="11.453125" style="1140" customWidth="1"/>
    <col min="8196" max="8196" width="12" style="1140" customWidth="1"/>
    <col min="8197" max="8212" width="11.453125" style="1140" customWidth="1"/>
    <col min="8213" max="8448" width="9.1796875" style="1140"/>
    <col min="8449" max="8449" width="5.453125" style="1140" customWidth="1"/>
    <col min="8450" max="8450" width="31.453125" style="1140" bestFit="1" customWidth="1"/>
    <col min="8451" max="8451" width="11.453125" style="1140" customWidth="1"/>
    <col min="8452" max="8452" width="12" style="1140" customWidth="1"/>
    <col min="8453" max="8468" width="11.453125" style="1140" customWidth="1"/>
    <col min="8469" max="8704" width="9.1796875" style="1140"/>
    <col min="8705" max="8705" width="5.453125" style="1140" customWidth="1"/>
    <col min="8706" max="8706" width="31.453125" style="1140" bestFit="1" customWidth="1"/>
    <col min="8707" max="8707" width="11.453125" style="1140" customWidth="1"/>
    <col min="8708" max="8708" width="12" style="1140" customWidth="1"/>
    <col min="8709" max="8724" width="11.453125" style="1140" customWidth="1"/>
    <col min="8725" max="8960" width="9.1796875" style="1140"/>
    <col min="8961" max="8961" width="5.453125" style="1140" customWidth="1"/>
    <col min="8962" max="8962" width="31.453125" style="1140" bestFit="1" customWidth="1"/>
    <col min="8963" max="8963" width="11.453125" style="1140" customWidth="1"/>
    <col min="8964" max="8964" width="12" style="1140" customWidth="1"/>
    <col min="8965" max="8980" width="11.453125" style="1140" customWidth="1"/>
    <col min="8981" max="9216" width="9.1796875" style="1140"/>
    <col min="9217" max="9217" width="5.453125" style="1140" customWidth="1"/>
    <col min="9218" max="9218" width="31.453125" style="1140" bestFit="1" customWidth="1"/>
    <col min="9219" max="9219" width="11.453125" style="1140" customWidth="1"/>
    <col min="9220" max="9220" width="12" style="1140" customWidth="1"/>
    <col min="9221" max="9236" width="11.453125" style="1140" customWidth="1"/>
    <col min="9237" max="9472" width="9.1796875" style="1140"/>
    <col min="9473" max="9473" width="5.453125" style="1140" customWidth="1"/>
    <col min="9474" max="9474" width="31.453125" style="1140" bestFit="1" customWidth="1"/>
    <col min="9475" max="9475" width="11.453125" style="1140" customWidth="1"/>
    <col min="9476" max="9476" width="12" style="1140" customWidth="1"/>
    <col min="9477" max="9492" width="11.453125" style="1140" customWidth="1"/>
    <col min="9493" max="9728" width="9.1796875" style="1140"/>
    <col min="9729" max="9729" width="5.453125" style="1140" customWidth="1"/>
    <col min="9730" max="9730" width="31.453125" style="1140" bestFit="1" customWidth="1"/>
    <col min="9731" max="9731" width="11.453125" style="1140" customWidth="1"/>
    <col min="9732" max="9732" width="12" style="1140" customWidth="1"/>
    <col min="9733" max="9748" width="11.453125" style="1140" customWidth="1"/>
    <col min="9749" max="9984" width="9.1796875" style="1140"/>
    <col min="9985" max="9985" width="5.453125" style="1140" customWidth="1"/>
    <col min="9986" max="9986" width="31.453125" style="1140" bestFit="1" customWidth="1"/>
    <col min="9987" max="9987" width="11.453125" style="1140" customWidth="1"/>
    <col min="9988" max="9988" width="12" style="1140" customWidth="1"/>
    <col min="9989" max="10004" width="11.453125" style="1140" customWidth="1"/>
    <col min="10005" max="10240" width="9.1796875" style="1140"/>
    <col min="10241" max="10241" width="5.453125" style="1140" customWidth="1"/>
    <col min="10242" max="10242" width="31.453125" style="1140" bestFit="1" customWidth="1"/>
    <col min="10243" max="10243" width="11.453125" style="1140" customWidth="1"/>
    <col min="10244" max="10244" width="12" style="1140" customWidth="1"/>
    <col min="10245" max="10260" width="11.453125" style="1140" customWidth="1"/>
    <col min="10261" max="10496" width="9.1796875" style="1140"/>
    <col min="10497" max="10497" width="5.453125" style="1140" customWidth="1"/>
    <col min="10498" max="10498" width="31.453125" style="1140" bestFit="1" customWidth="1"/>
    <col min="10499" max="10499" width="11.453125" style="1140" customWidth="1"/>
    <col min="10500" max="10500" width="12" style="1140" customWidth="1"/>
    <col min="10501" max="10516" width="11.453125" style="1140" customWidth="1"/>
    <col min="10517" max="10752" width="9.1796875" style="1140"/>
    <col min="10753" max="10753" width="5.453125" style="1140" customWidth="1"/>
    <col min="10754" max="10754" width="31.453125" style="1140" bestFit="1" customWidth="1"/>
    <col min="10755" max="10755" width="11.453125" style="1140" customWidth="1"/>
    <col min="10756" max="10756" width="12" style="1140" customWidth="1"/>
    <col min="10757" max="10772" width="11.453125" style="1140" customWidth="1"/>
    <col min="10773" max="11008" width="9.1796875" style="1140"/>
    <col min="11009" max="11009" width="5.453125" style="1140" customWidth="1"/>
    <col min="11010" max="11010" width="31.453125" style="1140" bestFit="1" customWidth="1"/>
    <col min="11011" max="11011" width="11.453125" style="1140" customWidth="1"/>
    <col min="11012" max="11012" width="12" style="1140" customWidth="1"/>
    <col min="11013" max="11028" width="11.453125" style="1140" customWidth="1"/>
    <col min="11029" max="11264" width="9.1796875" style="1140"/>
    <col min="11265" max="11265" width="5.453125" style="1140" customWidth="1"/>
    <col min="11266" max="11266" width="31.453125" style="1140" bestFit="1" customWidth="1"/>
    <col min="11267" max="11267" width="11.453125" style="1140" customWidth="1"/>
    <col min="11268" max="11268" width="12" style="1140" customWidth="1"/>
    <col min="11269" max="11284" width="11.453125" style="1140" customWidth="1"/>
    <col min="11285" max="11520" width="9.1796875" style="1140"/>
    <col min="11521" max="11521" width="5.453125" style="1140" customWidth="1"/>
    <col min="11522" max="11522" width="31.453125" style="1140" bestFit="1" customWidth="1"/>
    <col min="11523" max="11523" width="11.453125" style="1140" customWidth="1"/>
    <col min="11524" max="11524" width="12" style="1140" customWidth="1"/>
    <col min="11525" max="11540" width="11.453125" style="1140" customWidth="1"/>
    <col min="11541" max="11776" width="9.1796875" style="1140"/>
    <col min="11777" max="11777" width="5.453125" style="1140" customWidth="1"/>
    <col min="11778" max="11778" width="31.453125" style="1140" bestFit="1" customWidth="1"/>
    <col min="11779" max="11779" width="11.453125" style="1140" customWidth="1"/>
    <col min="11780" max="11780" width="12" style="1140" customWidth="1"/>
    <col min="11781" max="11796" width="11.453125" style="1140" customWidth="1"/>
    <col min="11797" max="12032" width="9.1796875" style="1140"/>
    <col min="12033" max="12033" width="5.453125" style="1140" customWidth="1"/>
    <col min="12034" max="12034" width="31.453125" style="1140" bestFit="1" customWidth="1"/>
    <col min="12035" max="12035" width="11.453125" style="1140" customWidth="1"/>
    <col min="12036" max="12036" width="12" style="1140" customWidth="1"/>
    <col min="12037" max="12052" width="11.453125" style="1140" customWidth="1"/>
    <col min="12053" max="12288" width="9.1796875" style="1140"/>
    <col min="12289" max="12289" width="5.453125" style="1140" customWidth="1"/>
    <col min="12290" max="12290" width="31.453125" style="1140" bestFit="1" customWidth="1"/>
    <col min="12291" max="12291" width="11.453125" style="1140" customWidth="1"/>
    <col min="12292" max="12292" width="12" style="1140" customWidth="1"/>
    <col min="12293" max="12308" width="11.453125" style="1140" customWidth="1"/>
    <col min="12309" max="12544" width="9.1796875" style="1140"/>
    <col min="12545" max="12545" width="5.453125" style="1140" customWidth="1"/>
    <col min="12546" max="12546" width="31.453125" style="1140" bestFit="1" customWidth="1"/>
    <col min="12547" max="12547" width="11.453125" style="1140" customWidth="1"/>
    <col min="12548" max="12548" width="12" style="1140" customWidth="1"/>
    <col min="12549" max="12564" width="11.453125" style="1140" customWidth="1"/>
    <col min="12565" max="12800" width="9.1796875" style="1140"/>
    <col min="12801" max="12801" width="5.453125" style="1140" customWidth="1"/>
    <col min="12802" max="12802" width="31.453125" style="1140" bestFit="1" customWidth="1"/>
    <col min="12803" max="12803" width="11.453125" style="1140" customWidth="1"/>
    <col min="12804" max="12804" width="12" style="1140" customWidth="1"/>
    <col min="12805" max="12820" width="11.453125" style="1140" customWidth="1"/>
    <col min="12821" max="13056" width="9.1796875" style="1140"/>
    <col min="13057" max="13057" width="5.453125" style="1140" customWidth="1"/>
    <col min="13058" max="13058" width="31.453125" style="1140" bestFit="1" customWidth="1"/>
    <col min="13059" max="13059" width="11.453125" style="1140" customWidth="1"/>
    <col min="13060" max="13060" width="12" style="1140" customWidth="1"/>
    <col min="13061" max="13076" width="11.453125" style="1140" customWidth="1"/>
    <col min="13077" max="13312" width="9.1796875" style="1140"/>
    <col min="13313" max="13313" width="5.453125" style="1140" customWidth="1"/>
    <col min="13314" max="13314" width="31.453125" style="1140" bestFit="1" customWidth="1"/>
    <col min="13315" max="13315" width="11.453125" style="1140" customWidth="1"/>
    <col min="13316" max="13316" width="12" style="1140" customWidth="1"/>
    <col min="13317" max="13332" width="11.453125" style="1140" customWidth="1"/>
    <col min="13333" max="13568" width="9.1796875" style="1140"/>
    <col min="13569" max="13569" width="5.453125" style="1140" customWidth="1"/>
    <col min="13570" max="13570" width="31.453125" style="1140" bestFit="1" customWidth="1"/>
    <col min="13571" max="13571" width="11.453125" style="1140" customWidth="1"/>
    <col min="13572" max="13572" width="12" style="1140" customWidth="1"/>
    <col min="13573" max="13588" width="11.453125" style="1140" customWidth="1"/>
    <col min="13589" max="13824" width="9.1796875" style="1140"/>
    <col min="13825" max="13825" width="5.453125" style="1140" customWidth="1"/>
    <col min="13826" max="13826" width="31.453125" style="1140" bestFit="1" customWidth="1"/>
    <col min="13827" max="13827" width="11.453125" style="1140" customWidth="1"/>
    <col min="13828" max="13828" width="12" style="1140" customWidth="1"/>
    <col min="13829" max="13844" width="11.453125" style="1140" customWidth="1"/>
    <col min="13845" max="14080" width="9.1796875" style="1140"/>
    <col min="14081" max="14081" width="5.453125" style="1140" customWidth="1"/>
    <col min="14082" max="14082" width="31.453125" style="1140" bestFit="1" customWidth="1"/>
    <col min="14083" max="14083" width="11.453125" style="1140" customWidth="1"/>
    <col min="14084" max="14084" width="12" style="1140" customWidth="1"/>
    <col min="14085" max="14100" width="11.453125" style="1140" customWidth="1"/>
    <col min="14101" max="14336" width="9.1796875" style="1140"/>
    <col min="14337" max="14337" width="5.453125" style="1140" customWidth="1"/>
    <col min="14338" max="14338" width="31.453125" style="1140" bestFit="1" customWidth="1"/>
    <col min="14339" max="14339" width="11.453125" style="1140" customWidth="1"/>
    <col min="14340" max="14340" width="12" style="1140" customWidth="1"/>
    <col min="14341" max="14356" width="11.453125" style="1140" customWidth="1"/>
    <col min="14357" max="14592" width="9.1796875" style="1140"/>
    <col min="14593" max="14593" width="5.453125" style="1140" customWidth="1"/>
    <col min="14594" max="14594" width="31.453125" style="1140" bestFit="1" customWidth="1"/>
    <col min="14595" max="14595" width="11.453125" style="1140" customWidth="1"/>
    <col min="14596" max="14596" width="12" style="1140" customWidth="1"/>
    <col min="14597" max="14612" width="11.453125" style="1140" customWidth="1"/>
    <col min="14613" max="14848" width="9.1796875" style="1140"/>
    <col min="14849" max="14849" width="5.453125" style="1140" customWidth="1"/>
    <col min="14850" max="14850" width="31.453125" style="1140" bestFit="1" customWidth="1"/>
    <col min="14851" max="14851" width="11.453125" style="1140" customWidth="1"/>
    <col min="14852" max="14852" width="12" style="1140" customWidth="1"/>
    <col min="14853" max="14868" width="11.453125" style="1140" customWidth="1"/>
    <col min="14869" max="15104" width="9.1796875" style="1140"/>
    <col min="15105" max="15105" width="5.453125" style="1140" customWidth="1"/>
    <col min="15106" max="15106" width="31.453125" style="1140" bestFit="1" customWidth="1"/>
    <col min="15107" max="15107" width="11.453125" style="1140" customWidth="1"/>
    <col min="15108" max="15108" width="12" style="1140" customWidth="1"/>
    <col min="15109" max="15124" width="11.453125" style="1140" customWidth="1"/>
    <col min="15125" max="15360" width="9.1796875" style="1140"/>
    <col min="15361" max="15361" width="5.453125" style="1140" customWidth="1"/>
    <col min="15362" max="15362" width="31.453125" style="1140" bestFit="1" customWidth="1"/>
    <col min="15363" max="15363" width="11.453125" style="1140" customWidth="1"/>
    <col min="15364" max="15364" width="12" style="1140" customWidth="1"/>
    <col min="15365" max="15380" width="11.453125" style="1140" customWidth="1"/>
    <col min="15381" max="15616" width="9.1796875" style="1140"/>
    <col min="15617" max="15617" width="5.453125" style="1140" customWidth="1"/>
    <col min="15618" max="15618" width="31.453125" style="1140" bestFit="1" customWidth="1"/>
    <col min="15619" max="15619" width="11.453125" style="1140" customWidth="1"/>
    <col min="15620" max="15620" width="12" style="1140" customWidth="1"/>
    <col min="15621" max="15636" width="11.453125" style="1140" customWidth="1"/>
    <col min="15637" max="15872" width="9.1796875" style="1140"/>
    <col min="15873" max="15873" width="5.453125" style="1140" customWidth="1"/>
    <col min="15874" max="15874" width="31.453125" style="1140" bestFit="1" customWidth="1"/>
    <col min="15875" max="15875" width="11.453125" style="1140" customWidth="1"/>
    <col min="15876" max="15876" width="12" style="1140" customWidth="1"/>
    <col min="15877" max="15892" width="11.453125" style="1140" customWidth="1"/>
    <col min="15893" max="16128" width="9.1796875" style="1140"/>
    <col min="16129" max="16129" width="5.453125" style="1140" customWidth="1"/>
    <col min="16130" max="16130" width="31.453125" style="1140" bestFit="1" customWidth="1"/>
    <col min="16131" max="16131" width="11.453125" style="1140" customWidth="1"/>
    <col min="16132" max="16132" width="12" style="1140" customWidth="1"/>
    <col min="16133" max="16148" width="11.453125" style="1140" customWidth="1"/>
    <col min="16149" max="16384" width="9.1796875" style="1140"/>
  </cols>
  <sheetData>
    <row r="1" spans="1:20">
      <c r="P1" s="1141">
        <f>P25+P26</f>
        <v>62105.399999999994</v>
      </c>
    </row>
    <row r="2" spans="1:20">
      <c r="B2" s="1306" t="s">
        <v>1775</v>
      </c>
      <c r="C2" s="1306"/>
      <c r="D2" s="1306"/>
      <c r="E2" s="1306"/>
      <c r="F2" s="1306"/>
      <c r="G2" s="1306"/>
      <c r="H2" s="1306"/>
      <c r="I2" s="1306"/>
      <c r="J2" s="1306"/>
      <c r="K2" s="1306"/>
      <c r="L2" s="1306"/>
      <c r="M2" s="1306"/>
      <c r="N2" s="1306"/>
      <c r="O2" s="1306"/>
      <c r="P2" s="1306"/>
      <c r="Q2" s="1306"/>
      <c r="R2" s="1306"/>
      <c r="S2" s="1306"/>
      <c r="T2" s="1306"/>
    </row>
    <row r="3" spans="1:20" ht="14.5" thickBot="1">
      <c r="B3" s="1207" t="s">
        <v>1685</v>
      </c>
      <c r="C3" s="1207"/>
      <c r="D3" s="1207" t="s">
        <v>93</v>
      </c>
      <c r="E3" s="1207"/>
      <c r="F3" s="1207"/>
      <c r="G3" s="1207"/>
      <c r="H3" s="1207"/>
      <c r="I3" s="1207" t="s">
        <v>76</v>
      </c>
      <c r="J3" s="1207" t="s">
        <v>79</v>
      </c>
      <c r="K3" s="1207"/>
      <c r="L3" s="1207" t="s">
        <v>45</v>
      </c>
      <c r="M3" s="1207" t="s">
        <v>759</v>
      </c>
      <c r="N3" s="1207"/>
      <c r="O3" s="1207"/>
      <c r="P3" s="1207" t="s">
        <v>41</v>
      </c>
      <c r="Q3" s="1207"/>
      <c r="R3" s="1207"/>
      <c r="S3" s="1207" t="s">
        <v>215</v>
      </c>
      <c r="T3" s="1207"/>
    </row>
    <row r="4" spans="1:20" s="1193" customFormat="1" ht="18.75" customHeight="1">
      <c r="B4" s="1322"/>
      <c r="C4" s="1318" t="s">
        <v>1686</v>
      </c>
      <c r="D4" s="1318" t="s">
        <v>1687</v>
      </c>
      <c r="E4" s="1318" t="s">
        <v>1688</v>
      </c>
      <c r="F4" s="1318" t="s">
        <v>1689</v>
      </c>
      <c r="G4" s="1324" t="s">
        <v>1690</v>
      </c>
      <c r="H4" s="1325"/>
      <c r="I4" s="1325"/>
      <c r="J4" s="1325"/>
      <c r="K4" s="1325"/>
      <c r="L4" s="1325"/>
      <c r="M4" s="1325"/>
      <c r="N4" s="1325"/>
      <c r="O4" s="1326"/>
      <c r="P4" s="1318" t="s">
        <v>1691</v>
      </c>
      <c r="Q4" s="1318" t="s">
        <v>1692</v>
      </c>
      <c r="R4" s="1318" t="s">
        <v>1693</v>
      </c>
      <c r="S4" s="1318" t="s">
        <v>1694</v>
      </c>
      <c r="T4" s="1320" t="s">
        <v>1695</v>
      </c>
    </row>
    <row r="5" spans="1:20" s="1196" customFormat="1" ht="50.25" customHeight="1" thickBot="1">
      <c r="B5" s="1323"/>
      <c r="C5" s="1319"/>
      <c r="D5" s="1319"/>
      <c r="E5" s="1319"/>
      <c r="F5" s="1319"/>
      <c r="G5" s="1194" t="s">
        <v>1696</v>
      </c>
      <c r="H5" s="1194" t="s">
        <v>1697</v>
      </c>
      <c r="I5" s="1194" t="s">
        <v>1698</v>
      </c>
      <c r="J5" s="1194" t="s">
        <v>1699</v>
      </c>
      <c r="K5" s="1194" t="s">
        <v>1700</v>
      </c>
      <c r="L5" s="1194" t="s">
        <v>1776</v>
      </c>
      <c r="M5" s="1195" t="s">
        <v>1702</v>
      </c>
      <c r="N5" s="1194" t="s">
        <v>1703</v>
      </c>
      <c r="O5" s="1194" t="s">
        <v>1704</v>
      </c>
      <c r="P5" s="1319"/>
      <c r="Q5" s="1319"/>
      <c r="R5" s="1319"/>
      <c r="S5" s="1319"/>
      <c r="T5" s="1321"/>
    </row>
    <row r="6" spans="1:20">
      <c r="A6" s="1140" t="s">
        <v>171</v>
      </c>
      <c r="B6" s="1192" t="s">
        <v>927</v>
      </c>
      <c r="C6" s="1197">
        <v>2557914.5</v>
      </c>
      <c r="D6" s="1197">
        <v>1793930</v>
      </c>
      <c r="E6" s="1197" t="s">
        <v>1081</v>
      </c>
      <c r="F6" s="1197" t="s">
        <v>1081</v>
      </c>
      <c r="G6" s="1197" t="s">
        <v>1081</v>
      </c>
      <c r="H6" s="1197" t="s">
        <v>1081</v>
      </c>
      <c r="I6" s="1197" t="s">
        <v>1081</v>
      </c>
      <c r="J6" s="1197" t="s">
        <v>1081</v>
      </c>
      <c r="K6" s="1197" t="s">
        <v>1081</v>
      </c>
      <c r="L6" s="1197" t="s">
        <v>1081</v>
      </c>
      <c r="M6" s="1197" t="s">
        <v>1081</v>
      </c>
      <c r="N6" s="1197" t="s">
        <v>1081</v>
      </c>
      <c r="O6" s="1197" t="s">
        <v>1081</v>
      </c>
      <c r="P6" s="1197">
        <v>751362.1</v>
      </c>
      <c r="Q6" s="1197">
        <v>12622.4</v>
      </c>
      <c r="R6" s="1197" t="s">
        <v>1081</v>
      </c>
      <c r="S6" s="1197" t="s">
        <v>1081</v>
      </c>
      <c r="T6" s="1198" t="s">
        <v>1081</v>
      </c>
    </row>
    <row r="7" spans="1:20">
      <c r="A7" s="1140" t="s">
        <v>61</v>
      </c>
      <c r="B7" s="1189" t="s">
        <v>1705</v>
      </c>
      <c r="C7" s="1199">
        <v>12895.3</v>
      </c>
      <c r="D7" s="1199" t="s">
        <v>1081</v>
      </c>
      <c r="E7" s="1199" t="s">
        <v>1081</v>
      </c>
      <c r="F7" s="1199">
        <v>11847.4</v>
      </c>
      <c r="G7" s="1199" t="s">
        <v>1081</v>
      </c>
      <c r="H7" s="1199" t="s">
        <v>1081</v>
      </c>
      <c r="I7" s="1199">
        <v>1978.4</v>
      </c>
      <c r="J7" s="1199" t="s">
        <v>1081</v>
      </c>
      <c r="K7" s="1199">
        <v>624.29999999999995</v>
      </c>
      <c r="L7" s="1199">
        <v>528.9</v>
      </c>
      <c r="M7" s="1199">
        <v>5734.8</v>
      </c>
      <c r="N7" s="1199" t="s">
        <v>1081</v>
      </c>
      <c r="O7" s="1199">
        <v>2981</v>
      </c>
      <c r="P7" s="1199" t="s">
        <v>1081</v>
      </c>
      <c r="Q7" s="1199" t="s">
        <v>1081</v>
      </c>
      <c r="R7" s="1199" t="s">
        <v>1081</v>
      </c>
      <c r="S7" s="1199">
        <v>387</v>
      </c>
      <c r="T7" s="1200">
        <v>660.9</v>
      </c>
    </row>
    <row r="8" spans="1:20">
      <c r="A8" s="1140" t="s">
        <v>298</v>
      </c>
      <c r="B8" s="1189" t="s">
        <v>912</v>
      </c>
      <c r="C8" s="1199">
        <v>-1928627.4</v>
      </c>
      <c r="D8" s="1199">
        <v>-1513026</v>
      </c>
      <c r="E8" s="1199" t="s">
        <v>1081</v>
      </c>
      <c r="F8" s="1199">
        <v>-96495.9</v>
      </c>
      <c r="G8" s="1199" t="s">
        <v>1081</v>
      </c>
      <c r="H8" s="1199">
        <v>-735.1</v>
      </c>
      <c r="I8" s="1199">
        <v>-203</v>
      </c>
      <c r="J8" s="1199">
        <v>-10210.700000000001</v>
      </c>
      <c r="K8" s="1199" t="s">
        <v>1081</v>
      </c>
      <c r="L8" s="1199">
        <v>-70595.7</v>
      </c>
      <c r="M8" s="1199">
        <v>-4817.2</v>
      </c>
      <c r="N8" s="1199" t="s">
        <v>1081</v>
      </c>
      <c r="O8" s="1199">
        <v>-9934.2000000000007</v>
      </c>
      <c r="P8" s="1199">
        <v>-318151.5</v>
      </c>
      <c r="Q8" s="1199" t="s">
        <v>1081</v>
      </c>
      <c r="R8" s="1199" t="s">
        <v>1081</v>
      </c>
      <c r="S8" s="1199">
        <v>-954</v>
      </c>
      <c r="T8" s="1200" t="s">
        <v>1081</v>
      </c>
    </row>
    <row r="9" spans="1:20">
      <c r="B9" s="1188" t="s">
        <v>1706</v>
      </c>
      <c r="C9" s="1199">
        <v>-13573.9</v>
      </c>
      <c r="D9" s="1199" t="s">
        <v>1081</v>
      </c>
      <c r="E9" s="1199" t="s">
        <v>1081</v>
      </c>
      <c r="F9" s="1199">
        <v>-13573.9</v>
      </c>
      <c r="G9" s="1199" t="s">
        <v>1081</v>
      </c>
      <c r="H9" s="1199" t="s">
        <v>1081</v>
      </c>
      <c r="I9" s="1199" t="s">
        <v>1081</v>
      </c>
      <c r="J9" s="1199">
        <v>-11441.1</v>
      </c>
      <c r="K9" s="1199" t="s">
        <v>1081</v>
      </c>
      <c r="L9" s="1199">
        <v>-2132.8000000000002</v>
      </c>
      <c r="M9" s="1199" t="s">
        <v>1081</v>
      </c>
      <c r="N9" s="1199" t="s">
        <v>1081</v>
      </c>
      <c r="O9" s="1199" t="s">
        <v>1081</v>
      </c>
      <c r="P9" s="1199" t="s">
        <v>1081</v>
      </c>
      <c r="Q9" s="1199" t="s">
        <v>1081</v>
      </c>
      <c r="R9" s="1199" t="s">
        <v>1081</v>
      </c>
      <c r="S9" s="1199" t="s">
        <v>1081</v>
      </c>
      <c r="T9" s="1200" t="s">
        <v>1081</v>
      </c>
    </row>
    <row r="10" spans="1:20">
      <c r="B10" s="1183" t="s">
        <v>1707</v>
      </c>
      <c r="C10" s="1199">
        <v>-2132.8000000000002</v>
      </c>
      <c r="D10" s="1199" t="s">
        <v>1081</v>
      </c>
      <c r="E10" s="1199" t="s">
        <v>1081</v>
      </c>
      <c r="F10" s="1199">
        <v>-2132.8000000000002</v>
      </c>
      <c r="G10" s="1199" t="s">
        <v>1081</v>
      </c>
      <c r="H10" s="1199" t="s">
        <v>1081</v>
      </c>
      <c r="I10" s="1199" t="s">
        <v>1081</v>
      </c>
      <c r="J10" s="1199" t="s">
        <v>1081</v>
      </c>
      <c r="K10" s="1199" t="s">
        <v>1081</v>
      </c>
      <c r="L10" s="1199">
        <v>-2132.8000000000002</v>
      </c>
      <c r="M10" s="1199" t="s">
        <v>1081</v>
      </c>
      <c r="N10" s="1199" t="s">
        <v>1081</v>
      </c>
      <c r="O10" s="1199" t="s">
        <v>1081</v>
      </c>
      <c r="P10" s="1199" t="s">
        <v>1081</v>
      </c>
      <c r="Q10" s="1199" t="s">
        <v>1081</v>
      </c>
      <c r="R10" s="1199" t="s">
        <v>1081</v>
      </c>
      <c r="S10" s="1199" t="s">
        <v>1081</v>
      </c>
      <c r="T10" s="1200" t="s">
        <v>1081</v>
      </c>
    </row>
    <row r="11" spans="1:20">
      <c r="B11" s="1183" t="s">
        <v>1708</v>
      </c>
      <c r="C11" s="1199">
        <v>-11441.1</v>
      </c>
      <c r="D11" s="1199" t="s">
        <v>1081</v>
      </c>
      <c r="E11" s="1199" t="s">
        <v>1081</v>
      </c>
      <c r="F11" s="1199">
        <v>-11441.1</v>
      </c>
      <c r="G11" s="1199" t="s">
        <v>1081</v>
      </c>
      <c r="H11" s="1199" t="s">
        <v>1081</v>
      </c>
      <c r="I11" s="1199" t="s">
        <v>1081</v>
      </c>
      <c r="J11" s="1199">
        <v>-11441.1</v>
      </c>
      <c r="K11" s="1199" t="s">
        <v>1081</v>
      </c>
      <c r="L11" s="1199" t="s">
        <v>1081</v>
      </c>
      <c r="M11" s="1199" t="s">
        <v>1081</v>
      </c>
      <c r="N11" s="1199" t="s">
        <v>1081</v>
      </c>
      <c r="O11" s="1199" t="s">
        <v>1081</v>
      </c>
      <c r="P11" s="1199" t="s">
        <v>1081</v>
      </c>
      <c r="Q11" s="1199" t="s">
        <v>1081</v>
      </c>
      <c r="R11" s="1199" t="s">
        <v>1081</v>
      </c>
      <c r="S11" s="1199" t="s">
        <v>1081</v>
      </c>
      <c r="T11" s="1200" t="s">
        <v>1081</v>
      </c>
    </row>
    <row r="12" spans="1:20">
      <c r="B12" s="1187" t="s">
        <v>1709</v>
      </c>
      <c r="C12" s="1199">
        <v>23320.1</v>
      </c>
      <c r="D12" s="1199">
        <v>2572.6999999999998</v>
      </c>
      <c r="E12" s="1199" t="s">
        <v>1081</v>
      </c>
      <c r="F12" s="1199">
        <v>7955.7</v>
      </c>
      <c r="G12" s="1199" t="s">
        <v>1081</v>
      </c>
      <c r="H12" s="1199">
        <v>-170.7</v>
      </c>
      <c r="I12" s="1199">
        <v>2168.5</v>
      </c>
      <c r="J12" s="1199">
        <v>354</v>
      </c>
      <c r="K12" s="1199">
        <v>-43</v>
      </c>
      <c r="L12" s="1199">
        <v>2218.1</v>
      </c>
      <c r="M12" s="1199">
        <v>2663.5</v>
      </c>
      <c r="N12" s="1199">
        <v>122.8</v>
      </c>
      <c r="O12" s="1199">
        <v>642.5</v>
      </c>
      <c r="P12" s="1199">
        <v>12651.5</v>
      </c>
      <c r="Q12" s="1199">
        <v>37.799999999999997</v>
      </c>
      <c r="R12" s="1199" t="s">
        <v>1081</v>
      </c>
      <c r="S12" s="1199" t="s">
        <v>1081</v>
      </c>
      <c r="T12" s="1200">
        <v>102.4</v>
      </c>
    </row>
    <row r="13" spans="1:20">
      <c r="B13" s="1186" t="s">
        <v>1710</v>
      </c>
      <c r="C13" s="1201">
        <v>651928.6</v>
      </c>
      <c r="D13" s="1201">
        <v>283476.7</v>
      </c>
      <c r="E13" s="1199" t="s">
        <v>1081</v>
      </c>
      <c r="F13" s="1201">
        <v>-90266.7</v>
      </c>
      <c r="G13" s="1199" t="s">
        <v>1081</v>
      </c>
      <c r="H13" s="1199">
        <v>-905.8</v>
      </c>
      <c r="I13" s="1199">
        <v>3943.9</v>
      </c>
      <c r="J13" s="1199">
        <v>-21297.8</v>
      </c>
      <c r="K13" s="1199">
        <v>581.29999999999995</v>
      </c>
      <c r="L13" s="1199">
        <v>-69981.5</v>
      </c>
      <c r="M13" s="1199">
        <v>3581.1</v>
      </c>
      <c r="N13" s="1199">
        <v>122.8</v>
      </c>
      <c r="O13" s="1199">
        <v>-6310.7</v>
      </c>
      <c r="P13" s="1201">
        <v>445862.1</v>
      </c>
      <c r="Q13" s="1201">
        <v>12660.2</v>
      </c>
      <c r="R13" s="1199" t="s">
        <v>1081</v>
      </c>
      <c r="S13" s="1201">
        <v>-567</v>
      </c>
      <c r="T13" s="1202">
        <v>763.3</v>
      </c>
    </row>
    <row r="14" spans="1:20">
      <c r="B14" s="1185" t="s">
        <v>1711</v>
      </c>
      <c r="C14" s="1201">
        <v>6271</v>
      </c>
      <c r="D14" s="1201">
        <v>1585.9</v>
      </c>
      <c r="E14" s="1199" t="s">
        <v>1081</v>
      </c>
      <c r="F14" s="1201">
        <v>2512.8000000000002</v>
      </c>
      <c r="G14" s="1199" t="s">
        <v>1081</v>
      </c>
      <c r="H14" s="1199">
        <v>33.4</v>
      </c>
      <c r="I14" s="1199">
        <v>846.7</v>
      </c>
      <c r="J14" s="1199" t="s">
        <v>1081</v>
      </c>
      <c r="K14" s="1199">
        <v>86.1</v>
      </c>
      <c r="L14" s="1199">
        <v>1032.2</v>
      </c>
      <c r="M14" s="1199">
        <v>72.400000000000006</v>
      </c>
      <c r="N14" s="1199">
        <v>429.9</v>
      </c>
      <c r="O14" s="1199">
        <v>12.1</v>
      </c>
      <c r="P14" s="1201">
        <v>1785.3</v>
      </c>
      <c r="Q14" s="1199" t="s">
        <v>1081</v>
      </c>
      <c r="R14" s="1199" t="s">
        <v>1081</v>
      </c>
      <c r="S14" s="1201">
        <v>387</v>
      </c>
      <c r="T14" s="1200" t="s">
        <v>1081</v>
      </c>
    </row>
    <row r="15" spans="1:20">
      <c r="B15" s="1185" t="s">
        <v>1712</v>
      </c>
      <c r="C15" s="1199" t="s">
        <v>1081</v>
      </c>
      <c r="D15" s="1199" t="s">
        <v>1081</v>
      </c>
      <c r="E15" s="1199" t="s">
        <v>1081</v>
      </c>
      <c r="F15" s="1199" t="s">
        <v>1081</v>
      </c>
      <c r="G15" s="1199" t="s">
        <v>1081</v>
      </c>
      <c r="H15" s="1199" t="s">
        <v>1081</v>
      </c>
      <c r="I15" s="1199" t="s">
        <v>1081</v>
      </c>
      <c r="J15" s="1199" t="s">
        <v>1081</v>
      </c>
      <c r="K15" s="1199" t="s">
        <v>1081</v>
      </c>
      <c r="L15" s="1199" t="s">
        <v>1081</v>
      </c>
      <c r="M15" s="1199" t="s">
        <v>1081</v>
      </c>
      <c r="N15" s="1199" t="s">
        <v>1081</v>
      </c>
      <c r="O15" s="1199" t="s">
        <v>1081</v>
      </c>
      <c r="P15" s="1199" t="s">
        <v>1081</v>
      </c>
      <c r="Q15" s="1199" t="s">
        <v>1081</v>
      </c>
      <c r="R15" s="1199" t="s">
        <v>1081</v>
      </c>
      <c r="S15" s="1199" t="s">
        <v>1081</v>
      </c>
      <c r="T15" s="1200" t="s">
        <v>1081</v>
      </c>
    </row>
    <row r="16" spans="1:20">
      <c r="B16" s="1185" t="s">
        <v>1713</v>
      </c>
      <c r="C16" s="1201">
        <v>-159995.5</v>
      </c>
      <c r="D16" s="1201">
        <v>-279456</v>
      </c>
      <c r="E16" s="1199" t="s">
        <v>1081</v>
      </c>
      <c r="F16" s="1201">
        <v>253727.1</v>
      </c>
      <c r="G16" s="1199">
        <v>9170.6</v>
      </c>
      <c r="H16" s="1199">
        <v>8171.4</v>
      </c>
      <c r="I16" s="1199">
        <v>52868.800000000003</v>
      </c>
      <c r="J16" s="1199">
        <v>29725.3</v>
      </c>
      <c r="K16" s="1199" t="s">
        <v>1081</v>
      </c>
      <c r="L16" s="1199">
        <v>116800.7</v>
      </c>
      <c r="M16" s="1199">
        <v>-2756.9</v>
      </c>
      <c r="N16" s="1199">
        <v>7034.9</v>
      </c>
      <c r="O16" s="1199">
        <v>32712.3</v>
      </c>
      <c r="P16" s="1201">
        <v>-220267.1</v>
      </c>
      <c r="Q16" s="1201">
        <v>-9378.7999999999993</v>
      </c>
      <c r="R16" s="1201">
        <v>6501.1</v>
      </c>
      <c r="S16" s="1201">
        <v>88878.2</v>
      </c>
      <c r="T16" s="1200" t="s">
        <v>1081</v>
      </c>
    </row>
    <row r="17" spans="2:20">
      <c r="B17" s="1183" t="s">
        <v>1714</v>
      </c>
      <c r="C17" s="1199">
        <v>-90683.7</v>
      </c>
      <c r="D17" s="1199" t="s">
        <v>1081</v>
      </c>
      <c r="E17" s="1199" t="s">
        <v>1081</v>
      </c>
      <c r="F17" s="1199">
        <v>-2396.6</v>
      </c>
      <c r="G17" s="1199" t="s">
        <v>1081</v>
      </c>
      <c r="H17" s="1199" t="s">
        <v>1081</v>
      </c>
      <c r="I17" s="1199" t="s">
        <v>1081</v>
      </c>
      <c r="J17" s="1199" t="s">
        <v>1081</v>
      </c>
      <c r="K17" s="1199" t="s">
        <v>1081</v>
      </c>
      <c r="L17" s="1199">
        <v>-174.9</v>
      </c>
      <c r="M17" s="1199">
        <v>-2221.6999999999998</v>
      </c>
      <c r="N17" s="1199" t="s">
        <v>1081</v>
      </c>
      <c r="O17" s="1199" t="s">
        <v>1081</v>
      </c>
      <c r="P17" s="1199">
        <v>-139135.6</v>
      </c>
      <c r="Q17" s="1199">
        <v>-8964.7999999999993</v>
      </c>
      <c r="R17" s="1199" t="s">
        <v>1081</v>
      </c>
      <c r="S17" s="1199">
        <v>59813.3</v>
      </c>
      <c r="T17" s="1200" t="s">
        <v>1081</v>
      </c>
    </row>
    <row r="18" spans="2:20">
      <c r="B18" s="1183" t="s">
        <v>1715</v>
      </c>
      <c r="C18" s="1199">
        <v>-57810.3</v>
      </c>
      <c r="D18" s="1199" t="s">
        <v>1081</v>
      </c>
      <c r="E18" s="1199" t="s">
        <v>1081</v>
      </c>
      <c r="F18" s="1199">
        <v>-14315.8</v>
      </c>
      <c r="G18" s="1199" t="s">
        <v>1081</v>
      </c>
      <c r="H18" s="1199" t="s">
        <v>1081</v>
      </c>
      <c r="I18" s="1199" t="s">
        <v>1081</v>
      </c>
      <c r="J18" s="1199" t="s">
        <v>1081</v>
      </c>
      <c r="K18" s="1199" t="s">
        <v>1081</v>
      </c>
      <c r="L18" s="1199">
        <v>-17</v>
      </c>
      <c r="M18" s="1199">
        <v>-14298.8</v>
      </c>
      <c r="N18" s="1199" t="s">
        <v>1081</v>
      </c>
      <c r="O18" s="1199" t="s">
        <v>1081</v>
      </c>
      <c r="P18" s="1199">
        <v>-73635.899999999994</v>
      </c>
      <c r="Q18" s="1199" t="s">
        <v>1081</v>
      </c>
      <c r="R18" s="1199">
        <v>1076.5</v>
      </c>
      <c r="S18" s="1199">
        <v>29064.9</v>
      </c>
      <c r="T18" s="1200" t="s">
        <v>1081</v>
      </c>
    </row>
    <row r="19" spans="2:20">
      <c r="B19" s="1183" t="s">
        <v>1716</v>
      </c>
      <c r="C19" s="1199">
        <v>-1814.6</v>
      </c>
      <c r="D19" s="1199" t="s">
        <v>1081</v>
      </c>
      <c r="E19" s="1199" t="s">
        <v>1081</v>
      </c>
      <c r="F19" s="1199">
        <v>-17</v>
      </c>
      <c r="G19" s="1199" t="s">
        <v>1081</v>
      </c>
      <c r="H19" s="1199" t="s">
        <v>1081</v>
      </c>
      <c r="I19" s="1199" t="s">
        <v>1081</v>
      </c>
      <c r="J19" s="1199" t="s">
        <v>1081</v>
      </c>
      <c r="K19" s="1199" t="s">
        <v>1081</v>
      </c>
      <c r="L19" s="1199">
        <v>-4.3</v>
      </c>
      <c r="M19" s="1199">
        <v>-12.7</v>
      </c>
      <c r="N19" s="1199" t="s">
        <v>1081</v>
      </c>
      <c r="O19" s="1199" t="s">
        <v>1081</v>
      </c>
      <c r="P19" s="1199">
        <v>-7222.2</v>
      </c>
      <c r="Q19" s="1199" t="s">
        <v>1081</v>
      </c>
      <c r="R19" s="1199">
        <v>5424.6</v>
      </c>
      <c r="S19" s="1199" t="s">
        <v>1081</v>
      </c>
      <c r="T19" s="1200" t="s">
        <v>1081</v>
      </c>
    </row>
    <row r="20" spans="2:20">
      <c r="B20" s="1183" t="s">
        <v>1060</v>
      </c>
      <c r="C20" s="1199">
        <v>1524.6</v>
      </c>
      <c r="D20" s="1199" t="s">
        <v>1081</v>
      </c>
      <c r="E20" s="1199" t="s">
        <v>1081</v>
      </c>
      <c r="F20" s="1199">
        <v>1798</v>
      </c>
      <c r="G20" s="1199" t="s">
        <v>1081</v>
      </c>
      <c r="H20" s="1199">
        <v>711.4</v>
      </c>
      <c r="I20" s="1199" t="s">
        <v>1081</v>
      </c>
      <c r="J20" s="1199" t="s">
        <v>1081</v>
      </c>
      <c r="K20" s="1199" t="s">
        <v>1081</v>
      </c>
      <c r="L20" s="1199" t="s">
        <v>1081</v>
      </c>
      <c r="M20" s="1199" t="s">
        <v>1081</v>
      </c>
      <c r="N20" s="1199" t="s">
        <v>1081</v>
      </c>
      <c r="O20" s="1199">
        <v>1086.5999999999999</v>
      </c>
      <c r="P20" s="1199">
        <v>-273.39999999999998</v>
      </c>
      <c r="Q20" s="1199" t="s">
        <v>1081</v>
      </c>
      <c r="R20" s="1199" t="s">
        <v>1081</v>
      </c>
      <c r="S20" s="1199" t="s">
        <v>1081</v>
      </c>
      <c r="T20" s="1200" t="s">
        <v>1081</v>
      </c>
    </row>
    <row r="21" spans="2:20">
      <c r="B21" s="1183" t="s">
        <v>1717</v>
      </c>
      <c r="C21" s="1199" t="s">
        <v>1081</v>
      </c>
      <c r="D21" s="1199" t="s">
        <v>1081</v>
      </c>
      <c r="E21" s="1199" t="s">
        <v>1081</v>
      </c>
      <c r="F21" s="1199" t="s">
        <v>1081</v>
      </c>
      <c r="G21" s="1199" t="s">
        <v>1081</v>
      </c>
      <c r="H21" s="1199" t="s">
        <v>1081</v>
      </c>
      <c r="I21" s="1199" t="s">
        <v>1081</v>
      </c>
      <c r="J21" s="1199" t="s">
        <v>1081</v>
      </c>
      <c r="K21" s="1199" t="s">
        <v>1081</v>
      </c>
      <c r="L21" s="1199" t="s">
        <v>1081</v>
      </c>
      <c r="M21" s="1199" t="s">
        <v>1081</v>
      </c>
      <c r="N21" s="1199" t="s">
        <v>1081</v>
      </c>
      <c r="O21" s="1199" t="s">
        <v>1081</v>
      </c>
      <c r="P21" s="1199" t="s">
        <v>1081</v>
      </c>
      <c r="Q21" s="1199" t="s">
        <v>1081</v>
      </c>
      <c r="R21" s="1199" t="s">
        <v>1081</v>
      </c>
      <c r="S21" s="1199" t="s">
        <v>1081</v>
      </c>
      <c r="T21" s="1200" t="s">
        <v>1081</v>
      </c>
    </row>
    <row r="22" spans="2:20">
      <c r="B22" s="1184" t="s">
        <v>1642</v>
      </c>
      <c r="C22" s="1199">
        <v>-11785.7</v>
      </c>
      <c r="D22" s="1199">
        <v>-279456</v>
      </c>
      <c r="E22" s="1199" t="s">
        <v>1081</v>
      </c>
      <c r="F22" s="1199">
        <v>267670.3</v>
      </c>
      <c r="G22" s="1199">
        <v>9170.6</v>
      </c>
      <c r="H22" s="1199">
        <v>7460</v>
      </c>
      <c r="I22" s="1199">
        <v>52868.800000000003</v>
      </c>
      <c r="J22" s="1199">
        <v>29725.3</v>
      </c>
      <c r="K22" s="1199" t="s">
        <v>1081</v>
      </c>
      <c r="L22" s="1199">
        <v>116996.9</v>
      </c>
      <c r="M22" s="1199">
        <v>13776.3</v>
      </c>
      <c r="N22" s="1199">
        <v>7034.9</v>
      </c>
      <c r="O22" s="1199">
        <v>30637.5</v>
      </c>
      <c r="P22" s="1199" t="s">
        <v>1081</v>
      </c>
      <c r="Q22" s="1199" t="s">
        <v>1081</v>
      </c>
      <c r="R22" s="1199" t="s">
        <v>1081</v>
      </c>
      <c r="S22" s="1199" t="s">
        <v>1081</v>
      </c>
      <c r="T22" s="1200" t="s">
        <v>1081</v>
      </c>
    </row>
    <row r="23" spans="2:20">
      <c r="B23" s="1184" t="s">
        <v>1718</v>
      </c>
      <c r="C23" s="1199">
        <v>988.2</v>
      </c>
      <c r="D23" s="1199" t="s">
        <v>1081</v>
      </c>
      <c r="E23" s="1199" t="s">
        <v>1081</v>
      </c>
      <c r="F23" s="1199">
        <v>988.2</v>
      </c>
      <c r="G23" s="1199" t="s">
        <v>1081</v>
      </c>
      <c r="H23" s="1199" t="s">
        <v>1081</v>
      </c>
      <c r="I23" s="1199" t="s">
        <v>1081</v>
      </c>
      <c r="J23" s="1199" t="s">
        <v>1081</v>
      </c>
      <c r="K23" s="1199" t="s">
        <v>1081</v>
      </c>
      <c r="L23" s="1199" t="s">
        <v>1081</v>
      </c>
      <c r="M23" s="1199" t="s">
        <v>1081</v>
      </c>
      <c r="N23" s="1199" t="s">
        <v>1081</v>
      </c>
      <c r="O23" s="1199">
        <v>988.2</v>
      </c>
      <c r="P23" s="1199" t="s">
        <v>1081</v>
      </c>
      <c r="Q23" s="1199" t="s">
        <v>1081</v>
      </c>
      <c r="R23" s="1199" t="s">
        <v>1081</v>
      </c>
      <c r="S23" s="1199" t="s">
        <v>1081</v>
      </c>
      <c r="T23" s="1200" t="s">
        <v>1081</v>
      </c>
    </row>
    <row r="24" spans="2:20">
      <c r="B24" s="1183" t="s">
        <v>1719</v>
      </c>
      <c r="C24" s="1199">
        <v>-414</v>
      </c>
      <c r="D24" s="1199" t="s">
        <v>1081</v>
      </c>
      <c r="E24" s="1199" t="s">
        <v>1081</v>
      </c>
      <c r="F24" s="1199" t="s">
        <v>1081</v>
      </c>
      <c r="G24" s="1199" t="s">
        <v>1081</v>
      </c>
      <c r="H24" s="1199" t="s">
        <v>1081</v>
      </c>
      <c r="I24" s="1199" t="s">
        <v>1081</v>
      </c>
      <c r="J24" s="1199" t="s">
        <v>1081</v>
      </c>
      <c r="K24" s="1199" t="s">
        <v>1081</v>
      </c>
      <c r="L24" s="1199" t="s">
        <v>1081</v>
      </c>
      <c r="M24" s="1199" t="s">
        <v>1081</v>
      </c>
      <c r="N24" s="1199" t="s">
        <v>1081</v>
      </c>
      <c r="O24" s="1199" t="s">
        <v>1081</v>
      </c>
      <c r="P24" s="1199" t="s">
        <v>1081</v>
      </c>
      <c r="Q24" s="1199">
        <v>-414</v>
      </c>
      <c r="R24" s="1199" t="s">
        <v>1081</v>
      </c>
      <c r="S24" s="1199" t="s">
        <v>1081</v>
      </c>
      <c r="T24" s="1200" t="s">
        <v>1081</v>
      </c>
    </row>
    <row r="25" spans="2:20">
      <c r="B25" s="1182" t="s">
        <v>1720</v>
      </c>
      <c r="C25" s="1201">
        <v>48858</v>
      </c>
      <c r="D25" s="1201">
        <v>491.3</v>
      </c>
      <c r="E25" s="1199" t="s">
        <v>1081</v>
      </c>
      <c r="F25" s="1201">
        <v>13938.9</v>
      </c>
      <c r="G25" s="1199">
        <v>9170.6</v>
      </c>
      <c r="H25" s="1199" t="s">
        <v>1081</v>
      </c>
      <c r="I25" s="1199" t="s">
        <v>1081</v>
      </c>
      <c r="J25" s="1199" t="s">
        <v>1081</v>
      </c>
      <c r="K25" s="1199" t="s">
        <v>1081</v>
      </c>
      <c r="L25" s="1199" t="s">
        <v>1081</v>
      </c>
      <c r="M25" s="1199" t="s">
        <v>1081</v>
      </c>
      <c r="N25" s="1199" t="s">
        <v>1081</v>
      </c>
      <c r="O25" s="1199">
        <v>4768.3</v>
      </c>
      <c r="P25" s="1201">
        <v>19647.2</v>
      </c>
      <c r="Q25" s="1199" t="s">
        <v>1081</v>
      </c>
      <c r="R25" s="1201">
        <v>612.1</v>
      </c>
      <c r="S25" s="1201">
        <v>14168.5</v>
      </c>
      <c r="T25" s="1200" t="s">
        <v>1081</v>
      </c>
    </row>
    <row r="26" spans="2:20">
      <c r="B26" s="1182" t="s">
        <v>1721</v>
      </c>
      <c r="C26" s="1201">
        <v>55461.8</v>
      </c>
      <c r="D26" s="1201">
        <v>1943.5</v>
      </c>
      <c r="E26" s="1199" t="s">
        <v>1081</v>
      </c>
      <c r="F26" s="1199" t="s">
        <v>1081</v>
      </c>
      <c r="G26" s="1199" t="s">
        <v>1081</v>
      </c>
      <c r="H26" s="1199" t="s">
        <v>1081</v>
      </c>
      <c r="I26" s="1199" t="s">
        <v>1081</v>
      </c>
      <c r="J26" s="1199" t="s">
        <v>1081</v>
      </c>
      <c r="K26" s="1199" t="s">
        <v>1081</v>
      </c>
      <c r="L26" s="1199" t="s">
        <v>1081</v>
      </c>
      <c r="M26" s="1199" t="s">
        <v>1081</v>
      </c>
      <c r="N26" s="1199" t="s">
        <v>1081</v>
      </c>
      <c r="O26" s="1199" t="s">
        <v>1081</v>
      </c>
      <c r="P26" s="1201">
        <v>42458.2</v>
      </c>
      <c r="Q26" s="1199" t="s">
        <v>1081</v>
      </c>
      <c r="R26" s="1201">
        <v>733.1</v>
      </c>
      <c r="S26" s="1201">
        <v>10327</v>
      </c>
      <c r="T26" s="1200" t="s">
        <v>1081</v>
      </c>
    </row>
    <row r="27" spans="2:20">
      <c r="B27" s="1182" t="s">
        <v>1722</v>
      </c>
      <c r="C27" s="1201">
        <v>381342.3</v>
      </c>
      <c r="D27" s="1199" t="s">
        <v>1081</v>
      </c>
      <c r="E27" s="1199" t="s">
        <v>1081</v>
      </c>
      <c r="F27" s="1201">
        <v>147008.70000000001</v>
      </c>
      <c r="G27" s="1199" t="s">
        <v>1081</v>
      </c>
      <c r="H27" s="1199">
        <v>7232.2</v>
      </c>
      <c r="I27" s="1199">
        <v>55966</v>
      </c>
      <c r="J27" s="1199">
        <v>8427.5</v>
      </c>
      <c r="K27" s="1199">
        <v>495.2</v>
      </c>
      <c r="L27" s="1199">
        <v>45787</v>
      </c>
      <c r="M27" s="1199">
        <v>751.8</v>
      </c>
      <c r="N27" s="1199">
        <v>6727.8</v>
      </c>
      <c r="O27" s="1199">
        <v>21621.200000000001</v>
      </c>
      <c r="P27" s="1201">
        <v>161704.29999999999</v>
      </c>
      <c r="Q27" s="1201">
        <v>3281.4</v>
      </c>
      <c r="R27" s="1201">
        <v>5155.8999999999996</v>
      </c>
      <c r="S27" s="1201">
        <v>63428.7</v>
      </c>
      <c r="T27" s="1202">
        <v>763.3</v>
      </c>
    </row>
    <row r="28" spans="2:20">
      <c r="B28" s="1182" t="s">
        <v>1723</v>
      </c>
      <c r="C28" s="1201">
        <v>344985</v>
      </c>
      <c r="D28" s="1199" t="s">
        <v>1081</v>
      </c>
      <c r="E28" s="1199" t="s">
        <v>1081</v>
      </c>
      <c r="F28" s="1201">
        <v>112682.9</v>
      </c>
      <c r="G28" s="1199" t="s">
        <v>1081</v>
      </c>
      <c r="H28" s="1199">
        <v>2119.8000000000002</v>
      </c>
      <c r="I28" s="1199">
        <v>55966</v>
      </c>
      <c r="J28" s="1199">
        <v>8151.2</v>
      </c>
      <c r="K28" s="1199">
        <v>68.900000000000006</v>
      </c>
      <c r="L28" s="1199">
        <v>45710.2</v>
      </c>
      <c r="M28" s="1199">
        <v>666.8</v>
      </c>
      <c r="N28" s="1199" t="s">
        <v>1081</v>
      </c>
      <c r="O28" s="1199" t="s">
        <v>1081</v>
      </c>
      <c r="P28" s="1201">
        <v>160306</v>
      </c>
      <c r="Q28" s="1201">
        <v>3281.4</v>
      </c>
      <c r="R28" s="1201">
        <v>5155.8999999999996</v>
      </c>
      <c r="S28" s="1201">
        <v>63428.7</v>
      </c>
      <c r="T28" s="1202">
        <v>130.1</v>
      </c>
    </row>
    <row r="29" spans="2:20">
      <c r="B29" s="1181" t="s">
        <v>1725</v>
      </c>
      <c r="C29" s="1201">
        <v>56164.5</v>
      </c>
      <c r="D29" s="1199" t="s">
        <v>1081</v>
      </c>
      <c r="E29" s="1199" t="s">
        <v>1081</v>
      </c>
      <c r="F29" s="1201">
        <v>2827.8</v>
      </c>
      <c r="G29" s="1199" t="s">
        <v>1081</v>
      </c>
      <c r="H29" s="1199">
        <v>147</v>
      </c>
      <c r="I29" s="1199" t="s">
        <v>1081</v>
      </c>
      <c r="J29" s="1199" t="s">
        <v>1081</v>
      </c>
      <c r="K29" s="1199">
        <v>4.3</v>
      </c>
      <c r="L29" s="1199">
        <v>2137.1</v>
      </c>
      <c r="M29" s="1199">
        <v>539.4</v>
      </c>
      <c r="N29" s="1199" t="s">
        <v>1081</v>
      </c>
      <c r="O29" s="1199" t="s">
        <v>1081</v>
      </c>
      <c r="P29" s="1201">
        <v>41930.9</v>
      </c>
      <c r="Q29" s="1201">
        <v>19</v>
      </c>
      <c r="R29" s="1199" t="s">
        <v>1081</v>
      </c>
      <c r="S29" s="1201">
        <v>11386.8</v>
      </c>
      <c r="T29" s="1200" t="s">
        <v>1081</v>
      </c>
    </row>
    <row r="30" spans="2:20">
      <c r="B30" s="1176" t="s">
        <v>1727</v>
      </c>
      <c r="C30" s="1199">
        <v>2787.2</v>
      </c>
      <c r="D30" s="1199" t="s">
        <v>1081</v>
      </c>
      <c r="E30" s="1199" t="s">
        <v>1081</v>
      </c>
      <c r="F30" s="1199">
        <v>25.5</v>
      </c>
      <c r="G30" s="1199" t="s">
        <v>1081</v>
      </c>
      <c r="H30" s="1199" t="s">
        <v>1081</v>
      </c>
      <c r="I30" s="1199" t="s">
        <v>1081</v>
      </c>
      <c r="J30" s="1199" t="s">
        <v>1081</v>
      </c>
      <c r="K30" s="1199" t="s">
        <v>1081</v>
      </c>
      <c r="L30" s="1199" t="s">
        <v>1081</v>
      </c>
      <c r="M30" s="1199">
        <v>25.5</v>
      </c>
      <c r="N30" s="1199" t="s">
        <v>1081</v>
      </c>
      <c r="O30" s="1199" t="s">
        <v>1081</v>
      </c>
      <c r="P30" s="1199">
        <v>1835.8</v>
      </c>
      <c r="Q30" s="1199" t="s">
        <v>1081</v>
      </c>
      <c r="R30" s="1199" t="s">
        <v>1081</v>
      </c>
      <c r="S30" s="1199">
        <v>925.9</v>
      </c>
      <c r="T30" s="1200" t="s">
        <v>1081</v>
      </c>
    </row>
    <row r="31" spans="2:20">
      <c r="B31" s="1176" t="s">
        <v>1729</v>
      </c>
      <c r="C31" s="1199">
        <v>11521.8</v>
      </c>
      <c r="D31" s="1199" t="s">
        <v>1081</v>
      </c>
      <c r="E31" s="1199" t="s">
        <v>1081</v>
      </c>
      <c r="F31" s="1199">
        <v>8.6</v>
      </c>
      <c r="G31" s="1199" t="s">
        <v>1081</v>
      </c>
      <c r="H31" s="1199" t="s">
        <v>1081</v>
      </c>
      <c r="I31" s="1199" t="s">
        <v>1081</v>
      </c>
      <c r="J31" s="1199" t="s">
        <v>1081</v>
      </c>
      <c r="K31" s="1199">
        <v>4.3</v>
      </c>
      <c r="L31" s="1199">
        <v>4.3</v>
      </c>
      <c r="M31" s="1199" t="s">
        <v>1081</v>
      </c>
      <c r="N31" s="1199" t="s">
        <v>1081</v>
      </c>
      <c r="O31" s="1199" t="s">
        <v>1081</v>
      </c>
      <c r="P31" s="1199">
        <v>10151.700000000001</v>
      </c>
      <c r="Q31" s="1199" t="s">
        <v>1081</v>
      </c>
      <c r="R31" s="1199" t="s">
        <v>1081</v>
      </c>
      <c r="S31" s="1199">
        <v>1361.5</v>
      </c>
      <c r="T31" s="1200" t="s">
        <v>1081</v>
      </c>
    </row>
    <row r="32" spans="2:20">
      <c r="B32" s="1176" t="s">
        <v>1730</v>
      </c>
      <c r="C32" s="1199">
        <v>3130</v>
      </c>
      <c r="D32" s="1199" t="s">
        <v>1081</v>
      </c>
      <c r="E32" s="1199" t="s">
        <v>1081</v>
      </c>
      <c r="F32" s="1199">
        <v>4.2</v>
      </c>
      <c r="G32" s="1199" t="s">
        <v>1081</v>
      </c>
      <c r="H32" s="1199" t="s">
        <v>1081</v>
      </c>
      <c r="I32" s="1199" t="s">
        <v>1081</v>
      </c>
      <c r="J32" s="1199" t="s">
        <v>1081</v>
      </c>
      <c r="K32" s="1199" t="s">
        <v>1081</v>
      </c>
      <c r="L32" s="1199" t="s">
        <v>1081</v>
      </c>
      <c r="M32" s="1199">
        <v>4.2</v>
      </c>
      <c r="N32" s="1199" t="s">
        <v>1081</v>
      </c>
      <c r="O32" s="1199" t="s">
        <v>1081</v>
      </c>
      <c r="P32" s="1199">
        <v>168</v>
      </c>
      <c r="Q32" s="1199" t="s">
        <v>1081</v>
      </c>
      <c r="R32" s="1199" t="s">
        <v>1081</v>
      </c>
      <c r="S32" s="1199">
        <v>2957.8</v>
      </c>
      <c r="T32" s="1200" t="s">
        <v>1081</v>
      </c>
    </row>
    <row r="33" spans="2:20">
      <c r="B33" s="1176" t="s">
        <v>1732</v>
      </c>
      <c r="C33" s="1199">
        <v>11138.4</v>
      </c>
      <c r="D33" s="1199" t="s">
        <v>1081</v>
      </c>
      <c r="E33" s="1199" t="s">
        <v>1081</v>
      </c>
      <c r="F33" s="1199">
        <v>38.299999999999997</v>
      </c>
      <c r="G33" s="1199" t="s">
        <v>1081</v>
      </c>
      <c r="H33" s="1199" t="s">
        <v>1081</v>
      </c>
      <c r="I33" s="1199" t="s">
        <v>1081</v>
      </c>
      <c r="J33" s="1199" t="s">
        <v>1081</v>
      </c>
      <c r="K33" s="1199" t="s">
        <v>1081</v>
      </c>
      <c r="L33" s="1199">
        <v>4.3</v>
      </c>
      <c r="M33" s="1199">
        <v>34</v>
      </c>
      <c r="N33" s="1199" t="s">
        <v>1081</v>
      </c>
      <c r="O33" s="1199" t="s">
        <v>1081</v>
      </c>
      <c r="P33" s="1199">
        <v>9960.2999999999993</v>
      </c>
      <c r="Q33" s="1199" t="s">
        <v>1081</v>
      </c>
      <c r="R33" s="1199" t="s">
        <v>1081</v>
      </c>
      <c r="S33" s="1199">
        <v>1139.8</v>
      </c>
      <c r="T33" s="1200" t="s">
        <v>1081</v>
      </c>
    </row>
    <row r="34" spans="2:20">
      <c r="B34" s="1176" t="s">
        <v>1734</v>
      </c>
      <c r="C34" s="1199">
        <v>390.2</v>
      </c>
      <c r="D34" s="1199" t="s">
        <v>1081</v>
      </c>
      <c r="E34" s="1199" t="s">
        <v>1081</v>
      </c>
      <c r="F34" s="1199">
        <v>4.3</v>
      </c>
      <c r="G34" s="1199" t="s">
        <v>1081</v>
      </c>
      <c r="H34" s="1199" t="s">
        <v>1081</v>
      </c>
      <c r="I34" s="1199" t="s">
        <v>1081</v>
      </c>
      <c r="J34" s="1199" t="s">
        <v>1081</v>
      </c>
      <c r="K34" s="1199" t="s">
        <v>1081</v>
      </c>
      <c r="L34" s="1199">
        <v>4.3</v>
      </c>
      <c r="M34" s="1199" t="s">
        <v>1081</v>
      </c>
      <c r="N34" s="1199" t="s">
        <v>1081</v>
      </c>
      <c r="O34" s="1199" t="s">
        <v>1081</v>
      </c>
      <c r="P34" s="1199">
        <v>367.2</v>
      </c>
      <c r="Q34" s="1199" t="s">
        <v>1081</v>
      </c>
      <c r="R34" s="1199" t="s">
        <v>1081</v>
      </c>
      <c r="S34" s="1199">
        <v>18.7</v>
      </c>
      <c r="T34" s="1200" t="s">
        <v>1081</v>
      </c>
    </row>
    <row r="35" spans="2:20">
      <c r="B35" s="1176" t="s">
        <v>1010</v>
      </c>
      <c r="C35" s="1199">
        <v>1811.6</v>
      </c>
      <c r="D35" s="1199" t="s">
        <v>1081</v>
      </c>
      <c r="E35" s="1199" t="s">
        <v>1081</v>
      </c>
      <c r="F35" s="1199">
        <v>4.3</v>
      </c>
      <c r="G35" s="1199" t="s">
        <v>1081</v>
      </c>
      <c r="H35" s="1199" t="s">
        <v>1081</v>
      </c>
      <c r="I35" s="1199" t="s">
        <v>1081</v>
      </c>
      <c r="J35" s="1199" t="s">
        <v>1081</v>
      </c>
      <c r="K35" s="1199" t="s">
        <v>1081</v>
      </c>
      <c r="L35" s="1199">
        <v>4.3</v>
      </c>
      <c r="M35" s="1199" t="s">
        <v>1081</v>
      </c>
      <c r="N35" s="1199" t="s">
        <v>1081</v>
      </c>
      <c r="O35" s="1199" t="s">
        <v>1081</v>
      </c>
      <c r="P35" s="1199">
        <v>1136.5999999999999</v>
      </c>
      <c r="Q35" s="1199" t="s">
        <v>1081</v>
      </c>
      <c r="R35" s="1199" t="s">
        <v>1081</v>
      </c>
      <c r="S35" s="1199">
        <v>670.7</v>
      </c>
      <c r="T35" s="1200" t="s">
        <v>1081</v>
      </c>
    </row>
    <row r="36" spans="2:20">
      <c r="B36" s="1175" t="s">
        <v>948</v>
      </c>
      <c r="C36" s="1199">
        <v>743.7</v>
      </c>
      <c r="D36" s="1199" t="s">
        <v>1081</v>
      </c>
      <c r="E36" s="1199" t="s">
        <v>1081</v>
      </c>
      <c r="F36" s="1199">
        <v>170.6</v>
      </c>
      <c r="G36" s="1199" t="s">
        <v>1081</v>
      </c>
      <c r="H36" s="1199" t="s">
        <v>1081</v>
      </c>
      <c r="I36" s="1199" t="s">
        <v>1081</v>
      </c>
      <c r="J36" s="1199" t="s">
        <v>1081</v>
      </c>
      <c r="K36" s="1199" t="s">
        <v>1081</v>
      </c>
      <c r="L36" s="1199">
        <v>170.6</v>
      </c>
      <c r="M36" s="1199" t="s">
        <v>1081</v>
      </c>
      <c r="N36" s="1199" t="s">
        <v>1081</v>
      </c>
      <c r="O36" s="1199" t="s">
        <v>1081</v>
      </c>
      <c r="P36" s="1199">
        <v>285.10000000000002</v>
      </c>
      <c r="Q36" s="1199" t="s">
        <v>1081</v>
      </c>
      <c r="R36" s="1199" t="s">
        <v>1081</v>
      </c>
      <c r="S36" s="1199">
        <v>288</v>
      </c>
      <c r="T36" s="1200" t="s">
        <v>1081</v>
      </c>
    </row>
    <row r="37" spans="2:20">
      <c r="B37" s="1175" t="s">
        <v>1738</v>
      </c>
      <c r="C37" s="1199">
        <v>16409.599999999999</v>
      </c>
      <c r="D37" s="1199" t="s">
        <v>1081</v>
      </c>
      <c r="E37" s="1199" t="s">
        <v>1081</v>
      </c>
      <c r="F37" s="1199">
        <v>345.5</v>
      </c>
      <c r="G37" s="1199" t="s">
        <v>1081</v>
      </c>
      <c r="H37" s="1199">
        <v>9.5</v>
      </c>
      <c r="I37" s="1199" t="s">
        <v>1081</v>
      </c>
      <c r="J37" s="1199" t="s">
        <v>1081</v>
      </c>
      <c r="K37" s="1199" t="s">
        <v>1081</v>
      </c>
      <c r="L37" s="1199">
        <v>119.4</v>
      </c>
      <c r="M37" s="1199">
        <v>216.6</v>
      </c>
      <c r="N37" s="1199" t="s">
        <v>1081</v>
      </c>
      <c r="O37" s="1199" t="s">
        <v>1081</v>
      </c>
      <c r="P37" s="1199">
        <v>14729.5</v>
      </c>
      <c r="Q37" s="1199">
        <v>12.7</v>
      </c>
      <c r="R37" s="1199" t="s">
        <v>1081</v>
      </c>
      <c r="S37" s="1199">
        <v>1321.9</v>
      </c>
      <c r="T37" s="1200" t="s">
        <v>1081</v>
      </c>
    </row>
    <row r="38" spans="2:20">
      <c r="B38" s="1175" t="s">
        <v>1740</v>
      </c>
      <c r="C38" s="1199">
        <v>248.4</v>
      </c>
      <c r="D38" s="1199" t="s">
        <v>1081</v>
      </c>
      <c r="E38" s="1199" t="s">
        <v>1081</v>
      </c>
      <c r="F38" s="1199" t="s">
        <v>1081</v>
      </c>
      <c r="G38" s="1199" t="s">
        <v>1081</v>
      </c>
      <c r="H38" s="1199" t="s">
        <v>1081</v>
      </c>
      <c r="I38" s="1199" t="s">
        <v>1081</v>
      </c>
      <c r="J38" s="1199" t="s">
        <v>1081</v>
      </c>
      <c r="K38" s="1199" t="s">
        <v>1081</v>
      </c>
      <c r="L38" s="1199" t="s">
        <v>1081</v>
      </c>
      <c r="M38" s="1199" t="s">
        <v>1081</v>
      </c>
      <c r="N38" s="1199" t="s">
        <v>1081</v>
      </c>
      <c r="O38" s="1199" t="s">
        <v>1081</v>
      </c>
      <c r="P38" s="1199">
        <v>78.099999999999994</v>
      </c>
      <c r="Q38" s="1199" t="s">
        <v>1081</v>
      </c>
      <c r="R38" s="1199" t="s">
        <v>1081</v>
      </c>
      <c r="S38" s="1199">
        <v>170.3</v>
      </c>
      <c r="T38" s="1200" t="s">
        <v>1081</v>
      </c>
    </row>
    <row r="39" spans="2:20">
      <c r="B39" s="1176" t="s">
        <v>1742</v>
      </c>
      <c r="C39" s="1199">
        <v>156.9</v>
      </c>
      <c r="D39" s="1199" t="s">
        <v>1081</v>
      </c>
      <c r="E39" s="1199" t="s">
        <v>1081</v>
      </c>
      <c r="F39" s="1199" t="s">
        <v>1081</v>
      </c>
      <c r="G39" s="1199" t="s">
        <v>1081</v>
      </c>
      <c r="H39" s="1199" t="s">
        <v>1081</v>
      </c>
      <c r="I39" s="1199" t="s">
        <v>1081</v>
      </c>
      <c r="J39" s="1199" t="s">
        <v>1081</v>
      </c>
      <c r="K39" s="1199" t="s">
        <v>1081</v>
      </c>
      <c r="L39" s="1199" t="s">
        <v>1081</v>
      </c>
      <c r="M39" s="1199" t="s">
        <v>1081</v>
      </c>
      <c r="N39" s="1199" t="s">
        <v>1081</v>
      </c>
      <c r="O39" s="1199" t="s">
        <v>1081</v>
      </c>
      <c r="P39" s="1199">
        <v>109.4</v>
      </c>
      <c r="Q39" s="1199" t="s">
        <v>1081</v>
      </c>
      <c r="R39" s="1199" t="s">
        <v>1081</v>
      </c>
      <c r="S39" s="1199">
        <v>47.5</v>
      </c>
      <c r="T39" s="1200" t="s">
        <v>1081</v>
      </c>
    </row>
    <row r="40" spans="2:20">
      <c r="B40" s="1175" t="s">
        <v>1744</v>
      </c>
      <c r="C40" s="1199">
        <v>505.9</v>
      </c>
      <c r="D40" s="1199" t="s">
        <v>1081</v>
      </c>
      <c r="E40" s="1199" t="s">
        <v>1081</v>
      </c>
      <c r="F40" s="1199">
        <v>12.7</v>
      </c>
      <c r="G40" s="1199" t="s">
        <v>1081</v>
      </c>
      <c r="H40" s="1199" t="s">
        <v>1081</v>
      </c>
      <c r="I40" s="1199" t="s">
        <v>1081</v>
      </c>
      <c r="J40" s="1199" t="s">
        <v>1081</v>
      </c>
      <c r="K40" s="1199" t="s">
        <v>1081</v>
      </c>
      <c r="L40" s="1199">
        <v>8.5</v>
      </c>
      <c r="M40" s="1199">
        <v>4.2</v>
      </c>
      <c r="N40" s="1199" t="s">
        <v>1081</v>
      </c>
      <c r="O40" s="1199" t="s">
        <v>1081</v>
      </c>
      <c r="P40" s="1199">
        <v>257.8</v>
      </c>
      <c r="Q40" s="1199" t="s">
        <v>1081</v>
      </c>
      <c r="R40" s="1199" t="s">
        <v>1081</v>
      </c>
      <c r="S40" s="1199">
        <v>235.4</v>
      </c>
      <c r="T40" s="1200" t="s">
        <v>1081</v>
      </c>
    </row>
    <row r="41" spans="2:20">
      <c r="B41" s="1175" t="s">
        <v>1000</v>
      </c>
      <c r="C41" s="1199">
        <v>6034</v>
      </c>
      <c r="D41" s="1199" t="s">
        <v>1081</v>
      </c>
      <c r="E41" s="1199" t="s">
        <v>1081</v>
      </c>
      <c r="F41" s="1199">
        <v>2209.5</v>
      </c>
      <c r="G41" s="1199" t="s">
        <v>1081</v>
      </c>
      <c r="H41" s="1199">
        <v>137.5</v>
      </c>
      <c r="I41" s="1199" t="s">
        <v>1081</v>
      </c>
      <c r="J41" s="1199" t="s">
        <v>1081</v>
      </c>
      <c r="K41" s="1199" t="s">
        <v>1081</v>
      </c>
      <c r="L41" s="1199">
        <v>1817.1</v>
      </c>
      <c r="M41" s="1199">
        <v>254.9</v>
      </c>
      <c r="N41" s="1199" t="s">
        <v>1081</v>
      </c>
      <c r="O41" s="1199" t="s">
        <v>1081</v>
      </c>
      <c r="P41" s="1199">
        <v>1874.9</v>
      </c>
      <c r="Q41" s="1199">
        <v>6.3</v>
      </c>
      <c r="R41" s="1199" t="s">
        <v>1081</v>
      </c>
      <c r="S41" s="1199">
        <v>1943.3</v>
      </c>
      <c r="T41" s="1200" t="s">
        <v>1081</v>
      </c>
    </row>
    <row r="42" spans="2:20">
      <c r="B42" s="1176" t="s">
        <v>1745</v>
      </c>
      <c r="C42" s="1199">
        <v>1286.8</v>
      </c>
      <c r="D42" s="1199" t="s">
        <v>1081</v>
      </c>
      <c r="E42" s="1199" t="s">
        <v>1081</v>
      </c>
      <c r="F42" s="1199">
        <v>4.3</v>
      </c>
      <c r="G42" s="1199" t="s">
        <v>1081</v>
      </c>
      <c r="H42" s="1199" t="s">
        <v>1081</v>
      </c>
      <c r="I42" s="1199" t="s">
        <v>1081</v>
      </c>
      <c r="J42" s="1199" t="s">
        <v>1081</v>
      </c>
      <c r="K42" s="1199" t="s">
        <v>1081</v>
      </c>
      <c r="L42" s="1199">
        <v>4.3</v>
      </c>
      <c r="M42" s="1199" t="s">
        <v>1081</v>
      </c>
      <c r="N42" s="1199" t="s">
        <v>1081</v>
      </c>
      <c r="O42" s="1199" t="s">
        <v>1081</v>
      </c>
      <c r="P42" s="1199">
        <v>976.5</v>
      </c>
      <c r="Q42" s="1199" t="s">
        <v>1081</v>
      </c>
      <c r="R42" s="1199" t="s">
        <v>1081</v>
      </c>
      <c r="S42" s="1199">
        <v>306</v>
      </c>
      <c r="T42" s="1200" t="s">
        <v>1081</v>
      </c>
    </row>
    <row r="43" spans="2:20">
      <c r="B43" s="1179" t="s">
        <v>994</v>
      </c>
      <c r="C43" s="1201">
        <v>96866</v>
      </c>
      <c r="D43" s="1199" t="s">
        <v>1081</v>
      </c>
      <c r="E43" s="1199" t="s">
        <v>1081</v>
      </c>
      <c r="F43" s="1201">
        <v>94826.5</v>
      </c>
      <c r="G43" s="1199" t="s">
        <v>1081</v>
      </c>
      <c r="H43" s="1199">
        <v>1005.4</v>
      </c>
      <c r="I43" s="1199">
        <v>55503.8</v>
      </c>
      <c r="J43" s="1199">
        <v>8151.2</v>
      </c>
      <c r="K43" s="1199" t="s">
        <v>1081</v>
      </c>
      <c r="L43" s="1199">
        <v>30106.6</v>
      </c>
      <c r="M43" s="1199">
        <v>59.5</v>
      </c>
      <c r="N43" s="1199" t="s">
        <v>1081</v>
      </c>
      <c r="O43" s="1199" t="s">
        <v>1081</v>
      </c>
      <c r="P43" s="1201">
        <v>171.8</v>
      </c>
      <c r="Q43" s="1201">
        <v>8.4</v>
      </c>
      <c r="R43" s="1199" t="s">
        <v>1081</v>
      </c>
      <c r="S43" s="1201">
        <v>1734.8</v>
      </c>
      <c r="T43" s="1202">
        <v>124.5</v>
      </c>
    </row>
    <row r="44" spans="2:20">
      <c r="B44" s="1175" t="s">
        <v>1747</v>
      </c>
      <c r="C44" s="1199">
        <v>85428.3</v>
      </c>
      <c r="D44" s="1199" t="s">
        <v>1081</v>
      </c>
      <c r="E44" s="1199" t="s">
        <v>1081</v>
      </c>
      <c r="F44" s="1199">
        <v>85276</v>
      </c>
      <c r="G44" s="1199" t="s">
        <v>1081</v>
      </c>
      <c r="H44" s="1199">
        <v>1000.7</v>
      </c>
      <c r="I44" s="1199">
        <v>55503.8</v>
      </c>
      <c r="J44" s="1199" t="s">
        <v>1081</v>
      </c>
      <c r="K44" s="1199" t="s">
        <v>1081</v>
      </c>
      <c r="L44" s="1199">
        <v>28771.5</v>
      </c>
      <c r="M44" s="1199" t="s">
        <v>1081</v>
      </c>
      <c r="N44" s="1199" t="s">
        <v>1081</v>
      </c>
      <c r="O44" s="1199" t="s">
        <v>1081</v>
      </c>
      <c r="P44" s="1199">
        <v>152.30000000000001</v>
      </c>
      <c r="Q44" s="1199" t="s">
        <v>1081</v>
      </c>
      <c r="R44" s="1199" t="s">
        <v>1081</v>
      </c>
      <c r="S44" s="1199" t="s">
        <v>1081</v>
      </c>
      <c r="T44" s="1200" t="s">
        <v>1081</v>
      </c>
    </row>
    <row r="45" spans="2:20">
      <c r="B45" s="1176" t="s">
        <v>992</v>
      </c>
      <c r="C45" s="1199">
        <v>1831.7</v>
      </c>
      <c r="D45" s="1199" t="s">
        <v>1081</v>
      </c>
      <c r="E45" s="1199" t="s">
        <v>1081</v>
      </c>
      <c r="F45" s="1199">
        <v>277.2</v>
      </c>
      <c r="G45" s="1199" t="s">
        <v>1081</v>
      </c>
      <c r="H45" s="1199" t="s">
        <v>1081</v>
      </c>
      <c r="I45" s="1199" t="s">
        <v>1081</v>
      </c>
      <c r="J45" s="1199" t="s">
        <v>1081</v>
      </c>
      <c r="K45" s="1199" t="s">
        <v>1081</v>
      </c>
      <c r="L45" s="1199">
        <v>264.5</v>
      </c>
      <c r="M45" s="1199">
        <v>12.7</v>
      </c>
      <c r="N45" s="1199" t="s">
        <v>1081</v>
      </c>
      <c r="O45" s="1199" t="s">
        <v>1081</v>
      </c>
      <c r="P45" s="1199" t="s">
        <v>1081</v>
      </c>
      <c r="Q45" s="1199">
        <v>8.4</v>
      </c>
      <c r="R45" s="1199" t="s">
        <v>1081</v>
      </c>
      <c r="S45" s="1199">
        <v>1421.6</v>
      </c>
      <c r="T45" s="1200">
        <v>124.5</v>
      </c>
    </row>
    <row r="46" spans="2:20">
      <c r="B46" s="1175" t="s">
        <v>986</v>
      </c>
      <c r="C46" s="1199">
        <v>8159.7</v>
      </c>
      <c r="D46" s="1199" t="s">
        <v>1081</v>
      </c>
      <c r="E46" s="1199" t="s">
        <v>1081</v>
      </c>
      <c r="F46" s="1199">
        <v>8159.7</v>
      </c>
      <c r="G46" s="1199" t="s">
        <v>1081</v>
      </c>
      <c r="H46" s="1199" t="s">
        <v>1081</v>
      </c>
      <c r="I46" s="1199" t="s">
        <v>1081</v>
      </c>
      <c r="J46" s="1199">
        <v>8151.2</v>
      </c>
      <c r="K46" s="1199" t="s">
        <v>1081</v>
      </c>
      <c r="L46" s="1199">
        <v>8.5</v>
      </c>
      <c r="M46" s="1199" t="s">
        <v>1081</v>
      </c>
      <c r="N46" s="1199" t="s">
        <v>1081</v>
      </c>
      <c r="O46" s="1199" t="s">
        <v>1081</v>
      </c>
      <c r="P46" s="1199" t="s">
        <v>1081</v>
      </c>
      <c r="Q46" s="1199" t="s">
        <v>1081</v>
      </c>
      <c r="R46" s="1199" t="s">
        <v>1081</v>
      </c>
      <c r="S46" s="1199" t="s">
        <v>1081</v>
      </c>
      <c r="T46" s="1200" t="s">
        <v>1081</v>
      </c>
    </row>
    <row r="47" spans="2:20">
      <c r="B47" s="1175" t="s">
        <v>1750</v>
      </c>
      <c r="C47" s="1199">
        <v>1108.9000000000001</v>
      </c>
      <c r="D47" s="1199" t="s">
        <v>1081</v>
      </c>
      <c r="E47" s="1199" t="s">
        <v>1081</v>
      </c>
      <c r="F47" s="1199">
        <v>1108.9000000000001</v>
      </c>
      <c r="G47" s="1199" t="s">
        <v>1081</v>
      </c>
      <c r="H47" s="1199" t="s">
        <v>1081</v>
      </c>
      <c r="I47" s="1199" t="s">
        <v>1081</v>
      </c>
      <c r="J47" s="1199" t="s">
        <v>1081</v>
      </c>
      <c r="K47" s="1199" t="s">
        <v>1081</v>
      </c>
      <c r="L47" s="1199">
        <v>1062.0999999999999</v>
      </c>
      <c r="M47" s="1199">
        <v>46.8</v>
      </c>
      <c r="N47" s="1199" t="s">
        <v>1081</v>
      </c>
      <c r="O47" s="1199" t="s">
        <v>1081</v>
      </c>
      <c r="P47" s="1199" t="s">
        <v>1081</v>
      </c>
      <c r="Q47" s="1199" t="s">
        <v>1081</v>
      </c>
      <c r="R47" s="1199" t="s">
        <v>1081</v>
      </c>
      <c r="S47" s="1199" t="s">
        <v>1081</v>
      </c>
      <c r="T47" s="1200" t="s">
        <v>1081</v>
      </c>
    </row>
    <row r="48" spans="2:20">
      <c r="B48" s="1203" t="s">
        <v>1777</v>
      </c>
      <c r="C48" s="1199">
        <v>337.4</v>
      </c>
      <c r="D48" s="1199" t="s">
        <v>1081</v>
      </c>
      <c r="E48" s="1199" t="s">
        <v>1081</v>
      </c>
      <c r="F48" s="1199">
        <v>4.7</v>
      </c>
      <c r="G48" s="1199" t="s">
        <v>1081</v>
      </c>
      <c r="H48" s="1199">
        <v>4.7</v>
      </c>
      <c r="I48" s="1199" t="s">
        <v>1081</v>
      </c>
      <c r="J48" s="1199" t="s">
        <v>1081</v>
      </c>
      <c r="K48" s="1199" t="s">
        <v>1081</v>
      </c>
      <c r="L48" s="1199" t="s">
        <v>1081</v>
      </c>
      <c r="M48" s="1199" t="s">
        <v>1081</v>
      </c>
      <c r="N48" s="1199" t="s">
        <v>1081</v>
      </c>
      <c r="O48" s="1199" t="s">
        <v>1081</v>
      </c>
      <c r="P48" s="1199">
        <v>19.5</v>
      </c>
      <c r="Q48" s="1199" t="s">
        <v>1081</v>
      </c>
      <c r="R48" s="1199" t="s">
        <v>1081</v>
      </c>
      <c r="S48" s="1199">
        <v>313.2</v>
      </c>
      <c r="T48" s="1200" t="s">
        <v>1081</v>
      </c>
    </row>
    <row r="49" spans="2:20">
      <c r="B49" s="1163" t="s">
        <v>1752</v>
      </c>
      <c r="C49" s="1199" t="s">
        <v>1081</v>
      </c>
      <c r="D49" s="1199" t="s">
        <v>1081</v>
      </c>
      <c r="E49" s="1199" t="s">
        <v>1081</v>
      </c>
      <c r="F49" s="1199" t="s">
        <v>1081</v>
      </c>
      <c r="G49" s="1199" t="s">
        <v>1081</v>
      </c>
      <c r="H49" s="1199" t="s">
        <v>1081</v>
      </c>
      <c r="I49" s="1199" t="s">
        <v>1081</v>
      </c>
      <c r="J49" s="1199" t="s">
        <v>1081</v>
      </c>
      <c r="K49" s="1199" t="s">
        <v>1081</v>
      </c>
      <c r="L49" s="1199" t="s">
        <v>1081</v>
      </c>
      <c r="M49" s="1199" t="s">
        <v>1081</v>
      </c>
      <c r="N49" s="1199" t="s">
        <v>1081</v>
      </c>
      <c r="O49" s="1199" t="s">
        <v>1081</v>
      </c>
      <c r="P49" s="1199" t="s">
        <v>1081</v>
      </c>
      <c r="Q49" s="1199" t="s">
        <v>1081</v>
      </c>
      <c r="R49" s="1199" t="s">
        <v>1081</v>
      </c>
      <c r="S49" s="1199" t="s">
        <v>1081</v>
      </c>
      <c r="T49" s="1200" t="s">
        <v>1081</v>
      </c>
    </row>
    <row r="50" spans="2:20">
      <c r="B50" s="1179" t="s">
        <v>1753</v>
      </c>
      <c r="C50" s="1201">
        <v>191954.5</v>
      </c>
      <c r="D50" s="1199" t="s">
        <v>1081</v>
      </c>
      <c r="E50" s="1199" t="s">
        <v>1081</v>
      </c>
      <c r="F50" s="1201">
        <v>15028.6</v>
      </c>
      <c r="G50" s="1199" t="s">
        <v>1081</v>
      </c>
      <c r="H50" s="1199">
        <v>967.4</v>
      </c>
      <c r="I50" s="1199">
        <v>462.2</v>
      </c>
      <c r="J50" s="1199" t="s">
        <v>1081</v>
      </c>
      <c r="K50" s="1199">
        <v>64.599999999999994</v>
      </c>
      <c r="L50" s="1199">
        <v>13466.5</v>
      </c>
      <c r="M50" s="1199">
        <v>67.900000000000006</v>
      </c>
      <c r="N50" s="1199" t="s">
        <v>1081</v>
      </c>
      <c r="O50" s="1199" t="s">
        <v>1081</v>
      </c>
      <c r="P50" s="1201">
        <v>118203.3</v>
      </c>
      <c r="Q50" s="1201">
        <v>3254</v>
      </c>
      <c r="R50" s="1201">
        <v>5155.8999999999996</v>
      </c>
      <c r="S50" s="1201">
        <v>50307.1</v>
      </c>
      <c r="T50" s="1202">
        <v>5.6</v>
      </c>
    </row>
    <row r="51" spans="2:20">
      <c r="B51" s="1176" t="s">
        <v>1755</v>
      </c>
      <c r="C51" s="1199">
        <v>18803.599999999999</v>
      </c>
      <c r="D51" s="1199" t="s">
        <v>1081</v>
      </c>
      <c r="E51" s="1199" t="s">
        <v>1081</v>
      </c>
      <c r="F51" s="1199">
        <v>13297.5</v>
      </c>
      <c r="G51" s="1199" t="s">
        <v>1081</v>
      </c>
      <c r="H51" s="1199">
        <v>4.7</v>
      </c>
      <c r="I51" s="1199">
        <v>444.9</v>
      </c>
      <c r="J51" s="1199" t="s">
        <v>1081</v>
      </c>
      <c r="K51" s="1199" t="s">
        <v>1081</v>
      </c>
      <c r="L51" s="1199">
        <v>12835.2</v>
      </c>
      <c r="M51" s="1199">
        <v>12.7</v>
      </c>
      <c r="N51" s="1199" t="s">
        <v>1081</v>
      </c>
      <c r="O51" s="1199" t="s">
        <v>1081</v>
      </c>
      <c r="P51" s="1199">
        <v>2167.8000000000002</v>
      </c>
      <c r="Q51" s="1199">
        <v>84.3</v>
      </c>
      <c r="R51" s="1199" t="s">
        <v>1081</v>
      </c>
      <c r="S51" s="1199">
        <v>3251.2</v>
      </c>
      <c r="T51" s="1200">
        <v>2.8</v>
      </c>
    </row>
    <row r="52" spans="2:20">
      <c r="B52" s="1175" t="s">
        <v>1757</v>
      </c>
      <c r="C52" s="1199">
        <v>29320.1</v>
      </c>
      <c r="D52" s="1199" t="s">
        <v>1081</v>
      </c>
      <c r="E52" s="1199" t="s">
        <v>1081</v>
      </c>
      <c r="F52" s="1199">
        <v>432.6</v>
      </c>
      <c r="G52" s="1199" t="s">
        <v>1081</v>
      </c>
      <c r="H52" s="1199">
        <v>99.6</v>
      </c>
      <c r="I52" s="1199" t="s">
        <v>1081</v>
      </c>
      <c r="J52" s="1199" t="s">
        <v>1081</v>
      </c>
      <c r="K52" s="1199">
        <v>51.7</v>
      </c>
      <c r="L52" s="1199">
        <v>226.1</v>
      </c>
      <c r="M52" s="1199">
        <v>55.2</v>
      </c>
      <c r="N52" s="1199" t="s">
        <v>1081</v>
      </c>
      <c r="O52" s="1199" t="s">
        <v>1081</v>
      </c>
      <c r="P52" s="1199">
        <v>8593.2000000000007</v>
      </c>
      <c r="Q52" s="1199">
        <v>921</v>
      </c>
      <c r="R52" s="1199">
        <v>891</v>
      </c>
      <c r="S52" s="1199">
        <v>18479.5</v>
      </c>
      <c r="T52" s="1200">
        <v>2.8</v>
      </c>
    </row>
    <row r="53" spans="2:20">
      <c r="B53" s="1175" t="s">
        <v>1759</v>
      </c>
      <c r="C53" s="1199">
        <v>143830.79999999999</v>
      </c>
      <c r="D53" s="1199" t="s">
        <v>1081</v>
      </c>
      <c r="E53" s="1199" t="s">
        <v>1081</v>
      </c>
      <c r="F53" s="1199">
        <v>1298.5</v>
      </c>
      <c r="G53" s="1199" t="s">
        <v>1081</v>
      </c>
      <c r="H53" s="1199">
        <v>863.1</v>
      </c>
      <c r="I53" s="1199">
        <v>17.3</v>
      </c>
      <c r="J53" s="1199" t="s">
        <v>1081</v>
      </c>
      <c r="K53" s="1199">
        <v>12.9</v>
      </c>
      <c r="L53" s="1199">
        <v>405.2</v>
      </c>
      <c r="M53" s="1199" t="s">
        <v>1081</v>
      </c>
      <c r="N53" s="1199" t="s">
        <v>1081</v>
      </c>
      <c r="O53" s="1199" t="s">
        <v>1081</v>
      </c>
      <c r="P53" s="1199">
        <v>107442.3</v>
      </c>
      <c r="Q53" s="1199">
        <v>2248.6999999999998</v>
      </c>
      <c r="R53" s="1199">
        <v>4264.8999999999996</v>
      </c>
      <c r="S53" s="1199">
        <v>28576.400000000001</v>
      </c>
      <c r="T53" s="1200" t="s">
        <v>1081</v>
      </c>
    </row>
    <row r="54" spans="2:20">
      <c r="B54" s="1175" t="s">
        <v>1761</v>
      </c>
      <c r="C54" s="1199" t="s">
        <v>1081</v>
      </c>
      <c r="D54" s="1199" t="s">
        <v>1081</v>
      </c>
      <c r="E54" s="1199" t="s">
        <v>1081</v>
      </c>
      <c r="F54" s="1199" t="s">
        <v>1081</v>
      </c>
      <c r="G54" s="1199" t="s">
        <v>1081</v>
      </c>
      <c r="H54" s="1199" t="s">
        <v>1081</v>
      </c>
      <c r="I54" s="1199" t="s">
        <v>1081</v>
      </c>
      <c r="J54" s="1199" t="s">
        <v>1081</v>
      </c>
      <c r="K54" s="1199" t="s">
        <v>1081</v>
      </c>
      <c r="L54" s="1199" t="s">
        <v>1081</v>
      </c>
      <c r="M54" s="1199" t="s">
        <v>1081</v>
      </c>
      <c r="N54" s="1199" t="s">
        <v>1081</v>
      </c>
      <c r="O54" s="1199" t="s">
        <v>1081</v>
      </c>
      <c r="P54" s="1199" t="s">
        <v>1081</v>
      </c>
      <c r="Q54" s="1199" t="s">
        <v>1081</v>
      </c>
      <c r="R54" s="1199" t="s">
        <v>1081</v>
      </c>
      <c r="S54" s="1199" t="s">
        <v>1081</v>
      </c>
      <c r="T54" s="1200" t="s">
        <v>1081</v>
      </c>
    </row>
    <row r="55" spans="2:20" ht="14.5" thickBot="1">
      <c r="B55" s="1172" t="s">
        <v>1763</v>
      </c>
      <c r="C55" s="1204">
        <v>36357.300000000003</v>
      </c>
      <c r="D55" s="1205" t="s">
        <v>1081</v>
      </c>
      <c r="E55" s="1205" t="s">
        <v>1081</v>
      </c>
      <c r="F55" s="1204">
        <v>34325.800000000003</v>
      </c>
      <c r="G55" s="1205" t="s">
        <v>1081</v>
      </c>
      <c r="H55" s="1205">
        <v>5112.3999999999996</v>
      </c>
      <c r="I55" s="1205" t="s">
        <v>1081</v>
      </c>
      <c r="J55" s="1205">
        <v>276.3</v>
      </c>
      <c r="K55" s="1205">
        <v>426.3</v>
      </c>
      <c r="L55" s="1205">
        <v>76.8</v>
      </c>
      <c r="M55" s="1205">
        <v>85</v>
      </c>
      <c r="N55" s="1205">
        <v>6727.8</v>
      </c>
      <c r="O55" s="1205">
        <v>21621.200000000001</v>
      </c>
      <c r="P55" s="1204">
        <v>1398.3</v>
      </c>
      <c r="Q55" s="1205" t="s">
        <v>1081</v>
      </c>
      <c r="R55" s="1205" t="s">
        <v>1081</v>
      </c>
      <c r="S55" s="1205" t="s">
        <v>1081</v>
      </c>
      <c r="T55" s="1206">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0AB53-CC35-46FA-BD84-A74DE3B8CC51}">
  <dimension ref="A1:AB55"/>
  <sheetViews>
    <sheetView showGridLines="0" topLeftCell="A13" zoomScaleNormal="100" workbookViewId="0">
      <selection activeCell="P26" sqref="P26"/>
    </sheetView>
  </sheetViews>
  <sheetFormatPr defaultColWidth="9.1796875" defaultRowHeight="14"/>
  <cols>
    <col min="1" max="1" width="8.453125" style="1140" bestFit="1" customWidth="1"/>
    <col min="2" max="2" width="31.453125" style="1140" bestFit="1" customWidth="1"/>
    <col min="3" max="20" width="11.453125" style="1140" customWidth="1"/>
    <col min="21" max="26" width="9.1796875" style="1140"/>
    <col min="27" max="27" width="9.453125" style="1140" bestFit="1" customWidth="1"/>
    <col min="28" max="256" width="9.1796875" style="1140"/>
    <col min="257" max="257" width="8.453125" style="1140" bestFit="1" customWidth="1"/>
    <col min="258" max="258" width="31.453125" style="1140" bestFit="1" customWidth="1"/>
    <col min="259" max="276" width="11.453125" style="1140" customWidth="1"/>
    <col min="277" max="282" width="9.1796875" style="1140"/>
    <col min="283" max="283" width="9.453125" style="1140" bestFit="1" customWidth="1"/>
    <col min="284" max="512" width="9.1796875" style="1140"/>
    <col min="513" max="513" width="8.453125" style="1140" bestFit="1" customWidth="1"/>
    <col min="514" max="514" width="31.453125" style="1140" bestFit="1" customWidth="1"/>
    <col min="515" max="532" width="11.453125" style="1140" customWidth="1"/>
    <col min="533" max="538" width="9.1796875" style="1140"/>
    <col min="539" max="539" width="9.453125" style="1140" bestFit="1" customWidth="1"/>
    <col min="540" max="768" width="9.1796875" style="1140"/>
    <col min="769" max="769" width="8.453125" style="1140" bestFit="1" customWidth="1"/>
    <col min="770" max="770" width="31.453125" style="1140" bestFit="1" customWidth="1"/>
    <col min="771" max="788" width="11.453125" style="1140" customWidth="1"/>
    <col min="789" max="794" width="9.1796875" style="1140"/>
    <col min="795" max="795" width="9.453125" style="1140" bestFit="1" customWidth="1"/>
    <col min="796" max="1024" width="9.1796875" style="1140"/>
    <col min="1025" max="1025" width="8.453125" style="1140" bestFit="1" customWidth="1"/>
    <col min="1026" max="1026" width="31.453125" style="1140" bestFit="1" customWidth="1"/>
    <col min="1027" max="1044" width="11.453125" style="1140" customWidth="1"/>
    <col min="1045" max="1050" width="9.1796875" style="1140"/>
    <col min="1051" max="1051" width="9.453125" style="1140" bestFit="1" customWidth="1"/>
    <col min="1052" max="1280" width="9.1796875" style="1140"/>
    <col min="1281" max="1281" width="8.453125" style="1140" bestFit="1" customWidth="1"/>
    <col min="1282" max="1282" width="31.453125" style="1140" bestFit="1" customWidth="1"/>
    <col min="1283" max="1300" width="11.453125" style="1140" customWidth="1"/>
    <col min="1301" max="1306" width="9.1796875" style="1140"/>
    <col min="1307" max="1307" width="9.453125" style="1140" bestFit="1" customWidth="1"/>
    <col min="1308" max="1536" width="9.1796875" style="1140"/>
    <col min="1537" max="1537" width="8.453125" style="1140" bestFit="1" customWidth="1"/>
    <col min="1538" max="1538" width="31.453125" style="1140" bestFit="1" customWidth="1"/>
    <col min="1539" max="1556" width="11.453125" style="1140" customWidth="1"/>
    <col min="1557" max="1562" width="9.1796875" style="1140"/>
    <col min="1563" max="1563" width="9.453125" style="1140" bestFit="1" customWidth="1"/>
    <col min="1564" max="1792" width="9.1796875" style="1140"/>
    <col min="1793" max="1793" width="8.453125" style="1140" bestFit="1" customWidth="1"/>
    <col min="1794" max="1794" width="31.453125" style="1140" bestFit="1" customWidth="1"/>
    <col min="1795" max="1812" width="11.453125" style="1140" customWidth="1"/>
    <col min="1813" max="1818" width="9.1796875" style="1140"/>
    <col min="1819" max="1819" width="9.453125" style="1140" bestFit="1" customWidth="1"/>
    <col min="1820" max="2048" width="9.1796875" style="1140"/>
    <col min="2049" max="2049" width="8.453125" style="1140" bestFit="1" customWidth="1"/>
    <col min="2050" max="2050" width="31.453125" style="1140" bestFit="1" customWidth="1"/>
    <col min="2051" max="2068" width="11.453125" style="1140" customWidth="1"/>
    <col min="2069" max="2074" width="9.1796875" style="1140"/>
    <col min="2075" max="2075" width="9.453125" style="1140" bestFit="1" customWidth="1"/>
    <col min="2076" max="2304" width="9.1796875" style="1140"/>
    <col min="2305" max="2305" width="8.453125" style="1140" bestFit="1" customWidth="1"/>
    <col min="2306" max="2306" width="31.453125" style="1140" bestFit="1" customWidth="1"/>
    <col min="2307" max="2324" width="11.453125" style="1140" customWidth="1"/>
    <col min="2325" max="2330" width="9.1796875" style="1140"/>
    <col min="2331" max="2331" width="9.453125" style="1140" bestFit="1" customWidth="1"/>
    <col min="2332" max="2560" width="9.1796875" style="1140"/>
    <col min="2561" max="2561" width="8.453125" style="1140" bestFit="1" customWidth="1"/>
    <col min="2562" max="2562" width="31.453125" style="1140" bestFit="1" customWidth="1"/>
    <col min="2563" max="2580" width="11.453125" style="1140" customWidth="1"/>
    <col min="2581" max="2586" width="9.1796875" style="1140"/>
    <col min="2587" max="2587" width="9.453125" style="1140" bestFit="1" customWidth="1"/>
    <col min="2588" max="2816" width="9.1796875" style="1140"/>
    <col min="2817" max="2817" width="8.453125" style="1140" bestFit="1" customWidth="1"/>
    <col min="2818" max="2818" width="31.453125" style="1140" bestFit="1" customWidth="1"/>
    <col min="2819" max="2836" width="11.453125" style="1140" customWidth="1"/>
    <col min="2837" max="2842" width="9.1796875" style="1140"/>
    <col min="2843" max="2843" width="9.453125" style="1140" bestFit="1" customWidth="1"/>
    <col min="2844" max="3072" width="9.1796875" style="1140"/>
    <col min="3073" max="3073" width="8.453125" style="1140" bestFit="1" customWidth="1"/>
    <col min="3074" max="3074" width="31.453125" style="1140" bestFit="1" customWidth="1"/>
    <col min="3075" max="3092" width="11.453125" style="1140" customWidth="1"/>
    <col min="3093" max="3098" width="9.1796875" style="1140"/>
    <col min="3099" max="3099" width="9.453125" style="1140" bestFit="1" customWidth="1"/>
    <col min="3100" max="3328" width="9.1796875" style="1140"/>
    <col min="3329" max="3329" width="8.453125" style="1140" bestFit="1" customWidth="1"/>
    <col min="3330" max="3330" width="31.453125" style="1140" bestFit="1" customWidth="1"/>
    <col min="3331" max="3348" width="11.453125" style="1140" customWidth="1"/>
    <col min="3349" max="3354" width="9.1796875" style="1140"/>
    <col min="3355" max="3355" width="9.453125" style="1140" bestFit="1" customWidth="1"/>
    <col min="3356" max="3584" width="9.1796875" style="1140"/>
    <col min="3585" max="3585" width="8.453125" style="1140" bestFit="1" customWidth="1"/>
    <col min="3586" max="3586" width="31.453125" style="1140" bestFit="1" customWidth="1"/>
    <col min="3587" max="3604" width="11.453125" style="1140" customWidth="1"/>
    <col min="3605" max="3610" width="9.1796875" style="1140"/>
    <col min="3611" max="3611" width="9.453125" style="1140" bestFit="1" customWidth="1"/>
    <col min="3612" max="3840" width="9.1796875" style="1140"/>
    <col min="3841" max="3841" width="8.453125" style="1140" bestFit="1" customWidth="1"/>
    <col min="3842" max="3842" width="31.453125" style="1140" bestFit="1" customWidth="1"/>
    <col min="3843" max="3860" width="11.453125" style="1140" customWidth="1"/>
    <col min="3861" max="3866" width="9.1796875" style="1140"/>
    <col min="3867" max="3867" width="9.453125" style="1140" bestFit="1" customWidth="1"/>
    <col min="3868" max="4096" width="9.1796875" style="1140"/>
    <col min="4097" max="4097" width="8.453125" style="1140" bestFit="1" customWidth="1"/>
    <col min="4098" max="4098" width="31.453125" style="1140" bestFit="1" customWidth="1"/>
    <col min="4099" max="4116" width="11.453125" style="1140" customWidth="1"/>
    <col min="4117" max="4122" width="9.1796875" style="1140"/>
    <col min="4123" max="4123" width="9.453125" style="1140" bestFit="1" customWidth="1"/>
    <col min="4124" max="4352" width="9.1796875" style="1140"/>
    <col min="4353" max="4353" width="8.453125" style="1140" bestFit="1" customWidth="1"/>
    <col min="4354" max="4354" width="31.453125" style="1140" bestFit="1" customWidth="1"/>
    <col min="4355" max="4372" width="11.453125" style="1140" customWidth="1"/>
    <col min="4373" max="4378" width="9.1796875" style="1140"/>
    <col min="4379" max="4379" width="9.453125" style="1140" bestFit="1" customWidth="1"/>
    <col min="4380" max="4608" width="9.1796875" style="1140"/>
    <col min="4609" max="4609" width="8.453125" style="1140" bestFit="1" customWidth="1"/>
    <col min="4610" max="4610" width="31.453125" style="1140" bestFit="1" customWidth="1"/>
    <col min="4611" max="4628" width="11.453125" style="1140" customWidth="1"/>
    <col min="4629" max="4634" width="9.1796875" style="1140"/>
    <col min="4635" max="4635" width="9.453125" style="1140" bestFit="1" customWidth="1"/>
    <col min="4636" max="4864" width="9.1796875" style="1140"/>
    <col min="4865" max="4865" width="8.453125" style="1140" bestFit="1" customWidth="1"/>
    <col min="4866" max="4866" width="31.453125" style="1140" bestFit="1" customWidth="1"/>
    <col min="4867" max="4884" width="11.453125" style="1140" customWidth="1"/>
    <col min="4885" max="4890" width="9.1796875" style="1140"/>
    <col min="4891" max="4891" width="9.453125" style="1140" bestFit="1" customWidth="1"/>
    <col min="4892" max="5120" width="9.1796875" style="1140"/>
    <col min="5121" max="5121" width="8.453125" style="1140" bestFit="1" customWidth="1"/>
    <col min="5122" max="5122" width="31.453125" style="1140" bestFit="1" customWidth="1"/>
    <col min="5123" max="5140" width="11.453125" style="1140" customWidth="1"/>
    <col min="5141" max="5146" width="9.1796875" style="1140"/>
    <col min="5147" max="5147" width="9.453125" style="1140" bestFit="1" customWidth="1"/>
    <col min="5148" max="5376" width="9.1796875" style="1140"/>
    <col min="5377" max="5377" width="8.453125" style="1140" bestFit="1" customWidth="1"/>
    <col min="5378" max="5378" width="31.453125" style="1140" bestFit="1" customWidth="1"/>
    <col min="5379" max="5396" width="11.453125" style="1140" customWidth="1"/>
    <col min="5397" max="5402" width="9.1796875" style="1140"/>
    <col min="5403" max="5403" width="9.453125" style="1140" bestFit="1" customWidth="1"/>
    <col min="5404" max="5632" width="9.1796875" style="1140"/>
    <col min="5633" max="5633" width="8.453125" style="1140" bestFit="1" customWidth="1"/>
    <col min="5634" max="5634" width="31.453125" style="1140" bestFit="1" customWidth="1"/>
    <col min="5635" max="5652" width="11.453125" style="1140" customWidth="1"/>
    <col min="5653" max="5658" width="9.1796875" style="1140"/>
    <col min="5659" max="5659" width="9.453125" style="1140" bestFit="1" customWidth="1"/>
    <col min="5660" max="5888" width="9.1796875" style="1140"/>
    <col min="5889" max="5889" width="8.453125" style="1140" bestFit="1" customWidth="1"/>
    <col min="5890" max="5890" width="31.453125" style="1140" bestFit="1" customWidth="1"/>
    <col min="5891" max="5908" width="11.453125" style="1140" customWidth="1"/>
    <col min="5909" max="5914" width="9.1796875" style="1140"/>
    <col min="5915" max="5915" width="9.453125" style="1140" bestFit="1" customWidth="1"/>
    <col min="5916" max="6144" width="9.1796875" style="1140"/>
    <col min="6145" max="6145" width="8.453125" style="1140" bestFit="1" customWidth="1"/>
    <col min="6146" max="6146" width="31.453125" style="1140" bestFit="1" customWidth="1"/>
    <col min="6147" max="6164" width="11.453125" style="1140" customWidth="1"/>
    <col min="6165" max="6170" width="9.1796875" style="1140"/>
    <col min="6171" max="6171" width="9.453125" style="1140" bestFit="1" customWidth="1"/>
    <col min="6172" max="6400" width="9.1796875" style="1140"/>
    <col min="6401" max="6401" width="8.453125" style="1140" bestFit="1" customWidth="1"/>
    <col min="6402" max="6402" width="31.453125" style="1140" bestFit="1" customWidth="1"/>
    <col min="6403" max="6420" width="11.453125" style="1140" customWidth="1"/>
    <col min="6421" max="6426" width="9.1796875" style="1140"/>
    <col min="6427" max="6427" width="9.453125" style="1140" bestFit="1" customWidth="1"/>
    <col min="6428" max="6656" width="9.1796875" style="1140"/>
    <col min="6657" max="6657" width="8.453125" style="1140" bestFit="1" customWidth="1"/>
    <col min="6658" max="6658" width="31.453125" style="1140" bestFit="1" customWidth="1"/>
    <col min="6659" max="6676" width="11.453125" style="1140" customWidth="1"/>
    <col min="6677" max="6682" width="9.1796875" style="1140"/>
    <col min="6683" max="6683" width="9.453125" style="1140" bestFit="1" customWidth="1"/>
    <col min="6684" max="6912" width="9.1796875" style="1140"/>
    <col min="6913" max="6913" width="8.453125" style="1140" bestFit="1" customWidth="1"/>
    <col min="6914" max="6914" width="31.453125" style="1140" bestFit="1" customWidth="1"/>
    <col min="6915" max="6932" width="11.453125" style="1140" customWidth="1"/>
    <col min="6933" max="6938" width="9.1796875" style="1140"/>
    <col min="6939" max="6939" width="9.453125" style="1140" bestFit="1" customWidth="1"/>
    <col min="6940" max="7168" width="9.1796875" style="1140"/>
    <col min="7169" max="7169" width="8.453125" style="1140" bestFit="1" customWidth="1"/>
    <col min="7170" max="7170" width="31.453125" style="1140" bestFit="1" customWidth="1"/>
    <col min="7171" max="7188" width="11.453125" style="1140" customWidth="1"/>
    <col min="7189" max="7194" width="9.1796875" style="1140"/>
    <col min="7195" max="7195" width="9.453125" style="1140" bestFit="1" customWidth="1"/>
    <col min="7196" max="7424" width="9.1796875" style="1140"/>
    <col min="7425" max="7425" width="8.453125" style="1140" bestFit="1" customWidth="1"/>
    <col min="7426" max="7426" width="31.453125" style="1140" bestFit="1" customWidth="1"/>
    <col min="7427" max="7444" width="11.453125" style="1140" customWidth="1"/>
    <col min="7445" max="7450" width="9.1796875" style="1140"/>
    <col min="7451" max="7451" width="9.453125" style="1140" bestFit="1" customWidth="1"/>
    <col min="7452" max="7680" width="9.1796875" style="1140"/>
    <col min="7681" max="7681" width="8.453125" style="1140" bestFit="1" customWidth="1"/>
    <col min="7682" max="7682" width="31.453125" style="1140" bestFit="1" customWidth="1"/>
    <col min="7683" max="7700" width="11.453125" style="1140" customWidth="1"/>
    <col min="7701" max="7706" width="9.1796875" style="1140"/>
    <col min="7707" max="7707" width="9.453125" style="1140" bestFit="1" customWidth="1"/>
    <col min="7708" max="7936" width="9.1796875" style="1140"/>
    <col min="7937" max="7937" width="8.453125" style="1140" bestFit="1" customWidth="1"/>
    <col min="7938" max="7938" width="31.453125" style="1140" bestFit="1" customWidth="1"/>
    <col min="7939" max="7956" width="11.453125" style="1140" customWidth="1"/>
    <col min="7957" max="7962" width="9.1796875" style="1140"/>
    <col min="7963" max="7963" width="9.453125" style="1140" bestFit="1" customWidth="1"/>
    <col min="7964" max="8192" width="9.1796875" style="1140"/>
    <col min="8193" max="8193" width="8.453125" style="1140" bestFit="1" customWidth="1"/>
    <col min="8194" max="8194" width="31.453125" style="1140" bestFit="1" customWidth="1"/>
    <col min="8195" max="8212" width="11.453125" style="1140" customWidth="1"/>
    <col min="8213" max="8218" width="9.1796875" style="1140"/>
    <col min="8219" max="8219" width="9.453125" style="1140" bestFit="1" customWidth="1"/>
    <col min="8220" max="8448" width="9.1796875" style="1140"/>
    <col min="8449" max="8449" width="8.453125" style="1140" bestFit="1" customWidth="1"/>
    <col min="8450" max="8450" width="31.453125" style="1140" bestFit="1" customWidth="1"/>
    <col min="8451" max="8468" width="11.453125" style="1140" customWidth="1"/>
    <col min="8469" max="8474" width="9.1796875" style="1140"/>
    <col min="8475" max="8475" width="9.453125" style="1140" bestFit="1" customWidth="1"/>
    <col min="8476" max="8704" width="9.1796875" style="1140"/>
    <col min="8705" max="8705" width="8.453125" style="1140" bestFit="1" customWidth="1"/>
    <col min="8706" max="8706" width="31.453125" style="1140" bestFit="1" customWidth="1"/>
    <col min="8707" max="8724" width="11.453125" style="1140" customWidth="1"/>
    <col min="8725" max="8730" width="9.1796875" style="1140"/>
    <col min="8731" max="8731" width="9.453125" style="1140" bestFit="1" customWidth="1"/>
    <col min="8732" max="8960" width="9.1796875" style="1140"/>
    <col min="8961" max="8961" width="8.453125" style="1140" bestFit="1" customWidth="1"/>
    <col min="8962" max="8962" width="31.453125" style="1140" bestFit="1" customWidth="1"/>
    <col min="8963" max="8980" width="11.453125" style="1140" customWidth="1"/>
    <col min="8981" max="8986" width="9.1796875" style="1140"/>
    <col min="8987" max="8987" width="9.453125" style="1140" bestFit="1" customWidth="1"/>
    <col min="8988" max="9216" width="9.1796875" style="1140"/>
    <col min="9217" max="9217" width="8.453125" style="1140" bestFit="1" customWidth="1"/>
    <col min="9218" max="9218" width="31.453125" style="1140" bestFit="1" customWidth="1"/>
    <col min="9219" max="9236" width="11.453125" style="1140" customWidth="1"/>
    <col min="9237" max="9242" width="9.1796875" style="1140"/>
    <col min="9243" max="9243" width="9.453125" style="1140" bestFit="1" customWidth="1"/>
    <col min="9244" max="9472" width="9.1796875" style="1140"/>
    <col min="9473" max="9473" width="8.453125" style="1140" bestFit="1" customWidth="1"/>
    <col min="9474" max="9474" width="31.453125" style="1140" bestFit="1" customWidth="1"/>
    <col min="9475" max="9492" width="11.453125" style="1140" customWidth="1"/>
    <col min="9493" max="9498" width="9.1796875" style="1140"/>
    <col min="9499" max="9499" width="9.453125" style="1140" bestFit="1" customWidth="1"/>
    <col min="9500" max="9728" width="9.1796875" style="1140"/>
    <col min="9729" max="9729" width="8.453125" style="1140" bestFit="1" customWidth="1"/>
    <col min="9730" max="9730" width="31.453125" style="1140" bestFit="1" customWidth="1"/>
    <col min="9731" max="9748" width="11.453125" style="1140" customWidth="1"/>
    <col min="9749" max="9754" width="9.1796875" style="1140"/>
    <col min="9755" max="9755" width="9.453125" style="1140" bestFit="1" customWidth="1"/>
    <col min="9756" max="9984" width="9.1796875" style="1140"/>
    <col min="9985" max="9985" width="8.453125" style="1140" bestFit="1" customWidth="1"/>
    <col min="9986" max="9986" width="31.453125" style="1140" bestFit="1" customWidth="1"/>
    <col min="9987" max="10004" width="11.453125" style="1140" customWidth="1"/>
    <col min="10005" max="10010" width="9.1796875" style="1140"/>
    <col min="10011" max="10011" width="9.453125" style="1140" bestFit="1" customWidth="1"/>
    <col min="10012" max="10240" width="9.1796875" style="1140"/>
    <col min="10241" max="10241" width="8.453125" style="1140" bestFit="1" customWidth="1"/>
    <col min="10242" max="10242" width="31.453125" style="1140" bestFit="1" customWidth="1"/>
    <col min="10243" max="10260" width="11.453125" style="1140" customWidth="1"/>
    <col min="10261" max="10266" width="9.1796875" style="1140"/>
    <col min="10267" max="10267" width="9.453125" style="1140" bestFit="1" customWidth="1"/>
    <col min="10268" max="10496" width="9.1796875" style="1140"/>
    <col min="10497" max="10497" width="8.453125" style="1140" bestFit="1" customWidth="1"/>
    <col min="10498" max="10498" width="31.453125" style="1140" bestFit="1" customWidth="1"/>
    <col min="10499" max="10516" width="11.453125" style="1140" customWidth="1"/>
    <col min="10517" max="10522" width="9.1796875" style="1140"/>
    <col min="10523" max="10523" width="9.453125" style="1140" bestFit="1" customWidth="1"/>
    <col min="10524" max="10752" width="9.1796875" style="1140"/>
    <col min="10753" max="10753" width="8.453125" style="1140" bestFit="1" customWidth="1"/>
    <col min="10754" max="10754" width="31.453125" style="1140" bestFit="1" customWidth="1"/>
    <col min="10755" max="10772" width="11.453125" style="1140" customWidth="1"/>
    <col min="10773" max="10778" width="9.1796875" style="1140"/>
    <col min="10779" max="10779" width="9.453125" style="1140" bestFit="1" customWidth="1"/>
    <col min="10780" max="11008" width="9.1796875" style="1140"/>
    <col min="11009" max="11009" width="8.453125" style="1140" bestFit="1" customWidth="1"/>
    <col min="11010" max="11010" width="31.453125" style="1140" bestFit="1" customWidth="1"/>
    <col min="11011" max="11028" width="11.453125" style="1140" customWidth="1"/>
    <col min="11029" max="11034" width="9.1796875" style="1140"/>
    <col min="11035" max="11035" width="9.453125" style="1140" bestFit="1" customWidth="1"/>
    <col min="11036" max="11264" width="9.1796875" style="1140"/>
    <col min="11265" max="11265" width="8.453125" style="1140" bestFit="1" customWidth="1"/>
    <col min="11266" max="11266" width="31.453125" style="1140" bestFit="1" customWidth="1"/>
    <col min="11267" max="11284" width="11.453125" style="1140" customWidth="1"/>
    <col min="11285" max="11290" width="9.1796875" style="1140"/>
    <col min="11291" max="11291" width="9.453125" style="1140" bestFit="1" customWidth="1"/>
    <col min="11292" max="11520" width="9.1796875" style="1140"/>
    <col min="11521" max="11521" width="8.453125" style="1140" bestFit="1" customWidth="1"/>
    <col min="11522" max="11522" width="31.453125" style="1140" bestFit="1" customWidth="1"/>
    <col min="11523" max="11540" width="11.453125" style="1140" customWidth="1"/>
    <col min="11541" max="11546" width="9.1796875" style="1140"/>
    <col min="11547" max="11547" width="9.453125" style="1140" bestFit="1" customWidth="1"/>
    <col min="11548" max="11776" width="9.1796875" style="1140"/>
    <col min="11777" max="11777" width="8.453125" style="1140" bestFit="1" customWidth="1"/>
    <col min="11778" max="11778" width="31.453125" style="1140" bestFit="1" customWidth="1"/>
    <col min="11779" max="11796" width="11.453125" style="1140" customWidth="1"/>
    <col min="11797" max="11802" width="9.1796875" style="1140"/>
    <col min="11803" max="11803" width="9.453125" style="1140" bestFit="1" customWidth="1"/>
    <col min="11804" max="12032" width="9.1796875" style="1140"/>
    <col min="12033" max="12033" width="8.453125" style="1140" bestFit="1" customWidth="1"/>
    <col min="12034" max="12034" width="31.453125" style="1140" bestFit="1" customWidth="1"/>
    <col min="12035" max="12052" width="11.453125" style="1140" customWidth="1"/>
    <col min="12053" max="12058" width="9.1796875" style="1140"/>
    <col min="12059" max="12059" width="9.453125" style="1140" bestFit="1" customWidth="1"/>
    <col min="12060" max="12288" width="9.1796875" style="1140"/>
    <col min="12289" max="12289" width="8.453125" style="1140" bestFit="1" customWidth="1"/>
    <col min="12290" max="12290" width="31.453125" style="1140" bestFit="1" customWidth="1"/>
    <col min="12291" max="12308" width="11.453125" style="1140" customWidth="1"/>
    <col min="12309" max="12314" width="9.1796875" style="1140"/>
    <col min="12315" max="12315" width="9.453125" style="1140" bestFit="1" customWidth="1"/>
    <col min="12316" max="12544" width="9.1796875" style="1140"/>
    <col min="12545" max="12545" width="8.453125" style="1140" bestFit="1" customWidth="1"/>
    <col min="12546" max="12546" width="31.453125" style="1140" bestFit="1" customWidth="1"/>
    <col min="12547" max="12564" width="11.453125" style="1140" customWidth="1"/>
    <col min="12565" max="12570" width="9.1796875" style="1140"/>
    <col min="12571" max="12571" width="9.453125" style="1140" bestFit="1" customWidth="1"/>
    <col min="12572" max="12800" width="9.1796875" style="1140"/>
    <col min="12801" max="12801" width="8.453125" style="1140" bestFit="1" customWidth="1"/>
    <col min="12802" max="12802" width="31.453125" style="1140" bestFit="1" customWidth="1"/>
    <col min="12803" max="12820" width="11.453125" style="1140" customWidth="1"/>
    <col min="12821" max="12826" width="9.1796875" style="1140"/>
    <col min="12827" max="12827" width="9.453125" style="1140" bestFit="1" customWidth="1"/>
    <col min="12828" max="13056" width="9.1796875" style="1140"/>
    <col min="13057" max="13057" width="8.453125" style="1140" bestFit="1" customWidth="1"/>
    <col min="13058" max="13058" width="31.453125" style="1140" bestFit="1" customWidth="1"/>
    <col min="13059" max="13076" width="11.453125" style="1140" customWidth="1"/>
    <col min="13077" max="13082" width="9.1796875" style="1140"/>
    <col min="13083" max="13083" width="9.453125" style="1140" bestFit="1" customWidth="1"/>
    <col min="13084" max="13312" width="9.1796875" style="1140"/>
    <col min="13313" max="13313" width="8.453125" style="1140" bestFit="1" customWidth="1"/>
    <col min="13314" max="13314" width="31.453125" style="1140" bestFit="1" customWidth="1"/>
    <col min="13315" max="13332" width="11.453125" style="1140" customWidth="1"/>
    <col min="13333" max="13338" width="9.1796875" style="1140"/>
    <col min="13339" max="13339" width="9.453125" style="1140" bestFit="1" customWidth="1"/>
    <col min="13340" max="13568" width="9.1796875" style="1140"/>
    <col min="13569" max="13569" width="8.453125" style="1140" bestFit="1" customWidth="1"/>
    <col min="13570" max="13570" width="31.453125" style="1140" bestFit="1" customWidth="1"/>
    <col min="13571" max="13588" width="11.453125" style="1140" customWidth="1"/>
    <col min="13589" max="13594" width="9.1796875" style="1140"/>
    <col min="13595" max="13595" width="9.453125" style="1140" bestFit="1" customWidth="1"/>
    <col min="13596" max="13824" width="9.1796875" style="1140"/>
    <col min="13825" max="13825" width="8.453125" style="1140" bestFit="1" customWidth="1"/>
    <col min="13826" max="13826" width="31.453125" style="1140" bestFit="1" customWidth="1"/>
    <col min="13827" max="13844" width="11.453125" style="1140" customWidth="1"/>
    <col min="13845" max="13850" width="9.1796875" style="1140"/>
    <col min="13851" max="13851" width="9.453125" style="1140" bestFit="1" customWidth="1"/>
    <col min="13852" max="14080" width="9.1796875" style="1140"/>
    <col min="14081" max="14081" width="8.453125" style="1140" bestFit="1" customWidth="1"/>
    <col min="14082" max="14082" width="31.453125" style="1140" bestFit="1" customWidth="1"/>
    <col min="14083" max="14100" width="11.453125" style="1140" customWidth="1"/>
    <col min="14101" max="14106" width="9.1796875" style="1140"/>
    <col min="14107" max="14107" width="9.453125" style="1140" bestFit="1" customWidth="1"/>
    <col min="14108" max="14336" width="9.1796875" style="1140"/>
    <col min="14337" max="14337" width="8.453125" style="1140" bestFit="1" customWidth="1"/>
    <col min="14338" max="14338" width="31.453125" style="1140" bestFit="1" customWidth="1"/>
    <col min="14339" max="14356" width="11.453125" style="1140" customWidth="1"/>
    <col min="14357" max="14362" width="9.1796875" style="1140"/>
    <col min="14363" max="14363" width="9.453125" style="1140" bestFit="1" customWidth="1"/>
    <col min="14364" max="14592" width="9.1796875" style="1140"/>
    <col min="14593" max="14593" width="8.453125" style="1140" bestFit="1" customWidth="1"/>
    <col min="14594" max="14594" width="31.453125" style="1140" bestFit="1" customWidth="1"/>
    <col min="14595" max="14612" width="11.453125" style="1140" customWidth="1"/>
    <col min="14613" max="14618" width="9.1796875" style="1140"/>
    <col min="14619" max="14619" width="9.453125" style="1140" bestFit="1" customWidth="1"/>
    <col min="14620" max="14848" width="9.1796875" style="1140"/>
    <col min="14849" max="14849" width="8.453125" style="1140" bestFit="1" customWidth="1"/>
    <col min="14850" max="14850" width="31.453125" style="1140" bestFit="1" customWidth="1"/>
    <col min="14851" max="14868" width="11.453125" style="1140" customWidth="1"/>
    <col min="14869" max="14874" width="9.1796875" style="1140"/>
    <col min="14875" max="14875" width="9.453125" style="1140" bestFit="1" customWidth="1"/>
    <col min="14876" max="15104" width="9.1796875" style="1140"/>
    <col min="15105" max="15105" width="8.453125" style="1140" bestFit="1" customWidth="1"/>
    <col min="15106" max="15106" width="31.453125" style="1140" bestFit="1" customWidth="1"/>
    <col min="15107" max="15124" width="11.453125" style="1140" customWidth="1"/>
    <col min="15125" max="15130" width="9.1796875" style="1140"/>
    <col min="15131" max="15131" width="9.453125" style="1140" bestFit="1" customWidth="1"/>
    <col min="15132" max="15360" width="9.1796875" style="1140"/>
    <col min="15361" max="15361" width="8.453125" style="1140" bestFit="1" customWidth="1"/>
    <col min="15362" max="15362" width="31.453125" style="1140" bestFit="1" customWidth="1"/>
    <col min="15363" max="15380" width="11.453125" style="1140" customWidth="1"/>
    <col min="15381" max="15386" width="9.1796875" style="1140"/>
    <col min="15387" max="15387" width="9.453125" style="1140" bestFit="1" customWidth="1"/>
    <col min="15388" max="15616" width="9.1796875" style="1140"/>
    <col min="15617" max="15617" width="8.453125" style="1140" bestFit="1" customWidth="1"/>
    <col min="15618" max="15618" width="31.453125" style="1140" bestFit="1" customWidth="1"/>
    <col min="15619" max="15636" width="11.453125" style="1140" customWidth="1"/>
    <col min="15637" max="15642" width="9.1796875" style="1140"/>
    <col min="15643" max="15643" width="9.453125" style="1140" bestFit="1" customWidth="1"/>
    <col min="15644" max="15872" width="9.1796875" style="1140"/>
    <col min="15873" max="15873" width="8.453125" style="1140" bestFit="1" customWidth="1"/>
    <col min="15874" max="15874" width="31.453125" style="1140" bestFit="1" customWidth="1"/>
    <col min="15875" max="15892" width="11.453125" style="1140" customWidth="1"/>
    <col min="15893" max="15898" width="9.1796875" style="1140"/>
    <col min="15899" max="15899" width="9.453125" style="1140" bestFit="1" customWidth="1"/>
    <col min="15900" max="16128" width="9.1796875" style="1140"/>
    <col min="16129" max="16129" width="8.453125" style="1140" bestFit="1" customWidth="1"/>
    <col min="16130" max="16130" width="31.453125" style="1140" bestFit="1" customWidth="1"/>
    <col min="16131" max="16148" width="11.453125" style="1140" customWidth="1"/>
    <col min="16149" max="16154" width="9.1796875" style="1140"/>
    <col min="16155" max="16155" width="9.453125" style="1140" bestFit="1" customWidth="1"/>
    <col min="16156" max="16384" width="9.1796875" style="1140"/>
  </cols>
  <sheetData>
    <row r="1" spans="1:21">
      <c r="D1" s="1141">
        <f>SUM(D17:D24)</f>
        <v>-266941.5</v>
      </c>
      <c r="F1" s="1141">
        <f>SUM(F17:F24)</f>
        <v>256780.2</v>
      </c>
      <c r="P1" s="1141" t="e">
        <f>P6+P7+P8+P17+P18+P19+P20-P27+P12</f>
        <v>#VALUE!</v>
      </c>
      <c r="Q1" s="1141">
        <f>SUM(Q17:Q24)</f>
        <v>-9248.9</v>
      </c>
      <c r="R1" s="1141">
        <f>SUM(R17:R24)</f>
        <v>14016</v>
      </c>
      <c r="S1" s="1141">
        <f>SUM(S17:S24)</f>
        <v>93862.5</v>
      </c>
    </row>
    <row r="2" spans="1:21">
      <c r="B2" s="1306" t="s">
        <v>1860</v>
      </c>
      <c r="C2" s="1306"/>
      <c r="D2" s="1306"/>
      <c r="E2" s="1306"/>
      <c r="F2" s="1306"/>
      <c r="G2" s="1306"/>
      <c r="H2" s="1306"/>
      <c r="I2" s="1306"/>
      <c r="J2" s="1306"/>
      <c r="K2" s="1306"/>
      <c r="L2" s="1306"/>
      <c r="M2" s="1306"/>
      <c r="N2" s="1306"/>
      <c r="O2" s="1306"/>
      <c r="P2" s="1306"/>
      <c r="Q2" s="1306"/>
      <c r="R2" s="1306"/>
      <c r="S2" s="1306"/>
      <c r="T2" s="1306"/>
    </row>
    <row r="3" spans="1:21" ht="14.5" thickBot="1">
      <c r="B3" s="1208" t="s">
        <v>1685</v>
      </c>
      <c r="C3" s="1208"/>
      <c r="D3" s="1207" t="s">
        <v>93</v>
      </c>
      <c r="E3" s="1207"/>
      <c r="F3" s="1207"/>
      <c r="G3" s="1207"/>
      <c r="H3" s="1207"/>
      <c r="I3" s="1207" t="s">
        <v>76</v>
      </c>
      <c r="J3" s="1207" t="s">
        <v>764</v>
      </c>
      <c r="K3" s="1207"/>
      <c r="L3" s="1207" t="s">
        <v>45</v>
      </c>
      <c r="M3" s="1207" t="s">
        <v>759</v>
      </c>
      <c r="N3" s="1207"/>
      <c r="O3" s="1207"/>
      <c r="P3" s="1207" t="s">
        <v>41</v>
      </c>
      <c r="Q3" s="1207"/>
      <c r="R3" s="1207"/>
      <c r="S3" s="1207" t="s">
        <v>215</v>
      </c>
      <c r="T3" s="1208"/>
    </row>
    <row r="4" spans="1:21" s="1142" customFormat="1" ht="18.75" customHeight="1">
      <c r="B4" s="1329"/>
      <c r="C4" s="1315" t="s">
        <v>1686</v>
      </c>
      <c r="D4" s="1315" t="s">
        <v>1687</v>
      </c>
      <c r="E4" s="1315" t="s">
        <v>1688</v>
      </c>
      <c r="F4" s="1315" t="s">
        <v>1689</v>
      </c>
      <c r="G4" s="1331" t="s">
        <v>1690</v>
      </c>
      <c r="H4" s="1332"/>
      <c r="I4" s="1332"/>
      <c r="J4" s="1332"/>
      <c r="K4" s="1332"/>
      <c r="L4" s="1332"/>
      <c r="M4" s="1332"/>
      <c r="N4" s="1332"/>
      <c r="O4" s="1333"/>
      <c r="P4" s="1315" t="s">
        <v>1691</v>
      </c>
      <c r="Q4" s="1315" t="s">
        <v>1692</v>
      </c>
      <c r="R4" s="1315" t="s">
        <v>1693</v>
      </c>
      <c r="S4" s="1315" t="s">
        <v>1694</v>
      </c>
      <c r="T4" s="1327" t="s">
        <v>1695</v>
      </c>
    </row>
    <row r="5" spans="1:21" s="1145" customFormat="1" ht="50.25" customHeight="1" thickBot="1">
      <c r="B5" s="1330"/>
      <c r="C5" s="1316"/>
      <c r="D5" s="1316"/>
      <c r="E5" s="1316"/>
      <c r="F5" s="1316"/>
      <c r="G5" s="1143" t="s">
        <v>1696</v>
      </c>
      <c r="H5" s="1143" t="s">
        <v>1697</v>
      </c>
      <c r="I5" s="1143" t="s">
        <v>1698</v>
      </c>
      <c r="J5" s="1143" t="s">
        <v>1699</v>
      </c>
      <c r="K5" s="1143" t="s">
        <v>1700</v>
      </c>
      <c r="L5" s="1143" t="s">
        <v>1701</v>
      </c>
      <c r="M5" s="1144" t="s">
        <v>1702</v>
      </c>
      <c r="N5" s="1143" t="s">
        <v>1703</v>
      </c>
      <c r="O5" s="1143" t="s">
        <v>1704</v>
      </c>
      <c r="P5" s="1316"/>
      <c r="Q5" s="1316"/>
      <c r="R5" s="1316"/>
      <c r="S5" s="1316"/>
      <c r="T5" s="1328"/>
    </row>
    <row r="6" spans="1:21">
      <c r="A6" s="1140" t="s">
        <v>171</v>
      </c>
      <c r="B6" s="1146" t="s">
        <v>927</v>
      </c>
      <c r="C6" s="1229">
        <v>2584672.0999999996</v>
      </c>
      <c r="D6" s="1229">
        <v>1616076.7</v>
      </c>
      <c r="E6" s="1229" t="s">
        <v>1081</v>
      </c>
      <c r="F6" s="1229" t="s">
        <v>1081</v>
      </c>
      <c r="G6" s="1229" t="s">
        <v>1081</v>
      </c>
      <c r="H6" s="1229" t="s">
        <v>1081</v>
      </c>
      <c r="I6" s="1229" t="s">
        <v>1081</v>
      </c>
      <c r="J6" s="1229" t="s">
        <v>1081</v>
      </c>
      <c r="K6" s="1229" t="s">
        <v>1081</v>
      </c>
      <c r="L6" s="1229" t="s">
        <v>1081</v>
      </c>
      <c r="M6" s="1229" t="s">
        <v>1081</v>
      </c>
      <c r="N6" s="1229" t="s">
        <v>1081</v>
      </c>
      <c r="O6" s="1229" t="s">
        <v>1081</v>
      </c>
      <c r="P6" s="1229">
        <v>957528.6</v>
      </c>
      <c r="Q6" s="1229">
        <v>11066.799999999997</v>
      </c>
      <c r="R6" s="1229" t="s">
        <v>1081</v>
      </c>
      <c r="S6" s="1229" t="s">
        <v>1081</v>
      </c>
      <c r="T6" s="1230" t="s">
        <v>1081</v>
      </c>
    </row>
    <row r="7" spans="1:21">
      <c r="A7" s="1140" t="s">
        <v>61</v>
      </c>
      <c r="B7" s="1147" t="s">
        <v>1705</v>
      </c>
      <c r="C7" s="1231">
        <v>12678.1</v>
      </c>
      <c r="D7" s="1231" t="s">
        <v>1081</v>
      </c>
      <c r="E7" s="1231" t="s">
        <v>1081</v>
      </c>
      <c r="F7" s="1231">
        <v>11999.1</v>
      </c>
      <c r="G7" s="1231" t="s">
        <v>1081</v>
      </c>
      <c r="H7" s="1231">
        <v>52.1</v>
      </c>
      <c r="I7" s="1231">
        <v>7343.5</v>
      </c>
      <c r="J7" s="1231">
        <v>2884</v>
      </c>
      <c r="K7" s="1231">
        <v>189.4</v>
      </c>
      <c r="L7" s="1231">
        <v>21.3</v>
      </c>
      <c r="M7" s="1231" t="s">
        <v>1081</v>
      </c>
      <c r="N7" s="1231">
        <v>4.0999999999999996</v>
      </c>
      <c r="O7" s="1231">
        <v>1504.7</v>
      </c>
      <c r="P7" s="1231" t="s">
        <v>1081</v>
      </c>
      <c r="Q7" s="1231" t="s">
        <v>1081</v>
      </c>
      <c r="R7" s="1231" t="s">
        <v>1081</v>
      </c>
      <c r="S7" s="1231">
        <v>492.8</v>
      </c>
      <c r="T7" s="1232">
        <v>186.2</v>
      </c>
    </row>
    <row r="8" spans="1:21">
      <c r="A8" s="1140" t="s">
        <v>298</v>
      </c>
      <c r="B8" s="1147" t="s">
        <v>912</v>
      </c>
      <c r="C8" s="1231">
        <v>-1861834.3</v>
      </c>
      <c r="D8" s="1231">
        <v>-1346170.4</v>
      </c>
      <c r="E8" s="1231" t="s">
        <v>1081</v>
      </c>
      <c r="F8" s="1231">
        <v>-48099.7</v>
      </c>
      <c r="G8" s="1231" t="s">
        <v>1081</v>
      </c>
      <c r="H8" s="1231">
        <v>-2499.3000000000002</v>
      </c>
      <c r="I8" s="1231" t="s">
        <v>1081</v>
      </c>
      <c r="J8" s="1231">
        <v>-5163.6000000000004</v>
      </c>
      <c r="K8" s="1231" t="s">
        <v>1081</v>
      </c>
      <c r="L8" s="1231">
        <v>-32461.200000000001</v>
      </c>
      <c r="M8" s="1231">
        <v>-8.5</v>
      </c>
      <c r="N8" s="1231">
        <v>-495.5</v>
      </c>
      <c r="O8" s="1231">
        <v>-7471.6</v>
      </c>
      <c r="P8" s="1231">
        <v>-462197</v>
      </c>
      <c r="Q8" s="1231" t="s">
        <v>1081</v>
      </c>
      <c r="R8" s="1231" t="s">
        <v>1081</v>
      </c>
      <c r="S8" s="1231">
        <v>-5367.2</v>
      </c>
      <c r="T8" s="1232" t="s">
        <v>1081</v>
      </c>
    </row>
    <row r="9" spans="1:21">
      <c r="B9" s="1148" t="s">
        <v>1706</v>
      </c>
      <c r="C9" s="1231">
        <v>-14818.8</v>
      </c>
      <c r="D9" s="1231" t="s">
        <v>1081</v>
      </c>
      <c r="E9" s="1231" t="s">
        <v>1081</v>
      </c>
      <c r="F9" s="1231">
        <v>-14818.8</v>
      </c>
      <c r="G9" s="1231" t="s">
        <v>1081</v>
      </c>
      <c r="H9" s="1231" t="s">
        <v>1081</v>
      </c>
      <c r="I9" s="1231" t="s">
        <v>1081</v>
      </c>
      <c r="J9" s="1231">
        <v>-13513.5</v>
      </c>
      <c r="K9" s="1231" t="s">
        <v>1081</v>
      </c>
      <c r="L9" s="1231">
        <v>-1305.3</v>
      </c>
      <c r="M9" s="1231" t="s">
        <v>1081</v>
      </c>
      <c r="N9" s="1231" t="s">
        <v>1081</v>
      </c>
      <c r="O9" s="1231" t="s">
        <v>1081</v>
      </c>
      <c r="P9" s="1231" t="s">
        <v>1081</v>
      </c>
      <c r="Q9" s="1231" t="s">
        <v>1081</v>
      </c>
      <c r="R9" s="1231" t="s">
        <v>1081</v>
      </c>
      <c r="S9" s="1231" t="s">
        <v>1081</v>
      </c>
      <c r="T9" s="1232" t="s">
        <v>1081</v>
      </c>
    </row>
    <row r="10" spans="1:21">
      <c r="B10" s="1149" t="s">
        <v>1707</v>
      </c>
      <c r="C10" s="1231">
        <v>-1305.3</v>
      </c>
      <c r="D10" s="1231" t="s">
        <v>1081</v>
      </c>
      <c r="E10" s="1231" t="s">
        <v>1081</v>
      </c>
      <c r="F10" s="1231">
        <v>-1305.3</v>
      </c>
      <c r="G10" s="1231" t="s">
        <v>1081</v>
      </c>
      <c r="H10" s="1231" t="s">
        <v>1081</v>
      </c>
      <c r="I10" s="1231" t="s">
        <v>1081</v>
      </c>
      <c r="J10" s="1231" t="s">
        <v>1081</v>
      </c>
      <c r="K10" s="1231" t="s">
        <v>1081</v>
      </c>
      <c r="L10" s="1231">
        <v>-1305.3</v>
      </c>
      <c r="M10" s="1231" t="s">
        <v>1081</v>
      </c>
      <c r="N10" s="1231" t="s">
        <v>1081</v>
      </c>
      <c r="O10" s="1231" t="s">
        <v>1081</v>
      </c>
      <c r="P10" s="1231" t="s">
        <v>1081</v>
      </c>
      <c r="Q10" s="1231" t="s">
        <v>1081</v>
      </c>
      <c r="R10" s="1231" t="s">
        <v>1081</v>
      </c>
      <c r="S10" s="1231" t="s">
        <v>1081</v>
      </c>
      <c r="T10" s="1232" t="s">
        <v>1081</v>
      </c>
    </row>
    <row r="11" spans="1:21">
      <c r="B11" s="1149" t="s">
        <v>1708</v>
      </c>
      <c r="C11" s="1231">
        <v>-13513.5</v>
      </c>
      <c r="D11" s="1231" t="s">
        <v>1081</v>
      </c>
      <c r="E11" s="1231" t="s">
        <v>1081</v>
      </c>
      <c r="F11" s="1231">
        <v>-13513.5</v>
      </c>
      <c r="G11" s="1231" t="s">
        <v>1081</v>
      </c>
      <c r="H11" s="1231" t="s">
        <v>1081</v>
      </c>
      <c r="I11" s="1231" t="s">
        <v>1081</v>
      </c>
      <c r="J11" s="1231">
        <v>-13513.5</v>
      </c>
      <c r="K11" s="1231" t="s">
        <v>1081</v>
      </c>
      <c r="L11" s="1231" t="s">
        <v>1081</v>
      </c>
      <c r="M11" s="1231" t="s">
        <v>1081</v>
      </c>
      <c r="N11" s="1231" t="s">
        <v>1081</v>
      </c>
      <c r="O11" s="1231" t="s">
        <v>1081</v>
      </c>
      <c r="P11" s="1231" t="s">
        <v>1081</v>
      </c>
      <c r="Q11" s="1231" t="s">
        <v>1081</v>
      </c>
      <c r="R11" s="1231" t="s">
        <v>1081</v>
      </c>
      <c r="S11" s="1231" t="s">
        <v>1081</v>
      </c>
      <c r="T11" s="1232" t="s">
        <v>1081</v>
      </c>
    </row>
    <row r="12" spans="1:21">
      <c r="B12" s="1150" t="s">
        <v>1709</v>
      </c>
      <c r="C12" s="1231">
        <v>-7141.9000000000005</v>
      </c>
      <c r="D12" s="1231">
        <v>-758.4</v>
      </c>
      <c r="E12" s="1231" t="s">
        <v>1081</v>
      </c>
      <c r="F12" s="1231">
        <v>-1403.8000000000002</v>
      </c>
      <c r="G12" s="1231" t="s">
        <v>1081</v>
      </c>
      <c r="H12" s="1231">
        <v>464.7</v>
      </c>
      <c r="I12" s="1231">
        <v>1114.5</v>
      </c>
      <c r="J12" s="1231">
        <v>-25.9</v>
      </c>
      <c r="K12" s="1231" t="s">
        <v>1081</v>
      </c>
      <c r="L12" s="1231">
        <v>170.6</v>
      </c>
      <c r="M12" s="1231">
        <v>-2081.5</v>
      </c>
      <c r="N12" s="1231">
        <v>-200.6</v>
      </c>
      <c r="O12" s="1231">
        <v>-845.6</v>
      </c>
      <c r="P12" s="1231">
        <v>-4948.8999999999996</v>
      </c>
      <c r="Q12" s="1231">
        <v>-33.6</v>
      </c>
      <c r="R12" s="1231" t="s">
        <v>1081</v>
      </c>
      <c r="S12" s="1231" t="s">
        <v>1081</v>
      </c>
      <c r="T12" s="1232">
        <v>2.8</v>
      </c>
    </row>
    <row r="13" spans="1:21">
      <c r="B13" s="1151" t="s">
        <v>1710</v>
      </c>
      <c r="C13" s="1233">
        <v>713555.2</v>
      </c>
      <c r="D13" s="1233">
        <v>269147.90000000002</v>
      </c>
      <c r="E13" s="1231" t="s">
        <v>1081</v>
      </c>
      <c r="F13" s="1233">
        <v>-52323.199999999997</v>
      </c>
      <c r="G13" s="1231" t="s">
        <v>1081</v>
      </c>
      <c r="H13" s="1231">
        <v>-1982.5</v>
      </c>
      <c r="I13" s="1231">
        <v>8458</v>
      </c>
      <c r="J13" s="1231">
        <v>-15819</v>
      </c>
      <c r="K13" s="1231">
        <v>189.4</v>
      </c>
      <c r="L13" s="1231">
        <v>-33574.6</v>
      </c>
      <c r="M13" s="1231">
        <v>-2090</v>
      </c>
      <c r="N13" s="1231">
        <v>-692</v>
      </c>
      <c r="O13" s="1231">
        <v>-6812.5</v>
      </c>
      <c r="P13" s="1233">
        <v>490382.7</v>
      </c>
      <c r="Q13" s="1233">
        <v>11033.199999999999</v>
      </c>
      <c r="R13" s="1231" t="s">
        <v>1081</v>
      </c>
      <c r="S13" s="1233">
        <v>-4874.3999999999996</v>
      </c>
      <c r="T13" s="1234">
        <v>189</v>
      </c>
      <c r="U13" s="1141"/>
    </row>
    <row r="14" spans="1:21">
      <c r="B14" s="1152" t="s">
        <v>1711</v>
      </c>
      <c r="C14" s="1233">
        <v>2461.4</v>
      </c>
      <c r="D14" s="1233" t="s">
        <v>1081</v>
      </c>
      <c r="E14" s="1231" t="s">
        <v>1081</v>
      </c>
      <c r="F14" s="1233">
        <v>955.00000000000011</v>
      </c>
      <c r="G14" s="1231" t="s">
        <v>1081</v>
      </c>
      <c r="H14" s="1231" t="s">
        <v>1081</v>
      </c>
      <c r="I14" s="1231">
        <v>375.8</v>
      </c>
      <c r="J14" s="1231" t="s">
        <v>1081</v>
      </c>
      <c r="K14" s="1231" t="s">
        <v>1081</v>
      </c>
      <c r="L14" s="1231">
        <v>563.1</v>
      </c>
      <c r="M14" s="1231" t="s">
        <v>1081</v>
      </c>
      <c r="N14" s="1231" t="s">
        <v>1081</v>
      </c>
      <c r="O14" s="1231">
        <v>16.100000000000001</v>
      </c>
      <c r="P14" s="1233">
        <v>1402.3</v>
      </c>
      <c r="Q14" s="1231" t="s">
        <v>1081</v>
      </c>
      <c r="R14" s="1231" t="s">
        <v>1081</v>
      </c>
      <c r="S14" s="1233">
        <v>104.1</v>
      </c>
      <c r="T14" s="1232" t="s">
        <v>1081</v>
      </c>
      <c r="U14" s="1141"/>
    </row>
    <row r="15" spans="1:21">
      <c r="B15" s="1152" t="s">
        <v>1712</v>
      </c>
      <c r="C15" s="1231" t="s">
        <v>1081</v>
      </c>
      <c r="D15" s="1231" t="s">
        <v>1081</v>
      </c>
      <c r="E15" s="1231" t="s">
        <v>1081</v>
      </c>
      <c r="F15" s="1231" t="s">
        <v>1081</v>
      </c>
      <c r="G15" s="1231" t="s">
        <v>1081</v>
      </c>
      <c r="H15" s="1231" t="s">
        <v>1081</v>
      </c>
      <c r="I15" s="1231" t="s">
        <v>1081</v>
      </c>
      <c r="J15" s="1231" t="s">
        <v>1081</v>
      </c>
      <c r="K15" s="1231" t="s">
        <v>1081</v>
      </c>
      <c r="L15" s="1231" t="s">
        <v>1081</v>
      </c>
      <c r="M15" s="1231" t="s">
        <v>1081</v>
      </c>
      <c r="N15" s="1231" t="s">
        <v>1081</v>
      </c>
      <c r="O15" s="1231" t="s">
        <v>1081</v>
      </c>
      <c r="P15" s="1231" t="s">
        <v>1081</v>
      </c>
      <c r="Q15" s="1231" t="s">
        <v>1081</v>
      </c>
      <c r="R15" s="1231" t="s">
        <v>1081</v>
      </c>
      <c r="S15" s="1231" t="s">
        <v>1081</v>
      </c>
      <c r="T15" s="1232" t="s">
        <v>1081</v>
      </c>
    </row>
    <row r="16" spans="1:21">
      <c r="B16" s="1152" t="s">
        <v>1713</v>
      </c>
      <c r="C16" s="1233">
        <v>-152555.29999999999</v>
      </c>
      <c r="D16" s="1233">
        <v>-266941.5</v>
      </c>
      <c r="E16" s="1231" t="s">
        <v>1081</v>
      </c>
      <c r="F16" s="1233">
        <v>256780.2</v>
      </c>
      <c r="G16" s="1231">
        <v>10275.5</v>
      </c>
      <c r="H16" s="1231">
        <v>9959.2000000000007</v>
      </c>
      <c r="I16" s="1231">
        <v>50169</v>
      </c>
      <c r="J16" s="1231">
        <v>28779.8</v>
      </c>
      <c r="K16" s="1231" t="s">
        <v>1081</v>
      </c>
      <c r="L16" s="1231">
        <v>95067.5</v>
      </c>
      <c r="M16" s="1231">
        <v>5365.2</v>
      </c>
      <c r="N16" s="1231">
        <v>10650.6</v>
      </c>
      <c r="O16" s="1231">
        <v>46513.4</v>
      </c>
      <c r="P16" s="1233">
        <v>-241023.6</v>
      </c>
      <c r="Q16" s="1233">
        <v>-9248.8999999999978</v>
      </c>
      <c r="R16" s="1233">
        <v>14016</v>
      </c>
      <c r="S16" s="1233">
        <v>93862.5</v>
      </c>
      <c r="T16" s="1232" t="s">
        <v>1081</v>
      </c>
      <c r="U16" s="1141"/>
    </row>
    <row r="17" spans="1:28">
      <c r="B17" s="1149" t="s">
        <v>1714</v>
      </c>
      <c r="C17" s="1231">
        <v>-85949.999999999985</v>
      </c>
      <c r="D17" s="1231" t="s">
        <v>1081</v>
      </c>
      <c r="E17" s="1231" t="s">
        <v>1081</v>
      </c>
      <c r="F17" s="1231">
        <v>-597.20000000000005</v>
      </c>
      <c r="G17" s="1231" t="s">
        <v>1081</v>
      </c>
      <c r="H17" s="1231" t="s">
        <v>1081</v>
      </c>
      <c r="I17" s="1231" t="s">
        <v>1081</v>
      </c>
      <c r="J17" s="1231" t="s">
        <v>1081</v>
      </c>
      <c r="K17" s="1231" t="s">
        <v>1081</v>
      </c>
      <c r="L17" s="1231">
        <v>-597.20000000000005</v>
      </c>
      <c r="M17" s="1231" t="s">
        <v>1081</v>
      </c>
      <c r="N17" s="1231" t="s">
        <v>1081</v>
      </c>
      <c r="O17" s="1231" t="s">
        <v>1081</v>
      </c>
      <c r="P17" s="1231">
        <v>-142783.79999999999</v>
      </c>
      <c r="Q17" s="1231">
        <v>-9246.7999999999993</v>
      </c>
      <c r="R17" s="1231" t="s">
        <v>1081</v>
      </c>
      <c r="S17" s="1231">
        <v>66677.8</v>
      </c>
      <c r="T17" s="1232" t="s">
        <v>1081</v>
      </c>
      <c r="U17" s="1140">
        <f>S17/SUM(P17:Q17)</f>
        <v>-0.43858144347256417</v>
      </c>
      <c r="V17" s="1153">
        <f>(S17+Q17)/SUM(G17:P17)*-1</f>
        <v>0.40054818978804724</v>
      </c>
      <c r="X17" s="1154">
        <f>SUM(R17:S17)/SUM(G17:Q17)*-1</f>
        <v>0.43686536790807445</v>
      </c>
    </row>
    <row r="18" spans="1:28">
      <c r="B18" s="1149" t="s">
        <v>1715</v>
      </c>
      <c r="C18" s="1231">
        <v>-54926.900000000009</v>
      </c>
      <c r="D18" s="1231" t="s">
        <v>1081</v>
      </c>
      <c r="E18" s="1231" t="s">
        <v>1081</v>
      </c>
      <c r="F18" s="1231">
        <v>-8.5</v>
      </c>
      <c r="G18" s="1231" t="s">
        <v>1081</v>
      </c>
      <c r="H18" s="1231" t="s">
        <v>1081</v>
      </c>
      <c r="I18" s="1231" t="s">
        <v>1081</v>
      </c>
      <c r="J18" s="1231" t="s">
        <v>1081</v>
      </c>
      <c r="K18" s="1231" t="s">
        <v>1081</v>
      </c>
      <c r="L18" s="1231">
        <v>-8.5</v>
      </c>
      <c r="M18" s="1231" t="s">
        <v>1081</v>
      </c>
      <c r="N18" s="1231" t="s">
        <v>1081</v>
      </c>
      <c r="O18" s="1231" t="s">
        <v>1081</v>
      </c>
      <c r="P18" s="1231">
        <v>-89888.8</v>
      </c>
      <c r="Q18" s="1231" t="s">
        <v>1081</v>
      </c>
      <c r="R18" s="1231">
        <v>7785.7</v>
      </c>
      <c r="S18" s="1231">
        <v>27184.7</v>
      </c>
      <c r="T18" s="1232" t="s">
        <v>1081</v>
      </c>
      <c r="U18" s="1140">
        <f>R18/S18</f>
        <v>0.28640007062796352</v>
      </c>
      <c r="V18" s="1154">
        <f>SUM(R18:S18)/SUM(G18:Q18)*-1</f>
        <v>0.38900389666875423</v>
      </c>
    </row>
    <row r="19" spans="1:28">
      <c r="B19" s="1149" t="s">
        <v>1716</v>
      </c>
      <c r="C19" s="1231">
        <v>-1922.8999999999996</v>
      </c>
      <c r="D19" s="1231" t="s">
        <v>1081</v>
      </c>
      <c r="E19" s="1231" t="s">
        <v>1081</v>
      </c>
      <c r="F19" s="1231">
        <v>-17</v>
      </c>
      <c r="G19" s="1231" t="s">
        <v>1081</v>
      </c>
      <c r="H19" s="1231" t="s">
        <v>1081</v>
      </c>
      <c r="I19" s="1231" t="s">
        <v>1081</v>
      </c>
      <c r="J19" s="1231" t="s">
        <v>1081</v>
      </c>
      <c r="K19" s="1231" t="s">
        <v>1081</v>
      </c>
      <c r="L19" s="1231">
        <v>-8.5</v>
      </c>
      <c r="M19" s="1231">
        <v>-8.5</v>
      </c>
      <c r="N19" s="1231" t="s">
        <v>1081</v>
      </c>
      <c r="O19" s="1231" t="s">
        <v>1081</v>
      </c>
      <c r="P19" s="1231">
        <v>-8136.2</v>
      </c>
      <c r="Q19" s="1231" t="s">
        <v>1081</v>
      </c>
      <c r="R19" s="1231">
        <v>6230.3</v>
      </c>
      <c r="S19" s="1231" t="s">
        <v>1081</v>
      </c>
      <c r="T19" s="1232" t="s">
        <v>1081</v>
      </c>
      <c r="V19" s="1154">
        <f>SUM(R19:S19)/SUM(G19:Q19)*-1</f>
        <v>0.76415395182259727</v>
      </c>
    </row>
    <row r="20" spans="1:28">
      <c r="B20" s="1149" t="s">
        <v>1060</v>
      </c>
      <c r="C20" s="1231">
        <v>1174.4000000000001</v>
      </c>
      <c r="D20" s="1231" t="s">
        <v>1081</v>
      </c>
      <c r="E20" s="1231" t="s">
        <v>1081</v>
      </c>
      <c r="F20" s="1231">
        <v>1389.2</v>
      </c>
      <c r="G20" s="1231" t="s">
        <v>1081</v>
      </c>
      <c r="H20" s="1231">
        <v>569.1</v>
      </c>
      <c r="I20" s="1231" t="s">
        <v>1081</v>
      </c>
      <c r="J20" s="1231" t="s">
        <v>1081</v>
      </c>
      <c r="K20" s="1231" t="s">
        <v>1081</v>
      </c>
      <c r="L20" s="1231" t="s">
        <v>1081</v>
      </c>
      <c r="M20" s="1231" t="s">
        <v>1081</v>
      </c>
      <c r="N20" s="1231" t="s">
        <v>1081</v>
      </c>
      <c r="O20" s="1231">
        <v>820.1</v>
      </c>
      <c r="P20" s="1231">
        <v>-214.8</v>
      </c>
      <c r="Q20" s="1231" t="s">
        <v>1081</v>
      </c>
      <c r="R20" s="1231" t="s">
        <v>1081</v>
      </c>
      <c r="S20" s="1231" t="s">
        <v>1081</v>
      </c>
      <c r="T20" s="1232" t="s">
        <v>1081</v>
      </c>
    </row>
    <row r="21" spans="1:28">
      <c r="B21" s="1149" t="s">
        <v>1717</v>
      </c>
      <c r="C21" s="1231" t="s">
        <v>1081</v>
      </c>
      <c r="D21" s="1231" t="s">
        <v>1081</v>
      </c>
      <c r="E21" s="1231" t="s">
        <v>1081</v>
      </c>
      <c r="F21" s="1231" t="s">
        <v>1081</v>
      </c>
      <c r="G21" s="1231" t="s">
        <v>1081</v>
      </c>
      <c r="H21" s="1231" t="s">
        <v>1081</v>
      </c>
      <c r="I21" s="1231" t="s">
        <v>1081</v>
      </c>
      <c r="J21" s="1231" t="s">
        <v>1081</v>
      </c>
      <c r="K21" s="1231" t="s">
        <v>1081</v>
      </c>
      <c r="L21" s="1231" t="s">
        <v>1081</v>
      </c>
      <c r="M21" s="1231" t="s">
        <v>1081</v>
      </c>
      <c r="N21" s="1231" t="s">
        <v>1081</v>
      </c>
      <c r="O21" s="1231" t="s">
        <v>1081</v>
      </c>
      <c r="P21" s="1231" t="s">
        <v>1081</v>
      </c>
      <c r="Q21" s="1231" t="s">
        <v>1081</v>
      </c>
      <c r="R21" s="1231" t="s">
        <v>1081</v>
      </c>
      <c r="S21" s="1231" t="s">
        <v>1081</v>
      </c>
      <c r="T21" s="1232" t="s">
        <v>1081</v>
      </c>
    </row>
    <row r="22" spans="1:28">
      <c r="A22" s="1154"/>
      <c r="B22" s="1155" t="s">
        <v>1642</v>
      </c>
      <c r="C22" s="1231">
        <v>-10927.8</v>
      </c>
      <c r="D22" s="1231">
        <v>-266941.5</v>
      </c>
      <c r="E22" s="1231" t="s">
        <v>1081</v>
      </c>
      <c r="F22" s="1231">
        <v>256013.7</v>
      </c>
      <c r="G22" s="1231">
        <v>10275.5</v>
      </c>
      <c r="H22" s="1231">
        <v>9390.1</v>
      </c>
      <c r="I22" s="1231">
        <v>50169</v>
      </c>
      <c r="J22" s="1231">
        <v>28779.8</v>
      </c>
      <c r="K22" s="1231" t="s">
        <v>1081</v>
      </c>
      <c r="L22" s="1231">
        <v>95681.7</v>
      </c>
      <c r="M22" s="1231">
        <v>5373.7</v>
      </c>
      <c r="N22" s="1231">
        <v>10650.6</v>
      </c>
      <c r="O22" s="1231">
        <v>45693.3</v>
      </c>
      <c r="P22" s="1231" t="s">
        <v>1081</v>
      </c>
      <c r="Q22" s="1231" t="s">
        <v>1081</v>
      </c>
      <c r="R22" s="1231" t="s">
        <v>1081</v>
      </c>
      <c r="S22" s="1231" t="s">
        <v>1081</v>
      </c>
      <c r="T22" s="1232" t="s">
        <v>1081</v>
      </c>
      <c r="V22" s="1140">
        <v>29</v>
      </c>
      <c r="W22" s="1140">
        <f>V22/$V$26</f>
        <v>5.8467741935483868E-2</v>
      </c>
    </row>
    <row r="23" spans="1:28">
      <c r="B23" s="1155" t="s">
        <v>1718</v>
      </c>
      <c r="C23" s="1231" t="s">
        <v>1081</v>
      </c>
      <c r="D23" s="1231" t="s">
        <v>1081</v>
      </c>
      <c r="E23" s="1231" t="s">
        <v>1081</v>
      </c>
      <c r="F23" s="1231" t="s">
        <v>1081</v>
      </c>
      <c r="G23" s="1231" t="s">
        <v>1081</v>
      </c>
      <c r="H23" s="1231" t="s">
        <v>1081</v>
      </c>
      <c r="I23" s="1231" t="s">
        <v>1081</v>
      </c>
      <c r="J23" s="1231" t="s">
        <v>1081</v>
      </c>
      <c r="K23" s="1231" t="s">
        <v>1081</v>
      </c>
      <c r="L23" s="1231" t="s">
        <v>1081</v>
      </c>
      <c r="M23" s="1231" t="s">
        <v>1081</v>
      </c>
      <c r="N23" s="1231" t="s">
        <v>1081</v>
      </c>
      <c r="O23" s="1231" t="s">
        <v>1081</v>
      </c>
      <c r="P23" s="1231" t="s">
        <v>1081</v>
      </c>
      <c r="Q23" s="1231" t="s">
        <v>1081</v>
      </c>
      <c r="R23" s="1231" t="s">
        <v>1081</v>
      </c>
      <c r="S23" s="1231" t="s">
        <v>1081</v>
      </c>
      <c r="T23" s="1232" t="s">
        <v>1081</v>
      </c>
      <c r="V23" s="1140">
        <v>54</v>
      </c>
      <c r="W23" s="1140">
        <f>V23/$V$26</f>
        <v>0.10887096774193548</v>
      </c>
    </row>
    <row r="24" spans="1:28">
      <c r="B24" s="1149" t="s">
        <v>1719</v>
      </c>
      <c r="C24" s="1231">
        <v>-2.0999999999999996</v>
      </c>
      <c r="D24" s="1231" t="s">
        <v>1081</v>
      </c>
      <c r="E24" s="1231" t="s">
        <v>1081</v>
      </c>
      <c r="F24" s="1231" t="s">
        <v>1081</v>
      </c>
      <c r="G24" s="1231" t="s">
        <v>1081</v>
      </c>
      <c r="H24" s="1231" t="s">
        <v>1081</v>
      </c>
      <c r="I24" s="1231" t="s">
        <v>1081</v>
      </c>
      <c r="J24" s="1231" t="s">
        <v>1081</v>
      </c>
      <c r="K24" s="1231" t="s">
        <v>1081</v>
      </c>
      <c r="L24" s="1231" t="s">
        <v>1081</v>
      </c>
      <c r="M24" s="1231" t="s">
        <v>1081</v>
      </c>
      <c r="N24" s="1231" t="s">
        <v>1081</v>
      </c>
      <c r="O24" s="1231" t="s">
        <v>1081</v>
      </c>
      <c r="P24" s="1231" t="s">
        <v>1081</v>
      </c>
      <c r="Q24" s="1231">
        <v>-2.0999999999999996</v>
      </c>
      <c r="R24" s="1231" t="s">
        <v>1081</v>
      </c>
      <c r="S24" s="1231" t="s">
        <v>1081</v>
      </c>
      <c r="T24" s="1232" t="s">
        <v>1081</v>
      </c>
      <c r="V24" s="1140">
        <v>98</v>
      </c>
      <c r="W24" s="1140">
        <f>V24/$V$26</f>
        <v>0.19758064516129031</v>
      </c>
    </row>
    <row r="25" spans="1:28">
      <c r="B25" s="1156" t="s">
        <v>1720</v>
      </c>
      <c r="C25" s="1233">
        <v>47230.5</v>
      </c>
      <c r="D25" s="1233">
        <v>452.5</v>
      </c>
      <c r="E25" s="1231" t="s">
        <v>1081</v>
      </c>
      <c r="F25" s="1233">
        <v>13615.7</v>
      </c>
      <c r="G25" s="1231">
        <v>7968</v>
      </c>
      <c r="H25" s="1231" t="s">
        <v>1081</v>
      </c>
      <c r="I25" s="1231" t="s">
        <v>1081</v>
      </c>
      <c r="J25" s="1231" t="s">
        <v>1081</v>
      </c>
      <c r="K25" s="1231" t="s">
        <v>1081</v>
      </c>
      <c r="L25" s="1231" t="s">
        <v>1081</v>
      </c>
      <c r="M25" s="1231" t="s">
        <v>1081</v>
      </c>
      <c r="N25" s="1231" t="s">
        <v>1081</v>
      </c>
      <c r="O25" s="1231">
        <v>5647.7</v>
      </c>
      <c r="P25" s="1233">
        <v>19479.2</v>
      </c>
      <c r="Q25" s="1231" t="s">
        <v>1081</v>
      </c>
      <c r="R25" s="1233">
        <v>9.6</v>
      </c>
      <c r="S25" s="1233">
        <v>13673.5</v>
      </c>
      <c r="T25" s="1232" t="s">
        <v>1081</v>
      </c>
      <c r="U25" s="1141"/>
      <c r="V25" s="1140">
        <v>315</v>
      </c>
      <c r="W25" s="1140">
        <f>V25/$V$26</f>
        <v>0.63508064516129037</v>
      </c>
    </row>
    <row r="26" spans="1:28">
      <c r="B26" s="1156" t="s">
        <v>1721</v>
      </c>
      <c r="C26" s="1233">
        <v>38719.5</v>
      </c>
      <c r="D26" s="1233">
        <v>1753.9</v>
      </c>
      <c r="E26" s="1231" t="s">
        <v>1081</v>
      </c>
      <c r="F26" s="1231" t="s">
        <v>1081</v>
      </c>
      <c r="G26" s="1231" t="s">
        <v>1081</v>
      </c>
      <c r="H26" s="1231" t="s">
        <v>1081</v>
      </c>
      <c r="I26" s="1231" t="s">
        <v>1081</v>
      </c>
      <c r="J26" s="1231" t="s">
        <v>1081</v>
      </c>
      <c r="K26" s="1231" t="s">
        <v>1081</v>
      </c>
      <c r="L26" s="1231" t="s">
        <v>1081</v>
      </c>
      <c r="M26" s="1231" t="s">
        <v>1081</v>
      </c>
      <c r="N26" s="1231" t="s">
        <v>1081</v>
      </c>
      <c r="O26" s="1231" t="s">
        <v>1081</v>
      </c>
      <c r="P26" s="1233">
        <v>28154.5</v>
      </c>
      <c r="Q26" s="1231" t="s">
        <v>1081</v>
      </c>
      <c r="R26" s="1233">
        <v>798.9</v>
      </c>
      <c r="S26" s="1233">
        <v>8012.2</v>
      </c>
      <c r="T26" s="1232" t="s">
        <v>1081</v>
      </c>
      <c r="U26" s="1141"/>
      <c r="V26" s="1140">
        <f>SUM(V22:V25)</f>
        <v>496</v>
      </c>
      <c r="W26" s="1141"/>
    </row>
    <row r="27" spans="1:28">
      <c r="B27" s="1156" t="s">
        <v>1722</v>
      </c>
      <c r="C27" s="1233">
        <v>472588.5</v>
      </c>
      <c r="D27" s="1231" t="s">
        <v>1081</v>
      </c>
      <c r="E27" s="1231" t="s">
        <v>1081</v>
      </c>
      <c r="F27" s="1233">
        <v>189886.30000000002</v>
      </c>
      <c r="G27" s="1231">
        <v>2307.5</v>
      </c>
      <c r="H27" s="1231">
        <v>7976.7</v>
      </c>
      <c r="I27" s="1231">
        <v>58251.199999999997</v>
      </c>
      <c r="J27" s="1231">
        <v>12960.8</v>
      </c>
      <c r="K27" s="1231">
        <v>189.4</v>
      </c>
      <c r="L27" s="1231">
        <v>60929.8</v>
      </c>
      <c r="M27" s="1231">
        <v>3275.2</v>
      </c>
      <c r="N27" s="1231">
        <v>9958.6</v>
      </c>
      <c r="O27" s="1231">
        <v>34037.1</v>
      </c>
      <c r="P27" s="1233">
        <v>200323.1</v>
      </c>
      <c r="Q27" s="1233">
        <v>1784.3000000000002</v>
      </c>
      <c r="R27" s="1233">
        <v>13207.5</v>
      </c>
      <c r="S27" s="1233">
        <v>67198.3</v>
      </c>
      <c r="T27" s="1234">
        <v>189</v>
      </c>
      <c r="U27" s="1141"/>
      <c r="Z27" s="1141">
        <f>P27-P16</f>
        <v>441346.7</v>
      </c>
      <c r="AA27" s="1140">
        <f>Z27*56</f>
        <v>24715415.199999999</v>
      </c>
    </row>
    <row r="28" spans="1:28">
      <c r="B28" s="1156" t="s">
        <v>1723</v>
      </c>
      <c r="C28" s="1233">
        <v>417127.69999999995</v>
      </c>
      <c r="D28" s="1231" t="s">
        <v>1081</v>
      </c>
      <c r="E28" s="1231" t="s">
        <v>1081</v>
      </c>
      <c r="F28" s="1233">
        <v>135808.9</v>
      </c>
      <c r="G28" s="1231" t="s">
        <v>1081</v>
      </c>
      <c r="H28" s="1231">
        <v>1033.7</v>
      </c>
      <c r="I28" s="1231">
        <v>58251.199999999997</v>
      </c>
      <c r="J28" s="1231">
        <v>12960.8</v>
      </c>
      <c r="K28" s="1231">
        <v>25.8</v>
      </c>
      <c r="L28" s="1231">
        <v>60784.800000000003</v>
      </c>
      <c r="M28" s="1231">
        <v>2655</v>
      </c>
      <c r="N28" s="1231" t="s">
        <v>1081</v>
      </c>
      <c r="O28" s="1231">
        <v>97.6</v>
      </c>
      <c r="P28" s="1233">
        <v>199092.7</v>
      </c>
      <c r="Q28" s="1233">
        <v>1784.3000000000002</v>
      </c>
      <c r="R28" s="1233">
        <v>13207.5</v>
      </c>
      <c r="S28" s="1233">
        <v>67198.3</v>
      </c>
      <c r="T28" s="1234">
        <v>36</v>
      </c>
      <c r="U28" s="1141"/>
      <c r="W28" s="1141">
        <f>SUM(S25:S27)-S13</f>
        <v>93758.399999999994</v>
      </c>
      <c r="AA28" s="1140">
        <f>P16*-1*56/1000000</f>
        <v>13.497321599999999</v>
      </c>
      <c r="AB28" s="1140" t="s">
        <v>1724</v>
      </c>
    </row>
    <row r="29" spans="1:28">
      <c r="B29" s="1157" t="s">
        <v>1725</v>
      </c>
      <c r="C29" s="1233">
        <v>67965.7</v>
      </c>
      <c r="D29" s="1231" t="s">
        <v>1081</v>
      </c>
      <c r="E29" s="1231" t="s">
        <v>1081</v>
      </c>
      <c r="F29" s="1233">
        <v>5794.4000000000005</v>
      </c>
      <c r="G29" s="1231" t="s">
        <v>1081</v>
      </c>
      <c r="H29" s="1231">
        <v>23.5</v>
      </c>
      <c r="I29" s="1231" t="s">
        <v>1081</v>
      </c>
      <c r="J29" s="1231" t="s">
        <v>1081</v>
      </c>
      <c r="K29" s="1231" t="s">
        <v>1081</v>
      </c>
      <c r="L29" s="1231">
        <v>3630</v>
      </c>
      <c r="M29" s="1231">
        <v>2043.3</v>
      </c>
      <c r="N29" s="1231" t="s">
        <v>1081</v>
      </c>
      <c r="O29" s="1231">
        <v>97.6</v>
      </c>
      <c r="P29" s="1233">
        <v>38903.800000000003</v>
      </c>
      <c r="Q29" s="1233">
        <v>269</v>
      </c>
      <c r="R29" s="1233">
        <v>7166.1</v>
      </c>
      <c r="S29" s="1233">
        <v>15832.4</v>
      </c>
      <c r="T29" s="1232" t="s">
        <v>1081</v>
      </c>
      <c r="W29" s="1141"/>
      <c r="AA29" s="1140">
        <f>P27*56/1000000</f>
        <v>11.2180936</v>
      </c>
      <c r="AB29" s="1140" t="s">
        <v>1726</v>
      </c>
    </row>
    <row r="30" spans="1:28">
      <c r="B30" s="1158" t="s">
        <v>1727</v>
      </c>
      <c r="C30" s="1231">
        <v>2365.1000000000004</v>
      </c>
      <c r="D30" s="1231" t="s">
        <v>1081</v>
      </c>
      <c r="E30" s="1231" t="s">
        <v>1081</v>
      </c>
      <c r="F30" s="1231" t="s">
        <v>1081</v>
      </c>
      <c r="G30" s="1231" t="s">
        <v>1081</v>
      </c>
      <c r="H30" s="1231" t="s">
        <v>1081</v>
      </c>
      <c r="I30" s="1231" t="s">
        <v>1081</v>
      </c>
      <c r="J30" s="1231" t="s">
        <v>1081</v>
      </c>
      <c r="K30" s="1231" t="s">
        <v>1081</v>
      </c>
      <c r="L30" s="1231" t="s">
        <v>1081</v>
      </c>
      <c r="M30" s="1231" t="s">
        <v>1081</v>
      </c>
      <c r="N30" s="1231" t="s">
        <v>1081</v>
      </c>
      <c r="O30" s="1231" t="s">
        <v>1081</v>
      </c>
      <c r="P30" s="1231">
        <v>1070.2</v>
      </c>
      <c r="Q30" s="1231" t="s">
        <v>1081</v>
      </c>
      <c r="R30" s="1231" t="s">
        <v>1081</v>
      </c>
      <c r="S30" s="1231">
        <v>1294.9000000000001</v>
      </c>
      <c r="T30" s="1232" t="s">
        <v>1081</v>
      </c>
      <c r="AA30" s="1140">
        <f>F27*65/1000000</f>
        <v>12.342609500000002</v>
      </c>
      <c r="AB30" s="1140" t="s">
        <v>1728</v>
      </c>
    </row>
    <row r="31" spans="1:28">
      <c r="B31" s="1158" t="s">
        <v>1729</v>
      </c>
      <c r="C31" s="1231">
        <v>22995.5</v>
      </c>
      <c r="D31" s="1231" t="s">
        <v>1081</v>
      </c>
      <c r="E31" s="1231" t="s">
        <v>1081</v>
      </c>
      <c r="F31" s="1231">
        <v>85</v>
      </c>
      <c r="G31" s="1231" t="s">
        <v>1081</v>
      </c>
      <c r="H31" s="1231" t="s">
        <v>1081</v>
      </c>
      <c r="I31" s="1231" t="s">
        <v>1081</v>
      </c>
      <c r="J31" s="1231" t="s">
        <v>1081</v>
      </c>
      <c r="K31" s="1231" t="s">
        <v>1081</v>
      </c>
      <c r="L31" s="1231" t="s">
        <v>1081</v>
      </c>
      <c r="M31" s="1231" t="s">
        <v>1081</v>
      </c>
      <c r="N31" s="1231" t="s">
        <v>1081</v>
      </c>
      <c r="O31" s="1231">
        <v>85</v>
      </c>
      <c r="P31" s="1231">
        <v>13917.1</v>
      </c>
      <c r="Q31" s="1231" t="s">
        <v>1081</v>
      </c>
      <c r="R31" s="1231">
        <v>7166.1</v>
      </c>
      <c r="S31" s="1231">
        <v>1827.3</v>
      </c>
      <c r="T31" s="1232" t="s">
        <v>1081</v>
      </c>
    </row>
    <row r="32" spans="1:28">
      <c r="B32" s="1158" t="s">
        <v>1730</v>
      </c>
      <c r="C32" s="1231">
        <v>3361.1</v>
      </c>
      <c r="D32" s="1231" t="s">
        <v>1081</v>
      </c>
      <c r="E32" s="1231" t="s">
        <v>1081</v>
      </c>
      <c r="F32" s="1231">
        <v>123.2</v>
      </c>
      <c r="G32" s="1231" t="s">
        <v>1081</v>
      </c>
      <c r="H32" s="1231" t="s">
        <v>1081</v>
      </c>
      <c r="I32" s="1231" t="s">
        <v>1081</v>
      </c>
      <c r="J32" s="1231" t="s">
        <v>1081</v>
      </c>
      <c r="K32" s="1231" t="s">
        <v>1081</v>
      </c>
      <c r="L32" s="1231" t="s">
        <v>1081</v>
      </c>
      <c r="M32" s="1231">
        <v>123.2</v>
      </c>
      <c r="N32" s="1231" t="s">
        <v>1081</v>
      </c>
      <c r="O32" s="1231" t="s">
        <v>1081</v>
      </c>
      <c r="P32" s="1231">
        <v>74.2</v>
      </c>
      <c r="Q32" s="1231" t="s">
        <v>1081</v>
      </c>
      <c r="R32" s="1231" t="s">
        <v>1081</v>
      </c>
      <c r="S32" s="1231">
        <v>3163.7</v>
      </c>
      <c r="T32" s="1232" t="s">
        <v>1081</v>
      </c>
      <c r="Z32" s="1140" t="s">
        <v>1731</v>
      </c>
      <c r="AA32" s="1140" t="s">
        <v>62</v>
      </c>
    </row>
    <row r="33" spans="2:28">
      <c r="B33" s="1158" t="s">
        <v>1732</v>
      </c>
      <c r="C33" s="1231">
        <v>12373.6</v>
      </c>
      <c r="D33" s="1231" t="s">
        <v>1081</v>
      </c>
      <c r="E33" s="1231" t="s">
        <v>1081</v>
      </c>
      <c r="F33" s="1231">
        <v>148.6</v>
      </c>
      <c r="G33" s="1231" t="s">
        <v>1081</v>
      </c>
      <c r="H33" s="1231" t="s">
        <v>1081</v>
      </c>
      <c r="I33" s="1231" t="s">
        <v>1081</v>
      </c>
      <c r="J33" s="1231" t="s">
        <v>1081</v>
      </c>
      <c r="K33" s="1231" t="s">
        <v>1081</v>
      </c>
      <c r="L33" s="1231">
        <v>4.3</v>
      </c>
      <c r="M33" s="1231">
        <v>131.69999999999999</v>
      </c>
      <c r="N33" s="1231" t="s">
        <v>1081</v>
      </c>
      <c r="O33" s="1231">
        <v>12.6</v>
      </c>
      <c r="P33" s="1231">
        <v>10460.299999999999</v>
      </c>
      <c r="Q33" s="1231" t="s">
        <v>1081</v>
      </c>
      <c r="R33" s="1231" t="s">
        <v>1081</v>
      </c>
      <c r="S33" s="1231">
        <v>1764.7</v>
      </c>
      <c r="T33" s="1232" t="s">
        <v>1081</v>
      </c>
      <c r="Z33" s="1140">
        <f>AA33*56/1000</f>
        <v>11.920669600000002</v>
      </c>
      <c r="AA33" s="1141">
        <f>(-1*P16-P26)/1000</f>
        <v>212.8691</v>
      </c>
      <c r="AB33" s="1140" t="s">
        <v>1733</v>
      </c>
    </row>
    <row r="34" spans="2:28">
      <c r="B34" s="1158" t="s">
        <v>1734</v>
      </c>
      <c r="C34" s="1231">
        <v>21.5</v>
      </c>
      <c r="D34" s="1231" t="s">
        <v>1081</v>
      </c>
      <c r="E34" s="1231" t="s">
        <v>1081</v>
      </c>
      <c r="F34" s="1231">
        <v>4.3</v>
      </c>
      <c r="G34" s="1231" t="s">
        <v>1081</v>
      </c>
      <c r="H34" s="1231" t="s">
        <v>1081</v>
      </c>
      <c r="I34" s="1231" t="s">
        <v>1081</v>
      </c>
      <c r="J34" s="1231" t="s">
        <v>1081</v>
      </c>
      <c r="K34" s="1231" t="s">
        <v>1081</v>
      </c>
      <c r="L34" s="1231">
        <v>4.3</v>
      </c>
      <c r="M34" s="1231" t="s">
        <v>1081</v>
      </c>
      <c r="N34" s="1231" t="s">
        <v>1081</v>
      </c>
      <c r="O34" s="1231" t="s">
        <v>1081</v>
      </c>
      <c r="P34" s="1231">
        <v>7.8</v>
      </c>
      <c r="Q34" s="1231" t="s">
        <v>1081</v>
      </c>
      <c r="R34" s="1231" t="s">
        <v>1081</v>
      </c>
      <c r="S34" s="1231">
        <v>9.4</v>
      </c>
      <c r="T34" s="1232" t="s">
        <v>1081</v>
      </c>
      <c r="Z34" s="1140">
        <f>AA34*65/1000</f>
        <v>0.71030700000000002</v>
      </c>
      <c r="AA34" s="1141">
        <f>C22/-1000</f>
        <v>10.9278</v>
      </c>
      <c r="AB34" s="1140" t="s">
        <v>1735</v>
      </c>
    </row>
    <row r="35" spans="2:28">
      <c r="B35" s="1158" t="s">
        <v>1010</v>
      </c>
      <c r="C35" s="1231">
        <v>1481.5</v>
      </c>
      <c r="D35" s="1231" t="s">
        <v>1081</v>
      </c>
      <c r="E35" s="1231" t="s">
        <v>1081</v>
      </c>
      <c r="F35" s="1231">
        <v>26</v>
      </c>
      <c r="G35" s="1231" t="s">
        <v>1081</v>
      </c>
      <c r="H35" s="1231">
        <v>4.7</v>
      </c>
      <c r="I35" s="1231" t="s">
        <v>1081</v>
      </c>
      <c r="J35" s="1231" t="s">
        <v>1081</v>
      </c>
      <c r="K35" s="1231" t="s">
        <v>1081</v>
      </c>
      <c r="L35" s="1231">
        <v>4.3</v>
      </c>
      <c r="M35" s="1231">
        <v>17</v>
      </c>
      <c r="N35" s="1231" t="s">
        <v>1081</v>
      </c>
      <c r="O35" s="1231" t="s">
        <v>1081</v>
      </c>
      <c r="P35" s="1231">
        <v>703.1</v>
      </c>
      <c r="Q35" s="1231" t="s">
        <v>1081</v>
      </c>
      <c r="R35" s="1231" t="s">
        <v>1081</v>
      </c>
      <c r="S35" s="1231">
        <v>752.4</v>
      </c>
      <c r="T35" s="1232" t="s">
        <v>1081</v>
      </c>
      <c r="Z35" s="1140">
        <f>AA35*56/1000</f>
        <v>11.2180936</v>
      </c>
      <c r="AA35" s="1141">
        <f>P27/1000</f>
        <v>200.32310000000001</v>
      </c>
      <c r="AB35" s="1140" t="s">
        <v>1736</v>
      </c>
    </row>
    <row r="36" spans="2:28">
      <c r="B36" s="1159" t="s">
        <v>948</v>
      </c>
      <c r="C36" s="1231">
        <v>1162.8999999999999</v>
      </c>
      <c r="D36" s="1231" t="s">
        <v>1081</v>
      </c>
      <c r="E36" s="1231" t="s">
        <v>1081</v>
      </c>
      <c r="F36" s="1231">
        <v>328.79999999999995</v>
      </c>
      <c r="G36" s="1231" t="s">
        <v>1081</v>
      </c>
      <c r="H36" s="1231">
        <v>4.7</v>
      </c>
      <c r="I36" s="1231" t="s">
        <v>1081</v>
      </c>
      <c r="J36" s="1231" t="s">
        <v>1081</v>
      </c>
      <c r="K36" s="1231" t="s">
        <v>1081</v>
      </c>
      <c r="L36" s="1231">
        <v>319.89999999999998</v>
      </c>
      <c r="M36" s="1231">
        <v>4.2</v>
      </c>
      <c r="N36" s="1231" t="s">
        <v>1081</v>
      </c>
      <c r="O36" s="1231" t="s">
        <v>1081</v>
      </c>
      <c r="P36" s="1231">
        <v>441.4</v>
      </c>
      <c r="Q36" s="1231" t="s">
        <v>1081</v>
      </c>
      <c r="R36" s="1231" t="s">
        <v>1081</v>
      </c>
      <c r="S36" s="1231">
        <v>392.7</v>
      </c>
      <c r="T36" s="1232" t="s">
        <v>1081</v>
      </c>
      <c r="Z36" s="1140">
        <f>AA36*65/1000</f>
        <v>12.3426095</v>
      </c>
      <c r="AA36" s="1141">
        <f>F27/1000</f>
        <v>189.88630000000001</v>
      </c>
      <c r="AB36" s="1140" t="s">
        <v>1737</v>
      </c>
    </row>
    <row r="37" spans="2:28">
      <c r="B37" s="1159" t="s">
        <v>1738</v>
      </c>
      <c r="C37" s="1231">
        <v>12769.2</v>
      </c>
      <c r="D37" s="1231" t="s">
        <v>1081</v>
      </c>
      <c r="E37" s="1231" t="s">
        <v>1081</v>
      </c>
      <c r="F37" s="1231">
        <v>289.60000000000002</v>
      </c>
      <c r="G37" s="1231" t="s">
        <v>1081</v>
      </c>
      <c r="H37" s="1231">
        <v>4.7</v>
      </c>
      <c r="I37" s="1231" t="s">
        <v>1081</v>
      </c>
      <c r="J37" s="1231" t="s">
        <v>1081</v>
      </c>
      <c r="K37" s="1231" t="s">
        <v>1081</v>
      </c>
      <c r="L37" s="1231">
        <v>89.5</v>
      </c>
      <c r="M37" s="1231">
        <v>195.4</v>
      </c>
      <c r="N37" s="1231" t="s">
        <v>1081</v>
      </c>
      <c r="O37" s="1231" t="s">
        <v>1081</v>
      </c>
      <c r="P37" s="1231">
        <v>9593.1</v>
      </c>
      <c r="Q37" s="1231">
        <v>258.5</v>
      </c>
      <c r="R37" s="1231" t="s">
        <v>1081</v>
      </c>
      <c r="S37" s="1231">
        <v>2628</v>
      </c>
      <c r="T37" s="1232" t="s">
        <v>1081</v>
      </c>
      <c r="Z37" s="1160">
        <f>SUM(Z33:Z36)</f>
        <v>36.191679700000002</v>
      </c>
      <c r="AA37" s="1161">
        <f>SUM(AA33:AA36)</f>
        <v>614.00630000000001</v>
      </c>
      <c r="AB37" s="1160" t="s">
        <v>1739</v>
      </c>
    </row>
    <row r="38" spans="2:28">
      <c r="B38" s="1159" t="s">
        <v>1740</v>
      </c>
      <c r="C38" s="1231">
        <v>361.2</v>
      </c>
      <c r="D38" s="1231" t="s">
        <v>1081</v>
      </c>
      <c r="E38" s="1231" t="s">
        <v>1081</v>
      </c>
      <c r="F38" s="1231" t="s">
        <v>1081</v>
      </c>
      <c r="G38" s="1231" t="s">
        <v>1081</v>
      </c>
      <c r="H38" s="1231" t="s">
        <v>1081</v>
      </c>
      <c r="I38" s="1231" t="s">
        <v>1081</v>
      </c>
      <c r="J38" s="1231" t="s">
        <v>1081</v>
      </c>
      <c r="K38" s="1231" t="s">
        <v>1081</v>
      </c>
      <c r="L38" s="1231" t="s">
        <v>1081</v>
      </c>
      <c r="M38" s="1231" t="s">
        <v>1081</v>
      </c>
      <c r="N38" s="1231" t="s">
        <v>1081</v>
      </c>
      <c r="O38" s="1231" t="s">
        <v>1081</v>
      </c>
      <c r="P38" s="1231">
        <v>97.7</v>
      </c>
      <c r="Q38" s="1231" t="s">
        <v>1081</v>
      </c>
      <c r="R38" s="1231" t="s">
        <v>1081</v>
      </c>
      <c r="S38" s="1231">
        <v>263.5</v>
      </c>
      <c r="T38" s="1232" t="s">
        <v>1081</v>
      </c>
      <c r="Z38" s="1140">
        <f>AA38*56*24/1000</f>
        <v>37.839648000000004</v>
      </c>
      <c r="AA38" s="1141">
        <f>P26/1000</f>
        <v>28.154499999999999</v>
      </c>
      <c r="AB38" s="1140" t="s">
        <v>1741</v>
      </c>
    </row>
    <row r="39" spans="2:28">
      <c r="B39" s="1158" t="s">
        <v>1742</v>
      </c>
      <c r="C39" s="1231">
        <v>159.4</v>
      </c>
      <c r="D39" s="1231" t="s">
        <v>1081</v>
      </c>
      <c r="E39" s="1231" t="s">
        <v>1081</v>
      </c>
      <c r="F39" s="1231" t="s">
        <v>1081</v>
      </c>
      <c r="G39" s="1231" t="s">
        <v>1081</v>
      </c>
      <c r="H39" s="1231" t="s">
        <v>1081</v>
      </c>
      <c r="I39" s="1231" t="s">
        <v>1081</v>
      </c>
      <c r="J39" s="1231" t="s">
        <v>1081</v>
      </c>
      <c r="K39" s="1231" t="s">
        <v>1081</v>
      </c>
      <c r="L39" s="1231" t="s">
        <v>1081</v>
      </c>
      <c r="M39" s="1231" t="s">
        <v>1081</v>
      </c>
      <c r="N39" s="1231" t="s">
        <v>1081</v>
      </c>
      <c r="O39" s="1231" t="s">
        <v>1081</v>
      </c>
      <c r="P39" s="1231">
        <v>3.9</v>
      </c>
      <c r="Q39" s="1231" t="s">
        <v>1081</v>
      </c>
      <c r="R39" s="1231" t="s">
        <v>1081</v>
      </c>
      <c r="S39" s="1231">
        <v>155.5</v>
      </c>
      <c r="T39" s="1232" t="s">
        <v>1081</v>
      </c>
      <c r="Z39" s="1161">
        <f>SUM(Z37:Z38)</f>
        <v>74.031327700000006</v>
      </c>
      <c r="AA39" s="1161">
        <f>SUM(AA37:AA38)</f>
        <v>642.16079999999999</v>
      </c>
      <c r="AB39" s="1160" t="s">
        <v>1743</v>
      </c>
    </row>
    <row r="40" spans="2:28">
      <c r="B40" s="1159" t="s">
        <v>1744</v>
      </c>
      <c r="C40" s="1231">
        <v>1170.0999999999999</v>
      </c>
      <c r="D40" s="1231" t="s">
        <v>1081</v>
      </c>
      <c r="E40" s="1231" t="s">
        <v>1081</v>
      </c>
      <c r="F40" s="1231">
        <v>30.3</v>
      </c>
      <c r="G40" s="1231" t="s">
        <v>1081</v>
      </c>
      <c r="H40" s="1231">
        <v>4.7</v>
      </c>
      <c r="I40" s="1231" t="s">
        <v>1081</v>
      </c>
      <c r="J40" s="1231" t="s">
        <v>1081</v>
      </c>
      <c r="K40" s="1231" t="s">
        <v>1081</v>
      </c>
      <c r="L40" s="1231">
        <v>25.6</v>
      </c>
      <c r="M40" s="1231" t="s">
        <v>1081</v>
      </c>
      <c r="N40" s="1231" t="s">
        <v>1081</v>
      </c>
      <c r="O40" s="1231" t="s">
        <v>1081</v>
      </c>
      <c r="P40" s="1231">
        <v>519.5</v>
      </c>
      <c r="Q40" s="1231" t="s">
        <v>1081</v>
      </c>
      <c r="R40" s="1231" t="s">
        <v>1081</v>
      </c>
      <c r="S40" s="1231">
        <v>620.29999999999995</v>
      </c>
      <c r="T40" s="1232" t="s">
        <v>1081</v>
      </c>
    </row>
    <row r="41" spans="2:28">
      <c r="B41" s="1159" t="s">
        <v>1000</v>
      </c>
      <c r="C41" s="1231">
        <v>8683.7999999999993</v>
      </c>
      <c r="D41" s="1231" t="s">
        <v>1081</v>
      </c>
      <c r="E41" s="1231" t="s">
        <v>1081</v>
      </c>
      <c r="F41" s="1231">
        <v>4707.5</v>
      </c>
      <c r="G41" s="1231" t="s">
        <v>1081</v>
      </c>
      <c r="H41" s="1231">
        <v>4.7</v>
      </c>
      <c r="I41" s="1231" t="s">
        <v>1081</v>
      </c>
      <c r="J41" s="1231" t="s">
        <v>1081</v>
      </c>
      <c r="K41" s="1231" t="s">
        <v>1081</v>
      </c>
      <c r="L41" s="1231">
        <v>3135.2</v>
      </c>
      <c r="M41" s="1231">
        <v>1567.6</v>
      </c>
      <c r="N41" s="1231" t="s">
        <v>1081</v>
      </c>
      <c r="O41" s="1231" t="s">
        <v>1081</v>
      </c>
      <c r="P41" s="1231">
        <v>1562.4</v>
      </c>
      <c r="Q41" s="1231">
        <v>10.5</v>
      </c>
      <c r="R41" s="1231" t="s">
        <v>1081</v>
      </c>
      <c r="S41" s="1231">
        <v>2403.4</v>
      </c>
      <c r="T41" s="1232" t="s">
        <v>1081</v>
      </c>
    </row>
    <row r="42" spans="2:28">
      <c r="B42" s="1158" t="s">
        <v>1745</v>
      </c>
      <c r="C42" s="1231">
        <v>1060.8000000000002</v>
      </c>
      <c r="D42" s="1231" t="s">
        <v>1081</v>
      </c>
      <c r="E42" s="1231" t="s">
        <v>1081</v>
      </c>
      <c r="F42" s="1231">
        <v>51.1</v>
      </c>
      <c r="G42" s="1231" t="s">
        <v>1081</v>
      </c>
      <c r="H42" s="1231" t="s">
        <v>1081</v>
      </c>
      <c r="I42" s="1231" t="s">
        <v>1081</v>
      </c>
      <c r="J42" s="1231" t="s">
        <v>1081</v>
      </c>
      <c r="K42" s="1231" t="s">
        <v>1081</v>
      </c>
      <c r="L42" s="1231">
        <v>46.9</v>
      </c>
      <c r="M42" s="1231">
        <v>4.2</v>
      </c>
      <c r="N42" s="1231" t="s">
        <v>1081</v>
      </c>
      <c r="O42" s="1231" t="s">
        <v>1081</v>
      </c>
      <c r="P42" s="1231">
        <v>453.1</v>
      </c>
      <c r="Q42" s="1231" t="s">
        <v>1081</v>
      </c>
      <c r="R42" s="1231" t="s">
        <v>1081</v>
      </c>
      <c r="S42" s="1231">
        <v>556.6</v>
      </c>
      <c r="T42" s="1232" t="s">
        <v>1081</v>
      </c>
      <c r="AA42" s="1140" t="s">
        <v>1746</v>
      </c>
    </row>
    <row r="43" spans="2:28">
      <c r="B43" s="1162" t="s">
        <v>994</v>
      </c>
      <c r="C43" s="1233">
        <v>116855.90000000001</v>
      </c>
      <c r="D43" s="1231" t="s">
        <v>1081</v>
      </c>
      <c r="E43" s="1231" t="s">
        <v>1081</v>
      </c>
      <c r="F43" s="1233">
        <v>115375.30000000002</v>
      </c>
      <c r="G43" s="1231" t="s">
        <v>1081</v>
      </c>
      <c r="H43" s="1231">
        <v>848.9</v>
      </c>
      <c r="I43" s="1231">
        <v>58030.9</v>
      </c>
      <c r="J43" s="1231">
        <v>12960.8</v>
      </c>
      <c r="K43" s="1231">
        <v>4.3</v>
      </c>
      <c r="L43" s="1231">
        <v>43513.4</v>
      </c>
      <c r="M43" s="1231">
        <v>17</v>
      </c>
      <c r="N43" s="1231" t="s">
        <v>1081</v>
      </c>
      <c r="O43" s="1231" t="s">
        <v>1081</v>
      </c>
      <c r="P43" s="1233">
        <v>23.4</v>
      </c>
      <c r="Q43" s="1233">
        <v>2.1</v>
      </c>
      <c r="R43" s="1231" t="s">
        <v>1081</v>
      </c>
      <c r="S43" s="1233">
        <v>1427.4</v>
      </c>
      <c r="T43" s="1234">
        <v>27.7</v>
      </c>
      <c r="AA43" s="1140">
        <v>14.3</v>
      </c>
      <c r="AB43" s="1140" t="s">
        <v>1671</v>
      </c>
    </row>
    <row r="44" spans="2:28">
      <c r="B44" s="1159" t="s">
        <v>1747</v>
      </c>
      <c r="C44" s="1231">
        <v>100725.3</v>
      </c>
      <c r="D44" s="1231" t="s">
        <v>1081</v>
      </c>
      <c r="E44" s="1231" t="s">
        <v>1081</v>
      </c>
      <c r="F44" s="1231">
        <v>100725.3</v>
      </c>
      <c r="G44" s="1231" t="s">
        <v>1081</v>
      </c>
      <c r="H44" s="1231">
        <v>848.9</v>
      </c>
      <c r="I44" s="1231">
        <v>58030.9</v>
      </c>
      <c r="J44" s="1231" t="s">
        <v>1081</v>
      </c>
      <c r="K44" s="1231" t="s">
        <v>1081</v>
      </c>
      <c r="L44" s="1231">
        <v>41845.5</v>
      </c>
      <c r="M44" s="1231" t="s">
        <v>1081</v>
      </c>
      <c r="N44" s="1231" t="s">
        <v>1081</v>
      </c>
      <c r="O44" s="1231" t="s">
        <v>1081</v>
      </c>
      <c r="P44" s="1231" t="s">
        <v>1081</v>
      </c>
      <c r="Q44" s="1231" t="s">
        <v>1081</v>
      </c>
      <c r="R44" s="1231" t="s">
        <v>1081</v>
      </c>
      <c r="S44" s="1231" t="s">
        <v>1081</v>
      </c>
      <c r="T44" s="1232" t="s">
        <v>1081</v>
      </c>
      <c r="AA44" s="1140">
        <v>6.94</v>
      </c>
      <c r="AB44" s="1140" t="s">
        <v>1748</v>
      </c>
    </row>
    <row r="45" spans="2:28">
      <c r="B45" s="1158" t="s">
        <v>992</v>
      </c>
      <c r="C45" s="1231">
        <v>1543</v>
      </c>
      <c r="D45" s="1231" t="s">
        <v>1081</v>
      </c>
      <c r="E45" s="1231" t="s">
        <v>1081</v>
      </c>
      <c r="F45" s="1231">
        <v>349.7</v>
      </c>
      <c r="G45" s="1231" t="s">
        <v>1081</v>
      </c>
      <c r="H45" s="1231" t="s">
        <v>1081</v>
      </c>
      <c r="I45" s="1231" t="s">
        <v>1081</v>
      </c>
      <c r="J45" s="1231" t="s">
        <v>1081</v>
      </c>
      <c r="K45" s="1231" t="s">
        <v>1081</v>
      </c>
      <c r="L45" s="1231">
        <v>345.5</v>
      </c>
      <c r="M45" s="1231">
        <v>4.2</v>
      </c>
      <c r="N45" s="1231" t="s">
        <v>1081</v>
      </c>
      <c r="O45" s="1231" t="s">
        <v>1081</v>
      </c>
      <c r="P45" s="1231" t="s">
        <v>1081</v>
      </c>
      <c r="Q45" s="1231">
        <v>2.1</v>
      </c>
      <c r="R45" s="1231" t="s">
        <v>1081</v>
      </c>
      <c r="S45" s="1231">
        <v>1163.5</v>
      </c>
      <c r="T45" s="1232">
        <v>27.7</v>
      </c>
      <c r="AA45" s="1140">
        <v>6.7</v>
      </c>
      <c r="AB45" s="1140" t="s">
        <v>1749</v>
      </c>
    </row>
    <row r="46" spans="2:28">
      <c r="B46" s="1159" t="s">
        <v>986</v>
      </c>
      <c r="C46" s="1231">
        <v>12977.999999999998</v>
      </c>
      <c r="D46" s="1231" t="s">
        <v>1081</v>
      </c>
      <c r="E46" s="1231" t="s">
        <v>1081</v>
      </c>
      <c r="F46" s="1231">
        <v>12977.999999999998</v>
      </c>
      <c r="G46" s="1231" t="s">
        <v>1081</v>
      </c>
      <c r="H46" s="1231" t="s">
        <v>1081</v>
      </c>
      <c r="I46" s="1231" t="s">
        <v>1081</v>
      </c>
      <c r="J46" s="1231">
        <v>12960.8</v>
      </c>
      <c r="K46" s="1231">
        <v>4.3</v>
      </c>
      <c r="L46" s="1231">
        <v>12.9</v>
      </c>
      <c r="M46" s="1231" t="s">
        <v>1081</v>
      </c>
      <c r="N46" s="1231" t="s">
        <v>1081</v>
      </c>
      <c r="O46" s="1231" t="s">
        <v>1081</v>
      </c>
      <c r="P46" s="1231" t="s">
        <v>1081</v>
      </c>
      <c r="Q46" s="1231" t="s">
        <v>1081</v>
      </c>
      <c r="R46" s="1231" t="s">
        <v>1081</v>
      </c>
      <c r="S46" s="1231" t="s">
        <v>1081</v>
      </c>
      <c r="T46" s="1232" t="s">
        <v>1081</v>
      </c>
      <c r="AA46" s="1140">
        <v>6.5</v>
      </c>
      <c r="AB46" s="1140" t="s">
        <v>994</v>
      </c>
    </row>
    <row r="47" spans="2:28">
      <c r="B47" s="1159" t="s">
        <v>1750</v>
      </c>
      <c r="C47" s="1231">
        <v>1309.5</v>
      </c>
      <c r="D47" s="1231" t="s">
        <v>1081</v>
      </c>
      <c r="E47" s="1231" t="s">
        <v>1081</v>
      </c>
      <c r="F47" s="1231">
        <v>1309.5</v>
      </c>
      <c r="G47" s="1231" t="s">
        <v>1081</v>
      </c>
      <c r="H47" s="1231" t="s">
        <v>1081</v>
      </c>
      <c r="I47" s="1231" t="s">
        <v>1081</v>
      </c>
      <c r="J47" s="1231" t="s">
        <v>1081</v>
      </c>
      <c r="K47" s="1231" t="s">
        <v>1081</v>
      </c>
      <c r="L47" s="1231">
        <v>1309.5</v>
      </c>
      <c r="M47" s="1231" t="s">
        <v>1081</v>
      </c>
      <c r="N47" s="1231" t="s">
        <v>1081</v>
      </c>
      <c r="O47" s="1231" t="s">
        <v>1081</v>
      </c>
      <c r="P47" s="1231" t="s">
        <v>1081</v>
      </c>
      <c r="Q47" s="1231" t="s">
        <v>1081</v>
      </c>
      <c r="R47" s="1231" t="s">
        <v>1081</v>
      </c>
      <c r="S47" s="1231" t="s">
        <v>1081</v>
      </c>
      <c r="T47" s="1232" t="s">
        <v>1081</v>
      </c>
      <c r="AA47" s="1140">
        <v>3.92</v>
      </c>
      <c r="AB47" s="1140" t="s">
        <v>56</v>
      </c>
    </row>
    <row r="48" spans="2:28">
      <c r="B48" s="1159" t="s">
        <v>982</v>
      </c>
      <c r="C48" s="1231">
        <v>287.29999999999995</v>
      </c>
      <c r="D48" s="1231" t="s">
        <v>1081</v>
      </c>
      <c r="E48" s="1231" t="s">
        <v>1081</v>
      </c>
      <c r="F48" s="1231" t="s">
        <v>1081</v>
      </c>
      <c r="G48" s="1231" t="s">
        <v>1081</v>
      </c>
      <c r="H48" s="1231" t="s">
        <v>1081</v>
      </c>
      <c r="I48" s="1231" t="s">
        <v>1081</v>
      </c>
      <c r="J48" s="1231" t="s">
        <v>1081</v>
      </c>
      <c r="K48" s="1231" t="s">
        <v>1081</v>
      </c>
      <c r="L48" s="1231" t="s">
        <v>1081</v>
      </c>
      <c r="M48" s="1231" t="s">
        <v>1081</v>
      </c>
      <c r="N48" s="1231" t="s">
        <v>1081</v>
      </c>
      <c r="O48" s="1231" t="s">
        <v>1081</v>
      </c>
      <c r="P48" s="1231">
        <v>23.4</v>
      </c>
      <c r="Q48" s="1231" t="s">
        <v>1081</v>
      </c>
      <c r="R48" s="1231" t="s">
        <v>1081</v>
      </c>
      <c r="S48" s="1231">
        <v>263.89999999999998</v>
      </c>
      <c r="T48" s="1232" t="s">
        <v>1081</v>
      </c>
      <c r="AA48" s="1140">
        <v>2.8</v>
      </c>
      <c r="AB48" s="1140" t="s">
        <v>1751</v>
      </c>
    </row>
    <row r="49" spans="2:28">
      <c r="B49" s="1163" t="s">
        <v>1752</v>
      </c>
      <c r="C49" s="1231">
        <v>12.8</v>
      </c>
      <c r="D49" s="1231" t="s">
        <v>1081</v>
      </c>
      <c r="E49" s="1231" t="s">
        <v>1081</v>
      </c>
      <c r="F49" s="1231">
        <v>12.8</v>
      </c>
      <c r="G49" s="1231" t="s">
        <v>1081</v>
      </c>
      <c r="H49" s="1231" t="s">
        <v>1081</v>
      </c>
      <c r="I49" s="1231" t="s">
        <v>1081</v>
      </c>
      <c r="J49" s="1231" t="s">
        <v>1081</v>
      </c>
      <c r="K49" s="1231" t="s">
        <v>1081</v>
      </c>
      <c r="L49" s="1231" t="s">
        <v>1081</v>
      </c>
      <c r="M49" s="1231">
        <v>12.8</v>
      </c>
      <c r="N49" s="1231" t="s">
        <v>1081</v>
      </c>
      <c r="O49" s="1231" t="s">
        <v>1081</v>
      </c>
      <c r="P49" s="1231" t="s">
        <v>1081</v>
      </c>
      <c r="Q49" s="1231" t="s">
        <v>1081</v>
      </c>
      <c r="R49" s="1231" t="s">
        <v>1081</v>
      </c>
      <c r="S49" s="1231" t="s">
        <v>1081</v>
      </c>
      <c r="T49" s="1232" t="s">
        <v>1081</v>
      </c>
      <c r="AA49" s="1140">
        <v>1.7</v>
      </c>
      <c r="AB49" s="1140" t="s">
        <v>1022</v>
      </c>
    </row>
    <row r="50" spans="2:28">
      <c r="B50" s="1162" t="s">
        <v>1753</v>
      </c>
      <c r="C50" s="1233">
        <v>232306.1</v>
      </c>
      <c r="D50" s="1231" t="s">
        <v>1081</v>
      </c>
      <c r="E50" s="1231" t="s">
        <v>1081</v>
      </c>
      <c r="F50" s="1233">
        <v>14639.2</v>
      </c>
      <c r="G50" s="1231" t="s">
        <v>1081</v>
      </c>
      <c r="H50" s="1231">
        <v>161.30000000000001</v>
      </c>
      <c r="I50" s="1231">
        <v>220.3</v>
      </c>
      <c r="J50" s="1231" t="s">
        <v>1081</v>
      </c>
      <c r="K50" s="1231">
        <v>21.5</v>
      </c>
      <c r="L50" s="1231">
        <v>13641.4</v>
      </c>
      <c r="M50" s="1231">
        <v>594.70000000000005</v>
      </c>
      <c r="N50" s="1231" t="s">
        <v>1081</v>
      </c>
      <c r="O50" s="1231" t="s">
        <v>1081</v>
      </c>
      <c r="P50" s="1233">
        <v>160165.5</v>
      </c>
      <c r="Q50" s="1233">
        <v>1513.2</v>
      </c>
      <c r="R50" s="1233">
        <v>6041.4</v>
      </c>
      <c r="S50" s="1233">
        <v>49938.5</v>
      </c>
      <c r="T50" s="1234">
        <v>8.3000000000000007</v>
      </c>
      <c r="AA50" s="1140">
        <v>1.36</v>
      </c>
      <c r="AB50" s="1140" t="s">
        <v>1754</v>
      </c>
    </row>
    <row r="51" spans="2:28">
      <c r="B51" s="1158" t="s">
        <v>1755</v>
      </c>
      <c r="C51" s="1231">
        <v>21730.699999999997</v>
      </c>
      <c r="D51" s="1231" t="s">
        <v>1081</v>
      </c>
      <c r="E51" s="1231" t="s">
        <v>1081</v>
      </c>
      <c r="F51" s="1231">
        <v>13511.1</v>
      </c>
      <c r="G51" s="1231" t="s">
        <v>1081</v>
      </c>
      <c r="H51" s="1231">
        <v>9.5</v>
      </c>
      <c r="I51" s="1231">
        <v>190.1</v>
      </c>
      <c r="J51" s="1231" t="s">
        <v>1081</v>
      </c>
      <c r="K51" s="1231" t="s">
        <v>1081</v>
      </c>
      <c r="L51" s="1231">
        <v>12971.7</v>
      </c>
      <c r="M51" s="1231">
        <v>339.8</v>
      </c>
      <c r="N51" s="1231" t="s">
        <v>1081</v>
      </c>
      <c r="O51" s="1231" t="s">
        <v>1081</v>
      </c>
      <c r="P51" s="1231">
        <v>4085.7</v>
      </c>
      <c r="Q51" s="1231">
        <v>12.6</v>
      </c>
      <c r="R51" s="1231" t="s">
        <v>1081</v>
      </c>
      <c r="S51" s="1231">
        <v>4121.3</v>
      </c>
      <c r="T51" s="1232" t="s">
        <v>1081</v>
      </c>
      <c r="AA51" s="1140">
        <v>0.7</v>
      </c>
      <c r="AB51" s="1140" t="s">
        <v>1756</v>
      </c>
    </row>
    <row r="52" spans="2:28">
      <c r="B52" s="1159" t="s">
        <v>1757</v>
      </c>
      <c r="C52" s="1231">
        <v>51900.800000000003</v>
      </c>
      <c r="D52" s="1231" t="s">
        <v>1081</v>
      </c>
      <c r="E52" s="1231" t="s">
        <v>1081</v>
      </c>
      <c r="F52" s="1231">
        <v>636.6</v>
      </c>
      <c r="G52" s="1231" t="s">
        <v>1081</v>
      </c>
      <c r="H52" s="1231">
        <v>19</v>
      </c>
      <c r="I52" s="1231" t="s">
        <v>1081</v>
      </c>
      <c r="J52" s="1231" t="s">
        <v>1081</v>
      </c>
      <c r="K52" s="1231">
        <v>17.2</v>
      </c>
      <c r="L52" s="1231">
        <v>345.5</v>
      </c>
      <c r="M52" s="1231">
        <v>254.9</v>
      </c>
      <c r="N52" s="1231" t="s">
        <v>1081</v>
      </c>
      <c r="O52" s="1231" t="s">
        <v>1081</v>
      </c>
      <c r="P52" s="1231">
        <v>26521.7</v>
      </c>
      <c r="Q52" s="1231">
        <v>1042.5</v>
      </c>
      <c r="R52" s="1231">
        <v>979.3</v>
      </c>
      <c r="S52" s="1231">
        <v>22712.400000000001</v>
      </c>
      <c r="T52" s="1232">
        <v>8.3000000000000007</v>
      </c>
      <c r="AA52" s="1140">
        <v>-8.4700000000000006</v>
      </c>
      <c r="AB52" s="1140" t="s">
        <v>1758</v>
      </c>
    </row>
    <row r="53" spans="2:28">
      <c r="B53" s="1159" t="s">
        <v>1759</v>
      </c>
      <c r="C53" s="1231">
        <v>158674.6</v>
      </c>
      <c r="D53" s="1231" t="s">
        <v>1081</v>
      </c>
      <c r="E53" s="1231" t="s">
        <v>1081</v>
      </c>
      <c r="F53" s="1231">
        <v>491.5</v>
      </c>
      <c r="G53" s="1231" t="s">
        <v>1081</v>
      </c>
      <c r="H53" s="1231">
        <v>132.80000000000001</v>
      </c>
      <c r="I53" s="1231">
        <v>30.2</v>
      </c>
      <c r="J53" s="1231" t="s">
        <v>1081</v>
      </c>
      <c r="K53" s="1231">
        <v>4.3</v>
      </c>
      <c r="L53" s="1231">
        <v>324.2</v>
      </c>
      <c r="M53" s="1231" t="s">
        <v>1081</v>
      </c>
      <c r="N53" s="1231" t="s">
        <v>1081</v>
      </c>
      <c r="O53" s="1231" t="s">
        <v>1081</v>
      </c>
      <c r="P53" s="1231">
        <v>129558.1</v>
      </c>
      <c r="Q53" s="1231">
        <v>458.1</v>
      </c>
      <c r="R53" s="1231">
        <v>5062.1000000000004</v>
      </c>
      <c r="S53" s="1231">
        <v>23104.799999999999</v>
      </c>
      <c r="T53" s="1232" t="s">
        <v>1081</v>
      </c>
      <c r="AA53" s="1140">
        <f>SUM(AA43:AA52)</f>
        <v>36.450000000000003</v>
      </c>
      <c r="AB53" s="1140" t="s">
        <v>1760</v>
      </c>
    </row>
    <row r="54" spans="2:28">
      <c r="B54" s="1159" t="s">
        <v>1761</v>
      </c>
      <c r="C54" s="1231" t="s">
        <v>1081</v>
      </c>
      <c r="D54" s="1231" t="s">
        <v>1081</v>
      </c>
      <c r="E54" s="1231" t="s">
        <v>1081</v>
      </c>
      <c r="F54" s="1231" t="s">
        <v>1081</v>
      </c>
      <c r="G54" s="1231" t="s">
        <v>1081</v>
      </c>
      <c r="H54" s="1231" t="s">
        <v>1081</v>
      </c>
      <c r="I54" s="1231" t="s">
        <v>1081</v>
      </c>
      <c r="J54" s="1231" t="s">
        <v>1081</v>
      </c>
      <c r="K54" s="1231" t="s">
        <v>1081</v>
      </c>
      <c r="L54" s="1231" t="s">
        <v>1081</v>
      </c>
      <c r="M54" s="1231" t="s">
        <v>1081</v>
      </c>
      <c r="N54" s="1231" t="s">
        <v>1081</v>
      </c>
      <c r="O54" s="1231" t="s">
        <v>1081</v>
      </c>
      <c r="P54" s="1231" t="s">
        <v>1081</v>
      </c>
      <c r="Q54" s="1231" t="s">
        <v>1081</v>
      </c>
      <c r="R54" s="1231" t="s">
        <v>1081</v>
      </c>
      <c r="S54" s="1231" t="s">
        <v>1081</v>
      </c>
      <c r="T54" s="1232" t="s">
        <v>1081</v>
      </c>
      <c r="AA54" s="1140">
        <f>AA43+AA45+AA46+AA48+AA49+AA50+AA51</f>
        <v>34.06</v>
      </c>
      <c r="AB54" s="1140" t="s">
        <v>1762</v>
      </c>
    </row>
    <row r="55" spans="2:28" ht="14.5" thickBot="1">
      <c r="B55" s="1164" t="s">
        <v>1763</v>
      </c>
      <c r="C55" s="1235">
        <v>55460.800000000003</v>
      </c>
      <c r="D55" s="1236" t="s">
        <v>1081</v>
      </c>
      <c r="E55" s="1236" t="s">
        <v>1081</v>
      </c>
      <c r="F55" s="1235">
        <v>54077.4</v>
      </c>
      <c r="G55" s="1236">
        <v>2307.5</v>
      </c>
      <c r="H55" s="1236">
        <v>6943</v>
      </c>
      <c r="I55" s="1236" t="s">
        <v>1081</v>
      </c>
      <c r="J55" s="1236" t="s">
        <v>1081</v>
      </c>
      <c r="K55" s="1236">
        <v>163.6</v>
      </c>
      <c r="L55" s="1236">
        <v>145</v>
      </c>
      <c r="M55" s="1236">
        <v>620.20000000000005</v>
      </c>
      <c r="N55" s="1236">
        <v>9958.6</v>
      </c>
      <c r="O55" s="1236">
        <v>33939.5</v>
      </c>
      <c r="P55" s="1235">
        <v>1230.4000000000001</v>
      </c>
      <c r="Q55" s="1236" t="s">
        <v>1081</v>
      </c>
      <c r="R55" s="1236" t="s">
        <v>1081</v>
      </c>
      <c r="S55" s="1236" t="s">
        <v>1081</v>
      </c>
      <c r="T55" s="1237">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94300-EC09-4CDC-98FB-2439253AC767}">
  <dimension ref="A1:F94"/>
  <sheetViews>
    <sheetView topLeftCell="A13" workbookViewId="0">
      <selection activeCell="H25" sqref="H25"/>
    </sheetView>
  </sheetViews>
  <sheetFormatPr defaultColWidth="11.453125" defaultRowHeight="12.5"/>
  <cols>
    <col min="1" max="16384" width="11.453125" style="602"/>
  </cols>
  <sheetData>
    <row r="1" spans="1:2" ht="14.5">
      <c r="A1" s="1122" t="s">
        <v>1628</v>
      </c>
      <c r="B1" s="1123" t="s">
        <v>1629</v>
      </c>
    </row>
    <row r="2" spans="1:2" ht="14.5">
      <c r="A2" s="1124"/>
      <c r="B2" s="1125"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567F-CAEB-498C-9E7B-02E9B613C815}">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defaultColWidth="9.1796875" defaultRowHeight="12.5"/>
  <cols>
    <col min="1" max="1" width="60.453125" style="1214" bestFit="1" customWidth="1"/>
    <col min="2" max="25" width="13.453125" style="1214" customWidth="1"/>
    <col min="26" max="26" width="16.36328125" style="1214" customWidth="1"/>
    <col min="27" max="16384" width="9.1796875" style="1214"/>
  </cols>
  <sheetData>
    <row r="1" spans="1:26" ht="26.25" customHeight="1">
      <c r="A1" s="1211" t="s">
        <v>1789</v>
      </c>
      <c r="B1" s="1212" t="s">
        <v>1790</v>
      </c>
      <c r="C1" s="1212" t="s">
        <v>1791</v>
      </c>
      <c r="D1" s="1212" t="s">
        <v>1792</v>
      </c>
      <c r="E1" s="1212" t="s">
        <v>1793</v>
      </c>
      <c r="F1" s="1212" t="s">
        <v>1794</v>
      </c>
      <c r="G1" s="1212" t="s">
        <v>1795</v>
      </c>
      <c r="H1" s="1212" t="s">
        <v>1796</v>
      </c>
      <c r="I1" s="1212" t="s">
        <v>1797</v>
      </c>
      <c r="J1" s="1212" t="s">
        <v>1798</v>
      </c>
      <c r="K1" s="1212" t="s">
        <v>1799</v>
      </c>
      <c r="L1" s="1212" t="s">
        <v>1800</v>
      </c>
      <c r="M1" s="1212" t="s">
        <v>1801</v>
      </c>
      <c r="N1" s="1212" t="s">
        <v>1802</v>
      </c>
      <c r="O1" s="1212" t="s">
        <v>1803</v>
      </c>
      <c r="P1" s="1212" t="s">
        <v>1804</v>
      </c>
      <c r="Q1" s="1212" t="s">
        <v>1805</v>
      </c>
      <c r="R1" s="1212" t="s">
        <v>1806</v>
      </c>
      <c r="S1" s="1212" t="s">
        <v>1807</v>
      </c>
      <c r="T1" s="1212" t="s">
        <v>1808</v>
      </c>
      <c r="U1" s="1212" t="s">
        <v>1809</v>
      </c>
      <c r="V1" s="1212" t="s">
        <v>958</v>
      </c>
      <c r="W1" s="1212" t="s">
        <v>957</v>
      </c>
      <c r="X1" s="1212" t="s">
        <v>956</v>
      </c>
      <c r="Y1" s="1212" t="s">
        <v>955</v>
      </c>
      <c r="Z1" s="1213" t="str">
        <f ca="1">"Change from " &amp; B1 &amp; " to " &amp; INDIRECT(ADDRESS(1,COLUMN()-1))</f>
        <v>Change from 1990 to 2013</v>
      </c>
    </row>
    <row r="2" spans="1:26" ht="12.75" customHeight="1">
      <c r="A2" s="1215" t="s">
        <v>1810</v>
      </c>
      <c r="B2" s="1216"/>
      <c r="C2" s="1216"/>
      <c r="D2" s="1216"/>
      <c r="E2" s="1216"/>
      <c r="F2" s="1216"/>
      <c r="G2" s="1216"/>
      <c r="H2" s="1216"/>
      <c r="I2" s="1216"/>
      <c r="J2" s="1216"/>
      <c r="K2" s="1216"/>
      <c r="L2" s="1216"/>
      <c r="M2" s="1216"/>
      <c r="N2" s="1216"/>
      <c r="O2" s="1216"/>
      <c r="P2" s="1216"/>
      <c r="Q2" s="1216"/>
      <c r="R2" s="1216"/>
      <c r="S2" s="1216"/>
      <c r="T2" s="1216"/>
      <c r="U2" s="1216"/>
      <c r="V2" s="1216"/>
      <c r="W2" s="1216"/>
      <c r="X2" s="1216"/>
      <c r="Y2" s="1216"/>
      <c r="Z2" s="1216"/>
    </row>
    <row r="3" spans="1:26" ht="13.5" customHeight="1">
      <c r="A3" s="1217" t="s">
        <v>1811</v>
      </c>
      <c r="B3" s="1218">
        <v>55893.73</v>
      </c>
      <c r="C3" s="1218">
        <v>51901.46</v>
      </c>
      <c r="D3" s="1218">
        <v>44546.68</v>
      </c>
      <c r="E3" s="1218">
        <v>39136.42</v>
      </c>
      <c r="F3" s="1218">
        <v>34272.68</v>
      </c>
      <c r="G3" s="1218">
        <v>36561.35</v>
      </c>
      <c r="H3" s="1218">
        <v>29965.84</v>
      </c>
      <c r="I3" s="1218">
        <v>28935.02</v>
      </c>
      <c r="J3" s="1218">
        <v>28567.01</v>
      </c>
      <c r="K3" s="1218">
        <v>27869.25</v>
      </c>
      <c r="L3" s="1218">
        <v>29010.240000000002</v>
      </c>
      <c r="M3" s="1218">
        <v>28243.15</v>
      </c>
      <c r="N3" s="1218">
        <v>28031.43</v>
      </c>
      <c r="O3" s="1218">
        <v>30733.16</v>
      </c>
      <c r="P3" s="1218">
        <v>33010.79</v>
      </c>
      <c r="Q3" s="1218">
        <v>35472.53</v>
      </c>
      <c r="R3" s="1218">
        <v>34310.57</v>
      </c>
      <c r="S3" s="1218">
        <v>29284.63</v>
      </c>
      <c r="T3" s="1218">
        <v>32283.34</v>
      </c>
      <c r="U3" s="1218">
        <v>26893.1</v>
      </c>
      <c r="V3" s="1218">
        <v>26411.83</v>
      </c>
      <c r="W3" s="1218">
        <v>28083.87</v>
      </c>
      <c r="X3" s="1218">
        <v>29847.75</v>
      </c>
      <c r="Y3" s="1218">
        <v>39228.894202629999</v>
      </c>
      <c r="Z3" s="1219">
        <f t="shared" ref="Z3:Z8" si="0">IFERROR(IF(OR(SECTOR_CHANGE_TOTAL=0,SECTOR_CHANGE_TOTAL=-1),CHAR(150),SECTOR_CHANGE_TOTAL),CHAR(150))</f>
        <v>-0.29815215047143934</v>
      </c>
    </row>
    <row r="4" spans="1:26" ht="13.5" customHeight="1">
      <c r="A4" s="1217" t="s">
        <v>1812</v>
      </c>
      <c r="B4" s="1218">
        <v>-3690</v>
      </c>
      <c r="C4" s="1218">
        <v>-3650</v>
      </c>
      <c r="D4" s="1218">
        <v>-3621</v>
      </c>
      <c r="E4" s="1218">
        <v>-3618</v>
      </c>
      <c r="F4" s="1218">
        <v>-3715</v>
      </c>
      <c r="G4" s="1218">
        <v>-3790</v>
      </c>
      <c r="H4" s="1218">
        <v>-3855</v>
      </c>
      <c r="I4" s="1218">
        <v>-4068</v>
      </c>
      <c r="J4" s="1218">
        <v>-4556</v>
      </c>
      <c r="K4" s="1218">
        <v>-4618</v>
      </c>
      <c r="L4" s="1218">
        <v>-4870</v>
      </c>
      <c r="M4" s="1218">
        <v>-4893</v>
      </c>
      <c r="N4" s="1218">
        <v>-5089</v>
      </c>
      <c r="O4" s="1218">
        <v>-5225</v>
      </c>
      <c r="P4" s="1218">
        <v>-5276</v>
      </c>
      <c r="Q4" s="1218">
        <v>-5349</v>
      </c>
      <c r="R4" s="1218">
        <v>-5353</v>
      </c>
      <c r="S4" s="1218">
        <v>-5438</v>
      </c>
      <c r="T4" s="1218">
        <v>-5383</v>
      </c>
      <c r="U4" s="1218">
        <v>-5360</v>
      </c>
      <c r="V4" s="1218">
        <v>-5410</v>
      </c>
      <c r="W4" s="1218">
        <v>-5435</v>
      </c>
      <c r="X4" s="1218">
        <v>-5442</v>
      </c>
      <c r="Y4" s="1218">
        <v>-6200.0671000000002</v>
      </c>
      <c r="Z4" s="1219">
        <f t="shared" si="0"/>
        <v>0.68023498644986458</v>
      </c>
    </row>
    <row r="5" spans="1:26" ht="13.5" customHeight="1">
      <c r="A5" s="1217" t="s">
        <v>1813</v>
      </c>
      <c r="B5" s="1218">
        <v>52203.73</v>
      </c>
      <c r="C5" s="1218">
        <v>48251.46</v>
      </c>
      <c r="D5" s="1218">
        <v>40925.68</v>
      </c>
      <c r="E5" s="1218">
        <v>35518.42</v>
      </c>
      <c r="F5" s="1218">
        <v>30557.68</v>
      </c>
      <c r="G5" s="1218">
        <v>32771.35</v>
      </c>
      <c r="H5" s="1218">
        <v>26110.84</v>
      </c>
      <c r="I5" s="1218">
        <v>24867.02</v>
      </c>
      <c r="J5" s="1218">
        <v>24011.01</v>
      </c>
      <c r="K5" s="1218">
        <v>23251.25</v>
      </c>
      <c r="L5" s="1218">
        <v>24140.240000000002</v>
      </c>
      <c r="M5" s="1218">
        <v>23350.15</v>
      </c>
      <c r="N5" s="1218">
        <v>22942.43</v>
      </c>
      <c r="O5" s="1218">
        <v>25508.16</v>
      </c>
      <c r="P5" s="1218">
        <v>27734.79</v>
      </c>
      <c r="Q5" s="1218">
        <v>30123.53</v>
      </c>
      <c r="R5" s="1218">
        <v>28957.57</v>
      </c>
      <c r="S5" s="1218">
        <v>23846.63</v>
      </c>
      <c r="T5" s="1218">
        <v>26900.34</v>
      </c>
      <c r="U5" s="1218">
        <v>21533.1</v>
      </c>
      <c r="V5" s="1218">
        <v>21001.83</v>
      </c>
      <c r="W5" s="1218">
        <v>22648.87</v>
      </c>
      <c r="X5" s="1218">
        <v>24405.75</v>
      </c>
      <c r="Y5" s="1218">
        <v>33028.827102629999</v>
      </c>
      <c r="Z5" s="1219">
        <f t="shared" si="0"/>
        <v>-0.36730905813377707</v>
      </c>
    </row>
    <row r="6" spans="1:26" ht="12.75" customHeight="1">
      <c r="A6" s="1217" t="s">
        <v>1814</v>
      </c>
      <c r="B6" s="1218">
        <v>73385.78</v>
      </c>
      <c r="C6" s="1218">
        <v>66568.960000000006</v>
      </c>
      <c r="D6" s="1218">
        <v>57604.85</v>
      </c>
      <c r="E6" s="1218">
        <v>50842.94</v>
      </c>
      <c r="F6" s="1218">
        <v>45065.06</v>
      </c>
      <c r="G6" s="1218">
        <v>47539.94</v>
      </c>
      <c r="H6" s="1218">
        <v>40316.85</v>
      </c>
      <c r="I6" s="1218">
        <v>39318.379999999997</v>
      </c>
      <c r="J6" s="1218">
        <v>38821.97</v>
      </c>
      <c r="K6" s="1218">
        <v>39090.76</v>
      </c>
      <c r="L6" s="1218">
        <v>40624.5</v>
      </c>
      <c r="M6" s="1218">
        <v>40828.82</v>
      </c>
      <c r="N6" s="1218">
        <v>40779.79</v>
      </c>
      <c r="O6" s="1218">
        <v>43684.26</v>
      </c>
      <c r="P6" s="1218">
        <v>46259.96</v>
      </c>
      <c r="Q6" s="1218">
        <v>49322.49</v>
      </c>
      <c r="R6" s="1218">
        <v>49235.65</v>
      </c>
      <c r="S6" s="1218">
        <v>46944.33</v>
      </c>
      <c r="T6" s="1218">
        <v>53779.54</v>
      </c>
      <c r="U6" s="1218">
        <v>48281.83</v>
      </c>
      <c r="V6" s="1218">
        <v>48048.28</v>
      </c>
      <c r="W6" s="1218">
        <v>49128.55</v>
      </c>
      <c r="X6" s="1218">
        <v>51803.95</v>
      </c>
      <c r="Y6" s="1218">
        <v>57994.772961729999</v>
      </c>
      <c r="Z6" s="1219">
        <f t="shared" si="0"/>
        <v>-0.2097273754979507</v>
      </c>
    </row>
    <row r="7" spans="1:26" ht="12.75" customHeight="1">
      <c r="A7" s="1217" t="s">
        <v>1815</v>
      </c>
      <c r="B7" s="1218">
        <v>-3690</v>
      </c>
      <c r="C7" s="1218">
        <v>-3650</v>
      </c>
      <c r="D7" s="1218">
        <v>-3621</v>
      </c>
      <c r="E7" s="1218">
        <v>-3618</v>
      </c>
      <c r="F7" s="1218">
        <v>-3715</v>
      </c>
      <c r="G7" s="1218">
        <v>-3790</v>
      </c>
      <c r="H7" s="1218">
        <v>-3855</v>
      </c>
      <c r="I7" s="1218">
        <v>-4068</v>
      </c>
      <c r="J7" s="1218">
        <v>-4556</v>
      </c>
      <c r="K7" s="1218">
        <v>-4618</v>
      </c>
      <c r="L7" s="1218">
        <v>-4870</v>
      </c>
      <c r="M7" s="1218">
        <v>-4893</v>
      </c>
      <c r="N7" s="1218">
        <v>-5089</v>
      </c>
      <c r="O7" s="1218">
        <v>-5225</v>
      </c>
      <c r="P7" s="1218">
        <v>-5276</v>
      </c>
      <c r="Q7" s="1218">
        <v>-5349</v>
      </c>
      <c r="R7" s="1218">
        <v>-5353</v>
      </c>
      <c r="S7" s="1218">
        <v>-5438</v>
      </c>
      <c r="T7" s="1218">
        <v>-5383</v>
      </c>
      <c r="U7" s="1218">
        <v>-5360</v>
      </c>
      <c r="V7" s="1218">
        <v>-5410</v>
      </c>
      <c r="W7" s="1218">
        <v>-5435</v>
      </c>
      <c r="X7" s="1218">
        <v>-5442</v>
      </c>
      <c r="Y7" s="1218">
        <v>-6198.115675</v>
      </c>
      <c r="Z7" s="1219">
        <f t="shared" si="0"/>
        <v>0.67970614498644988</v>
      </c>
    </row>
    <row r="8" spans="1:26" ht="12.75" customHeight="1">
      <c r="A8" s="1217" t="s">
        <v>1816</v>
      </c>
      <c r="B8" s="1218">
        <v>69695.78</v>
      </c>
      <c r="C8" s="1218">
        <v>62918.96</v>
      </c>
      <c r="D8" s="1218">
        <v>53983.85</v>
      </c>
      <c r="E8" s="1218">
        <v>47224.94</v>
      </c>
      <c r="F8" s="1218">
        <v>41350.06</v>
      </c>
      <c r="G8" s="1218">
        <v>43749.94</v>
      </c>
      <c r="H8" s="1218">
        <v>36461.85</v>
      </c>
      <c r="I8" s="1218">
        <v>35250.379999999997</v>
      </c>
      <c r="J8" s="1218">
        <v>34265.97</v>
      </c>
      <c r="K8" s="1218">
        <v>34472.76</v>
      </c>
      <c r="L8" s="1218">
        <v>35754.5</v>
      </c>
      <c r="M8" s="1218">
        <v>35935.82</v>
      </c>
      <c r="N8" s="1218">
        <v>35690.79</v>
      </c>
      <c r="O8" s="1218">
        <v>38459.26</v>
      </c>
      <c r="P8" s="1218">
        <v>40983.96</v>
      </c>
      <c r="Q8" s="1218">
        <v>43973.49</v>
      </c>
      <c r="R8" s="1218">
        <v>43882.65</v>
      </c>
      <c r="S8" s="1218">
        <v>41506.33</v>
      </c>
      <c r="T8" s="1218">
        <v>48396.54</v>
      </c>
      <c r="U8" s="1218">
        <v>42921.83</v>
      </c>
      <c r="V8" s="1218">
        <v>42638.28</v>
      </c>
      <c r="W8" s="1218">
        <v>43693.55</v>
      </c>
      <c r="X8" s="1218">
        <v>46361.95</v>
      </c>
      <c r="Y8" s="1218">
        <v>51796.657286730006</v>
      </c>
      <c r="Z8" s="1219">
        <f t="shared" si="0"/>
        <v>-0.25681788356870378</v>
      </c>
    </row>
    <row r="9" spans="1:26" ht="12.75" customHeight="1">
      <c r="A9" s="1220"/>
      <c r="B9" s="1221"/>
      <c r="C9" s="1221"/>
      <c r="D9" s="1221"/>
      <c r="E9" s="1221"/>
      <c r="F9" s="1221"/>
      <c r="G9" s="1221"/>
      <c r="H9" s="1221"/>
      <c r="I9" s="1221"/>
      <c r="J9" s="1221"/>
      <c r="K9" s="1221"/>
      <c r="L9" s="1221"/>
      <c r="M9" s="1221"/>
      <c r="N9" s="1221"/>
      <c r="O9" s="1221"/>
      <c r="P9" s="1221"/>
      <c r="Q9" s="1221"/>
      <c r="R9" s="1221"/>
      <c r="S9" s="1221"/>
      <c r="T9" s="1221"/>
      <c r="U9" s="1221"/>
      <c r="V9" s="1221"/>
      <c r="W9" s="1221"/>
      <c r="X9" s="1221"/>
      <c r="Y9" s="1221"/>
      <c r="Z9" s="1221"/>
    </row>
    <row r="10" spans="1:26" ht="12.75" customHeight="1">
      <c r="A10" s="1222" t="s">
        <v>1817</v>
      </c>
      <c r="B10" s="1216"/>
      <c r="C10" s="1216"/>
      <c r="D10" s="1216"/>
      <c r="E10" s="1216"/>
      <c r="F10" s="1216"/>
      <c r="G10" s="1216"/>
      <c r="H10" s="1216"/>
      <c r="I10" s="1216"/>
      <c r="J10" s="1216"/>
      <c r="K10" s="1216"/>
      <c r="L10" s="1216"/>
      <c r="M10" s="1216"/>
      <c r="N10" s="1216"/>
      <c r="O10" s="1216"/>
      <c r="P10" s="1216"/>
      <c r="Q10" s="1216"/>
      <c r="R10" s="1216"/>
      <c r="S10" s="1216"/>
      <c r="T10" s="1216"/>
      <c r="U10" s="1216"/>
      <c r="V10" s="1216"/>
      <c r="W10" s="1216"/>
      <c r="X10" s="1216"/>
      <c r="Y10" s="1216"/>
      <c r="Z10" s="1216"/>
    </row>
    <row r="11" spans="1:26" ht="12.75" customHeight="1">
      <c r="A11" s="1217" t="s">
        <v>1818</v>
      </c>
      <c r="B11" s="1218">
        <v>63869.2</v>
      </c>
      <c r="C11" s="1218">
        <v>59016.45</v>
      </c>
      <c r="D11" s="1218">
        <v>50060.87</v>
      </c>
      <c r="E11" s="1218">
        <v>44111.6</v>
      </c>
      <c r="F11" s="1218">
        <v>39178.78</v>
      </c>
      <c r="G11" s="1218">
        <v>41971.94</v>
      </c>
      <c r="H11" s="1218">
        <v>34645.629999999997</v>
      </c>
      <c r="I11" s="1218">
        <v>33280.11</v>
      </c>
      <c r="J11" s="1218">
        <v>32505.45</v>
      </c>
      <c r="K11" s="1218">
        <v>32082.25</v>
      </c>
      <c r="L11" s="1218">
        <v>32942</v>
      </c>
      <c r="M11" s="1218">
        <v>32664.959999999999</v>
      </c>
      <c r="N11" s="1218">
        <v>32087.73</v>
      </c>
      <c r="O11" s="1218">
        <v>34641.550000000003</v>
      </c>
      <c r="P11" s="1218">
        <v>36653.9</v>
      </c>
      <c r="Q11" s="1218">
        <v>39158.5</v>
      </c>
      <c r="R11" s="1218">
        <v>38591.1</v>
      </c>
      <c r="S11" s="1218">
        <v>35620.6</v>
      </c>
      <c r="T11" s="1218">
        <v>42498</v>
      </c>
      <c r="U11" s="1218">
        <v>37159.199999999997</v>
      </c>
      <c r="V11" s="1218">
        <v>36562.699999999997</v>
      </c>
      <c r="W11" s="1218">
        <v>37456.5</v>
      </c>
      <c r="X11" s="1218">
        <v>39361</v>
      </c>
      <c r="Y11" s="1218">
        <v>49232.161193999993</v>
      </c>
      <c r="Z11" s="1219">
        <f t="shared" ref="Z11:Z46" si="1">IFERROR(IF(OR(SECTOR_CHANGE_TOTAL=0,SECTOR_CHANGE_TOTAL=-1),CHAR(150),SECTOR_CHANGE_TOTAL),CHAR(150))</f>
        <v>-0.22917210182685871</v>
      </c>
    </row>
    <row r="12" spans="1:26" ht="12.75" customHeight="1">
      <c r="A12" s="1223" t="s">
        <v>1819</v>
      </c>
      <c r="B12" s="1218">
        <v>22488</v>
      </c>
      <c r="C12" s="1218">
        <v>21181.54</v>
      </c>
      <c r="D12" s="1218">
        <v>22826.52</v>
      </c>
      <c r="E12" s="1218">
        <v>22370.99</v>
      </c>
      <c r="F12" s="1218">
        <v>16800.580000000002</v>
      </c>
      <c r="G12" s="1218">
        <v>16046.84</v>
      </c>
      <c r="H12" s="1218">
        <v>15900.45</v>
      </c>
      <c r="I12" s="1218">
        <v>15141.64</v>
      </c>
      <c r="J12" s="1218">
        <v>15889.17</v>
      </c>
      <c r="K12" s="1218">
        <v>15845.95</v>
      </c>
      <c r="L12" s="1218">
        <v>16548</v>
      </c>
      <c r="M12" s="1218">
        <v>15541.03</v>
      </c>
      <c r="N12" s="1218">
        <v>14089.38</v>
      </c>
      <c r="O12" s="1218">
        <v>15583.58</v>
      </c>
      <c r="P12" s="1218">
        <v>16956.05</v>
      </c>
      <c r="Q12" s="1218">
        <v>17452</v>
      </c>
      <c r="R12" s="1218">
        <v>17820</v>
      </c>
      <c r="S12" s="1218">
        <v>15473</v>
      </c>
      <c r="T12" s="1218">
        <v>14995</v>
      </c>
      <c r="U12" s="1218">
        <v>12089</v>
      </c>
      <c r="V12" s="1218">
        <v>10748</v>
      </c>
      <c r="W12" s="1218">
        <v>11338</v>
      </c>
      <c r="X12" s="1218">
        <v>12586</v>
      </c>
      <c r="Y12" s="1218">
        <v>16048.509464000001</v>
      </c>
      <c r="Z12" s="1219">
        <f t="shared" si="1"/>
        <v>-0.28635230060476696</v>
      </c>
    </row>
    <row r="13" spans="1:26" ht="12.75" customHeight="1">
      <c r="A13" s="1223" t="s">
        <v>1820</v>
      </c>
      <c r="B13" s="1218">
        <v>17709</v>
      </c>
      <c r="C13" s="1218">
        <v>17508.240000000002</v>
      </c>
      <c r="D13" s="1218">
        <v>10613.57</v>
      </c>
      <c r="E13" s="1218">
        <v>8504.65</v>
      </c>
      <c r="F13" s="1218">
        <v>8042.53</v>
      </c>
      <c r="G13" s="1218">
        <v>10132.549999999999</v>
      </c>
      <c r="H13" s="1218">
        <v>5363.49</v>
      </c>
      <c r="I13" s="1218">
        <v>4903.3100000000004</v>
      </c>
      <c r="J13" s="1218">
        <v>2845.88</v>
      </c>
      <c r="K13" s="1218">
        <v>2882.77</v>
      </c>
      <c r="L13" s="1218">
        <v>2711</v>
      </c>
      <c r="M13" s="1218">
        <v>2401.04</v>
      </c>
      <c r="N13" s="1218">
        <v>3240.5</v>
      </c>
      <c r="O13" s="1218">
        <v>2778.53</v>
      </c>
      <c r="P13" s="1218">
        <v>2259.42</v>
      </c>
      <c r="Q13" s="1218">
        <v>2099</v>
      </c>
      <c r="R13" s="1218">
        <v>2021</v>
      </c>
      <c r="S13" s="1218">
        <v>456</v>
      </c>
      <c r="T13" s="1218">
        <v>2157</v>
      </c>
      <c r="U13" s="1218">
        <v>1237</v>
      </c>
      <c r="V13" s="1218">
        <v>1092</v>
      </c>
      <c r="W13" s="1218">
        <v>1878</v>
      </c>
      <c r="X13" s="1218">
        <v>2385</v>
      </c>
      <c r="Y13" s="1218">
        <v>2423.5107840000001</v>
      </c>
      <c r="Z13" s="1219">
        <f t="shared" si="1"/>
        <v>-0.86314807250550563</v>
      </c>
    </row>
    <row r="14" spans="1:26" ht="12.75" customHeight="1">
      <c r="A14" s="1223" t="s">
        <v>1821</v>
      </c>
      <c r="B14" s="1218">
        <v>5394</v>
      </c>
      <c r="C14" s="1218">
        <v>4701.74</v>
      </c>
      <c r="D14" s="1218">
        <v>3943.9</v>
      </c>
      <c r="E14" s="1218">
        <v>3638.13</v>
      </c>
      <c r="F14" s="1218">
        <v>3182.68</v>
      </c>
      <c r="G14" s="1218">
        <v>2843.22</v>
      </c>
      <c r="H14" s="1218">
        <v>2638.81</v>
      </c>
      <c r="I14" s="1218">
        <v>2446.86</v>
      </c>
      <c r="J14" s="1218">
        <v>2218.4899999999998</v>
      </c>
      <c r="K14" s="1218">
        <v>1362.23</v>
      </c>
      <c r="L14" s="1218">
        <v>2119</v>
      </c>
      <c r="M14" s="1218">
        <v>2330.17</v>
      </c>
      <c r="N14" s="1218">
        <v>2715.16</v>
      </c>
      <c r="O14" s="1218">
        <v>2952.43</v>
      </c>
      <c r="P14" s="1218">
        <v>3734.26</v>
      </c>
      <c r="Q14" s="1218">
        <v>4158</v>
      </c>
      <c r="R14" s="1218">
        <v>4727</v>
      </c>
      <c r="S14" s="1218">
        <v>3729</v>
      </c>
      <c r="T14" s="1218">
        <v>4686</v>
      </c>
      <c r="U14" s="1218">
        <v>4165</v>
      </c>
      <c r="V14" s="1218">
        <v>4861</v>
      </c>
      <c r="W14" s="1218">
        <v>5057</v>
      </c>
      <c r="X14" s="1218">
        <v>5223</v>
      </c>
      <c r="Y14" s="1218">
        <v>7413.3225069999999</v>
      </c>
      <c r="Z14" s="1219">
        <f t="shared" si="1"/>
        <v>0.37436457304412307</v>
      </c>
    </row>
    <row r="15" spans="1:26" ht="12.75" customHeight="1">
      <c r="A15" s="1223" t="s">
        <v>1822</v>
      </c>
      <c r="B15" s="1218">
        <v>8522</v>
      </c>
      <c r="C15" s="1218">
        <v>7507.14</v>
      </c>
      <c r="D15" s="1218">
        <v>6181.43</v>
      </c>
      <c r="E15" s="1218">
        <v>4008.63</v>
      </c>
      <c r="F15" s="1218">
        <v>6002.56</v>
      </c>
      <c r="G15" s="1218">
        <v>6457.36</v>
      </c>
      <c r="H15" s="1218">
        <v>4590.55</v>
      </c>
      <c r="I15" s="1218">
        <v>4396.57</v>
      </c>
      <c r="J15" s="1218">
        <v>3603.51</v>
      </c>
      <c r="K15" s="1218">
        <v>3820.58</v>
      </c>
      <c r="L15" s="1218">
        <v>4864</v>
      </c>
      <c r="M15" s="1218">
        <v>5334.03</v>
      </c>
      <c r="N15" s="1218">
        <v>6161.5</v>
      </c>
      <c r="O15" s="1218">
        <v>6818.77</v>
      </c>
      <c r="P15" s="1218">
        <v>6398.65</v>
      </c>
      <c r="Q15" s="1218">
        <v>7555</v>
      </c>
      <c r="R15" s="1218">
        <v>6461</v>
      </c>
      <c r="S15" s="1218">
        <v>6928</v>
      </c>
      <c r="T15" s="1218">
        <v>8468</v>
      </c>
      <c r="U15" s="1218">
        <v>7877</v>
      </c>
      <c r="V15" s="1218">
        <v>8138</v>
      </c>
      <c r="W15" s="1218">
        <v>7885</v>
      </c>
      <c r="X15" s="1218">
        <v>6852</v>
      </c>
      <c r="Y15" s="1218">
        <v>6827.2096009999996</v>
      </c>
      <c r="Z15" s="1219">
        <f t="shared" si="1"/>
        <v>-0.19887237725885948</v>
      </c>
    </row>
    <row r="16" spans="1:26" ht="12.75" customHeight="1">
      <c r="A16" s="1223" t="s">
        <v>1823</v>
      </c>
      <c r="B16" s="1218">
        <v>743</v>
      </c>
      <c r="C16" s="1218">
        <v>1.45</v>
      </c>
      <c r="D16" s="1218">
        <v>8.18</v>
      </c>
      <c r="E16" s="1218">
        <v>6.51</v>
      </c>
      <c r="F16" s="1218">
        <v>1.45</v>
      </c>
      <c r="G16" s="1218">
        <v>1035.76</v>
      </c>
      <c r="H16" s="1218">
        <v>1407.5</v>
      </c>
      <c r="I16" s="1218">
        <v>1941.74</v>
      </c>
      <c r="J16" s="1218">
        <v>3949.07</v>
      </c>
      <c r="K16" s="1218">
        <v>3906.95</v>
      </c>
      <c r="L16" s="1218">
        <v>2668</v>
      </c>
      <c r="M16" s="1218">
        <v>2414.04</v>
      </c>
      <c r="N16" s="1218">
        <v>1410.37</v>
      </c>
      <c r="O16" s="1218">
        <v>2071.96</v>
      </c>
      <c r="P16" s="1218">
        <v>2883.99</v>
      </c>
      <c r="Q16" s="1218">
        <v>3075</v>
      </c>
      <c r="R16" s="1218">
        <v>2016</v>
      </c>
      <c r="S16" s="1218">
        <v>1210</v>
      </c>
      <c r="T16" s="1218">
        <v>831</v>
      </c>
      <c r="U16" s="1218">
        <v>720</v>
      </c>
      <c r="V16" s="1218">
        <v>537</v>
      </c>
      <c r="W16" s="1218">
        <v>431</v>
      </c>
      <c r="X16" s="1218">
        <v>849</v>
      </c>
      <c r="Y16" s="1218" t="s">
        <v>1824</v>
      </c>
      <c r="Z16" s="1219" t="str">
        <f t="shared" si="1"/>
        <v>–</v>
      </c>
    </row>
    <row r="17" spans="1:26" ht="12.75" customHeight="1">
      <c r="A17" s="1223" t="s">
        <v>1825</v>
      </c>
      <c r="B17" s="1218">
        <v>9013.2000000000007</v>
      </c>
      <c r="C17" s="1218">
        <v>8054.34</v>
      </c>
      <c r="D17" s="1218">
        <v>6419.07</v>
      </c>
      <c r="E17" s="1218">
        <v>5520.69</v>
      </c>
      <c r="F17" s="1218">
        <v>5096.28</v>
      </c>
      <c r="G17" s="1218">
        <v>5403.51</v>
      </c>
      <c r="H17" s="1218">
        <v>4698.33</v>
      </c>
      <c r="I17" s="1218">
        <v>4403.49</v>
      </c>
      <c r="J17" s="1218">
        <v>3952.83</v>
      </c>
      <c r="K17" s="1218">
        <v>4220.37</v>
      </c>
      <c r="L17" s="1218">
        <v>4032</v>
      </c>
      <c r="M17" s="1218">
        <v>4610.55</v>
      </c>
      <c r="N17" s="1218">
        <v>4439.82</v>
      </c>
      <c r="O17" s="1218">
        <v>4399.08</v>
      </c>
      <c r="P17" s="1218">
        <v>4381.2299999999996</v>
      </c>
      <c r="Q17" s="1218">
        <v>4819.5</v>
      </c>
      <c r="R17" s="1218">
        <v>5546.1</v>
      </c>
      <c r="S17" s="1218">
        <v>7824.6</v>
      </c>
      <c r="T17" s="1218">
        <v>11361</v>
      </c>
      <c r="U17" s="1218">
        <v>11071.2</v>
      </c>
      <c r="V17" s="1218">
        <v>11186.7</v>
      </c>
      <c r="W17" s="1218">
        <v>10867.5</v>
      </c>
      <c r="X17" s="1218">
        <v>11466</v>
      </c>
      <c r="Y17" s="1218">
        <v>16519.608838</v>
      </c>
      <c r="Z17" s="1219">
        <f t="shared" si="1"/>
        <v>0.83282395131584774</v>
      </c>
    </row>
    <row r="18" spans="1:26" ht="12.75" customHeight="1">
      <c r="A18" s="1217" t="s">
        <v>1826</v>
      </c>
      <c r="B18" s="1218">
        <v>1402.73</v>
      </c>
      <c r="C18" s="1218">
        <v>1356.69</v>
      </c>
      <c r="D18" s="1218">
        <v>1242</v>
      </c>
      <c r="E18" s="1218">
        <v>800.09</v>
      </c>
      <c r="F18" s="1218">
        <v>430.84</v>
      </c>
      <c r="G18" s="1218">
        <v>171.73</v>
      </c>
      <c r="H18" s="1218">
        <v>112.5</v>
      </c>
      <c r="I18" s="1218">
        <v>148.79</v>
      </c>
      <c r="J18" s="1218">
        <v>98.48</v>
      </c>
      <c r="K18" s="1218">
        <v>84.58</v>
      </c>
      <c r="L18" s="1218">
        <v>552.24</v>
      </c>
      <c r="M18" s="1218">
        <v>699.85</v>
      </c>
      <c r="N18" s="1218">
        <v>910.51</v>
      </c>
      <c r="O18" s="1218">
        <v>1056.93</v>
      </c>
      <c r="P18" s="1218">
        <v>1352.45</v>
      </c>
      <c r="Q18" s="1218">
        <v>1779.53</v>
      </c>
      <c r="R18" s="1218">
        <v>1983.57</v>
      </c>
      <c r="S18" s="1218">
        <v>2301.63</v>
      </c>
      <c r="T18" s="1218">
        <v>2041.34</v>
      </c>
      <c r="U18" s="1218">
        <v>1779.1</v>
      </c>
      <c r="V18" s="1218">
        <v>2102.83</v>
      </c>
      <c r="W18" s="1218">
        <v>2412.87</v>
      </c>
      <c r="X18" s="1218">
        <v>2934.75</v>
      </c>
      <c r="Y18" s="1218">
        <v>1299.61122783</v>
      </c>
      <c r="Z18" s="1219">
        <f t="shared" si="1"/>
        <v>-7.3512915650196436E-2</v>
      </c>
    </row>
    <row r="19" spans="1:26" ht="12.75" customHeight="1">
      <c r="A19" s="1223" t="s">
        <v>1827</v>
      </c>
      <c r="B19" s="1218">
        <v>512.73</v>
      </c>
      <c r="C19" s="1218">
        <v>454.6</v>
      </c>
      <c r="D19" s="1218">
        <v>421.56</v>
      </c>
      <c r="E19" s="1218">
        <v>311.35000000000002</v>
      </c>
      <c r="F19" s="1218">
        <v>222.72</v>
      </c>
      <c r="G19" s="1218">
        <v>96.95</v>
      </c>
      <c r="H19" s="1218">
        <v>108.18</v>
      </c>
      <c r="I19" s="1218">
        <v>146.44999999999999</v>
      </c>
      <c r="J19" s="1218">
        <v>97.1</v>
      </c>
      <c r="K19" s="1218">
        <v>82.83</v>
      </c>
      <c r="L19" s="1218">
        <v>121.18</v>
      </c>
      <c r="M19" s="1218">
        <v>253.11</v>
      </c>
      <c r="N19" s="1218">
        <v>409.57</v>
      </c>
      <c r="O19" s="1218">
        <v>489.07</v>
      </c>
      <c r="P19" s="1218">
        <v>692.38</v>
      </c>
      <c r="Q19" s="1218">
        <v>746.38</v>
      </c>
      <c r="R19" s="1218">
        <v>804.62</v>
      </c>
      <c r="S19" s="1218">
        <v>828.63</v>
      </c>
      <c r="T19" s="1218">
        <v>770.84</v>
      </c>
      <c r="U19" s="1218">
        <v>621.62</v>
      </c>
      <c r="V19" s="1218">
        <v>618.08000000000004</v>
      </c>
      <c r="W19" s="1218">
        <v>688.77</v>
      </c>
      <c r="X19" s="1218">
        <v>961.1</v>
      </c>
      <c r="Y19" s="1218">
        <v>729.78509450000001</v>
      </c>
      <c r="Z19" s="1219">
        <f t="shared" si="1"/>
        <v>0.42333215239989858</v>
      </c>
    </row>
    <row r="20" spans="1:26" ht="12.75" customHeight="1">
      <c r="A20" s="1223" t="s">
        <v>1828</v>
      </c>
      <c r="B20" s="1218"/>
      <c r="C20" s="1218">
        <v>38.1</v>
      </c>
      <c r="D20" s="1218">
        <v>29.1</v>
      </c>
      <c r="E20" s="1218">
        <v>20.399999999999999</v>
      </c>
      <c r="F20" s="1218">
        <v>22.2</v>
      </c>
      <c r="G20" s="1218">
        <v>5.55</v>
      </c>
      <c r="H20" s="1218">
        <v>1.2</v>
      </c>
      <c r="I20" s="1218"/>
      <c r="J20" s="1218"/>
      <c r="K20" s="1218"/>
      <c r="L20" s="1218"/>
      <c r="M20" s="1218"/>
      <c r="N20" s="1218"/>
      <c r="O20" s="1218"/>
      <c r="P20" s="1218"/>
      <c r="Q20" s="1218"/>
      <c r="R20" s="1218"/>
      <c r="S20" s="1218"/>
      <c r="T20" s="1218"/>
      <c r="U20" s="1218"/>
      <c r="V20" s="1218"/>
      <c r="W20" s="1218"/>
      <c r="X20" s="1218"/>
      <c r="Y20" s="1218">
        <v>181.49199999999999</v>
      </c>
      <c r="Z20" s="1219" t="str">
        <f t="shared" si="1"/>
        <v>–</v>
      </c>
    </row>
    <row r="21" spans="1:26" ht="12.75" customHeight="1">
      <c r="A21" s="1223" t="s">
        <v>1829</v>
      </c>
      <c r="B21" s="1218">
        <v>630</v>
      </c>
      <c r="C21" s="1218">
        <v>600</v>
      </c>
      <c r="D21" s="1218">
        <v>595.5</v>
      </c>
      <c r="E21" s="1218">
        <v>337.5</v>
      </c>
      <c r="F21" s="1218">
        <v>55.5</v>
      </c>
      <c r="G21" s="1218">
        <v>3.6</v>
      </c>
      <c r="H21" s="1218">
        <v>1.65</v>
      </c>
      <c r="I21" s="1218">
        <v>1.5</v>
      </c>
      <c r="J21" s="1218">
        <v>0.75</v>
      </c>
      <c r="K21" s="1218">
        <v>0.49</v>
      </c>
      <c r="L21" s="1218">
        <v>0.06</v>
      </c>
      <c r="M21" s="1218">
        <v>6.9</v>
      </c>
      <c r="N21" s="1218">
        <v>49.05</v>
      </c>
      <c r="O21" s="1218">
        <v>84.6</v>
      </c>
      <c r="P21" s="1218">
        <v>135.6</v>
      </c>
      <c r="Q21" s="1218">
        <v>429.15</v>
      </c>
      <c r="R21" s="1218">
        <v>502.95</v>
      </c>
      <c r="S21" s="1218">
        <v>702</v>
      </c>
      <c r="T21" s="1218">
        <v>417.5</v>
      </c>
      <c r="U21" s="1218">
        <v>225.48</v>
      </c>
      <c r="V21" s="1218">
        <v>459.75</v>
      </c>
      <c r="W21" s="1218">
        <v>848.1</v>
      </c>
      <c r="X21" s="1218">
        <v>1033.6500000000001</v>
      </c>
      <c r="Y21" s="1218">
        <v>360.952</v>
      </c>
      <c r="Z21" s="1219">
        <f t="shared" si="1"/>
        <v>-0.42706031746031747</v>
      </c>
    </row>
    <row r="22" spans="1:26" ht="12.75" customHeight="1">
      <c r="A22" s="1223" t="s">
        <v>1830</v>
      </c>
      <c r="B22" s="1218"/>
      <c r="C22" s="1218"/>
      <c r="D22" s="1218"/>
      <c r="E22" s="1218"/>
      <c r="F22" s="1218"/>
      <c r="G22" s="1218"/>
      <c r="H22" s="1218"/>
      <c r="I22" s="1218"/>
      <c r="J22" s="1218"/>
      <c r="K22" s="1218"/>
      <c r="L22" s="1218"/>
      <c r="M22" s="1218"/>
      <c r="N22" s="1218"/>
      <c r="O22" s="1218"/>
      <c r="P22" s="1218"/>
      <c r="Q22" s="1218"/>
      <c r="R22" s="1218"/>
      <c r="S22" s="1218"/>
      <c r="T22" s="1218"/>
      <c r="U22" s="1218"/>
      <c r="V22" s="1218"/>
      <c r="W22" s="1218"/>
      <c r="X22" s="1218"/>
      <c r="Y22" s="1218" t="s">
        <v>1824</v>
      </c>
      <c r="Z22" s="1219" t="str">
        <f t="shared" si="1"/>
        <v>–</v>
      </c>
    </row>
    <row r="23" spans="1:26" ht="12.75" customHeight="1">
      <c r="A23" s="1223" t="s">
        <v>1831</v>
      </c>
      <c r="B23" s="1218"/>
      <c r="C23" s="1218"/>
      <c r="D23" s="1218"/>
      <c r="E23" s="1218"/>
      <c r="F23" s="1218"/>
      <c r="G23" s="1218"/>
      <c r="H23" s="1218"/>
      <c r="I23" s="1218"/>
      <c r="J23" s="1218"/>
      <c r="K23" s="1218"/>
      <c r="L23" s="1218"/>
      <c r="M23" s="1218"/>
      <c r="N23" s="1218"/>
      <c r="O23" s="1218"/>
      <c r="P23" s="1218"/>
      <c r="Q23" s="1218"/>
      <c r="R23" s="1218"/>
      <c r="S23" s="1218"/>
      <c r="T23" s="1218"/>
      <c r="U23" s="1218"/>
      <c r="V23" s="1218"/>
      <c r="W23" s="1218"/>
      <c r="X23" s="1218"/>
      <c r="Y23" s="1218" t="s">
        <v>1824</v>
      </c>
      <c r="Z23" s="1219" t="str">
        <f t="shared" si="1"/>
        <v>–</v>
      </c>
    </row>
    <row r="24" spans="1:26" ht="12.75" customHeight="1">
      <c r="A24" s="1223" t="s">
        <v>1832</v>
      </c>
      <c r="B24" s="1218"/>
      <c r="C24" s="1218"/>
      <c r="D24" s="1218"/>
      <c r="E24" s="1218"/>
      <c r="F24" s="1218"/>
      <c r="G24" s="1218"/>
      <c r="H24" s="1218"/>
      <c r="I24" s="1218"/>
      <c r="J24" s="1218"/>
      <c r="K24" s="1218"/>
      <c r="L24" s="1218"/>
      <c r="M24" s="1218"/>
      <c r="N24" s="1218"/>
      <c r="O24" s="1218"/>
      <c r="P24" s="1218"/>
      <c r="Q24" s="1218"/>
      <c r="R24" s="1218"/>
      <c r="S24" s="1218"/>
      <c r="T24" s="1218"/>
      <c r="U24" s="1218"/>
      <c r="V24" s="1218"/>
      <c r="W24" s="1218"/>
      <c r="X24" s="1218"/>
      <c r="Y24" s="1218">
        <v>1.032</v>
      </c>
      <c r="Z24" s="1219" t="str">
        <f t="shared" si="1"/>
        <v>–</v>
      </c>
    </row>
    <row r="25" spans="1:26" ht="12.75" customHeight="1">
      <c r="A25" s="1223" t="s">
        <v>1833</v>
      </c>
      <c r="B25" s="1218"/>
      <c r="C25" s="1218" t="s">
        <v>1834</v>
      </c>
      <c r="D25" s="1218" t="s">
        <v>1834</v>
      </c>
      <c r="E25" s="1218" t="s">
        <v>1834</v>
      </c>
      <c r="F25" s="1218" t="s">
        <v>1834</v>
      </c>
      <c r="G25" s="1218" t="s">
        <v>1834</v>
      </c>
      <c r="H25" s="1218" t="s">
        <v>1834</v>
      </c>
      <c r="I25" s="1218" t="s">
        <v>1834</v>
      </c>
      <c r="J25" s="1218" t="s">
        <v>1834</v>
      </c>
      <c r="K25" s="1218" t="s">
        <v>1834</v>
      </c>
      <c r="L25" s="1218"/>
      <c r="M25" s="1218" t="s">
        <v>1834</v>
      </c>
      <c r="N25" s="1218" t="s">
        <v>1834</v>
      </c>
      <c r="O25" s="1218" t="s">
        <v>1834</v>
      </c>
      <c r="P25" s="1218" t="s">
        <v>1834</v>
      </c>
      <c r="Q25" s="1218"/>
      <c r="R25" s="1218"/>
      <c r="S25" s="1218"/>
      <c r="T25" s="1218"/>
      <c r="U25" s="1218"/>
      <c r="V25" s="1218"/>
      <c r="W25" s="1218"/>
      <c r="X25" s="1218"/>
      <c r="Y25" s="1218">
        <v>26.350133329999998</v>
      </c>
      <c r="Z25" s="1219" t="str">
        <f t="shared" si="1"/>
        <v>–</v>
      </c>
    </row>
    <row r="26" spans="1:26" ht="12.75" customHeight="1">
      <c r="A26" s="1217" t="s">
        <v>1835</v>
      </c>
      <c r="B26" s="1218"/>
      <c r="C26" s="1218" t="s">
        <v>1834</v>
      </c>
      <c r="D26" s="1218" t="s">
        <v>1834</v>
      </c>
      <c r="E26" s="1218" t="s">
        <v>1834</v>
      </c>
      <c r="F26" s="1218" t="s">
        <v>1834</v>
      </c>
      <c r="G26" s="1218" t="s">
        <v>1834</v>
      </c>
      <c r="H26" s="1218" t="s">
        <v>1834</v>
      </c>
      <c r="I26" s="1218" t="s">
        <v>1834</v>
      </c>
      <c r="J26" s="1218" t="s">
        <v>1834</v>
      </c>
      <c r="K26" s="1218" t="s">
        <v>1834</v>
      </c>
      <c r="L26" s="1218"/>
      <c r="M26" s="1218" t="s">
        <v>1834</v>
      </c>
      <c r="N26" s="1218" t="s">
        <v>1834</v>
      </c>
      <c r="O26" s="1218" t="s">
        <v>1834</v>
      </c>
      <c r="P26" s="1218" t="s">
        <v>1834</v>
      </c>
      <c r="Q26" s="1218"/>
      <c r="R26" s="1218"/>
      <c r="S26" s="1218"/>
      <c r="T26" s="1218"/>
      <c r="U26" s="1218"/>
      <c r="V26" s="1218"/>
      <c r="W26" s="1218"/>
      <c r="X26" s="1218"/>
      <c r="Y26" s="1218" t="s">
        <v>1824</v>
      </c>
      <c r="Z26" s="1219" t="str">
        <f t="shared" si="1"/>
        <v>–</v>
      </c>
    </row>
    <row r="27" spans="1:26" ht="12.75" customHeight="1">
      <c r="A27" s="1217" t="s">
        <v>1836</v>
      </c>
      <c r="B27" s="1218">
        <v>6261.65</v>
      </c>
      <c r="C27" s="1218">
        <v>4495.87</v>
      </c>
      <c r="D27" s="1218">
        <v>4591.53</v>
      </c>
      <c r="E27" s="1218">
        <v>4202.32</v>
      </c>
      <c r="F27" s="1218">
        <v>3711.86</v>
      </c>
      <c r="G27" s="1218">
        <v>3631.48</v>
      </c>
      <c r="H27" s="1218">
        <v>3779.65</v>
      </c>
      <c r="I27" s="1218">
        <v>4099.91</v>
      </c>
      <c r="J27" s="1218">
        <v>4423.8500000000004</v>
      </c>
      <c r="K27" s="1218">
        <v>5124.49</v>
      </c>
      <c r="L27" s="1218">
        <v>5377.26</v>
      </c>
      <c r="M27" s="1218">
        <v>5604.97</v>
      </c>
      <c r="N27" s="1218">
        <v>5896.73</v>
      </c>
      <c r="O27" s="1218">
        <v>6075.55</v>
      </c>
      <c r="P27" s="1218">
        <v>6283.58</v>
      </c>
      <c r="Q27" s="1218">
        <v>6469.46</v>
      </c>
      <c r="R27" s="1218">
        <v>6688.98</v>
      </c>
      <c r="S27" s="1218">
        <v>7003.1</v>
      </c>
      <c r="T27" s="1218">
        <v>7175.2</v>
      </c>
      <c r="U27" s="1218">
        <v>7265.53</v>
      </c>
      <c r="V27" s="1218">
        <v>7243.75</v>
      </c>
      <c r="W27" s="1218">
        <v>7098.18</v>
      </c>
      <c r="X27" s="1218">
        <v>7032.8</v>
      </c>
      <c r="Y27" s="1218">
        <v>6694.2146709999997</v>
      </c>
      <c r="Z27" s="1219">
        <f t="shared" si="1"/>
        <v>6.9081579296191922E-2</v>
      </c>
    </row>
    <row r="28" spans="1:26" ht="12.75" customHeight="1">
      <c r="A28" s="1223" t="s">
        <v>1837</v>
      </c>
      <c r="B28" s="1218">
        <v>2428.86</v>
      </c>
      <c r="C28" s="1218">
        <v>2411.0100000000002</v>
      </c>
      <c r="D28" s="1218">
        <v>2318.19</v>
      </c>
      <c r="E28" s="1218">
        <v>2361.4499999999998</v>
      </c>
      <c r="F28" s="1218">
        <v>2148.09</v>
      </c>
      <c r="G28" s="1218">
        <v>2193.4499999999998</v>
      </c>
      <c r="H28" s="1218">
        <v>2306.64</v>
      </c>
      <c r="I28" s="1218">
        <v>2414.58</v>
      </c>
      <c r="J28" s="1218">
        <v>2512.65</v>
      </c>
      <c r="K28" s="1218">
        <v>2581.7399999999998</v>
      </c>
      <c r="L28" s="1218">
        <v>2711.52</v>
      </c>
      <c r="M28" s="1218">
        <v>2838.99</v>
      </c>
      <c r="N28" s="1218">
        <v>2964.99</v>
      </c>
      <c r="O28" s="1218">
        <v>3059.49</v>
      </c>
      <c r="P28" s="1218">
        <v>3156.72</v>
      </c>
      <c r="Q28" s="1218">
        <v>3227.28</v>
      </c>
      <c r="R28" s="1218">
        <v>3421.95</v>
      </c>
      <c r="S28" s="1218">
        <v>3515.19</v>
      </c>
      <c r="T28" s="1218">
        <v>3708.18</v>
      </c>
      <c r="U28" s="1218">
        <v>3653.79</v>
      </c>
      <c r="V28" s="1218">
        <v>3683.4</v>
      </c>
      <c r="W28" s="1218">
        <v>3582.6</v>
      </c>
      <c r="X28" s="1218">
        <v>3487.05</v>
      </c>
      <c r="Y28" s="1218">
        <v>3712.9785000000002</v>
      </c>
      <c r="Z28" s="1219">
        <f t="shared" si="1"/>
        <v>0.52869185543835373</v>
      </c>
    </row>
    <row r="29" spans="1:26" ht="12.75" customHeight="1">
      <c r="A29" s="1223" t="s">
        <v>1838</v>
      </c>
      <c r="B29" s="1218">
        <v>650.9</v>
      </c>
      <c r="C29" s="1218">
        <v>637.91999999999996</v>
      </c>
      <c r="D29" s="1218">
        <v>617.01</v>
      </c>
      <c r="E29" s="1218">
        <v>536.94000000000005</v>
      </c>
      <c r="F29" s="1218">
        <v>495.86</v>
      </c>
      <c r="G29" s="1218">
        <v>489.34</v>
      </c>
      <c r="H29" s="1218">
        <v>510.87</v>
      </c>
      <c r="I29" s="1218">
        <v>563.14</v>
      </c>
      <c r="J29" s="1218">
        <v>615.62</v>
      </c>
      <c r="K29" s="1218">
        <v>888.99</v>
      </c>
      <c r="L29" s="1218">
        <v>910.89</v>
      </c>
      <c r="M29" s="1218">
        <v>937.78</v>
      </c>
      <c r="N29" s="1218">
        <v>967.77</v>
      </c>
      <c r="O29" s="1218">
        <v>989.46</v>
      </c>
      <c r="P29" s="1218">
        <v>1018.61</v>
      </c>
      <c r="Q29" s="1218">
        <v>1037.99</v>
      </c>
      <c r="R29" s="1218">
        <v>1053.22</v>
      </c>
      <c r="S29" s="1218">
        <v>1077.3800000000001</v>
      </c>
      <c r="T29" s="1218">
        <v>1123.27</v>
      </c>
      <c r="U29" s="1218">
        <v>1104.32</v>
      </c>
      <c r="V29" s="1218">
        <v>1112.04</v>
      </c>
      <c r="W29" s="1218">
        <v>1105.31</v>
      </c>
      <c r="X29" s="1218">
        <v>1020.57</v>
      </c>
      <c r="Y29" s="1218">
        <v>1032.0303799999999</v>
      </c>
      <c r="Z29" s="1219">
        <f t="shared" si="1"/>
        <v>0.58554367798432938</v>
      </c>
    </row>
    <row r="30" spans="1:26" ht="12.75" customHeight="1">
      <c r="A30" s="1223" t="s">
        <v>1839</v>
      </c>
      <c r="B30" s="1218">
        <v>1.05</v>
      </c>
      <c r="C30" s="1218">
        <v>2.1</v>
      </c>
      <c r="D30" s="1218">
        <v>1.89</v>
      </c>
      <c r="E30" s="1218">
        <v>2.52</v>
      </c>
      <c r="F30" s="1218">
        <v>2.1</v>
      </c>
      <c r="G30" s="1218">
        <v>4.2</v>
      </c>
      <c r="H30" s="1218">
        <v>5.04</v>
      </c>
      <c r="I30" s="1218">
        <v>5.25</v>
      </c>
      <c r="J30" s="1218">
        <v>5.25</v>
      </c>
      <c r="K30" s="1218">
        <v>7.56</v>
      </c>
      <c r="L30" s="1218">
        <v>9.4499999999999993</v>
      </c>
      <c r="M30" s="1218">
        <v>7.98</v>
      </c>
      <c r="N30" s="1218">
        <v>7.56</v>
      </c>
      <c r="O30" s="1218">
        <v>6.93</v>
      </c>
      <c r="P30" s="1218">
        <v>5.46</v>
      </c>
      <c r="Q30" s="1218">
        <v>4.83</v>
      </c>
      <c r="R30" s="1218">
        <v>2.52</v>
      </c>
      <c r="S30" s="1218">
        <v>2.31</v>
      </c>
      <c r="T30" s="1218">
        <v>2.73</v>
      </c>
      <c r="U30" s="1218">
        <v>3.57</v>
      </c>
      <c r="V30" s="1218">
        <v>3.36</v>
      </c>
      <c r="W30" s="1218">
        <v>3.36</v>
      </c>
      <c r="X30" s="1218">
        <v>3.36</v>
      </c>
      <c r="Y30" s="1218">
        <v>15.673791</v>
      </c>
      <c r="Z30" s="1219">
        <f t="shared" si="1"/>
        <v>13.927419999999998</v>
      </c>
    </row>
    <row r="31" spans="1:26" ht="12.75" customHeight="1">
      <c r="A31" s="1223" t="s">
        <v>1840</v>
      </c>
      <c r="B31" s="1218">
        <v>3143.4</v>
      </c>
      <c r="C31" s="1218">
        <v>1407.4</v>
      </c>
      <c r="D31" s="1218">
        <v>1630.6</v>
      </c>
      <c r="E31" s="1218">
        <v>1283.4000000000001</v>
      </c>
      <c r="F31" s="1218">
        <v>1047.8</v>
      </c>
      <c r="G31" s="1218">
        <v>926.9</v>
      </c>
      <c r="H31" s="1218">
        <v>939.3</v>
      </c>
      <c r="I31" s="1218">
        <v>1106.7</v>
      </c>
      <c r="J31" s="1218">
        <v>1280.3</v>
      </c>
      <c r="K31" s="1218">
        <v>1636.8</v>
      </c>
      <c r="L31" s="1218">
        <v>1736</v>
      </c>
      <c r="M31" s="1218">
        <v>1810.4</v>
      </c>
      <c r="N31" s="1218">
        <v>1946.8</v>
      </c>
      <c r="O31" s="1218">
        <v>2008.8</v>
      </c>
      <c r="P31" s="1218">
        <v>2089.4</v>
      </c>
      <c r="Q31" s="1218">
        <v>2182.4</v>
      </c>
      <c r="R31" s="1218">
        <v>2208.19</v>
      </c>
      <c r="S31" s="1218">
        <v>2396.3000000000002</v>
      </c>
      <c r="T31" s="1218">
        <v>2331.1999999999998</v>
      </c>
      <c r="U31" s="1218">
        <v>2498.6</v>
      </c>
      <c r="V31" s="1218">
        <v>2436.6</v>
      </c>
      <c r="W31" s="1218">
        <v>2399.4</v>
      </c>
      <c r="X31" s="1218">
        <v>2514.1</v>
      </c>
      <c r="Y31" s="1218">
        <v>1933.5319999999999</v>
      </c>
      <c r="Z31" s="1219">
        <f t="shared" si="1"/>
        <v>-0.38489151873767263</v>
      </c>
    </row>
    <row r="32" spans="1:26" ht="12.75" customHeight="1">
      <c r="A32" s="1223" t="s">
        <v>1841</v>
      </c>
      <c r="B32" s="1218"/>
      <c r="C32" s="1218" t="s">
        <v>1834</v>
      </c>
      <c r="D32" s="1218" t="s">
        <v>1834</v>
      </c>
      <c r="E32" s="1218" t="s">
        <v>1834</v>
      </c>
      <c r="F32" s="1218" t="s">
        <v>1834</v>
      </c>
      <c r="G32" s="1218" t="s">
        <v>1834</v>
      </c>
      <c r="H32" s="1218" t="s">
        <v>1834</v>
      </c>
      <c r="I32" s="1218" t="s">
        <v>1834</v>
      </c>
      <c r="J32" s="1218" t="s">
        <v>1834</v>
      </c>
      <c r="K32" s="1218" t="s">
        <v>1834</v>
      </c>
      <c r="L32" s="1218"/>
      <c r="M32" s="1218" t="s">
        <v>1834</v>
      </c>
      <c r="N32" s="1218" t="s">
        <v>1834</v>
      </c>
      <c r="O32" s="1218" t="s">
        <v>1834</v>
      </c>
      <c r="P32" s="1218" t="s">
        <v>1834</v>
      </c>
      <c r="Q32" s="1218"/>
      <c r="R32" s="1218"/>
      <c r="S32" s="1218"/>
      <c r="T32" s="1218"/>
      <c r="U32" s="1218"/>
      <c r="V32" s="1218"/>
      <c r="W32" s="1218"/>
      <c r="X32" s="1218"/>
      <c r="Y32" s="1218" t="s">
        <v>1834</v>
      </c>
      <c r="Z32" s="1219" t="str">
        <f t="shared" si="1"/>
        <v>–</v>
      </c>
    </row>
    <row r="33" spans="1:26" ht="12.75" customHeight="1">
      <c r="A33" s="1223" t="s">
        <v>1842</v>
      </c>
      <c r="B33" s="1218">
        <v>28.14</v>
      </c>
      <c r="C33" s="1218">
        <v>28.14</v>
      </c>
      <c r="D33" s="1218">
        <v>17.64</v>
      </c>
      <c r="E33" s="1218">
        <v>14.91</v>
      </c>
      <c r="F33" s="1218">
        <v>14.91</v>
      </c>
      <c r="G33" s="1218">
        <v>14.49</v>
      </c>
      <c r="H33" s="1218">
        <v>14.7</v>
      </c>
      <c r="I33" s="1218">
        <v>7.14</v>
      </c>
      <c r="J33" s="1218">
        <v>6.93</v>
      </c>
      <c r="K33" s="1218">
        <v>6.3</v>
      </c>
      <c r="L33" s="1218">
        <v>6.3</v>
      </c>
      <c r="M33" s="1218">
        <v>6.72</v>
      </c>
      <c r="N33" s="1218">
        <v>6.51</v>
      </c>
      <c r="O33" s="1218">
        <v>7.77</v>
      </c>
      <c r="P33" s="1218">
        <v>10.29</v>
      </c>
      <c r="Q33" s="1218">
        <v>13.86</v>
      </c>
      <c r="R33" s="1218"/>
      <c r="S33" s="1218">
        <v>8.82</v>
      </c>
      <c r="T33" s="1218">
        <v>6.72</v>
      </c>
      <c r="U33" s="1218">
        <v>5.25</v>
      </c>
      <c r="V33" s="1218">
        <v>5.25</v>
      </c>
      <c r="W33" s="1218">
        <v>4.41</v>
      </c>
      <c r="X33" s="1218">
        <v>4.62</v>
      </c>
      <c r="Y33" s="1218" t="s">
        <v>1834</v>
      </c>
      <c r="Z33" s="1219" t="str">
        <f t="shared" si="1"/>
        <v>–</v>
      </c>
    </row>
    <row r="34" spans="1:26" ht="12.75" customHeight="1">
      <c r="A34" s="1223" t="s">
        <v>1843</v>
      </c>
      <c r="B34" s="1218">
        <v>9.3000000000000007</v>
      </c>
      <c r="C34" s="1218">
        <v>9.3000000000000007</v>
      </c>
      <c r="D34" s="1218">
        <v>6.2</v>
      </c>
      <c r="E34" s="1218">
        <v>3.1</v>
      </c>
      <c r="F34" s="1218">
        <v>3.1</v>
      </c>
      <c r="G34" s="1218">
        <v>3.1</v>
      </c>
      <c r="H34" s="1218">
        <v>3.1</v>
      </c>
      <c r="I34" s="1218">
        <v>3.1</v>
      </c>
      <c r="J34" s="1218">
        <v>3.1</v>
      </c>
      <c r="K34" s="1218">
        <v>3.1</v>
      </c>
      <c r="L34" s="1218">
        <v>3.1</v>
      </c>
      <c r="M34" s="1218">
        <v>3.1</v>
      </c>
      <c r="N34" s="1218">
        <v>3.1</v>
      </c>
      <c r="O34" s="1218">
        <v>3.1</v>
      </c>
      <c r="P34" s="1218">
        <v>3.1</v>
      </c>
      <c r="Q34" s="1218">
        <v>3.1</v>
      </c>
      <c r="R34" s="1218">
        <v>3.1</v>
      </c>
      <c r="S34" s="1218">
        <v>3.1</v>
      </c>
      <c r="T34" s="1218">
        <v>3.1</v>
      </c>
      <c r="U34" s="1218"/>
      <c r="V34" s="1218">
        <v>3.1</v>
      </c>
      <c r="W34" s="1218">
        <v>3.1</v>
      </c>
      <c r="X34" s="1218">
        <v>3.1</v>
      </c>
      <c r="Y34" s="1218"/>
      <c r="Z34" s="1219" t="str">
        <f t="shared" si="1"/>
        <v>–</v>
      </c>
    </row>
    <row r="35" spans="1:26" ht="12.75" customHeight="1">
      <c r="A35" s="1217" t="s">
        <v>1844</v>
      </c>
      <c r="B35" s="1218">
        <v>-3690</v>
      </c>
      <c r="C35" s="1218">
        <v>-3650</v>
      </c>
      <c r="D35" s="1218">
        <v>-3621</v>
      </c>
      <c r="E35" s="1218">
        <v>-3618</v>
      </c>
      <c r="F35" s="1218">
        <v>-3715</v>
      </c>
      <c r="G35" s="1218">
        <v>-3790</v>
      </c>
      <c r="H35" s="1218">
        <v>-3855</v>
      </c>
      <c r="I35" s="1218">
        <v>-4068</v>
      </c>
      <c r="J35" s="1218">
        <v>-4556</v>
      </c>
      <c r="K35" s="1218">
        <v>-4618</v>
      </c>
      <c r="L35" s="1218">
        <v>-4870</v>
      </c>
      <c r="M35" s="1218">
        <v>-4893</v>
      </c>
      <c r="N35" s="1218">
        <v>-5089</v>
      </c>
      <c r="O35" s="1218">
        <v>-5225</v>
      </c>
      <c r="P35" s="1218">
        <v>-5276</v>
      </c>
      <c r="Q35" s="1218">
        <v>-5349</v>
      </c>
      <c r="R35" s="1218">
        <v>-5353</v>
      </c>
      <c r="S35" s="1218">
        <v>-5438</v>
      </c>
      <c r="T35" s="1218">
        <v>-5383</v>
      </c>
      <c r="U35" s="1218">
        <v>-5360</v>
      </c>
      <c r="V35" s="1218">
        <v>-5410</v>
      </c>
      <c r="W35" s="1218">
        <v>-5435</v>
      </c>
      <c r="X35" s="1218">
        <v>-5442</v>
      </c>
      <c r="Y35" s="1218">
        <v>-6198.115675</v>
      </c>
      <c r="Z35" s="1219">
        <f t="shared" si="1"/>
        <v>0.67970614498644988</v>
      </c>
    </row>
    <row r="36" spans="1:26" ht="12.75" customHeight="1">
      <c r="A36" s="1223" t="s">
        <v>1845</v>
      </c>
      <c r="B36" s="1218">
        <v>-3690</v>
      </c>
      <c r="C36" s="1218"/>
      <c r="D36" s="1218"/>
      <c r="E36" s="1218"/>
      <c r="F36" s="1218"/>
      <c r="G36" s="1218"/>
      <c r="H36" s="1218"/>
      <c r="I36" s="1218"/>
      <c r="J36" s="1218"/>
      <c r="K36" s="1218"/>
      <c r="L36" s="1218">
        <v>-4870</v>
      </c>
      <c r="M36" s="1218"/>
      <c r="N36" s="1218"/>
      <c r="O36" s="1218"/>
      <c r="P36" s="1218"/>
      <c r="Q36" s="1218">
        <v>-5349</v>
      </c>
      <c r="R36" s="1218">
        <v>-5353</v>
      </c>
      <c r="S36" s="1218">
        <v>-5438</v>
      </c>
      <c r="T36" s="1218">
        <v>-5383</v>
      </c>
      <c r="U36" s="1218">
        <v>-5360</v>
      </c>
      <c r="V36" s="1218">
        <v>-5410</v>
      </c>
      <c r="W36" s="1218">
        <v>-5435</v>
      </c>
      <c r="X36" s="1218">
        <v>-5442</v>
      </c>
      <c r="Y36" s="1218">
        <v>-6248.4781999999996</v>
      </c>
      <c r="Z36" s="1219">
        <f t="shared" si="1"/>
        <v>0.69335452574525736</v>
      </c>
    </row>
    <row r="37" spans="1:26" ht="12.75" customHeight="1">
      <c r="A37" s="1223" t="s">
        <v>1846</v>
      </c>
      <c r="B37" s="1218"/>
      <c r="C37" s="1218"/>
      <c r="D37" s="1218"/>
      <c r="E37" s="1218"/>
      <c r="F37" s="1218"/>
      <c r="G37" s="1218"/>
      <c r="H37" s="1218"/>
      <c r="I37" s="1218"/>
      <c r="J37" s="1218"/>
      <c r="K37" s="1218"/>
      <c r="L37" s="1218"/>
      <c r="M37" s="1218"/>
      <c r="N37" s="1218"/>
      <c r="O37" s="1218"/>
      <c r="P37" s="1218"/>
      <c r="Q37" s="1218"/>
      <c r="R37" s="1218"/>
      <c r="S37" s="1218"/>
      <c r="T37" s="1218"/>
      <c r="U37" s="1218"/>
      <c r="V37" s="1218"/>
      <c r="W37" s="1218"/>
      <c r="X37" s="1218"/>
      <c r="Y37" s="1218">
        <v>-1705.8689999999999</v>
      </c>
      <c r="Z37" s="1219" t="str">
        <f t="shared" si="1"/>
        <v>–</v>
      </c>
    </row>
    <row r="38" spans="1:26" ht="12.75" customHeight="1">
      <c r="A38" s="1223" t="s">
        <v>1847</v>
      </c>
      <c r="B38" s="1218"/>
      <c r="C38" s="1218"/>
      <c r="D38" s="1218"/>
      <c r="E38" s="1218"/>
      <c r="F38" s="1218"/>
      <c r="G38" s="1218"/>
      <c r="H38" s="1218"/>
      <c r="I38" s="1218"/>
      <c r="J38" s="1218"/>
      <c r="K38" s="1218"/>
      <c r="L38" s="1218"/>
      <c r="M38" s="1218"/>
      <c r="N38" s="1218"/>
      <c r="O38" s="1218"/>
      <c r="P38" s="1218"/>
      <c r="Q38" s="1218"/>
      <c r="R38" s="1218"/>
      <c r="S38" s="1218"/>
      <c r="T38" s="1218"/>
      <c r="U38" s="1218"/>
      <c r="V38" s="1218"/>
      <c r="W38" s="1218"/>
      <c r="X38" s="1218"/>
      <c r="Y38" s="1218" t="s">
        <v>1834</v>
      </c>
      <c r="Z38" s="1219" t="str">
        <f t="shared" si="1"/>
        <v>–</v>
      </c>
    </row>
    <row r="39" spans="1:26" ht="12.75" customHeight="1">
      <c r="A39" s="1223" t="s">
        <v>1848</v>
      </c>
      <c r="B39" s="1218"/>
      <c r="C39" s="1218"/>
      <c r="D39" s="1218"/>
      <c r="E39" s="1218"/>
      <c r="F39" s="1218"/>
      <c r="G39" s="1218"/>
      <c r="H39" s="1218"/>
      <c r="I39" s="1218"/>
      <c r="J39" s="1218"/>
      <c r="K39" s="1218"/>
      <c r="L39" s="1218"/>
      <c r="M39" s="1218"/>
      <c r="N39" s="1218"/>
      <c r="O39" s="1218"/>
      <c r="P39" s="1218"/>
      <c r="Q39" s="1218"/>
      <c r="R39" s="1218"/>
      <c r="S39" s="1218"/>
      <c r="T39" s="1218"/>
      <c r="U39" s="1218"/>
      <c r="V39" s="1218"/>
      <c r="W39" s="1218"/>
      <c r="X39" s="1218"/>
      <c r="Y39" s="1218">
        <v>1732.7929999999999</v>
      </c>
      <c r="Z39" s="1219" t="str">
        <f t="shared" si="1"/>
        <v>–</v>
      </c>
    </row>
    <row r="40" spans="1:26" ht="12.75" customHeight="1">
      <c r="A40" s="1223" t="s">
        <v>1849</v>
      </c>
      <c r="B40" s="1218"/>
      <c r="C40" s="1218"/>
      <c r="D40" s="1218"/>
      <c r="E40" s="1218"/>
      <c r="F40" s="1218"/>
      <c r="G40" s="1218"/>
      <c r="H40" s="1218"/>
      <c r="I40" s="1218"/>
      <c r="J40" s="1218"/>
      <c r="K40" s="1218"/>
      <c r="L40" s="1218"/>
      <c r="M40" s="1218"/>
      <c r="N40" s="1218"/>
      <c r="O40" s="1218"/>
      <c r="P40" s="1218"/>
      <c r="Q40" s="1218"/>
      <c r="R40" s="1218"/>
      <c r="S40" s="1218"/>
      <c r="T40" s="1218"/>
      <c r="U40" s="1218"/>
      <c r="V40" s="1218"/>
      <c r="W40" s="1218"/>
      <c r="X40" s="1218"/>
      <c r="Y40" s="1218">
        <v>23.438524999999998</v>
      </c>
      <c r="Z40" s="1219" t="str">
        <f t="shared" si="1"/>
        <v>–</v>
      </c>
    </row>
    <row r="41" spans="1:26" ht="12.75" customHeight="1">
      <c r="A41" s="1224" t="s">
        <v>1850</v>
      </c>
      <c r="B41" s="1218">
        <v>1852.2</v>
      </c>
      <c r="C41" s="1218">
        <v>1699.95</v>
      </c>
      <c r="D41" s="1218">
        <v>1710.45</v>
      </c>
      <c r="E41" s="1218">
        <v>1728.93</v>
      </c>
      <c r="F41" s="1218">
        <v>1743.58</v>
      </c>
      <c r="G41" s="1218">
        <v>1764.79</v>
      </c>
      <c r="H41" s="1218">
        <v>1779.07</v>
      </c>
      <c r="I41" s="1218">
        <v>1789.57</v>
      </c>
      <c r="J41" s="1218">
        <v>1794.19</v>
      </c>
      <c r="K41" s="1218">
        <v>1799.44</v>
      </c>
      <c r="L41" s="1218">
        <v>1753</v>
      </c>
      <c r="M41" s="1218">
        <v>1859.04</v>
      </c>
      <c r="N41" s="1218">
        <v>1884.82</v>
      </c>
      <c r="O41" s="1218">
        <v>1910.23</v>
      </c>
      <c r="P41" s="1218">
        <v>1970.03</v>
      </c>
      <c r="Q41" s="1218">
        <v>1915</v>
      </c>
      <c r="R41" s="1218">
        <v>1972</v>
      </c>
      <c r="S41" s="1218">
        <v>2019</v>
      </c>
      <c r="T41" s="1218">
        <v>2065</v>
      </c>
      <c r="U41" s="1218">
        <v>2078</v>
      </c>
      <c r="V41" s="1218">
        <v>2139</v>
      </c>
      <c r="W41" s="1218">
        <v>2161</v>
      </c>
      <c r="X41" s="1218">
        <v>2475.4</v>
      </c>
      <c r="Y41" s="1218">
        <v>768.78586889999997</v>
      </c>
      <c r="Z41" s="1219">
        <f t="shared" si="1"/>
        <v>-0.58493366326530616</v>
      </c>
    </row>
    <row r="42" spans="1:26" ht="12.75" customHeight="1">
      <c r="A42" s="1225" t="s">
        <v>1851</v>
      </c>
      <c r="B42" s="1218"/>
      <c r="C42" s="1218">
        <v>1361.64</v>
      </c>
      <c r="D42" s="1218">
        <v>1370.25</v>
      </c>
      <c r="E42" s="1218">
        <v>1385.79</v>
      </c>
      <c r="F42" s="1218">
        <v>1393.98</v>
      </c>
      <c r="G42" s="1218">
        <v>1413.09</v>
      </c>
      <c r="H42" s="1218">
        <v>1423.17</v>
      </c>
      <c r="I42" s="1218">
        <v>1431.36</v>
      </c>
      <c r="J42" s="1218">
        <v>1432.83</v>
      </c>
      <c r="K42" s="1218">
        <v>1433.67</v>
      </c>
      <c r="L42" s="1218"/>
      <c r="M42" s="1218">
        <v>1463.7</v>
      </c>
      <c r="N42" s="1218">
        <v>1479.03</v>
      </c>
      <c r="O42" s="1218">
        <v>1494.78</v>
      </c>
      <c r="P42" s="1218">
        <v>1537.41</v>
      </c>
      <c r="Q42" s="1218"/>
      <c r="R42" s="1218"/>
      <c r="S42" s="1218"/>
      <c r="T42" s="1218"/>
      <c r="U42" s="1218"/>
      <c r="V42" s="1218"/>
      <c r="W42" s="1218"/>
      <c r="X42" s="1218"/>
      <c r="Y42" s="1218">
        <v>627.91029000000003</v>
      </c>
      <c r="Z42" s="1219" t="str">
        <f t="shared" si="1"/>
        <v>–</v>
      </c>
    </row>
    <row r="43" spans="1:26" ht="12.75" customHeight="1">
      <c r="A43" s="1225" t="s">
        <v>1852</v>
      </c>
      <c r="B43" s="1218">
        <v>223.2</v>
      </c>
      <c r="C43" s="1218">
        <v>338.31</v>
      </c>
      <c r="D43" s="1218">
        <v>340.2</v>
      </c>
      <c r="E43" s="1218">
        <v>343.14</v>
      </c>
      <c r="F43" s="1218">
        <v>349.6</v>
      </c>
      <c r="G43" s="1218">
        <v>351.7</v>
      </c>
      <c r="H43" s="1218">
        <v>355.9</v>
      </c>
      <c r="I43" s="1218">
        <v>358.21</v>
      </c>
      <c r="J43" s="1218">
        <v>361.36</v>
      </c>
      <c r="K43" s="1218">
        <v>365.77</v>
      </c>
      <c r="L43" s="1218"/>
      <c r="M43" s="1218">
        <v>311.64</v>
      </c>
      <c r="N43" s="1218">
        <v>318.99</v>
      </c>
      <c r="O43" s="1218">
        <v>328.65</v>
      </c>
      <c r="P43" s="1218">
        <v>342.72</v>
      </c>
      <c r="Q43" s="1218"/>
      <c r="R43" s="1218"/>
      <c r="S43" s="1218"/>
      <c r="T43" s="1218"/>
      <c r="U43" s="1218"/>
      <c r="V43" s="1218"/>
      <c r="W43" s="1218"/>
      <c r="X43" s="1218">
        <v>291.39999999999998</v>
      </c>
      <c r="Y43" s="1218">
        <v>55.109923999999999</v>
      </c>
      <c r="Z43" s="1219">
        <f t="shared" si="1"/>
        <v>-0.75309173835125442</v>
      </c>
    </row>
    <row r="44" spans="1:26" ht="12.75" customHeight="1">
      <c r="A44" s="1225" t="s">
        <v>1853</v>
      </c>
      <c r="B44" s="1218"/>
      <c r="C44" s="1218"/>
      <c r="D44" s="1218"/>
      <c r="E44" s="1218"/>
      <c r="F44" s="1218"/>
      <c r="G44" s="1218"/>
      <c r="H44" s="1218"/>
      <c r="I44" s="1218"/>
      <c r="J44" s="1218"/>
      <c r="K44" s="1218"/>
      <c r="L44" s="1218"/>
      <c r="M44" s="1218">
        <v>83.7</v>
      </c>
      <c r="N44" s="1218">
        <v>86.8</v>
      </c>
      <c r="O44" s="1218">
        <v>86.8</v>
      </c>
      <c r="P44" s="1218">
        <v>89.9</v>
      </c>
      <c r="Q44" s="1218"/>
      <c r="R44" s="1218"/>
      <c r="S44" s="1218"/>
      <c r="T44" s="1218"/>
      <c r="U44" s="1218"/>
      <c r="V44" s="1218"/>
      <c r="W44" s="1218"/>
      <c r="X44" s="1218"/>
      <c r="Y44" s="1218">
        <v>26.154054899999998</v>
      </c>
      <c r="Z44" s="1219" t="str">
        <f t="shared" si="1"/>
        <v>–</v>
      </c>
    </row>
    <row r="45" spans="1:26" ht="12.75" customHeight="1">
      <c r="A45" s="1225" t="s">
        <v>1854</v>
      </c>
      <c r="B45" s="1218"/>
      <c r="C45" s="1218"/>
      <c r="D45" s="1218"/>
      <c r="E45" s="1218"/>
      <c r="F45" s="1218"/>
      <c r="G45" s="1218"/>
      <c r="H45" s="1218"/>
      <c r="I45" s="1218"/>
      <c r="J45" s="1218"/>
      <c r="K45" s="1218"/>
      <c r="L45" s="1218"/>
      <c r="M45" s="1218"/>
      <c r="N45" s="1218"/>
      <c r="O45" s="1218"/>
      <c r="P45" s="1218"/>
      <c r="Q45" s="1218"/>
      <c r="R45" s="1218"/>
      <c r="S45" s="1218"/>
      <c r="T45" s="1218"/>
      <c r="U45" s="1218"/>
      <c r="V45" s="1218"/>
      <c r="W45" s="1218"/>
      <c r="X45" s="1218"/>
      <c r="Y45" s="1218">
        <v>59.611600000000003</v>
      </c>
      <c r="Z45" s="1219" t="str">
        <f t="shared" si="1"/>
        <v>–</v>
      </c>
    </row>
    <row r="46" spans="1:26" ht="12.75" customHeight="1">
      <c r="A46" s="1224" t="s">
        <v>1855</v>
      </c>
      <c r="B46" s="1218"/>
      <c r="C46" s="1218"/>
      <c r="D46" s="1218"/>
      <c r="E46" s="1218"/>
      <c r="F46" s="1218"/>
      <c r="G46" s="1218"/>
      <c r="H46" s="1218"/>
      <c r="I46" s="1218"/>
      <c r="J46" s="1218"/>
      <c r="K46" s="1218"/>
      <c r="L46" s="1218"/>
      <c r="M46" s="1218"/>
      <c r="N46" s="1218"/>
      <c r="O46" s="1218"/>
      <c r="P46" s="1218"/>
      <c r="Q46" s="1218"/>
      <c r="R46" s="1218"/>
      <c r="S46" s="1218"/>
      <c r="T46" s="1218"/>
      <c r="U46" s="1218"/>
      <c r="V46" s="1218"/>
      <c r="W46" s="1218"/>
      <c r="X46" s="1218"/>
      <c r="Y46" s="1218" t="s">
        <v>1824</v>
      </c>
      <c r="Z46" s="1219" t="str">
        <f t="shared" si="1"/>
        <v>–</v>
      </c>
    </row>
    <row r="47" spans="1:26" ht="26.25" customHeight="1">
      <c r="A47" s="1226" t="s">
        <v>1856</v>
      </c>
      <c r="B47" s="1212" t="str">
        <f t="shared" ref="B47:Y47" ca="1" si="2">IF(COLUMN() &lt;= 2, "", SUBSTITUTE(INDIRECT(ADDRESS(1,COLUMN()-1)), "Base year", "BY") &amp; "/" &amp; INDIRECT(ADDRESS(1,COLUMN())))</f>
        <v/>
      </c>
      <c r="C47" s="1212" t="str">
        <f t="shared" ca="1" si="2"/>
        <v>1990/1991</v>
      </c>
      <c r="D47" s="1212" t="str">
        <f t="shared" ca="1" si="2"/>
        <v>1991/1992</v>
      </c>
      <c r="E47" s="1212" t="str">
        <f t="shared" ca="1" si="2"/>
        <v>1992/1993</v>
      </c>
      <c r="F47" s="1212" t="str">
        <f t="shared" ca="1" si="2"/>
        <v>1993/1994</v>
      </c>
      <c r="G47" s="1212" t="str">
        <f t="shared" ca="1" si="2"/>
        <v>1994/1995</v>
      </c>
      <c r="H47" s="1212" t="str">
        <f t="shared" ca="1" si="2"/>
        <v>1995/1996</v>
      </c>
      <c r="I47" s="1212" t="str">
        <f t="shared" ca="1" si="2"/>
        <v>1996/1997</v>
      </c>
      <c r="J47" s="1212" t="str">
        <f t="shared" ca="1" si="2"/>
        <v>1997/1998</v>
      </c>
      <c r="K47" s="1212" t="str">
        <f t="shared" ca="1" si="2"/>
        <v>1998/1999</v>
      </c>
      <c r="L47" s="1212" t="str">
        <f t="shared" ca="1" si="2"/>
        <v>1999/2000</v>
      </c>
      <c r="M47" s="1212" t="str">
        <f t="shared" ca="1" si="2"/>
        <v>2000/2001</v>
      </c>
      <c r="N47" s="1212" t="str">
        <f t="shared" ca="1" si="2"/>
        <v>2001/2002</v>
      </c>
      <c r="O47" s="1212" t="str">
        <f t="shared" ca="1" si="2"/>
        <v>2002/2003</v>
      </c>
      <c r="P47" s="1212" t="str">
        <f t="shared" ca="1" si="2"/>
        <v>2003/2004</v>
      </c>
      <c r="Q47" s="1212" t="str">
        <f t="shared" ca="1" si="2"/>
        <v>2004/2005</v>
      </c>
      <c r="R47" s="1212" t="str">
        <f t="shared" ca="1" si="2"/>
        <v>2005/2006</v>
      </c>
      <c r="S47" s="1212" t="str">
        <f t="shared" ca="1" si="2"/>
        <v>2006/2007</v>
      </c>
      <c r="T47" s="1212" t="str">
        <f t="shared" ca="1" si="2"/>
        <v>2007/2008</v>
      </c>
      <c r="U47" s="1212" t="str">
        <f t="shared" ca="1" si="2"/>
        <v>2008/2009</v>
      </c>
      <c r="V47" s="1212" t="str">
        <f t="shared" ca="1" si="2"/>
        <v>2009/2010</v>
      </c>
      <c r="W47" s="1212" t="str">
        <f t="shared" ca="1" si="2"/>
        <v>2010/2011</v>
      </c>
      <c r="X47" s="1212" t="str">
        <f t="shared" ca="1" si="2"/>
        <v>2011/2012</v>
      </c>
      <c r="Y47" s="1212" t="str">
        <f t="shared" ca="1" si="2"/>
        <v>2012/2013</v>
      </c>
      <c r="Z47" s="1212" t="str">
        <f ca="1">OFFSET($B$1,0,0,1,1) &amp; "/" &amp; INDIRECT(ADDRESS(1,COLUMN()-1))</f>
        <v>1990/2013</v>
      </c>
    </row>
    <row r="48" spans="1:26" ht="12.75" customHeight="1">
      <c r="A48" s="1215" t="s">
        <v>1810</v>
      </c>
      <c r="B48" s="1216"/>
      <c r="C48" s="1216"/>
      <c r="D48" s="1216"/>
      <c r="E48" s="1216"/>
      <c r="F48" s="1216"/>
      <c r="G48" s="1216"/>
      <c r="H48" s="1216"/>
      <c r="I48" s="1216"/>
      <c r="J48" s="1216"/>
      <c r="K48" s="1216"/>
      <c r="L48" s="1216"/>
      <c r="M48" s="1216"/>
      <c r="N48" s="1216"/>
      <c r="O48" s="1216"/>
      <c r="P48" s="1216"/>
      <c r="Q48" s="1216"/>
      <c r="R48" s="1216"/>
      <c r="S48" s="1216"/>
      <c r="T48" s="1216"/>
      <c r="U48" s="1216"/>
      <c r="V48" s="1216"/>
      <c r="W48" s="1216"/>
      <c r="X48" s="1216"/>
      <c r="Y48" s="1216"/>
      <c r="Z48" s="1216"/>
    </row>
    <row r="49" spans="1:26" ht="13.5" customHeight="1">
      <c r="A49" s="1217" t="s">
        <v>1811</v>
      </c>
      <c r="B49" s="1219" t="str">
        <f t="shared" ref="B49:K54" si="3">IFERROR(IF(OR(SECTOR_AAC=0,SECTOR_AAC=-1),CHAR(150),SECTOR_AAC),IF(COLUMN()&lt;=2,"",CHAR(150)))</f>
        <v/>
      </c>
      <c r="C49" s="1219">
        <f t="shared" si="3"/>
        <v>-7.1426079454708136E-2</v>
      </c>
      <c r="D49" s="1219">
        <f t="shared" si="3"/>
        <v>-0.1417066109508287</v>
      </c>
      <c r="E49" s="1219">
        <f t="shared" si="3"/>
        <v>-0.12145147517166266</v>
      </c>
      <c r="F49" s="1219">
        <f t="shared" si="3"/>
        <v>-0.12427656898612593</v>
      </c>
      <c r="G49" s="1219">
        <f t="shared" si="3"/>
        <v>6.6778261869220534E-2</v>
      </c>
      <c r="H49" s="1219">
        <f t="shared" si="3"/>
        <v>-0.18039569107814668</v>
      </c>
      <c r="I49" s="1219">
        <f t="shared" si="3"/>
        <v>-3.4399836613957735E-2</v>
      </c>
      <c r="J49" s="1219">
        <f t="shared" si="3"/>
        <v>-1.2718498207362594E-2</v>
      </c>
      <c r="K49" s="1219">
        <f t="shared" si="3"/>
        <v>-2.4425377384612479E-2</v>
      </c>
      <c r="L49" s="1219">
        <f t="shared" ref="L49:Y54" si="4">IFERROR(IF(OR(SECTOR_AAC=0,SECTOR_AAC=-1),CHAR(150),SECTOR_AAC),IF(COLUMN()&lt;=2,"",CHAR(150)))</f>
        <v>4.0940821873570288E-2</v>
      </c>
      <c r="M49" s="1219">
        <f t="shared" si="4"/>
        <v>-2.6442042533946664E-2</v>
      </c>
      <c r="N49" s="1219">
        <f t="shared" si="4"/>
        <v>-7.4963309687482438E-3</v>
      </c>
      <c r="O49" s="1219">
        <f t="shared" si="4"/>
        <v>9.6382168159098613E-2</v>
      </c>
      <c r="P49" s="1219">
        <f t="shared" si="4"/>
        <v>7.4109853981823015E-2</v>
      </c>
      <c r="Q49" s="1219">
        <f t="shared" si="4"/>
        <v>7.4573798445902062E-2</v>
      </c>
      <c r="R49" s="1219">
        <f t="shared" si="4"/>
        <v>-3.2756614766412229E-2</v>
      </c>
      <c r="S49" s="1219">
        <f t="shared" si="4"/>
        <v>-0.14648372207165306</v>
      </c>
      <c r="T49" s="1219">
        <f t="shared" si="4"/>
        <v>0.10239876686166083</v>
      </c>
      <c r="U49" s="1219">
        <f t="shared" si="4"/>
        <v>-0.16696661497849985</v>
      </c>
      <c r="V49" s="1219">
        <f t="shared" si="4"/>
        <v>-1.7895668405650378E-2</v>
      </c>
      <c r="W49" s="1219">
        <f t="shared" si="4"/>
        <v>6.3306480467275383E-2</v>
      </c>
      <c r="X49" s="1219">
        <f t="shared" si="4"/>
        <v>6.2807583142921564E-2</v>
      </c>
      <c r="Y49" s="1219">
        <f t="shared" si="4"/>
        <v>0.31429987863842324</v>
      </c>
      <c r="Z49" s="1219">
        <f t="shared" ref="Z49:Z54" si="5">IFERROR(IF(OR(SECTOR_AAC_TOTAL=0,SECTOR_AAC_TOTAL=-1),CHAR(150),SECTOR_AAC_TOTAL),CHAR(150))</f>
        <v>-1.5275117783325354E-2</v>
      </c>
    </row>
    <row r="50" spans="1:26" ht="13.5" customHeight="1">
      <c r="A50" s="1217" t="s">
        <v>1812</v>
      </c>
      <c r="B50" s="1219" t="str">
        <f t="shared" si="3"/>
        <v/>
      </c>
      <c r="C50" s="1219">
        <f t="shared" si="3"/>
        <v>-1.0840108401083959E-2</v>
      </c>
      <c r="D50" s="1219">
        <f t="shared" si="3"/>
        <v>-7.9452054794520999E-3</v>
      </c>
      <c r="E50" s="1219">
        <f t="shared" si="3"/>
        <v>-8.2850041425019949E-4</v>
      </c>
      <c r="F50" s="1219">
        <f t="shared" si="3"/>
        <v>2.6810392482034207E-2</v>
      </c>
      <c r="G50" s="1219">
        <f t="shared" si="3"/>
        <v>2.0188425302826385E-2</v>
      </c>
      <c r="H50" s="1219">
        <f t="shared" si="3"/>
        <v>1.715039577836408E-2</v>
      </c>
      <c r="I50" s="1219">
        <f t="shared" si="3"/>
        <v>5.5252918287937769E-2</v>
      </c>
      <c r="J50" s="1219">
        <f t="shared" si="3"/>
        <v>0.11996066863323507</v>
      </c>
      <c r="K50" s="1219">
        <f t="shared" si="3"/>
        <v>1.3608428446005183E-2</v>
      </c>
      <c r="L50" s="1219">
        <f t="shared" si="4"/>
        <v>5.4569077522737208E-2</v>
      </c>
      <c r="M50" s="1219">
        <f t="shared" si="4"/>
        <v>4.7227926078028393E-3</v>
      </c>
      <c r="N50" s="1219">
        <f t="shared" si="4"/>
        <v>4.0057224606580899E-2</v>
      </c>
      <c r="O50" s="1219">
        <f t="shared" si="4"/>
        <v>2.6724307329534236E-2</v>
      </c>
      <c r="P50" s="1219">
        <f t="shared" si="4"/>
        <v>9.7607655502391921E-3</v>
      </c>
      <c r="Q50" s="1219">
        <f t="shared" si="4"/>
        <v>1.3836239575435894E-2</v>
      </c>
      <c r="R50" s="1219">
        <f t="shared" si="4"/>
        <v>7.478033277248386E-4</v>
      </c>
      <c r="S50" s="1219">
        <f t="shared" si="4"/>
        <v>1.5878946385204484E-2</v>
      </c>
      <c r="T50" s="1219">
        <f t="shared" si="4"/>
        <v>-1.0114012504597314E-2</v>
      </c>
      <c r="U50" s="1219">
        <f t="shared" si="4"/>
        <v>-4.2727103845439096E-3</v>
      </c>
      <c r="V50" s="1219">
        <f t="shared" si="4"/>
        <v>9.3283582089551675E-3</v>
      </c>
      <c r="W50" s="1219">
        <f t="shared" si="4"/>
        <v>4.6210720887245316E-3</v>
      </c>
      <c r="X50" s="1219">
        <f t="shared" si="4"/>
        <v>1.2879484820607079E-3</v>
      </c>
      <c r="Y50" s="1219">
        <f t="shared" si="4"/>
        <v>0.13929935685409789</v>
      </c>
      <c r="Z50" s="1219">
        <f t="shared" si="5"/>
        <v>2.2818787430683551E-2</v>
      </c>
    </row>
    <row r="51" spans="1:26" ht="13.5" customHeight="1">
      <c r="A51" s="1217" t="s">
        <v>1813</v>
      </c>
      <c r="B51" s="1219" t="str">
        <f t="shared" si="3"/>
        <v/>
      </c>
      <c r="C51" s="1219">
        <f t="shared" si="3"/>
        <v>-7.5708574847046406E-2</v>
      </c>
      <c r="D51" s="1219">
        <f t="shared" si="3"/>
        <v>-0.15182504322149004</v>
      </c>
      <c r="E51" s="1219">
        <f t="shared" si="3"/>
        <v>-0.1321238889616495</v>
      </c>
      <c r="F51" s="1219">
        <f t="shared" si="3"/>
        <v>-0.13966668562396634</v>
      </c>
      <c r="G51" s="1219">
        <f t="shared" si="3"/>
        <v>7.2442345099497096E-2</v>
      </c>
      <c r="H51" s="1219">
        <f t="shared" si="3"/>
        <v>-0.20324185607245349</v>
      </c>
      <c r="I51" s="1219">
        <f t="shared" si="3"/>
        <v>-4.7636154179643397E-2</v>
      </c>
      <c r="J51" s="1219">
        <f t="shared" si="3"/>
        <v>-3.4423505510511543E-2</v>
      </c>
      <c r="K51" s="1219">
        <f t="shared" si="3"/>
        <v>-3.1642150829973348E-2</v>
      </c>
      <c r="L51" s="1219">
        <f t="shared" si="4"/>
        <v>3.8234073436911986E-2</v>
      </c>
      <c r="M51" s="1219">
        <f t="shared" si="4"/>
        <v>-3.2729169221184184E-2</v>
      </c>
      <c r="N51" s="1219">
        <f t="shared" si="4"/>
        <v>-1.746112980002279E-2</v>
      </c>
      <c r="O51" s="1219">
        <f t="shared" si="4"/>
        <v>0.11183340212871951</v>
      </c>
      <c r="P51" s="1219">
        <f t="shared" si="4"/>
        <v>8.7290890444469582E-2</v>
      </c>
      <c r="Q51" s="1219">
        <f t="shared" si="4"/>
        <v>8.6127928136466858E-2</v>
      </c>
      <c r="R51" s="1219">
        <f t="shared" si="4"/>
        <v>-3.8705955112166457E-2</v>
      </c>
      <c r="S51" s="1219">
        <f t="shared" si="4"/>
        <v>-0.17649754451081356</v>
      </c>
      <c r="T51" s="1219">
        <f t="shared" si="4"/>
        <v>0.12805624945747041</v>
      </c>
      <c r="U51" s="1219">
        <f t="shared" si="4"/>
        <v>-0.1995231287039495</v>
      </c>
      <c r="V51" s="1219">
        <f t="shared" si="4"/>
        <v>-2.467224877049734E-2</v>
      </c>
      <c r="W51" s="1219">
        <f t="shared" si="4"/>
        <v>7.842364213023334E-2</v>
      </c>
      <c r="X51" s="1219">
        <f t="shared" si="4"/>
        <v>7.7570315870063355E-2</v>
      </c>
      <c r="Y51" s="1219">
        <f t="shared" si="4"/>
        <v>0.35332153704065639</v>
      </c>
      <c r="Z51" s="1219">
        <f t="shared" si="5"/>
        <v>-1.9706422654473088E-2</v>
      </c>
    </row>
    <row r="52" spans="1:26" ht="12.75" customHeight="1">
      <c r="A52" s="1217" t="s">
        <v>1814</v>
      </c>
      <c r="B52" s="1219" t="str">
        <f t="shared" si="3"/>
        <v/>
      </c>
      <c r="C52" s="1219">
        <f t="shared" si="3"/>
        <v>-9.2890202979378222E-2</v>
      </c>
      <c r="D52" s="1219">
        <f t="shared" si="3"/>
        <v>-0.13465900623954474</v>
      </c>
      <c r="E52" s="1219">
        <f t="shared" si="3"/>
        <v>-0.11738438690492203</v>
      </c>
      <c r="F52" s="1219">
        <f t="shared" si="3"/>
        <v>-0.11364173668949917</v>
      </c>
      <c r="G52" s="1219">
        <f t="shared" si="3"/>
        <v>5.4917934204459229E-2</v>
      </c>
      <c r="H52" s="1219">
        <f t="shared" si="3"/>
        <v>-0.15193729735460337</v>
      </c>
      <c r="I52" s="1219">
        <f t="shared" si="3"/>
        <v>-2.4765575683616148E-2</v>
      </c>
      <c r="J52" s="1219">
        <f t="shared" si="3"/>
        <v>-1.2625393009579655E-2</v>
      </c>
      <c r="K52" s="1219">
        <f t="shared" si="3"/>
        <v>6.9236568880970406E-3</v>
      </c>
      <c r="L52" s="1219">
        <f t="shared" si="4"/>
        <v>3.9235358944159637E-2</v>
      </c>
      <c r="M52" s="1219">
        <f t="shared" si="4"/>
        <v>5.0294772858743286E-3</v>
      </c>
      <c r="N52" s="1219">
        <f t="shared" si="4"/>
        <v>-1.2008674264893937E-3</v>
      </c>
      <c r="O52" s="1219">
        <f t="shared" si="4"/>
        <v>7.1223270154162188E-2</v>
      </c>
      <c r="P52" s="1219">
        <f t="shared" si="4"/>
        <v>5.8961740452968536E-2</v>
      </c>
      <c r="Q52" s="1219">
        <f t="shared" si="4"/>
        <v>6.6202608043759659E-2</v>
      </c>
      <c r="R52" s="1219">
        <f t="shared" si="4"/>
        <v>-1.7606572579769164E-3</v>
      </c>
      <c r="S52" s="1219">
        <f t="shared" si="4"/>
        <v>-4.653782371107118E-2</v>
      </c>
      <c r="T52" s="1219">
        <f t="shared" si="4"/>
        <v>0.14560246146872258</v>
      </c>
      <c r="U52" s="1219">
        <f t="shared" si="4"/>
        <v>-0.10222679479965802</v>
      </c>
      <c r="V52" s="1219">
        <f t="shared" si="4"/>
        <v>-4.8372234440989814E-3</v>
      </c>
      <c r="W52" s="1219">
        <f t="shared" si="4"/>
        <v>2.2483010838265205E-2</v>
      </c>
      <c r="X52" s="1219">
        <f t="shared" si="4"/>
        <v>5.4457133377638689E-2</v>
      </c>
      <c r="Y52" s="1219">
        <f t="shared" si="4"/>
        <v>0.11950484396904093</v>
      </c>
      <c r="Z52" s="1219">
        <f t="shared" si="5"/>
        <v>-1.018160848727756E-2</v>
      </c>
    </row>
    <row r="53" spans="1:26" ht="12.75" customHeight="1">
      <c r="A53" s="1217" t="s">
        <v>1815</v>
      </c>
      <c r="B53" s="1219" t="str">
        <f t="shared" si="3"/>
        <v/>
      </c>
      <c r="C53" s="1219">
        <f t="shared" si="3"/>
        <v>-1.0840108401083959E-2</v>
      </c>
      <c r="D53" s="1219">
        <f t="shared" si="3"/>
        <v>-7.9452054794520999E-3</v>
      </c>
      <c r="E53" s="1219">
        <f t="shared" si="3"/>
        <v>-8.2850041425019949E-4</v>
      </c>
      <c r="F53" s="1219">
        <f t="shared" si="3"/>
        <v>2.6810392482034207E-2</v>
      </c>
      <c r="G53" s="1219">
        <f t="shared" si="3"/>
        <v>2.0188425302826385E-2</v>
      </c>
      <c r="H53" s="1219">
        <f t="shared" si="3"/>
        <v>1.715039577836408E-2</v>
      </c>
      <c r="I53" s="1219">
        <f t="shared" si="3"/>
        <v>5.5252918287937769E-2</v>
      </c>
      <c r="J53" s="1219">
        <f t="shared" si="3"/>
        <v>0.11996066863323507</v>
      </c>
      <c r="K53" s="1219">
        <f t="shared" si="3"/>
        <v>1.3608428446005183E-2</v>
      </c>
      <c r="L53" s="1219">
        <f t="shared" si="4"/>
        <v>5.4569077522737208E-2</v>
      </c>
      <c r="M53" s="1219">
        <f t="shared" si="4"/>
        <v>4.7227926078028393E-3</v>
      </c>
      <c r="N53" s="1219">
        <f t="shared" si="4"/>
        <v>4.0057224606580899E-2</v>
      </c>
      <c r="O53" s="1219">
        <f t="shared" si="4"/>
        <v>2.6724307329534236E-2</v>
      </c>
      <c r="P53" s="1219">
        <f t="shared" si="4"/>
        <v>9.7607655502391921E-3</v>
      </c>
      <c r="Q53" s="1219">
        <f t="shared" si="4"/>
        <v>1.3836239575435894E-2</v>
      </c>
      <c r="R53" s="1219">
        <f t="shared" si="4"/>
        <v>7.478033277248386E-4</v>
      </c>
      <c r="S53" s="1219">
        <f t="shared" si="4"/>
        <v>1.5878946385204484E-2</v>
      </c>
      <c r="T53" s="1219">
        <f t="shared" si="4"/>
        <v>-1.0114012504597314E-2</v>
      </c>
      <c r="U53" s="1219">
        <f t="shared" si="4"/>
        <v>-4.2727103845439096E-3</v>
      </c>
      <c r="V53" s="1219">
        <f t="shared" si="4"/>
        <v>9.3283582089551675E-3</v>
      </c>
      <c r="W53" s="1219">
        <f t="shared" si="4"/>
        <v>4.6210720887245316E-3</v>
      </c>
      <c r="X53" s="1219">
        <f t="shared" si="4"/>
        <v>1.2879484820607079E-3</v>
      </c>
      <c r="Y53" s="1219">
        <f t="shared" si="4"/>
        <v>0.13894077085630285</v>
      </c>
      <c r="Z53" s="1219">
        <f t="shared" si="5"/>
        <v>2.2804788601380466E-2</v>
      </c>
    </row>
    <row r="54" spans="1:26" ht="12.75" customHeight="1">
      <c r="A54" s="1217" t="s">
        <v>1816</v>
      </c>
      <c r="B54" s="1219" t="str">
        <f t="shared" si="3"/>
        <v/>
      </c>
      <c r="C54" s="1219">
        <f t="shared" si="3"/>
        <v>-9.7234294529740528E-2</v>
      </c>
      <c r="D54" s="1219">
        <f t="shared" si="3"/>
        <v>-0.14200981707262805</v>
      </c>
      <c r="E54" s="1219">
        <f t="shared" si="3"/>
        <v>-0.12520244480525189</v>
      </c>
      <c r="F54" s="1219">
        <f t="shared" si="3"/>
        <v>-0.12440206382475028</v>
      </c>
      <c r="G54" s="1219">
        <f t="shared" si="3"/>
        <v>5.8038126184097649E-2</v>
      </c>
      <c r="H54" s="1219">
        <f t="shared" si="3"/>
        <v>-0.16658514274533875</v>
      </c>
      <c r="I54" s="1219">
        <f t="shared" si="3"/>
        <v>-3.3225686573775115E-2</v>
      </c>
      <c r="J54" s="1219">
        <f t="shared" si="3"/>
        <v>-2.7926223774041525E-2</v>
      </c>
      <c r="K54" s="1219">
        <f t="shared" si="3"/>
        <v>6.0348503194276315E-3</v>
      </c>
      <c r="L54" s="1219">
        <f t="shared" si="4"/>
        <v>3.7181241072661297E-2</v>
      </c>
      <c r="M54" s="1219">
        <f t="shared" si="4"/>
        <v>5.0712497727558592E-3</v>
      </c>
      <c r="N54" s="1219">
        <f t="shared" si="4"/>
        <v>-6.8185448391048231E-3</v>
      </c>
      <c r="O54" s="1219">
        <f t="shared" si="4"/>
        <v>7.7568190561206452E-2</v>
      </c>
      <c r="P54" s="1219">
        <f t="shared" si="4"/>
        <v>6.5646088874304898E-2</v>
      </c>
      <c r="Q54" s="1219">
        <f t="shared" si="4"/>
        <v>7.2943902931781102E-2</v>
      </c>
      <c r="R54" s="1219">
        <f t="shared" si="4"/>
        <v>-2.0657900930765027E-3</v>
      </c>
      <c r="S54" s="1219">
        <f t="shared" si="4"/>
        <v>-5.4151697766657181E-2</v>
      </c>
      <c r="T54" s="1219">
        <f t="shared" si="4"/>
        <v>0.16600383604139424</v>
      </c>
      <c r="U54" s="1219">
        <f t="shared" si="4"/>
        <v>-0.11312192979084867</v>
      </c>
      <c r="V54" s="1219">
        <f t="shared" si="4"/>
        <v>-6.6061954953925417E-3</v>
      </c>
      <c r="W54" s="1219">
        <f t="shared" si="4"/>
        <v>2.4749356681367241E-2</v>
      </c>
      <c r="X54" s="1219">
        <f t="shared" si="4"/>
        <v>6.1070798779224722E-2</v>
      </c>
      <c r="Y54" s="1219">
        <f t="shared" si="4"/>
        <v>0.11722344048794353</v>
      </c>
      <c r="Z54" s="1219">
        <f t="shared" si="5"/>
        <v>-1.282205125162883E-2</v>
      </c>
    </row>
    <row r="55" spans="1:26" ht="12.75" customHeight="1">
      <c r="A55" s="1227"/>
      <c r="B55" s="1221"/>
      <c r="C55" s="1221"/>
      <c r="D55" s="1221"/>
      <c r="E55" s="1221"/>
      <c r="F55" s="1221"/>
      <c r="G55" s="1221"/>
      <c r="H55" s="1221"/>
      <c r="I55" s="1221"/>
      <c r="J55" s="1221"/>
      <c r="K55" s="1221"/>
      <c r="L55" s="1221"/>
      <c r="M55" s="1221"/>
      <c r="N55" s="1221"/>
      <c r="O55" s="1221"/>
      <c r="P55" s="1221"/>
      <c r="Q55" s="1221"/>
      <c r="R55" s="1221"/>
      <c r="S55" s="1221"/>
      <c r="T55" s="1221"/>
      <c r="U55" s="1221"/>
      <c r="V55" s="1221"/>
      <c r="W55" s="1221"/>
      <c r="X55" s="1221"/>
      <c r="Y55" s="1221"/>
      <c r="Z55" s="1221"/>
    </row>
    <row r="56" spans="1:26" ht="12.75" customHeight="1">
      <c r="A56" s="1222" t="s">
        <v>1817</v>
      </c>
      <c r="B56" s="1216"/>
      <c r="C56" s="1216"/>
      <c r="D56" s="1216"/>
      <c r="E56" s="1216"/>
      <c r="F56" s="1216"/>
      <c r="G56" s="1216"/>
      <c r="H56" s="1216"/>
      <c r="I56" s="1216"/>
      <c r="J56" s="1216"/>
      <c r="K56" s="1216"/>
      <c r="L56" s="1216"/>
      <c r="M56" s="1216"/>
      <c r="N56" s="1216"/>
      <c r="O56" s="1216"/>
      <c r="P56" s="1216"/>
      <c r="Q56" s="1216"/>
      <c r="R56" s="1216"/>
      <c r="S56" s="1216"/>
      <c r="T56" s="1216"/>
      <c r="U56" s="1216"/>
      <c r="V56" s="1216"/>
      <c r="W56" s="1216"/>
      <c r="X56" s="1216"/>
      <c r="Y56" s="1216"/>
      <c r="Z56" s="1216"/>
    </row>
    <row r="57" spans="1:26" ht="12.75" customHeight="1">
      <c r="A57" s="1217" t="s">
        <v>1818</v>
      </c>
      <c r="B57" s="1219" t="str">
        <f t="shared" ref="B57:K66" si="6">IFERROR(IF(OR(SECTOR_AAC=0,SECTOR_AAC=-1),CHAR(150),SECTOR_AAC),IF(COLUMN()&lt;=2,"",CHAR(150)))</f>
        <v/>
      </c>
      <c r="C57" s="1219">
        <f t="shared" si="6"/>
        <v>-7.597950185692004E-2</v>
      </c>
      <c r="D57" s="1219">
        <f t="shared" si="6"/>
        <v>-0.15174718235339457</v>
      </c>
      <c r="E57" s="1219">
        <f t="shared" si="6"/>
        <v>-0.11884072330345041</v>
      </c>
      <c r="F57" s="1219">
        <f t="shared" si="6"/>
        <v>-0.11182591427198285</v>
      </c>
      <c r="G57" s="1219">
        <f t="shared" si="6"/>
        <v>7.1292674248662147E-2</v>
      </c>
      <c r="H57" s="1219">
        <f t="shared" si="6"/>
        <v>-0.17455257012184822</v>
      </c>
      <c r="I57" s="1219">
        <f t="shared" si="6"/>
        <v>-3.9413917426238121E-2</v>
      </c>
      <c r="J57" s="1219">
        <f t="shared" si="6"/>
        <v>-2.327696633214249E-2</v>
      </c>
      <c r="K57" s="1219">
        <f t="shared" si="6"/>
        <v>-1.3019355215817652E-2</v>
      </c>
      <c r="L57" s="1219">
        <f t="shared" ref="L57:Y66" si="7">IFERROR(IF(OR(SECTOR_AAC=0,SECTOR_AAC=-1),CHAR(150),SECTOR_AAC),IF(COLUMN()&lt;=2,"",CHAR(150)))</f>
        <v>2.6798307475317307E-2</v>
      </c>
      <c r="M57" s="1219">
        <f t="shared" si="7"/>
        <v>-8.4099326088276083E-3</v>
      </c>
      <c r="N57" s="1219">
        <f t="shared" si="7"/>
        <v>-1.7671229354023432E-2</v>
      </c>
      <c r="O57" s="1219">
        <f t="shared" si="7"/>
        <v>7.9588677665886731E-2</v>
      </c>
      <c r="P57" s="1219">
        <f t="shared" si="7"/>
        <v>5.8090645482087311E-2</v>
      </c>
      <c r="Q57" s="1219">
        <f t="shared" si="7"/>
        <v>6.8331064361500271E-2</v>
      </c>
      <c r="R57" s="1219">
        <f t="shared" si="7"/>
        <v>-1.4489829794297582E-2</v>
      </c>
      <c r="S57" s="1219">
        <f t="shared" si="7"/>
        <v>-7.6973706372712836E-2</v>
      </c>
      <c r="T57" s="1219">
        <f t="shared" si="7"/>
        <v>0.19307367085338267</v>
      </c>
      <c r="U57" s="1219">
        <f t="shared" si="7"/>
        <v>-0.1256247352816604</v>
      </c>
      <c r="V57" s="1219">
        <f t="shared" si="7"/>
        <v>-1.6052552261620279E-2</v>
      </c>
      <c r="W57" s="1219">
        <f t="shared" si="7"/>
        <v>2.4445678245862634E-2</v>
      </c>
      <c r="X57" s="1219">
        <f t="shared" si="7"/>
        <v>5.0845647617903333E-2</v>
      </c>
      <c r="Y57" s="1219">
        <f t="shared" si="7"/>
        <v>0.25078532542364251</v>
      </c>
      <c r="Z57" s="1219">
        <f t="shared" ref="Z57:Z92" si="8">IFERROR(IF(OR(SECTOR_AAC_TOTAL=0,SECTOR_AAC_TOTAL=-1),CHAR(150),SECTOR_AAC_TOTAL),CHAR(150))</f>
        <v>-1.1253167072986625E-2</v>
      </c>
    </row>
    <row r="58" spans="1:26" ht="12.75" customHeight="1">
      <c r="A58" s="1223" t="s">
        <v>1819</v>
      </c>
      <c r="B58" s="1219" t="str">
        <f t="shared" si="6"/>
        <v/>
      </c>
      <c r="C58" s="1219">
        <f t="shared" si="6"/>
        <v>-5.8095873354678029E-2</v>
      </c>
      <c r="D58" s="1219">
        <f t="shared" si="6"/>
        <v>7.7661019925840957E-2</v>
      </c>
      <c r="E58" s="1219">
        <f t="shared" si="6"/>
        <v>-1.9956173783826858E-2</v>
      </c>
      <c r="F58" s="1219">
        <f t="shared" si="6"/>
        <v>-0.24900149702807073</v>
      </c>
      <c r="G58" s="1219">
        <f t="shared" si="6"/>
        <v>-4.4863927316795116E-2</v>
      </c>
      <c r="H58" s="1219">
        <f t="shared" si="6"/>
        <v>-9.1226683882932313E-3</v>
      </c>
      <c r="I58" s="1219">
        <f t="shared" si="6"/>
        <v>-4.7722548732897607E-2</v>
      </c>
      <c r="J58" s="1219">
        <f t="shared" si="6"/>
        <v>4.9369156841663209E-2</v>
      </c>
      <c r="K58" s="1219">
        <f t="shared" si="6"/>
        <v>-2.7200917354398557E-3</v>
      </c>
      <c r="L58" s="1219">
        <f t="shared" si="7"/>
        <v>4.430469615264454E-2</v>
      </c>
      <c r="M58" s="1219">
        <f t="shared" si="7"/>
        <v>-6.0851462412376045E-2</v>
      </c>
      <c r="N58" s="1219">
        <f t="shared" si="7"/>
        <v>-9.3407579806486507E-2</v>
      </c>
      <c r="O58" s="1219">
        <f t="shared" si="7"/>
        <v>0.10605150829915866</v>
      </c>
      <c r="P58" s="1219">
        <f t="shared" si="7"/>
        <v>8.8071547102783754E-2</v>
      </c>
      <c r="Q58" s="1219">
        <f t="shared" si="7"/>
        <v>2.924914705960413E-2</v>
      </c>
      <c r="R58" s="1219">
        <f t="shared" si="7"/>
        <v>2.1086408434563442E-2</v>
      </c>
      <c r="S58" s="1219">
        <f t="shared" si="7"/>
        <v>-0.13170594837261507</v>
      </c>
      <c r="T58" s="1219">
        <f t="shared" si="7"/>
        <v>-3.0892522458476068E-2</v>
      </c>
      <c r="U58" s="1219">
        <f t="shared" si="7"/>
        <v>-0.19379793264421474</v>
      </c>
      <c r="V58" s="1219">
        <f t="shared" si="7"/>
        <v>-0.11092728927123829</v>
      </c>
      <c r="W58" s="1219">
        <f t="shared" si="7"/>
        <v>5.4893933755117308E-2</v>
      </c>
      <c r="X58" s="1219">
        <f t="shared" si="7"/>
        <v>0.11007232316105142</v>
      </c>
      <c r="Y58" s="1219">
        <f t="shared" si="7"/>
        <v>0.27510801398379159</v>
      </c>
      <c r="Z58" s="1219">
        <f t="shared" si="8"/>
        <v>-1.4561028483013216E-2</v>
      </c>
    </row>
    <row r="59" spans="1:26" ht="12.75" customHeight="1">
      <c r="A59" s="1223" t="s">
        <v>1820</v>
      </c>
      <c r="B59" s="1219" t="str">
        <f t="shared" si="6"/>
        <v/>
      </c>
      <c r="C59" s="1219">
        <f t="shared" si="6"/>
        <v>-1.1336608504150303E-2</v>
      </c>
      <c r="D59" s="1219">
        <f t="shared" si="6"/>
        <v>-0.39379572132892859</v>
      </c>
      <c r="E59" s="1219">
        <f t="shared" si="6"/>
        <v>-0.1987003430513955</v>
      </c>
      <c r="F59" s="1219">
        <f t="shared" si="6"/>
        <v>-5.4337333106006747E-2</v>
      </c>
      <c r="G59" s="1219">
        <f t="shared" si="6"/>
        <v>0.25987096100356477</v>
      </c>
      <c r="H59" s="1219">
        <f t="shared" si="6"/>
        <v>-0.47066730487389652</v>
      </c>
      <c r="I59" s="1219">
        <f t="shared" si="6"/>
        <v>-8.579861247061138E-2</v>
      </c>
      <c r="J59" s="1219">
        <f t="shared" si="6"/>
        <v>-0.41960022923290596</v>
      </c>
      <c r="K59" s="1219">
        <f t="shared" si="6"/>
        <v>1.296259856353732E-2</v>
      </c>
      <c r="L59" s="1219">
        <f t="shared" si="7"/>
        <v>-5.9585051877187545E-2</v>
      </c>
      <c r="M59" s="1219">
        <f t="shared" si="7"/>
        <v>-0.1143341940243453</v>
      </c>
      <c r="N59" s="1219">
        <f t="shared" si="7"/>
        <v>0.34962349648485658</v>
      </c>
      <c r="O59" s="1219">
        <f t="shared" si="7"/>
        <v>-0.14256133312760366</v>
      </c>
      <c r="P59" s="1219">
        <f t="shared" si="7"/>
        <v>-0.18682900670498437</v>
      </c>
      <c r="Q59" s="1219">
        <f t="shared" si="7"/>
        <v>-7.1000522257924636E-2</v>
      </c>
      <c r="R59" s="1219">
        <f t="shared" si="7"/>
        <v>-3.7160552644116218E-2</v>
      </c>
      <c r="S59" s="1219">
        <f t="shared" si="7"/>
        <v>-0.77436912419594262</v>
      </c>
      <c r="T59" s="1219">
        <f t="shared" si="7"/>
        <v>3.7302631578947372</v>
      </c>
      <c r="U59" s="1219">
        <f t="shared" si="7"/>
        <v>-0.42651831247102456</v>
      </c>
      <c r="V59" s="1219">
        <f t="shared" si="7"/>
        <v>-0.11721907841552137</v>
      </c>
      <c r="W59" s="1219">
        <f t="shared" si="7"/>
        <v>0.71978021978021989</v>
      </c>
      <c r="X59" s="1219">
        <f t="shared" si="7"/>
        <v>0.26996805111821076</v>
      </c>
      <c r="Y59" s="1219">
        <f t="shared" si="7"/>
        <v>1.6147079245283136E-2</v>
      </c>
      <c r="Z59" s="1219">
        <f t="shared" si="8"/>
        <v>-8.2838761444990361E-2</v>
      </c>
    </row>
    <row r="60" spans="1:26" ht="12.75" customHeight="1">
      <c r="A60" s="1223" t="s">
        <v>1821</v>
      </c>
      <c r="B60" s="1219" t="str">
        <f t="shared" si="6"/>
        <v/>
      </c>
      <c r="C60" s="1219">
        <f t="shared" si="6"/>
        <v>-0.12833889506859475</v>
      </c>
      <c r="D60" s="1219">
        <f t="shared" si="6"/>
        <v>-0.16118288123120372</v>
      </c>
      <c r="E60" s="1219">
        <f t="shared" si="6"/>
        <v>-7.7529856233677363E-2</v>
      </c>
      <c r="F60" s="1219">
        <f t="shared" si="6"/>
        <v>-0.12518793995816535</v>
      </c>
      <c r="G60" s="1219">
        <f t="shared" si="6"/>
        <v>-0.10665853934420055</v>
      </c>
      <c r="H60" s="1219">
        <f t="shared" si="6"/>
        <v>-7.1893838675867405E-2</v>
      </c>
      <c r="I60" s="1219">
        <f t="shared" si="6"/>
        <v>-7.2741121945119169E-2</v>
      </c>
      <c r="J60" s="1219">
        <f t="shared" si="6"/>
        <v>-9.3331862059946369E-2</v>
      </c>
      <c r="K60" s="1219">
        <f t="shared" si="6"/>
        <v>-0.38596522860143601</v>
      </c>
      <c r="L60" s="1219">
        <f t="shared" si="7"/>
        <v>0.5555376111229382</v>
      </c>
      <c r="M60" s="1219">
        <f t="shared" si="7"/>
        <v>9.9655497876356858E-2</v>
      </c>
      <c r="N60" s="1219">
        <f t="shared" si="7"/>
        <v>0.16521970500006433</v>
      </c>
      <c r="O60" s="1219">
        <f t="shared" si="7"/>
        <v>8.7387115308121821E-2</v>
      </c>
      <c r="P60" s="1219">
        <f t="shared" si="7"/>
        <v>0.26480898785068585</v>
      </c>
      <c r="Q60" s="1219">
        <f t="shared" si="7"/>
        <v>0.11347361994076466</v>
      </c>
      <c r="R60" s="1219">
        <f t="shared" si="7"/>
        <v>0.13684463684463677</v>
      </c>
      <c r="S60" s="1219">
        <f t="shared" si="7"/>
        <v>-0.21112756505182995</v>
      </c>
      <c r="T60" s="1219">
        <f t="shared" si="7"/>
        <v>0.25663716814159288</v>
      </c>
      <c r="U60" s="1219">
        <f t="shared" si="7"/>
        <v>-0.11118224498506191</v>
      </c>
      <c r="V60" s="1219">
        <f t="shared" si="7"/>
        <v>0.16710684273709475</v>
      </c>
      <c r="W60" s="1219">
        <f t="shared" si="7"/>
        <v>4.0320921621065597E-2</v>
      </c>
      <c r="X60" s="1219">
        <f t="shared" si="7"/>
        <v>3.2825786039153648E-2</v>
      </c>
      <c r="Y60" s="1219">
        <f t="shared" si="7"/>
        <v>0.41936100076584326</v>
      </c>
      <c r="Z60" s="1219">
        <f t="shared" si="8"/>
        <v>1.3921734420457854E-2</v>
      </c>
    </row>
    <row r="61" spans="1:26" ht="12.75" customHeight="1">
      <c r="A61" s="1223" t="s">
        <v>1822</v>
      </c>
      <c r="B61" s="1219" t="str">
        <f t="shared" si="6"/>
        <v/>
      </c>
      <c r="C61" s="1219">
        <f t="shared" si="6"/>
        <v>-0.11908706876320108</v>
      </c>
      <c r="D61" s="1219">
        <f t="shared" si="6"/>
        <v>-0.17659321659113858</v>
      </c>
      <c r="E61" s="1219">
        <f t="shared" si="6"/>
        <v>-0.35150442535141546</v>
      </c>
      <c r="F61" s="1219">
        <f t="shared" si="6"/>
        <v>0.49740933935035159</v>
      </c>
      <c r="G61" s="1219">
        <f t="shared" si="6"/>
        <v>7.5767672459750468E-2</v>
      </c>
      <c r="H61" s="1219">
        <f t="shared" si="6"/>
        <v>-0.28909802148246333</v>
      </c>
      <c r="I61" s="1219">
        <f t="shared" si="6"/>
        <v>-4.2256374508501282E-2</v>
      </c>
      <c r="J61" s="1219">
        <f t="shared" si="6"/>
        <v>-0.18038152468856394</v>
      </c>
      <c r="K61" s="1219">
        <f t="shared" si="6"/>
        <v>6.0238489694769637E-2</v>
      </c>
      <c r="L61" s="1219">
        <f t="shared" si="7"/>
        <v>0.27310513063461572</v>
      </c>
      <c r="M61" s="1219">
        <f t="shared" si="7"/>
        <v>9.6634457236842053E-2</v>
      </c>
      <c r="N61" s="1219">
        <f t="shared" si="7"/>
        <v>0.15513036109658174</v>
      </c>
      <c r="O61" s="1219">
        <f t="shared" si="7"/>
        <v>0.1066736995861397</v>
      </c>
      <c r="P61" s="1219">
        <f t="shared" si="7"/>
        <v>-6.161228491355486E-2</v>
      </c>
      <c r="Q61" s="1219">
        <f t="shared" si="7"/>
        <v>0.18071780766255396</v>
      </c>
      <c r="R61" s="1219">
        <f t="shared" si="7"/>
        <v>-0.14480476505625417</v>
      </c>
      <c r="S61" s="1219">
        <f t="shared" si="7"/>
        <v>7.2279832843213043E-2</v>
      </c>
      <c r="T61" s="1219">
        <f t="shared" si="7"/>
        <v>0.22228637413394914</v>
      </c>
      <c r="U61" s="1219">
        <f t="shared" si="7"/>
        <v>-6.9792158715162977E-2</v>
      </c>
      <c r="V61" s="1219">
        <f t="shared" si="7"/>
        <v>3.3134442046464319E-2</v>
      </c>
      <c r="W61" s="1219">
        <f t="shared" si="7"/>
        <v>-3.1088719587122116E-2</v>
      </c>
      <c r="X61" s="1219">
        <f t="shared" si="7"/>
        <v>-0.13100824350031703</v>
      </c>
      <c r="Y61" s="1219">
        <f t="shared" si="7"/>
        <v>-3.6179800058377953E-3</v>
      </c>
      <c r="Z61" s="1219">
        <f t="shared" si="8"/>
        <v>-9.5943307252842613E-3</v>
      </c>
    </row>
    <row r="62" spans="1:26" ht="12.75" customHeight="1">
      <c r="A62" s="1223" t="s">
        <v>1823</v>
      </c>
      <c r="B62" s="1219" t="str">
        <f t="shared" si="6"/>
        <v/>
      </c>
      <c r="C62" s="1219">
        <f t="shared" si="6"/>
        <v>-0.9980484522207268</v>
      </c>
      <c r="D62" s="1219">
        <f t="shared" si="6"/>
        <v>4.6413793103448278</v>
      </c>
      <c r="E62" s="1219">
        <f t="shared" si="6"/>
        <v>-0.20415647921760394</v>
      </c>
      <c r="F62" s="1219">
        <f t="shared" si="6"/>
        <v>-0.77726574500768053</v>
      </c>
      <c r="G62" s="1219">
        <f t="shared" si="6"/>
        <v>713.31724137931042</v>
      </c>
      <c r="H62" s="1219">
        <f t="shared" si="6"/>
        <v>0.35890553796246238</v>
      </c>
      <c r="I62" s="1219">
        <f t="shared" si="6"/>
        <v>0.37956660746003545</v>
      </c>
      <c r="J62" s="1219">
        <f t="shared" si="6"/>
        <v>1.033778981738029</v>
      </c>
      <c r="K62" s="1219">
        <f t="shared" si="6"/>
        <v>-1.0665802328143181E-2</v>
      </c>
      <c r="L62" s="1219">
        <f t="shared" si="7"/>
        <v>-0.31711437310433965</v>
      </c>
      <c r="M62" s="1219">
        <f t="shared" si="7"/>
        <v>-9.5187406296851629E-2</v>
      </c>
      <c r="N62" s="1219">
        <f t="shared" si="7"/>
        <v>-0.41576361617868807</v>
      </c>
      <c r="O62" s="1219">
        <f t="shared" si="7"/>
        <v>0.46908967150464087</v>
      </c>
      <c r="P62" s="1219">
        <f t="shared" si="7"/>
        <v>0.39191393656248175</v>
      </c>
      <c r="Q62" s="1219">
        <f t="shared" si="7"/>
        <v>6.6231158915252886E-2</v>
      </c>
      <c r="R62" s="1219">
        <f t="shared" si="7"/>
        <v>-0.344390243902439</v>
      </c>
      <c r="S62" s="1219">
        <f t="shared" si="7"/>
        <v>-0.39980158730158732</v>
      </c>
      <c r="T62" s="1219">
        <f t="shared" si="7"/>
        <v>-0.31322314049586775</v>
      </c>
      <c r="U62" s="1219">
        <f t="shared" si="7"/>
        <v>-0.13357400722021662</v>
      </c>
      <c r="V62" s="1219">
        <f t="shared" si="7"/>
        <v>-0.25416666666666665</v>
      </c>
      <c r="W62" s="1219">
        <f t="shared" si="7"/>
        <v>-0.1973929236499069</v>
      </c>
      <c r="X62" s="1219">
        <f t="shared" si="7"/>
        <v>0.96983758700696066</v>
      </c>
      <c r="Y62" s="1219" t="str">
        <f t="shared" si="7"/>
        <v>–</v>
      </c>
      <c r="Z62" s="1219" t="str">
        <f t="shared" si="8"/>
        <v>–</v>
      </c>
    </row>
    <row r="63" spans="1:26" ht="12.75" customHeight="1">
      <c r="A63" s="1223" t="s">
        <v>1825</v>
      </c>
      <c r="B63" s="1219" t="str">
        <f t="shared" si="6"/>
        <v/>
      </c>
      <c r="C63" s="1219">
        <f t="shared" si="6"/>
        <v>-0.10638397017707368</v>
      </c>
      <c r="D63" s="1219">
        <f t="shared" si="6"/>
        <v>-0.20302967096000424</v>
      </c>
      <c r="E63" s="1219">
        <f t="shared" si="6"/>
        <v>-0.13995485327313772</v>
      </c>
      <c r="F63" s="1219">
        <f t="shared" si="6"/>
        <v>-7.6876260032713306E-2</v>
      </c>
      <c r="G63" s="1219">
        <f t="shared" si="6"/>
        <v>6.0285149167628171E-2</v>
      </c>
      <c r="H63" s="1219">
        <f t="shared" si="6"/>
        <v>-0.13050406124907699</v>
      </c>
      <c r="I63" s="1219">
        <f t="shared" si="6"/>
        <v>-6.2754212667054055E-2</v>
      </c>
      <c r="J63" s="1219">
        <f t="shared" si="6"/>
        <v>-0.10234155181458338</v>
      </c>
      <c r="K63" s="1219">
        <f t="shared" si="6"/>
        <v>6.7683153588694589E-2</v>
      </c>
      <c r="L63" s="1219">
        <f t="shared" si="7"/>
        <v>-4.4633527392148098E-2</v>
      </c>
      <c r="M63" s="1219">
        <f t="shared" si="7"/>
        <v>0.14348958333333339</v>
      </c>
      <c r="N63" s="1219">
        <f t="shared" si="7"/>
        <v>-3.7030289227966362E-2</v>
      </c>
      <c r="O63" s="1219">
        <f t="shared" si="7"/>
        <v>-9.1760476776084898E-3</v>
      </c>
      <c r="P63" s="1219">
        <f t="shared" si="7"/>
        <v>-4.057666603017096E-3</v>
      </c>
      <c r="Q63" s="1219">
        <f t="shared" si="7"/>
        <v>0.10003355222163646</v>
      </c>
      <c r="R63" s="1219">
        <f t="shared" si="7"/>
        <v>0.15076252723311545</v>
      </c>
      <c r="S63" s="1219">
        <f t="shared" si="7"/>
        <v>0.41082923135176075</v>
      </c>
      <c r="T63" s="1219">
        <f t="shared" si="7"/>
        <v>0.451959205582394</v>
      </c>
      <c r="U63" s="1219">
        <f t="shared" si="7"/>
        <v>-2.5508317929759605E-2</v>
      </c>
      <c r="V63" s="1219">
        <f t="shared" si="7"/>
        <v>1.0432473444613066E-2</v>
      </c>
      <c r="W63" s="1219">
        <f t="shared" si="7"/>
        <v>-2.8533883987234887E-2</v>
      </c>
      <c r="X63" s="1219">
        <f t="shared" si="7"/>
        <v>5.507246376811592E-2</v>
      </c>
      <c r="Y63" s="1219">
        <f t="shared" si="7"/>
        <v>0.44074732583289733</v>
      </c>
      <c r="Z63" s="1219">
        <f t="shared" si="8"/>
        <v>2.6691656435984035E-2</v>
      </c>
    </row>
    <row r="64" spans="1:26" ht="12.75" customHeight="1">
      <c r="A64" s="1217" t="s">
        <v>1826</v>
      </c>
      <c r="B64" s="1219" t="str">
        <f t="shared" si="6"/>
        <v/>
      </c>
      <c r="C64" s="1219">
        <f t="shared" si="6"/>
        <v>-3.2821711947416787E-2</v>
      </c>
      <c r="D64" s="1219">
        <f t="shared" si="6"/>
        <v>-8.453662959113728E-2</v>
      </c>
      <c r="E64" s="1219">
        <f t="shared" si="6"/>
        <v>-0.35580515297906601</v>
      </c>
      <c r="F64" s="1219">
        <f t="shared" si="6"/>
        <v>-0.46151058005974332</v>
      </c>
      <c r="G64" s="1219">
        <f t="shared" si="6"/>
        <v>-0.60140655463745241</v>
      </c>
      <c r="H64" s="1219">
        <f t="shared" si="6"/>
        <v>-0.3449018808594887</v>
      </c>
      <c r="I64" s="1219">
        <f t="shared" si="6"/>
        <v>0.32257777777777763</v>
      </c>
      <c r="J64" s="1219">
        <f t="shared" si="6"/>
        <v>-0.33812756233617847</v>
      </c>
      <c r="K64" s="1219">
        <f t="shared" si="6"/>
        <v>-0.14114541023558091</v>
      </c>
      <c r="L64" s="1219">
        <f t="shared" si="7"/>
        <v>5.5292031213052732</v>
      </c>
      <c r="M64" s="1219">
        <f t="shared" si="7"/>
        <v>0.26729320585252792</v>
      </c>
      <c r="N64" s="1219">
        <f t="shared" si="7"/>
        <v>0.3010073587197255</v>
      </c>
      <c r="O64" s="1219">
        <f t="shared" si="7"/>
        <v>0.16081097406947764</v>
      </c>
      <c r="P64" s="1219">
        <f t="shared" si="7"/>
        <v>0.2796022442356636</v>
      </c>
      <c r="Q64" s="1219">
        <f t="shared" si="7"/>
        <v>0.31578246885282257</v>
      </c>
      <c r="R64" s="1219">
        <f t="shared" si="7"/>
        <v>0.11465948874140919</v>
      </c>
      <c r="S64" s="1219">
        <f t="shared" si="7"/>
        <v>0.16034725268077255</v>
      </c>
      <c r="T64" s="1219">
        <f t="shared" si="7"/>
        <v>-0.1130894192376708</v>
      </c>
      <c r="U64" s="1219">
        <f t="shared" si="7"/>
        <v>-0.12846463597440894</v>
      </c>
      <c r="V64" s="1219">
        <f t="shared" si="7"/>
        <v>0.18196279017480754</v>
      </c>
      <c r="W64" s="1219">
        <f t="shared" si="7"/>
        <v>0.14743940309012138</v>
      </c>
      <c r="X64" s="1219">
        <f t="shared" si="7"/>
        <v>0.21629014410225178</v>
      </c>
      <c r="Y64" s="1219">
        <f t="shared" si="7"/>
        <v>-0.55716458716074624</v>
      </c>
      <c r="Z64" s="1219">
        <f t="shared" si="8"/>
        <v>-3.3142857465968678E-3</v>
      </c>
    </row>
    <row r="65" spans="1:26" ht="12.75" customHeight="1">
      <c r="A65" s="1223" t="s">
        <v>1827</v>
      </c>
      <c r="B65" s="1219" t="str">
        <f t="shared" si="6"/>
        <v/>
      </c>
      <c r="C65" s="1219">
        <f t="shared" si="6"/>
        <v>-0.11337351042458987</v>
      </c>
      <c r="D65" s="1219">
        <f t="shared" si="6"/>
        <v>-7.2679278486581622E-2</v>
      </c>
      <c r="E65" s="1219">
        <f t="shared" si="6"/>
        <v>-0.26143372236455065</v>
      </c>
      <c r="F65" s="1219">
        <f t="shared" si="6"/>
        <v>-0.28466356190782083</v>
      </c>
      <c r="G65" s="1219">
        <f t="shared" si="6"/>
        <v>-0.56470007183908044</v>
      </c>
      <c r="H65" s="1219">
        <f t="shared" si="6"/>
        <v>0.11583290355853526</v>
      </c>
      <c r="I65" s="1219">
        <f t="shared" si="6"/>
        <v>0.35376224810501</v>
      </c>
      <c r="J65" s="1219">
        <f t="shared" si="6"/>
        <v>-0.33697507681802663</v>
      </c>
      <c r="K65" s="1219">
        <f t="shared" si="6"/>
        <v>-0.14696189495365597</v>
      </c>
      <c r="L65" s="1219">
        <f t="shared" si="7"/>
        <v>0.46299649885307259</v>
      </c>
      <c r="M65" s="1219">
        <f t="shared" si="7"/>
        <v>1.0887110084172305</v>
      </c>
      <c r="N65" s="1219">
        <f t="shared" si="7"/>
        <v>0.61815021137055015</v>
      </c>
      <c r="O65" s="1219">
        <f t="shared" si="7"/>
        <v>0.19410601362404467</v>
      </c>
      <c r="P65" s="1219">
        <f t="shared" si="7"/>
        <v>0.41570736295417832</v>
      </c>
      <c r="Q65" s="1219">
        <f t="shared" si="7"/>
        <v>7.799185418411847E-2</v>
      </c>
      <c r="R65" s="1219">
        <f t="shared" si="7"/>
        <v>7.8029957930276783E-2</v>
      </c>
      <c r="S65" s="1219">
        <f t="shared" si="7"/>
        <v>2.9840173000919679E-2</v>
      </c>
      <c r="T65" s="1219">
        <f t="shared" si="7"/>
        <v>-6.9741621712947843E-2</v>
      </c>
      <c r="U65" s="1219">
        <f t="shared" si="7"/>
        <v>-0.19358102848840231</v>
      </c>
      <c r="V65" s="1219">
        <f t="shared" si="7"/>
        <v>-5.6947974646889277E-3</v>
      </c>
      <c r="W65" s="1219">
        <f t="shared" si="7"/>
        <v>0.11437030805073767</v>
      </c>
      <c r="X65" s="1219">
        <f t="shared" si="7"/>
        <v>0.39538597790263807</v>
      </c>
      <c r="Y65" s="1219">
        <f t="shared" si="7"/>
        <v>-0.24067725054624911</v>
      </c>
      <c r="Z65" s="1219">
        <f t="shared" si="8"/>
        <v>1.5466240131023712E-2</v>
      </c>
    </row>
    <row r="66" spans="1:26" ht="12.75" customHeight="1">
      <c r="A66" s="1223" t="s">
        <v>1828</v>
      </c>
      <c r="B66" s="1219" t="str">
        <f t="shared" si="6"/>
        <v/>
      </c>
      <c r="C66" s="1219" t="str">
        <f t="shared" si="6"/>
        <v>–</v>
      </c>
      <c r="D66" s="1219">
        <f t="shared" si="6"/>
        <v>-0.23622047244094491</v>
      </c>
      <c r="E66" s="1219">
        <f t="shared" si="6"/>
        <v>-0.2989690721649485</v>
      </c>
      <c r="F66" s="1219">
        <f t="shared" si="6"/>
        <v>8.8235294117647189E-2</v>
      </c>
      <c r="G66" s="1219">
        <f t="shared" si="6"/>
        <v>-0.75</v>
      </c>
      <c r="H66" s="1219">
        <f t="shared" si="6"/>
        <v>-0.78378378378378377</v>
      </c>
      <c r="I66" s="1219" t="str">
        <f t="shared" si="6"/>
        <v>–</v>
      </c>
      <c r="J66" s="1219" t="str">
        <f t="shared" si="6"/>
        <v>–</v>
      </c>
      <c r="K66" s="1219" t="str">
        <f t="shared" si="6"/>
        <v>–</v>
      </c>
      <c r="L66" s="1219" t="str">
        <f t="shared" si="7"/>
        <v>–</v>
      </c>
      <c r="M66" s="1219" t="str">
        <f t="shared" si="7"/>
        <v>–</v>
      </c>
      <c r="N66" s="1219" t="str">
        <f t="shared" si="7"/>
        <v>–</v>
      </c>
      <c r="O66" s="1219" t="str">
        <f t="shared" si="7"/>
        <v>–</v>
      </c>
      <c r="P66" s="1219" t="str">
        <f t="shared" si="7"/>
        <v>–</v>
      </c>
      <c r="Q66" s="1219" t="str">
        <f t="shared" si="7"/>
        <v>–</v>
      </c>
      <c r="R66" s="1219" t="str">
        <f t="shared" si="7"/>
        <v>–</v>
      </c>
      <c r="S66" s="1219" t="str">
        <f t="shared" si="7"/>
        <v>–</v>
      </c>
      <c r="T66" s="1219" t="str">
        <f t="shared" si="7"/>
        <v>–</v>
      </c>
      <c r="U66" s="1219" t="str">
        <f t="shared" si="7"/>
        <v>–</v>
      </c>
      <c r="V66" s="1219" t="str">
        <f t="shared" si="7"/>
        <v>–</v>
      </c>
      <c r="W66" s="1219" t="str">
        <f t="shared" si="7"/>
        <v>–</v>
      </c>
      <c r="X66" s="1219" t="str">
        <f t="shared" si="7"/>
        <v>–</v>
      </c>
      <c r="Y66" s="1219" t="str">
        <f t="shared" si="7"/>
        <v>–</v>
      </c>
      <c r="Z66" s="1219" t="str">
        <f t="shared" si="8"/>
        <v>–</v>
      </c>
    </row>
    <row r="67" spans="1:26" ht="12.75" customHeight="1">
      <c r="A67" s="1223" t="s">
        <v>1829</v>
      </c>
      <c r="B67" s="1219" t="str">
        <f t="shared" ref="B67:K76" si="9">IFERROR(IF(OR(SECTOR_AAC=0,SECTOR_AAC=-1),CHAR(150),SECTOR_AAC),IF(COLUMN()&lt;=2,"",CHAR(150)))</f>
        <v/>
      </c>
      <c r="C67" s="1219">
        <f t="shared" si="9"/>
        <v>-4.7619047619047672E-2</v>
      </c>
      <c r="D67" s="1219">
        <f t="shared" si="9"/>
        <v>-7.4999999999999512E-3</v>
      </c>
      <c r="E67" s="1219">
        <f t="shared" si="9"/>
        <v>-0.43324937027707811</v>
      </c>
      <c r="F67" s="1219">
        <f t="shared" si="9"/>
        <v>-0.83555555555555561</v>
      </c>
      <c r="G67" s="1219">
        <f t="shared" si="9"/>
        <v>-0.93513513513513513</v>
      </c>
      <c r="H67" s="1219">
        <f t="shared" si="9"/>
        <v>-0.54166666666666674</v>
      </c>
      <c r="I67" s="1219">
        <f t="shared" si="9"/>
        <v>-9.0909090909090828E-2</v>
      </c>
      <c r="J67" s="1219">
        <f t="shared" si="9"/>
        <v>-0.5</v>
      </c>
      <c r="K67" s="1219">
        <f t="shared" si="9"/>
        <v>-0.34666666666666668</v>
      </c>
      <c r="L67" s="1219">
        <f t="shared" ref="L67:Y76" si="10">IFERROR(IF(OR(SECTOR_AAC=0,SECTOR_AAC=-1),CHAR(150),SECTOR_AAC),IF(COLUMN()&lt;=2,"",CHAR(150)))</f>
        <v>-0.87755102040816324</v>
      </c>
      <c r="M67" s="1219">
        <f t="shared" si="10"/>
        <v>114.00000000000001</v>
      </c>
      <c r="N67" s="1219">
        <f t="shared" si="10"/>
        <v>6.1086956521739122</v>
      </c>
      <c r="O67" s="1219">
        <f t="shared" si="10"/>
        <v>0.72477064220183474</v>
      </c>
      <c r="P67" s="1219">
        <f t="shared" si="10"/>
        <v>0.60283687943262421</v>
      </c>
      <c r="Q67" s="1219">
        <f t="shared" si="10"/>
        <v>2.1648230088495577</v>
      </c>
      <c r="R67" s="1219">
        <f t="shared" si="10"/>
        <v>0.17196784341139471</v>
      </c>
      <c r="S67" s="1219">
        <f t="shared" si="10"/>
        <v>0.3957649865791828</v>
      </c>
      <c r="T67" s="1219">
        <f t="shared" si="10"/>
        <v>-0.40527065527065531</v>
      </c>
      <c r="U67" s="1219">
        <f t="shared" si="10"/>
        <v>-0.45992814371257484</v>
      </c>
      <c r="V67" s="1219">
        <f t="shared" si="10"/>
        <v>1.0389835018626932</v>
      </c>
      <c r="W67" s="1219">
        <f t="shared" si="10"/>
        <v>0.84469820554649266</v>
      </c>
      <c r="X67" s="1219">
        <f t="shared" si="10"/>
        <v>0.21878316236292905</v>
      </c>
      <c r="Y67" s="1219">
        <f t="shared" si="10"/>
        <v>-0.65079862622744644</v>
      </c>
      <c r="Z67" s="1219">
        <f t="shared" si="8"/>
        <v>-2.3925435198745015E-2</v>
      </c>
    </row>
    <row r="68" spans="1:26" ht="12.75" customHeight="1">
      <c r="A68" s="1223" t="s">
        <v>1830</v>
      </c>
      <c r="B68" s="1219" t="str">
        <f t="shared" si="9"/>
        <v/>
      </c>
      <c r="C68" s="1219" t="str">
        <f t="shared" si="9"/>
        <v>–</v>
      </c>
      <c r="D68" s="1219" t="str">
        <f t="shared" si="9"/>
        <v>–</v>
      </c>
      <c r="E68" s="1219" t="str">
        <f t="shared" si="9"/>
        <v>–</v>
      </c>
      <c r="F68" s="1219" t="str">
        <f t="shared" si="9"/>
        <v>–</v>
      </c>
      <c r="G68" s="1219" t="str">
        <f t="shared" si="9"/>
        <v>–</v>
      </c>
      <c r="H68" s="1219" t="str">
        <f t="shared" si="9"/>
        <v>–</v>
      </c>
      <c r="I68" s="1219" t="str">
        <f t="shared" si="9"/>
        <v>–</v>
      </c>
      <c r="J68" s="1219" t="str">
        <f t="shared" si="9"/>
        <v>–</v>
      </c>
      <c r="K68" s="1219" t="str">
        <f t="shared" si="9"/>
        <v>–</v>
      </c>
      <c r="L68" s="1219" t="str">
        <f t="shared" si="10"/>
        <v>–</v>
      </c>
      <c r="M68" s="1219" t="str">
        <f t="shared" si="10"/>
        <v>–</v>
      </c>
      <c r="N68" s="1219" t="str">
        <f t="shared" si="10"/>
        <v>–</v>
      </c>
      <c r="O68" s="1219" t="str">
        <f t="shared" si="10"/>
        <v>–</v>
      </c>
      <c r="P68" s="1219" t="str">
        <f t="shared" si="10"/>
        <v>–</v>
      </c>
      <c r="Q68" s="1219" t="str">
        <f t="shared" si="10"/>
        <v>–</v>
      </c>
      <c r="R68" s="1219" t="str">
        <f t="shared" si="10"/>
        <v>–</v>
      </c>
      <c r="S68" s="1219" t="str">
        <f t="shared" si="10"/>
        <v>–</v>
      </c>
      <c r="T68" s="1219" t="str">
        <f t="shared" si="10"/>
        <v>–</v>
      </c>
      <c r="U68" s="1219" t="str">
        <f t="shared" si="10"/>
        <v>–</v>
      </c>
      <c r="V68" s="1219" t="str">
        <f t="shared" si="10"/>
        <v>–</v>
      </c>
      <c r="W68" s="1219" t="str">
        <f t="shared" si="10"/>
        <v>–</v>
      </c>
      <c r="X68" s="1219" t="str">
        <f t="shared" si="10"/>
        <v>–</v>
      </c>
      <c r="Y68" s="1219" t="str">
        <f t="shared" si="10"/>
        <v>–</v>
      </c>
      <c r="Z68" s="1219" t="str">
        <f t="shared" si="8"/>
        <v>–</v>
      </c>
    </row>
    <row r="69" spans="1:26" ht="12.75" customHeight="1">
      <c r="A69" s="1223" t="s">
        <v>1831</v>
      </c>
      <c r="B69" s="1219" t="str">
        <f t="shared" si="9"/>
        <v/>
      </c>
      <c r="C69" s="1219" t="str">
        <f t="shared" si="9"/>
        <v>–</v>
      </c>
      <c r="D69" s="1219" t="str">
        <f t="shared" si="9"/>
        <v>–</v>
      </c>
      <c r="E69" s="1219" t="str">
        <f t="shared" si="9"/>
        <v>–</v>
      </c>
      <c r="F69" s="1219" t="str">
        <f t="shared" si="9"/>
        <v>–</v>
      </c>
      <c r="G69" s="1219" t="str">
        <f t="shared" si="9"/>
        <v>–</v>
      </c>
      <c r="H69" s="1219" t="str">
        <f t="shared" si="9"/>
        <v>–</v>
      </c>
      <c r="I69" s="1219" t="str">
        <f t="shared" si="9"/>
        <v>–</v>
      </c>
      <c r="J69" s="1219" t="str">
        <f t="shared" si="9"/>
        <v>–</v>
      </c>
      <c r="K69" s="1219" t="str">
        <f t="shared" si="9"/>
        <v>–</v>
      </c>
      <c r="L69" s="1219" t="str">
        <f t="shared" si="10"/>
        <v>–</v>
      </c>
      <c r="M69" s="1219" t="str">
        <f t="shared" si="10"/>
        <v>–</v>
      </c>
      <c r="N69" s="1219" t="str">
        <f t="shared" si="10"/>
        <v>–</v>
      </c>
      <c r="O69" s="1219" t="str">
        <f t="shared" si="10"/>
        <v>–</v>
      </c>
      <c r="P69" s="1219" t="str">
        <f t="shared" si="10"/>
        <v>–</v>
      </c>
      <c r="Q69" s="1219" t="str">
        <f t="shared" si="10"/>
        <v>–</v>
      </c>
      <c r="R69" s="1219" t="str">
        <f t="shared" si="10"/>
        <v>–</v>
      </c>
      <c r="S69" s="1219" t="str">
        <f t="shared" si="10"/>
        <v>–</v>
      </c>
      <c r="T69" s="1219" t="str">
        <f t="shared" si="10"/>
        <v>–</v>
      </c>
      <c r="U69" s="1219" t="str">
        <f t="shared" si="10"/>
        <v>–</v>
      </c>
      <c r="V69" s="1219" t="str">
        <f t="shared" si="10"/>
        <v>–</v>
      </c>
      <c r="W69" s="1219" t="str">
        <f t="shared" si="10"/>
        <v>–</v>
      </c>
      <c r="X69" s="1219" t="str">
        <f t="shared" si="10"/>
        <v>–</v>
      </c>
      <c r="Y69" s="1219" t="str">
        <f t="shared" si="10"/>
        <v>–</v>
      </c>
      <c r="Z69" s="1219" t="str">
        <f t="shared" si="8"/>
        <v>–</v>
      </c>
    </row>
    <row r="70" spans="1:26" ht="12.75" customHeight="1">
      <c r="A70" s="1223" t="s">
        <v>1832</v>
      </c>
      <c r="B70" s="1219" t="str">
        <f t="shared" si="9"/>
        <v/>
      </c>
      <c r="C70" s="1219" t="str">
        <f t="shared" si="9"/>
        <v>–</v>
      </c>
      <c r="D70" s="1219" t="str">
        <f t="shared" si="9"/>
        <v>–</v>
      </c>
      <c r="E70" s="1219" t="str">
        <f t="shared" si="9"/>
        <v>–</v>
      </c>
      <c r="F70" s="1219" t="str">
        <f t="shared" si="9"/>
        <v>–</v>
      </c>
      <c r="G70" s="1219" t="str">
        <f t="shared" si="9"/>
        <v>–</v>
      </c>
      <c r="H70" s="1219" t="str">
        <f t="shared" si="9"/>
        <v>–</v>
      </c>
      <c r="I70" s="1219" t="str">
        <f t="shared" si="9"/>
        <v>–</v>
      </c>
      <c r="J70" s="1219" t="str">
        <f t="shared" si="9"/>
        <v>–</v>
      </c>
      <c r="K70" s="1219" t="str">
        <f t="shared" si="9"/>
        <v>–</v>
      </c>
      <c r="L70" s="1219" t="str">
        <f t="shared" si="10"/>
        <v>–</v>
      </c>
      <c r="M70" s="1219" t="str">
        <f t="shared" si="10"/>
        <v>–</v>
      </c>
      <c r="N70" s="1219" t="str">
        <f t="shared" si="10"/>
        <v>–</v>
      </c>
      <c r="O70" s="1219" t="str">
        <f t="shared" si="10"/>
        <v>–</v>
      </c>
      <c r="P70" s="1219" t="str">
        <f t="shared" si="10"/>
        <v>–</v>
      </c>
      <c r="Q70" s="1219" t="str">
        <f t="shared" si="10"/>
        <v>–</v>
      </c>
      <c r="R70" s="1219" t="str">
        <f t="shared" si="10"/>
        <v>–</v>
      </c>
      <c r="S70" s="1219" t="str">
        <f t="shared" si="10"/>
        <v>–</v>
      </c>
      <c r="T70" s="1219" t="str">
        <f t="shared" si="10"/>
        <v>–</v>
      </c>
      <c r="U70" s="1219" t="str">
        <f t="shared" si="10"/>
        <v>–</v>
      </c>
      <c r="V70" s="1219" t="str">
        <f t="shared" si="10"/>
        <v>–</v>
      </c>
      <c r="W70" s="1219" t="str">
        <f t="shared" si="10"/>
        <v>–</v>
      </c>
      <c r="X70" s="1219" t="str">
        <f t="shared" si="10"/>
        <v>–</v>
      </c>
      <c r="Y70" s="1219" t="str">
        <f t="shared" si="10"/>
        <v>–</v>
      </c>
      <c r="Z70" s="1219" t="str">
        <f t="shared" si="8"/>
        <v>–</v>
      </c>
    </row>
    <row r="71" spans="1:26" ht="12.75" customHeight="1">
      <c r="A71" s="1223" t="s">
        <v>1833</v>
      </c>
      <c r="B71" s="1219" t="str">
        <f t="shared" si="9"/>
        <v/>
      </c>
      <c r="C71" s="1219" t="str">
        <f t="shared" si="9"/>
        <v>–</v>
      </c>
      <c r="D71" s="1219" t="str">
        <f t="shared" si="9"/>
        <v>–</v>
      </c>
      <c r="E71" s="1219" t="str">
        <f t="shared" si="9"/>
        <v>–</v>
      </c>
      <c r="F71" s="1219" t="str">
        <f t="shared" si="9"/>
        <v>–</v>
      </c>
      <c r="G71" s="1219" t="str">
        <f t="shared" si="9"/>
        <v>–</v>
      </c>
      <c r="H71" s="1219" t="str">
        <f t="shared" si="9"/>
        <v>–</v>
      </c>
      <c r="I71" s="1219" t="str">
        <f t="shared" si="9"/>
        <v>–</v>
      </c>
      <c r="J71" s="1219" t="str">
        <f t="shared" si="9"/>
        <v>–</v>
      </c>
      <c r="K71" s="1219" t="str">
        <f t="shared" si="9"/>
        <v>–</v>
      </c>
      <c r="L71" s="1219" t="str">
        <f t="shared" si="10"/>
        <v>–</v>
      </c>
      <c r="M71" s="1219" t="str">
        <f t="shared" si="10"/>
        <v>–</v>
      </c>
      <c r="N71" s="1219" t="str">
        <f t="shared" si="10"/>
        <v>–</v>
      </c>
      <c r="O71" s="1219" t="str">
        <f t="shared" si="10"/>
        <v>–</v>
      </c>
      <c r="P71" s="1219" t="str">
        <f t="shared" si="10"/>
        <v>–</v>
      </c>
      <c r="Q71" s="1219" t="str">
        <f t="shared" si="10"/>
        <v>–</v>
      </c>
      <c r="R71" s="1219" t="str">
        <f t="shared" si="10"/>
        <v>–</v>
      </c>
      <c r="S71" s="1219" t="str">
        <f t="shared" si="10"/>
        <v>–</v>
      </c>
      <c r="T71" s="1219" t="str">
        <f t="shared" si="10"/>
        <v>–</v>
      </c>
      <c r="U71" s="1219" t="str">
        <f t="shared" si="10"/>
        <v>–</v>
      </c>
      <c r="V71" s="1219" t="str">
        <f t="shared" si="10"/>
        <v>–</v>
      </c>
      <c r="W71" s="1219" t="str">
        <f t="shared" si="10"/>
        <v>–</v>
      </c>
      <c r="X71" s="1219" t="str">
        <f t="shared" si="10"/>
        <v>–</v>
      </c>
      <c r="Y71" s="1219" t="str">
        <f t="shared" si="10"/>
        <v>–</v>
      </c>
      <c r="Z71" s="1219" t="str">
        <f t="shared" si="8"/>
        <v>–</v>
      </c>
    </row>
    <row r="72" spans="1:26" ht="12.75" customHeight="1">
      <c r="A72" s="1217" t="s">
        <v>1835</v>
      </c>
      <c r="B72" s="1219" t="str">
        <f t="shared" si="9"/>
        <v/>
      </c>
      <c r="C72" s="1219" t="str">
        <f t="shared" si="9"/>
        <v>–</v>
      </c>
      <c r="D72" s="1219" t="str">
        <f t="shared" si="9"/>
        <v>–</v>
      </c>
      <c r="E72" s="1219" t="str">
        <f t="shared" si="9"/>
        <v>–</v>
      </c>
      <c r="F72" s="1219" t="str">
        <f t="shared" si="9"/>
        <v>–</v>
      </c>
      <c r="G72" s="1219" t="str">
        <f t="shared" si="9"/>
        <v>–</v>
      </c>
      <c r="H72" s="1219" t="str">
        <f t="shared" si="9"/>
        <v>–</v>
      </c>
      <c r="I72" s="1219" t="str">
        <f t="shared" si="9"/>
        <v>–</v>
      </c>
      <c r="J72" s="1219" t="str">
        <f t="shared" si="9"/>
        <v>–</v>
      </c>
      <c r="K72" s="1219" t="str">
        <f t="shared" si="9"/>
        <v>–</v>
      </c>
      <c r="L72" s="1219" t="str">
        <f t="shared" si="10"/>
        <v>–</v>
      </c>
      <c r="M72" s="1219" t="str">
        <f t="shared" si="10"/>
        <v>–</v>
      </c>
      <c r="N72" s="1219" t="str">
        <f t="shared" si="10"/>
        <v>–</v>
      </c>
      <c r="O72" s="1219" t="str">
        <f t="shared" si="10"/>
        <v>–</v>
      </c>
      <c r="P72" s="1219" t="str">
        <f t="shared" si="10"/>
        <v>–</v>
      </c>
      <c r="Q72" s="1219" t="str">
        <f t="shared" si="10"/>
        <v>–</v>
      </c>
      <c r="R72" s="1219" t="str">
        <f t="shared" si="10"/>
        <v>–</v>
      </c>
      <c r="S72" s="1219" t="str">
        <f t="shared" si="10"/>
        <v>–</v>
      </c>
      <c r="T72" s="1219" t="str">
        <f t="shared" si="10"/>
        <v>–</v>
      </c>
      <c r="U72" s="1219" t="str">
        <f t="shared" si="10"/>
        <v>–</v>
      </c>
      <c r="V72" s="1219" t="str">
        <f t="shared" si="10"/>
        <v>–</v>
      </c>
      <c r="W72" s="1219" t="str">
        <f t="shared" si="10"/>
        <v>–</v>
      </c>
      <c r="X72" s="1219" t="str">
        <f t="shared" si="10"/>
        <v>–</v>
      </c>
      <c r="Y72" s="1219" t="str">
        <f t="shared" si="10"/>
        <v>–</v>
      </c>
      <c r="Z72" s="1219" t="str">
        <f t="shared" si="8"/>
        <v>–</v>
      </c>
    </row>
    <row r="73" spans="1:26" ht="12.75" customHeight="1">
      <c r="A73" s="1217" t="s">
        <v>1836</v>
      </c>
      <c r="B73" s="1219" t="str">
        <f t="shared" si="9"/>
        <v/>
      </c>
      <c r="C73" s="1219">
        <f t="shared" si="9"/>
        <v>-0.28199915357773109</v>
      </c>
      <c r="D73" s="1219">
        <f t="shared" si="9"/>
        <v>2.127730561604313E-2</v>
      </c>
      <c r="E73" s="1219">
        <f t="shared" si="9"/>
        <v>-8.4766951321237127E-2</v>
      </c>
      <c r="F73" s="1219">
        <f t="shared" si="9"/>
        <v>-0.11671172114451056</v>
      </c>
      <c r="G73" s="1219">
        <f t="shared" si="9"/>
        <v>-2.1654911553776302E-2</v>
      </c>
      <c r="H73" s="1219">
        <f t="shared" si="9"/>
        <v>4.0801546476918471E-2</v>
      </c>
      <c r="I73" s="1219">
        <f t="shared" si="9"/>
        <v>8.473271334647392E-2</v>
      </c>
      <c r="J73" s="1219">
        <f t="shared" si="9"/>
        <v>7.9011490496132986E-2</v>
      </c>
      <c r="K73" s="1219">
        <f t="shared" si="9"/>
        <v>0.15837788351775028</v>
      </c>
      <c r="L73" s="1219">
        <f t="shared" si="10"/>
        <v>4.9325884136762976E-2</v>
      </c>
      <c r="M73" s="1219">
        <f t="shared" si="10"/>
        <v>4.2346845791350951E-2</v>
      </c>
      <c r="N73" s="1219">
        <f t="shared" si="10"/>
        <v>5.2053802250502601E-2</v>
      </c>
      <c r="O73" s="1219">
        <f t="shared" si="10"/>
        <v>3.0325281978316854E-2</v>
      </c>
      <c r="P73" s="1219">
        <f t="shared" si="10"/>
        <v>3.4240521434273363E-2</v>
      </c>
      <c r="Q73" s="1219">
        <f t="shared" si="10"/>
        <v>2.9581862568790473E-2</v>
      </c>
      <c r="R73" s="1219">
        <f t="shared" si="10"/>
        <v>3.3931734642458578E-2</v>
      </c>
      <c r="S73" s="1219">
        <f t="shared" si="10"/>
        <v>4.6960822128336632E-2</v>
      </c>
      <c r="T73" s="1219">
        <f t="shared" si="10"/>
        <v>2.4574831146206622E-2</v>
      </c>
      <c r="U73" s="1219">
        <f t="shared" si="10"/>
        <v>1.2589196119968671E-2</v>
      </c>
      <c r="V73" s="1219">
        <f t="shared" si="10"/>
        <v>-2.9977166153053458E-3</v>
      </c>
      <c r="W73" s="1219">
        <f t="shared" si="10"/>
        <v>-2.0095944779982666E-2</v>
      </c>
      <c r="X73" s="1219">
        <f t="shared" si="10"/>
        <v>-9.2108117855562721E-3</v>
      </c>
      <c r="Y73" s="1219">
        <f t="shared" si="10"/>
        <v>-4.8143744881128492E-2</v>
      </c>
      <c r="Z73" s="1219">
        <f t="shared" si="8"/>
        <v>2.9085670355102344E-3</v>
      </c>
    </row>
    <row r="74" spans="1:26" ht="12.75" customHeight="1">
      <c r="A74" s="1223" t="s">
        <v>1837</v>
      </c>
      <c r="B74" s="1219" t="str">
        <f t="shared" si="9"/>
        <v/>
      </c>
      <c r="C74" s="1219">
        <f t="shared" si="9"/>
        <v>-7.3491267508213332E-3</v>
      </c>
      <c r="D74" s="1219">
        <f t="shared" si="9"/>
        <v>-3.849838864210442E-2</v>
      </c>
      <c r="E74" s="1219">
        <f t="shared" si="9"/>
        <v>1.8661110607844922E-2</v>
      </c>
      <c r="F74" s="1219">
        <f t="shared" si="9"/>
        <v>-9.035126722987985E-2</v>
      </c>
      <c r="G74" s="1219">
        <f t="shared" si="9"/>
        <v>2.1116433668980195E-2</v>
      </c>
      <c r="H74" s="1219">
        <f t="shared" si="9"/>
        <v>5.1603638104356087E-2</v>
      </c>
      <c r="I74" s="1219">
        <f t="shared" si="9"/>
        <v>4.6795338674435527E-2</v>
      </c>
      <c r="J74" s="1219">
        <f t="shared" si="9"/>
        <v>4.0615759262480511E-2</v>
      </c>
      <c r="K74" s="1219">
        <f t="shared" si="9"/>
        <v>2.749686585875466E-2</v>
      </c>
      <c r="L74" s="1219">
        <f t="shared" si="10"/>
        <v>5.0268423621278702E-2</v>
      </c>
      <c r="M74" s="1219">
        <f t="shared" si="10"/>
        <v>4.7010532837670205E-2</v>
      </c>
      <c r="N74" s="1219">
        <f t="shared" si="10"/>
        <v>4.4381980915748187E-2</v>
      </c>
      <c r="O74" s="1219">
        <f t="shared" si="10"/>
        <v>3.1871945605212781E-2</v>
      </c>
      <c r="P74" s="1219">
        <f t="shared" si="10"/>
        <v>3.1779806438327896E-2</v>
      </c>
      <c r="Q74" s="1219">
        <f t="shared" si="10"/>
        <v>2.2352315061202832E-2</v>
      </c>
      <c r="R74" s="1219">
        <f t="shared" si="10"/>
        <v>6.0320145757417842E-2</v>
      </c>
      <c r="S74" s="1219">
        <f t="shared" si="10"/>
        <v>2.7247621969929581E-2</v>
      </c>
      <c r="T74" s="1219">
        <f t="shared" si="10"/>
        <v>5.4901726506959792E-2</v>
      </c>
      <c r="U74" s="1219">
        <f t="shared" si="10"/>
        <v>-1.4667572771548287E-2</v>
      </c>
      <c r="V74" s="1219">
        <f t="shared" si="10"/>
        <v>8.1039140180469982E-3</v>
      </c>
      <c r="W74" s="1219">
        <f t="shared" si="10"/>
        <v>-2.7366020524515422E-2</v>
      </c>
      <c r="X74" s="1219">
        <f t="shared" si="10"/>
        <v>-2.6670574443141803E-2</v>
      </c>
      <c r="Y74" s="1219">
        <f t="shared" si="10"/>
        <v>6.4790725685034634E-2</v>
      </c>
      <c r="Z74" s="1219">
        <f t="shared" si="8"/>
        <v>1.8624015216023748E-2</v>
      </c>
    </row>
    <row r="75" spans="1:26" ht="12.75" customHeight="1">
      <c r="A75" s="1223" t="s">
        <v>1838</v>
      </c>
      <c r="B75" s="1219" t="str">
        <f t="shared" si="9"/>
        <v/>
      </c>
      <c r="C75" s="1219">
        <f t="shared" si="9"/>
        <v>-1.9941619296358959E-2</v>
      </c>
      <c r="D75" s="1219">
        <f t="shared" si="9"/>
        <v>-3.2778404815650863E-2</v>
      </c>
      <c r="E75" s="1219">
        <f t="shared" si="9"/>
        <v>-0.1297709923664121</v>
      </c>
      <c r="F75" s="1219">
        <f t="shared" si="9"/>
        <v>-7.6507617238425252E-2</v>
      </c>
      <c r="G75" s="1219">
        <f t="shared" si="9"/>
        <v>-1.3148872665671885E-2</v>
      </c>
      <c r="H75" s="1219">
        <f t="shared" si="9"/>
        <v>4.3998038173866938E-2</v>
      </c>
      <c r="I75" s="1219">
        <f t="shared" si="9"/>
        <v>0.10231565760369565</v>
      </c>
      <c r="J75" s="1219">
        <f t="shared" si="9"/>
        <v>9.3191746279788434E-2</v>
      </c>
      <c r="K75" s="1219">
        <f t="shared" si="9"/>
        <v>0.44405639842760136</v>
      </c>
      <c r="L75" s="1219">
        <f t="shared" si="10"/>
        <v>2.4634697803124883E-2</v>
      </c>
      <c r="M75" s="1219">
        <f t="shared" si="10"/>
        <v>2.9520578774605122E-2</v>
      </c>
      <c r="N75" s="1219">
        <f t="shared" si="10"/>
        <v>3.1979782038431104E-2</v>
      </c>
      <c r="O75" s="1219">
        <f t="shared" si="10"/>
        <v>2.2412350041848939E-2</v>
      </c>
      <c r="P75" s="1219">
        <f t="shared" si="10"/>
        <v>2.946051381561654E-2</v>
      </c>
      <c r="Q75" s="1219">
        <f t="shared" si="10"/>
        <v>1.9025927489421779E-2</v>
      </c>
      <c r="R75" s="1219">
        <f t="shared" si="10"/>
        <v>1.4672588367903305E-2</v>
      </c>
      <c r="S75" s="1219">
        <f t="shared" si="10"/>
        <v>2.2939177000057098E-2</v>
      </c>
      <c r="T75" s="1219">
        <f t="shared" si="10"/>
        <v>4.2594070801388328E-2</v>
      </c>
      <c r="U75" s="1219">
        <f t="shared" si="10"/>
        <v>-1.687038735121571E-2</v>
      </c>
      <c r="V75" s="1219">
        <f t="shared" si="10"/>
        <v>6.9907273254130597E-3</v>
      </c>
      <c r="W75" s="1219">
        <f t="shared" si="10"/>
        <v>-6.0519405776771062E-3</v>
      </c>
      <c r="X75" s="1219">
        <f t="shared" si="10"/>
        <v>-7.6666274619789809E-2</v>
      </c>
      <c r="Y75" s="1219">
        <f t="shared" si="10"/>
        <v>1.1229391418520862E-2</v>
      </c>
      <c r="Z75" s="1219">
        <f t="shared" si="8"/>
        <v>2.0242475507781466E-2</v>
      </c>
    </row>
    <row r="76" spans="1:26" ht="12.75" customHeight="1">
      <c r="A76" s="1223" t="s">
        <v>1839</v>
      </c>
      <c r="B76" s="1219" t="str">
        <f t="shared" si="9"/>
        <v/>
      </c>
      <c r="C76" s="1219">
        <f t="shared" si="9"/>
        <v>1</v>
      </c>
      <c r="D76" s="1219">
        <f t="shared" si="9"/>
        <v>-0.10000000000000009</v>
      </c>
      <c r="E76" s="1219">
        <f t="shared" si="9"/>
        <v>0.33333333333333348</v>
      </c>
      <c r="F76" s="1219">
        <f t="shared" si="9"/>
        <v>-0.16666666666666663</v>
      </c>
      <c r="G76" s="1219">
        <f t="shared" si="9"/>
        <v>1</v>
      </c>
      <c r="H76" s="1219">
        <f t="shared" si="9"/>
        <v>0.19999999999999996</v>
      </c>
      <c r="I76" s="1219">
        <f t="shared" si="9"/>
        <v>4.1666666666666741E-2</v>
      </c>
      <c r="J76" s="1219" t="str">
        <f t="shared" si="9"/>
        <v>–</v>
      </c>
      <c r="K76" s="1219">
        <f t="shared" si="9"/>
        <v>0.43999999999999995</v>
      </c>
      <c r="L76" s="1219">
        <f t="shared" si="10"/>
        <v>0.25</v>
      </c>
      <c r="M76" s="1219">
        <f t="shared" si="10"/>
        <v>-0.15555555555555545</v>
      </c>
      <c r="N76" s="1219">
        <f t="shared" si="10"/>
        <v>-5.2631578947368474E-2</v>
      </c>
      <c r="O76" s="1219">
        <f t="shared" si="10"/>
        <v>-8.333333333333337E-2</v>
      </c>
      <c r="P76" s="1219">
        <f t="shared" si="10"/>
        <v>-0.21212121212121204</v>
      </c>
      <c r="Q76" s="1219">
        <f t="shared" si="10"/>
        <v>-0.11538461538461542</v>
      </c>
      <c r="R76" s="1219">
        <f t="shared" si="10"/>
        <v>-0.47826086956521741</v>
      </c>
      <c r="S76" s="1219">
        <f t="shared" si="10"/>
        <v>-8.333333333333337E-2</v>
      </c>
      <c r="T76" s="1219">
        <f t="shared" si="10"/>
        <v>0.18181818181818188</v>
      </c>
      <c r="U76" s="1219">
        <f t="shared" si="10"/>
        <v>0.30769230769230771</v>
      </c>
      <c r="V76" s="1219">
        <f t="shared" si="10"/>
        <v>-5.8823529411764719E-2</v>
      </c>
      <c r="W76" s="1219" t="str">
        <f t="shared" si="10"/>
        <v>–</v>
      </c>
      <c r="X76" s="1219" t="str">
        <f t="shared" si="10"/>
        <v>–</v>
      </c>
      <c r="Y76" s="1219">
        <f t="shared" si="10"/>
        <v>3.6648187500000002</v>
      </c>
      <c r="Z76" s="1219">
        <f t="shared" si="8"/>
        <v>0.12471584964559757</v>
      </c>
    </row>
    <row r="77" spans="1:26" ht="12.75" customHeight="1">
      <c r="A77" s="1223" t="s">
        <v>1840</v>
      </c>
      <c r="B77" s="1219" t="str">
        <f t="shared" ref="B77:K86" si="11">IFERROR(IF(OR(SECTOR_AAC=0,SECTOR_AAC=-1),CHAR(150),SECTOR_AAC),IF(COLUMN()&lt;=2,"",CHAR(150)))</f>
        <v/>
      </c>
      <c r="C77" s="1219">
        <f t="shared" si="11"/>
        <v>-0.55226824457593682</v>
      </c>
      <c r="D77" s="1219">
        <f t="shared" si="11"/>
        <v>0.15859030837004395</v>
      </c>
      <c r="E77" s="1219">
        <f t="shared" si="11"/>
        <v>-0.21292775665399233</v>
      </c>
      <c r="F77" s="1219">
        <f t="shared" si="11"/>
        <v>-0.18357487922705318</v>
      </c>
      <c r="G77" s="1219">
        <f t="shared" si="11"/>
        <v>-0.11538461538461542</v>
      </c>
      <c r="H77" s="1219">
        <f t="shared" si="11"/>
        <v>1.3377926421404673E-2</v>
      </c>
      <c r="I77" s="1219">
        <f t="shared" si="11"/>
        <v>0.17821782178217838</v>
      </c>
      <c r="J77" s="1219">
        <f t="shared" si="11"/>
        <v>0.1568627450980391</v>
      </c>
      <c r="K77" s="1219">
        <f t="shared" si="11"/>
        <v>0.27845036319612593</v>
      </c>
      <c r="L77" s="1219">
        <f t="shared" ref="L77:Y86" si="12">IFERROR(IF(OR(SECTOR_AAC=0,SECTOR_AAC=-1),CHAR(150),SECTOR_AAC),IF(COLUMN()&lt;=2,"",CHAR(150)))</f>
        <v>6.0606060606060552E-2</v>
      </c>
      <c r="M77" s="1219">
        <f t="shared" si="12"/>
        <v>4.2857142857142927E-2</v>
      </c>
      <c r="N77" s="1219">
        <f t="shared" si="12"/>
        <v>7.5342465753424515E-2</v>
      </c>
      <c r="O77" s="1219">
        <f t="shared" si="12"/>
        <v>3.1847133757961776E-2</v>
      </c>
      <c r="P77" s="1219">
        <f t="shared" si="12"/>
        <v>4.0123456790123635E-2</v>
      </c>
      <c r="Q77" s="1219">
        <f t="shared" si="12"/>
        <v>4.4510385756676651E-2</v>
      </c>
      <c r="R77" s="1219">
        <f t="shared" si="12"/>
        <v>1.1817265395894339E-2</v>
      </c>
      <c r="S77" s="1219">
        <f t="shared" si="12"/>
        <v>8.5187415937940214E-2</v>
      </c>
      <c r="T77" s="1219">
        <f t="shared" si="12"/>
        <v>-2.7166882276843607E-2</v>
      </c>
      <c r="U77" s="1219">
        <f t="shared" si="12"/>
        <v>7.1808510638297962E-2</v>
      </c>
      <c r="V77" s="1219">
        <f t="shared" si="12"/>
        <v>-2.4813895781637729E-2</v>
      </c>
      <c r="W77" s="1219">
        <f t="shared" si="12"/>
        <v>-1.5267175572518998E-2</v>
      </c>
      <c r="X77" s="1219">
        <f t="shared" si="12"/>
        <v>4.7803617571059442E-2</v>
      </c>
      <c r="Y77" s="1219">
        <f t="shared" si="12"/>
        <v>-0.23092478421701601</v>
      </c>
      <c r="Z77" s="1219">
        <f t="shared" si="8"/>
        <v>-2.0906905275321352E-2</v>
      </c>
    </row>
    <row r="78" spans="1:26" ht="12.75" customHeight="1">
      <c r="A78" s="1223" t="s">
        <v>1841</v>
      </c>
      <c r="B78" s="1219" t="str">
        <f t="shared" si="11"/>
        <v/>
      </c>
      <c r="C78" s="1219" t="str">
        <f t="shared" si="11"/>
        <v>–</v>
      </c>
      <c r="D78" s="1219" t="str">
        <f t="shared" si="11"/>
        <v>–</v>
      </c>
      <c r="E78" s="1219" t="str">
        <f t="shared" si="11"/>
        <v>–</v>
      </c>
      <c r="F78" s="1219" t="str">
        <f t="shared" si="11"/>
        <v>–</v>
      </c>
      <c r="G78" s="1219" t="str">
        <f t="shared" si="11"/>
        <v>–</v>
      </c>
      <c r="H78" s="1219" t="str">
        <f t="shared" si="11"/>
        <v>–</v>
      </c>
      <c r="I78" s="1219" t="str">
        <f t="shared" si="11"/>
        <v>–</v>
      </c>
      <c r="J78" s="1219" t="str">
        <f t="shared" si="11"/>
        <v>–</v>
      </c>
      <c r="K78" s="1219" t="str">
        <f t="shared" si="11"/>
        <v>–</v>
      </c>
      <c r="L78" s="1219" t="str">
        <f t="shared" si="12"/>
        <v>–</v>
      </c>
      <c r="M78" s="1219" t="str">
        <f t="shared" si="12"/>
        <v>–</v>
      </c>
      <c r="N78" s="1219" t="str">
        <f t="shared" si="12"/>
        <v>–</v>
      </c>
      <c r="O78" s="1219" t="str">
        <f t="shared" si="12"/>
        <v>–</v>
      </c>
      <c r="P78" s="1219" t="str">
        <f t="shared" si="12"/>
        <v>–</v>
      </c>
      <c r="Q78" s="1219" t="str">
        <f t="shared" si="12"/>
        <v>–</v>
      </c>
      <c r="R78" s="1219" t="str">
        <f t="shared" si="12"/>
        <v>–</v>
      </c>
      <c r="S78" s="1219" t="str">
        <f t="shared" si="12"/>
        <v>–</v>
      </c>
      <c r="T78" s="1219" t="str">
        <f t="shared" si="12"/>
        <v>–</v>
      </c>
      <c r="U78" s="1219" t="str">
        <f t="shared" si="12"/>
        <v>–</v>
      </c>
      <c r="V78" s="1219" t="str">
        <f t="shared" si="12"/>
        <v>–</v>
      </c>
      <c r="W78" s="1219" t="str">
        <f t="shared" si="12"/>
        <v>–</v>
      </c>
      <c r="X78" s="1219" t="str">
        <f t="shared" si="12"/>
        <v>–</v>
      </c>
      <c r="Y78" s="1219" t="str">
        <f t="shared" si="12"/>
        <v>–</v>
      </c>
      <c r="Z78" s="1219" t="str">
        <f t="shared" si="8"/>
        <v>–</v>
      </c>
    </row>
    <row r="79" spans="1:26" ht="12.75" customHeight="1">
      <c r="A79" s="1223" t="s">
        <v>1842</v>
      </c>
      <c r="B79" s="1219" t="str">
        <f t="shared" si="11"/>
        <v/>
      </c>
      <c r="C79" s="1219" t="str">
        <f t="shared" si="11"/>
        <v>–</v>
      </c>
      <c r="D79" s="1219">
        <f t="shared" si="11"/>
        <v>-0.37313432835820892</v>
      </c>
      <c r="E79" s="1219">
        <f t="shared" si="11"/>
        <v>-0.15476190476190477</v>
      </c>
      <c r="F79" s="1219" t="str">
        <f t="shared" si="11"/>
        <v>–</v>
      </c>
      <c r="G79" s="1219">
        <f t="shared" si="11"/>
        <v>-2.8169014084507005E-2</v>
      </c>
      <c r="H79" s="1219">
        <f t="shared" si="11"/>
        <v>1.4492753623188248E-2</v>
      </c>
      <c r="I79" s="1219">
        <f t="shared" si="11"/>
        <v>-0.51428571428571423</v>
      </c>
      <c r="J79" s="1219">
        <f t="shared" si="11"/>
        <v>-2.9411764705882359E-2</v>
      </c>
      <c r="K79" s="1219">
        <f t="shared" si="11"/>
        <v>-9.0909090909090939E-2</v>
      </c>
      <c r="L79" s="1219" t="str">
        <f t="shared" si="12"/>
        <v>–</v>
      </c>
      <c r="M79" s="1219">
        <f t="shared" si="12"/>
        <v>6.6666666666666652E-2</v>
      </c>
      <c r="N79" s="1219">
        <f t="shared" si="12"/>
        <v>-3.125E-2</v>
      </c>
      <c r="O79" s="1219">
        <f t="shared" si="12"/>
        <v>0.19354838709677424</v>
      </c>
      <c r="P79" s="1219">
        <f t="shared" si="12"/>
        <v>0.32432432432432434</v>
      </c>
      <c r="Q79" s="1219">
        <f t="shared" si="12"/>
        <v>0.34693877551020424</v>
      </c>
      <c r="R79" s="1219" t="str">
        <f t="shared" si="12"/>
        <v>–</v>
      </c>
      <c r="S79" s="1219" t="str">
        <f t="shared" si="12"/>
        <v>–</v>
      </c>
      <c r="T79" s="1219">
        <f t="shared" si="12"/>
        <v>-0.23809523809523814</v>
      </c>
      <c r="U79" s="1219">
        <f t="shared" si="12"/>
        <v>-0.21875</v>
      </c>
      <c r="V79" s="1219" t="str">
        <f t="shared" si="12"/>
        <v>–</v>
      </c>
      <c r="W79" s="1219">
        <f t="shared" si="12"/>
        <v>-0.15999999999999992</v>
      </c>
      <c r="X79" s="1219">
        <f t="shared" si="12"/>
        <v>4.7619047619047672E-2</v>
      </c>
      <c r="Y79" s="1219" t="str">
        <f t="shared" si="12"/>
        <v>–</v>
      </c>
      <c r="Z79" s="1219" t="str">
        <f t="shared" si="8"/>
        <v>–</v>
      </c>
    </row>
    <row r="80" spans="1:26" ht="12.75" customHeight="1">
      <c r="A80" s="1223" t="s">
        <v>1843</v>
      </c>
      <c r="B80" s="1219" t="str">
        <f t="shared" si="11"/>
        <v/>
      </c>
      <c r="C80" s="1219" t="str">
        <f t="shared" si="11"/>
        <v>–</v>
      </c>
      <c r="D80" s="1219">
        <f t="shared" si="11"/>
        <v>-0.33333333333333337</v>
      </c>
      <c r="E80" s="1219">
        <f t="shared" si="11"/>
        <v>-0.5</v>
      </c>
      <c r="F80" s="1219" t="str">
        <f t="shared" si="11"/>
        <v>–</v>
      </c>
      <c r="G80" s="1219" t="str">
        <f t="shared" si="11"/>
        <v>–</v>
      </c>
      <c r="H80" s="1219" t="str">
        <f t="shared" si="11"/>
        <v>–</v>
      </c>
      <c r="I80" s="1219" t="str">
        <f t="shared" si="11"/>
        <v>–</v>
      </c>
      <c r="J80" s="1219" t="str">
        <f t="shared" si="11"/>
        <v>–</v>
      </c>
      <c r="K80" s="1219" t="str">
        <f t="shared" si="11"/>
        <v>–</v>
      </c>
      <c r="L80" s="1219" t="str">
        <f t="shared" si="12"/>
        <v>–</v>
      </c>
      <c r="M80" s="1219" t="str">
        <f t="shared" si="12"/>
        <v>–</v>
      </c>
      <c r="N80" s="1219" t="str">
        <f t="shared" si="12"/>
        <v>–</v>
      </c>
      <c r="O80" s="1219" t="str">
        <f t="shared" si="12"/>
        <v>–</v>
      </c>
      <c r="P80" s="1219" t="str">
        <f t="shared" si="12"/>
        <v>–</v>
      </c>
      <c r="Q80" s="1219" t="str">
        <f t="shared" si="12"/>
        <v>–</v>
      </c>
      <c r="R80" s="1219" t="str">
        <f t="shared" si="12"/>
        <v>–</v>
      </c>
      <c r="S80" s="1219" t="str">
        <f t="shared" si="12"/>
        <v>–</v>
      </c>
      <c r="T80" s="1219" t="str">
        <f t="shared" si="12"/>
        <v>–</v>
      </c>
      <c r="U80" s="1219" t="str">
        <f t="shared" si="12"/>
        <v>–</v>
      </c>
      <c r="V80" s="1219" t="str">
        <f t="shared" si="12"/>
        <v>–</v>
      </c>
      <c r="W80" s="1219" t="str">
        <f t="shared" si="12"/>
        <v>–</v>
      </c>
      <c r="X80" s="1219" t="str">
        <f t="shared" si="12"/>
        <v>–</v>
      </c>
      <c r="Y80" s="1219" t="str">
        <f t="shared" si="12"/>
        <v>–</v>
      </c>
      <c r="Z80" s="1219" t="str">
        <f t="shared" si="8"/>
        <v>–</v>
      </c>
    </row>
    <row r="81" spans="1:26" ht="12.75" customHeight="1">
      <c r="A81" s="1217" t="s">
        <v>1844</v>
      </c>
      <c r="B81" s="1219" t="str">
        <f t="shared" si="11"/>
        <v/>
      </c>
      <c r="C81" s="1219">
        <f t="shared" si="11"/>
        <v>-1.0840108401083959E-2</v>
      </c>
      <c r="D81" s="1219">
        <f t="shared" si="11"/>
        <v>-7.9452054794520999E-3</v>
      </c>
      <c r="E81" s="1219">
        <f t="shared" si="11"/>
        <v>-8.2850041425019949E-4</v>
      </c>
      <c r="F81" s="1219">
        <f t="shared" si="11"/>
        <v>2.6810392482034207E-2</v>
      </c>
      <c r="G81" s="1219">
        <f t="shared" si="11"/>
        <v>2.0188425302826385E-2</v>
      </c>
      <c r="H81" s="1219">
        <f t="shared" si="11"/>
        <v>1.715039577836408E-2</v>
      </c>
      <c r="I81" s="1219">
        <f t="shared" si="11"/>
        <v>5.5252918287937769E-2</v>
      </c>
      <c r="J81" s="1219">
        <f t="shared" si="11"/>
        <v>0.11996066863323507</v>
      </c>
      <c r="K81" s="1219">
        <f t="shared" si="11"/>
        <v>1.3608428446005183E-2</v>
      </c>
      <c r="L81" s="1219">
        <f t="shared" si="12"/>
        <v>5.4569077522737208E-2</v>
      </c>
      <c r="M81" s="1219">
        <f t="shared" si="12"/>
        <v>4.7227926078028393E-3</v>
      </c>
      <c r="N81" s="1219">
        <f t="shared" si="12"/>
        <v>4.0057224606580899E-2</v>
      </c>
      <c r="O81" s="1219">
        <f t="shared" si="12"/>
        <v>2.6724307329534236E-2</v>
      </c>
      <c r="P81" s="1219">
        <f t="shared" si="12"/>
        <v>9.7607655502391921E-3</v>
      </c>
      <c r="Q81" s="1219">
        <f t="shared" si="12"/>
        <v>1.3836239575435894E-2</v>
      </c>
      <c r="R81" s="1219">
        <f t="shared" si="12"/>
        <v>7.478033277248386E-4</v>
      </c>
      <c r="S81" s="1219">
        <f t="shared" si="12"/>
        <v>1.5878946385204484E-2</v>
      </c>
      <c r="T81" s="1219">
        <f t="shared" si="12"/>
        <v>-1.0114012504597314E-2</v>
      </c>
      <c r="U81" s="1219">
        <f t="shared" si="12"/>
        <v>-4.2727103845439096E-3</v>
      </c>
      <c r="V81" s="1219">
        <f t="shared" si="12"/>
        <v>9.3283582089551675E-3</v>
      </c>
      <c r="W81" s="1219">
        <f t="shared" si="12"/>
        <v>4.6210720887245316E-3</v>
      </c>
      <c r="X81" s="1219">
        <f t="shared" si="12"/>
        <v>1.2879484820607079E-3</v>
      </c>
      <c r="Y81" s="1219">
        <f t="shared" si="12"/>
        <v>0.13894077085630285</v>
      </c>
      <c r="Z81" s="1219">
        <f t="shared" si="8"/>
        <v>2.2804788601380466E-2</v>
      </c>
    </row>
    <row r="82" spans="1:26" ht="12.75" customHeight="1">
      <c r="A82" s="1223" t="s">
        <v>1845</v>
      </c>
      <c r="B82" s="1219" t="str">
        <f t="shared" si="11"/>
        <v/>
      </c>
      <c r="C82" s="1219" t="str">
        <f t="shared" si="11"/>
        <v>–</v>
      </c>
      <c r="D82" s="1219" t="str">
        <f t="shared" si="11"/>
        <v>–</v>
      </c>
      <c r="E82" s="1219" t="str">
        <f t="shared" si="11"/>
        <v>–</v>
      </c>
      <c r="F82" s="1219" t="str">
        <f t="shared" si="11"/>
        <v>–</v>
      </c>
      <c r="G82" s="1219" t="str">
        <f t="shared" si="11"/>
        <v>–</v>
      </c>
      <c r="H82" s="1219" t="str">
        <f t="shared" si="11"/>
        <v>–</v>
      </c>
      <c r="I82" s="1219" t="str">
        <f t="shared" si="11"/>
        <v>–</v>
      </c>
      <c r="J82" s="1219" t="str">
        <f t="shared" si="11"/>
        <v>–</v>
      </c>
      <c r="K82" s="1219" t="str">
        <f t="shared" si="11"/>
        <v>–</v>
      </c>
      <c r="L82" s="1219" t="str">
        <f t="shared" si="12"/>
        <v>–</v>
      </c>
      <c r="M82" s="1219" t="str">
        <f t="shared" si="12"/>
        <v>–</v>
      </c>
      <c r="N82" s="1219" t="str">
        <f t="shared" si="12"/>
        <v>–</v>
      </c>
      <c r="O82" s="1219" t="str">
        <f t="shared" si="12"/>
        <v>–</v>
      </c>
      <c r="P82" s="1219" t="str">
        <f t="shared" si="12"/>
        <v>–</v>
      </c>
      <c r="Q82" s="1219" t="str">
        <f t="shared" si="12"/>
        <v>–</v>
      </c>
      <c r="R82" s="1219">
        <f t="shared" si="12"/>
        <v>7.478033277248386E-4</v>
      </c>
      <c r="S82" s="1219">
        <f t="shared" si="12"/>
        <v>1.5878946385204484E-2</v>
      </c>
      <c r="T82" s="1219">
        <f t="shared" si="12"/>
        <v>-1.0114012504597314E-2</v>
      </c>
      <c r="U82" s="1219">
        <f t="shared" si="12"/>
        <v>-4.2727103845439096E-3</v>
      </c>
      <c r="V82" s="1219">
        <f t="shared" si="12"/>
        <v>9.3283582089551675E-3</v>
      </c>
      <c r="W82" s="1219">
        <f t="shared" si="12"/>
        <v>4.6210720887245316E-3</v>
      </c>
      <c r="X82" s="1219">
        <f t="shared" si="12"/>
        <v>1.2879484820607079E-3</v>
      </c>
      <c r="Y82" s="1219">
        <f t="shared" si="12"/>
        <v>0.14819518559353173</v>
      </c>
      <c r="Z82" s="1219">
        <f t="shared" si="8"/>
        <v>2.3164729059965694E-2</v>
      </c>
    </row>
    <row r="83" spans="1:26" ht="12.75" customHeight="1">
      <c r="A83" s="1223" t="s">
        <v>1846</v>
      </c>
      <c r="B83" s="1219" t="str">
        <f t="shared" si="11"/>
        <v/>
      </c>
      <c r="C83" s="1219" t="str">
        <f t="shared" si="11"/>
        <v>–</v>
      </c>
      <c r="D83" s="1219" t="str">
        <f t="shared" si="11"/>
        <v>–</v>
      </c>
      <c r="E83" s="1219" t="str">
        <f t="shared" si="11"/>
        <v>–</v>
      </c>
      <c r="F83" s="1219" t="str">
        <f t="shared" si="11"/>
        <v>–</v>
      </c>
      <c r="G83" s="1219" t="str">
        <f t="shared" si="11"/>
        <v>–</v>
      </c>
      <c r="H83" s="1219" t="str">
        <f t="shared" si="11"/>
        <v>–</v>
      </c>
      <c r="I83" s="1219" t="str">
        <f t="shared" si="11"/>
        <v>–</v>
      </c>
      <c r="J83" s="1219" t="str">
        <f t="shared" si="11"/>
        <v>–</v>
      </c>
      <c r="K83" s="1219" t="str">
        <f t="shared" si="11"/>
        <v>–</v>
      </c>
      <c r="L83" s="1219" t="str">
        <f t="shared" si="12"/>
        <v>–</v>
      </c>
      <c r="M83" s="1219" t="str">
        <f t="shared" si="12"/>
        <v>–</v>
      </c>
      <c r="N83" s="1219" t="str">
        <f t="shared" si="12"/>
        <v>–</v>
      </c>
      <c r="O83" s="1219" t="str">
        <f t="shared" si="12"/>
        <v>–</v>
      </c>
      <c r="P83" s="1219" t="str">
        <f t="shared" si="12"/>
        <v>–</v>
      </c>
      <c r="Q83" s="1219" t="str">
        <f t="shared" si="12"/>
        <v>–</v>
      </c>
      <c r="R83" s="1219" t="str">
        <f t="shared" si="12"/>
        <v>–</v>
      </c>
      <c r="S83" s="1219" t="str">
        <f t="shared" si="12"/>
        <v>–</v>
      </c>
      <c r="T83" s="1219" t="str">
        <f t="shared" si="12"/>
        <v>–</v>
      </c>
      <c r="U83" s="1219" t="str">
        <f t="shared" si="12"/>
        <v>–</v>
      </c>
      <c r="V83" s="1219" t="str">
        <f t="shared" si="12"/>
        <v>–</v>
      </c>
      <c r="W83" s="1219" t="str">
        <f t="shared" si="12"/>
        <v>–</v>
      </c>
      <c r="X83" s="1219" t="str">
        <f t="shared" si="12"/>
        <v>–</v>
      </c>
      <c r="Y83" s="1219" t="str">
        <f t="shared" si="12"/>
        <v>–</v>
      </c>
      <c r="Z83" s="1219" t="str">
        <f t="shared" si="8"/>
        <v>–</v>
      </c>
    </row>
    <row r="84" spans="1:26" ht="12.75" customHeight="1">
      <c r="A84" s="1223" t="s">
        <v>1847</v>
      </c>
      <c r="B84" s="1219" t="str">
        <f t="shared" si="11"/>
        <v/>
      </c>
      <c r="C84" s="1219" t="str">
        <f t="shared" si="11"/>
        <v>–</v>
      </c>
      <c r="D84" s="1219" t="str">
        <f t="shared" si="11"/>
        <v>–</v>
      </c>
      <c r="E84" s="1219" t="str">
        <f t="shared" si="11"/>
        <v>–</v>
      </c>
      <c r="F84" s="1219" t="str">
        <f t="shared" si="11"/>
        <v>–</v>
      </c>
      <c r="G84" s="1219" t="str">
        <f t="shared" si="11"/>
        <v>–</v>
      </c>
      <c r="H84" s="1219" t="str">
        <f t="shared" si="11"/>
        <v>–</v>
      </c>
      <c r="I84" s="1219" t="str">
        <f t="shared" si="11"/>
        <v>–</v>
      </c>
      <c r="J84" s="1219" t="str">
        <f t="shared" si="11"/>
        <v>–</v>
      </c>
      <c r="K84" s="1219" t="str">
        <f t="shared" si="11"/>
        <v>–</v>
      </c>
      <c r="L84" s="1219" t="str">
        <f t="shared" si="12"/>
        <v>–</v>
      </c>
      <c r="M84" s="1219" t="str">
        <f t="shared" si="12"/>
        <v>–</v>
      </c>
      <c r="N84" s="1219" t="str">
        <f t="shared" si="12"/>
        <v>–</v>
      </c>
      <c r="O84" s="1219" t="str">
        <f t="shared" si="12"/>
        <v>–</v>
      </c>
      <c r="P84" s="1219" t="str">
        <f t="shared" si="12"/>
        <v>–</v>
      </c>
      <c r="Q84" s="1219" t="str">
        <f t="shared" si="12"/>
        <v>–</v>
      </c>
      <c r="R84" s="1219" t="str">
        <f t="shared" si="12"/>
        <v>–</v>
      </c>
      <c r="S84" s="1219" t="str">
        <f t="shared" si="12"/>
        <v>–</v>
      </c>
      <c r="T84" s="1219" t="str">
        <f t="shared" si="12"/>
        <v>–</v>
      </c>
      <c r="U84" s="1219" t="str">
        <f t="shared" si="12"/>
        <v>–</v>
      </c>
      <c r="V84" s="1219" t="str">
        <f t="shared" si="12"/>
        <v>–</v>
      </c>
      <c r="W84" s="1219" t="str">
        <f t="shared" si="12"/>
        <v>–</v>
      </c>
      <c r="X84" s="1219" t="str">
        <f t="shared" si="12"/>
        <v>–</v>
      </c>
      <c r="Y84" s="1219" t="str">
        <f t="shared" si="12"/>
        <v>–</v>
      </c>
      <c r="Z84" s="1219" t="str">
        <f t="shared" si="8"/>
        <v>–</v>
      </c>
    </row>
    <row r="85" spans="1:26" ht="12.75" customHeight="1">
      <c r="A85" s="1223" t="s">
        <v>1848</v>
      </c>
      <c r="B85" s="1219" t="str">
        <f t="shared" si="11"/>
        <v/>
      </c>
      <c r="C85" s="1219" t="str">
        <f t="shared" si="11"/>
        <v>–</v>
      </c>
      <c r="D85" s="1219" t="str">
        <f t="shared" si="11"/>
        <v>–</v>
      </c>
      <c r="E85" s="1219" t="str">
        <f t="shared" si="11"/>
        <v>–</v>
      </c>
      <c r="F85" s="1219" t="str">
        <f t="shared" si="11"/>
        <v>–</v>
      </c>
      <c r="G85" s="1219" t="str">
        <f t="shared" si="11"/>
        <v>–</v>
      </c>
      <c r="H85" s="1219" t="str">
        <f t="shared" si="11"/>
        <v>–</v>
      </c>
      <c r="I85" s="1219" t="str">
        <f t="shared" si="11"/>
        <v>–</v>
      </c>
      <c r="J85" s="1219" t="str">
        <f t="shared" si="11"/>
        <v>–</v>
      </c>
      <c r="K85" s="1219" t="str">
        <f t="shared" si="11"/>
        <v>–</v>
      </c>
      <c r="L85" s="1219" t="str">
        <f t="shared" si="12"/>
        <v>–</v>
      </c>
      <c r="M85" s="1219" t="str">
        <f t="shared" si="12"/>
        <v>–</v>
      </c>
      <c r="N85" s="1219" t="str">
        <f t="shared" si="12"/>
        <v>–</v>
      </c>
      <c r="O85" s="1219" t="str">
        <f t="shared" si="12"/>
        <v>–</v>
      </c>
      <c r="P85" s="1219" t="str">
        <f t="shared" si="12"/>
        <v>–</v>
      </c>
      <c r="Q85" s="1219" t="str">
        <f t="shared" si="12"/>
        <v>–</v>
      </c>
      <c r="R85" s="1219" t="str">
        <f t="shared" si="12"/>
        <v>–</v>
      </c>
      <c r="S85" s="1219" t="str">
        <f t="shared" si="12"/>
        <v>–</v>
      </c>
      <c r="T85" s="1219" t="str">
        <f t="shared" si="12"/>
        <v>–</v>
      </c>
      <c r="U85" s="1219" t="str">
        <f t="shared" si="12"/>
        <v>–</v>
      </c>
      <c r="V85" s="1219" t="str">
        <f t="shared" si="12"/>
        <v>–</v>
      </c>
      <c r="W85" s="1219" t="str">
        <f t="shared" si="12"/>
        <v>–</v>
      </c>
      <c r="X85" s="1219" t="str">
        <f t="shared" si="12"/>
        <v>–</v>
      </c>
      <c r="Y85" s="1219" t="str">
        <f t="shared" si="12"/>
        <v>–</v>
      </c>
      <c r="Z85" s="1219" t="str">
        <f t="shared" si="8"/>
        <v>–</v>
      </c>
    </row>
    <row r="86" spans="1:26" ht="12.75" customHeight="1">
      <c r="A86" s="1223" t="s">
        <v>1849</v>
      </c>
      <c r="B86" s="1219" t="str">
        <f t="shared" si="11"/>
        <v/>
      </c>
      <c r="C86" s="1219" t="str">
        <f t="shared" si="11"/>
        <v>–</v>
      </c>
      <c r="D86" s="1219" t="str">
        <f t="shared" si="11"/>
        <v>–</v>
      </c>
      <c r="E86" s="1219" t="str">
        <f t="shared" si="11"/>
        <v>–</v>
      </c>
      <c r="F86" s="1219" t="str">
        <f t="shared" si="11"/>
        <v>–</v>
      </c>
      <c r="G86" s="1219" t="str">
        <f t="shared" si="11"/>
        <v>–</v>
      </c>
      <c r="H86" s="1219" t="str">
        <f t="shared" si="11"/>
        <v>–</v>
      </c>
      <c r="I86" s="1219" t="str">
        <f t="shared" si="11"/>
        <v>–</v>
      </c>
      <c r="J86" s="1219" t="str">
        <f t="shared" si="11"/>
        <v>–</v>
      </c>
      <c r="K86" s="1219" t="str">
        <f t="shared" si="11"/>
        <v>–</v>
      </c>
      <c r="L86" s="1219" t="str">
        <f t="shared" si="12"/>
        <v>–</v>
      </c>
      <c r="M86" s="1219" t="str">
        <f t="shared" si="12"/>
        <v>–</v>
      </c>
      <c r="N86" s="1219" t="str">
        <f t="shared" si="12"/>
        <v>–</v>
      </c>
      <c r="O86" s="1219" t="str">
        <f t="shared" si="12"/>
        <v>–</v>
      </c>
      <c r="P86" s="1219" t="str">
        <f t="shared" si="12"/>
        <v>–</v>
      </c>
      <c r="Q86" s="1219" t="str">
        <f t="shared" si="12"/>
        <v>–</v>
      </c>
      <c r="R86" s="1219" t="str">
        <f t="shared" si="12"/>
        <v>–</v>
      </c>
      <c r="S86" s="1219" t="str">
        <f t="shared" si="12"/>
        <v>–</v>
      </c>
      <c r="T86" s="1219" t="str">
        <f t="shared" si="12"/>
        <v>–</v>
      </c>
      <c r="U86" s="1219" t="str">
        <f t="shared" si="12"/>
        <v>–</v>
      </c>
      <c r="V86" s="1219" t="str">
        <f t="shared" si="12"/>
        <v>–</v>
      </c>
      <c r="W86" s="1219" t="str">
        <f t="shared" si="12"/>
        <v>–</v>
      </c>
      <c r="X86" s="1219" t="str">
        <f t="shared" si="12"/>
        <v>–</v>
      </c>
      <c r="Y86" s="1219" t="str">
        <f t="shared" si="12"/>
        <v>–</v>
      </c>
      <c r="Z86" s="1219" t="str">
        <f t="shared" si="8"/>
        <v>–</v>
      </c>
    </row>
    <row r="87" spans="1:26" ht="12.75" customHeight="1">
      <c r="A87" s="1224" t="s">
        <v>1850</v>
      </c>
      <c r="B87" s="1219" t="str">
        <f t="shared" ref="B87:K92" si="13">IFERROR(IF(OR(SECTOR_AAC=0,SECTOR_AAC=-1),CHAR(150),SECTOR_AAC),IF(COLUMN()&lt;=2,"",CHAR(150)))</f>
        <v/>
      </c>
      <c r="C87" s="1219">
        <f t="shared" si="13"/>
        <v>-8.2199546485260733E-2</v>
      </c>
      <c r="D87" s="1219">
        <f t="shared" si="13"/>
        <v>6.1766522544781655E-3</v>
      </c>
      <c r="E87" s="1219">
        <f t="shared" si="13"/>
        <v>1.0804174340085959E-2</v>
      </c>
      <c r="F87" s="1219">
        <f t="shared" si="13"/>
        <v>8.4734488961379917E-3</v>
      </c>
      <c r="G87" s="1219">
        <f t="shared" si="13"/>
        <v>1.2164626802326328E-2</v>
      </c>
      <c r="H87" s="1219">
        <f t="shared" si="13"/>
        <v>8.0916142997182749E-3</v>
      </c>
      <c r="I87" s="1219">
        <f t="shared" si="13"/>
        <v>5.9019600128156213E-3</v>
      </c>
      <c r="J87" s="1219">
        <f t="shared" si="13"/>
        <v>2.5816257536728227E-3</v>
      </c>
      <c r="K87" s="1219">
        <f t="shared" si="13"/>
        <v>2.9261115043557329E-3</v>
      </c>
      <c r="L87" s="1219">
        <f t="shared" ref="L87:Y92" si="14">IFERROR(IF(OR(SECTOR_AAC=0,SECTOR_AAC=-1),CHAR(150),SECTOR_AAC),IF(COLUMN()&lt;=2,"",CHAR(150)))</f>
        <v>-2.5808029164628987E-2</v>
      </c>
      <c r="M87" s="1219">
        <f t="shared" si="14"/>
        <v>6.0490587564175691E-2</v>
      </c>
      <c r="N87" s="1219">
        <f t="shared" si="14"/>
        <v>1.3867372407263989E-2</v>
      </c>
      <c r="O87" s="1219">
        <f t="shared" si="14"/>
        <v>1.3481393448711243E-2</v>
      </c>
      <c r="P87" s="1219">
        <f t="shared" si="14"/>
        <v>3.1305130795768132E-2</v>
      </c>
      <c r="Q87" s="1219">
        <f t="shared" si="14"/>
        <v>-2.7933584767744657E-2</v>
      </c>
      <c r="R87" s="1219">
        <f t="shared" si="14"/>
        <v>2.9765013054830369E-2</v>
      </c>
      <c r="S87" s="1219">
        <f t="shared" si="14"/>
        <v>2.3833671399594358E-2</v>
      </c>
      <c r="T87" s="1219">
        <f t="shared" si="14"/>
        <v>2.2783556215948408E-2</v>
      </c>
      <c r="U87" s="1219">
        <f t="shared" si="14"/>
        <v>6.2953995157384313E-3</v>
      </c>
      <c r="V87" s="1219">
        <f t="shared" si="14"/>
        <v>2.9355149181905738E-2</v>
      </c>
      <c r="W87" s="1219">
        <f t="shared" si="14"/>
        <v>1.0285179990649818E-2</v>
      </c>
      <c r="X87" s="1219">
        <f t="shared" si="14"/>
        <v>0.14548819990745021</v>
      </c>
      <c r="Y87" s="1219">
        <f t="shared" si="14"/>
        <v>-0.68942964009857</v>
      </c>
      <c r="Z87" s="1219">
        <f t="shared" si="8"/>
        <v>-3.7509584322547251E-2</v>
      </c>
    </row>
    <row r="88" spans="1:26" ht="12.75" customHeight="1">
      <c r="A88" s="1225" t="s">
        <v>1851</v>
      </c>
      <c r="B88" s="1219" t="str">
        <f t="shared" si="13"/>
        <v/>
      </c>
      <c r="C88" s="1219" t="str">
        <f t="shared" si="13"/>
        <v>–</v>
      </c>
      <c r="D88" s="1219">
        <f t="shared" si="13"/>
        <v>6.3232572486118244E-3</v>
      </c>
      <c r="E88" s="1219">
        <f t="shared" si="13"/>
        <v>1.1340996168582418E-2</v>
      </c>
      <c r="F88" s="1219">
        <f t="shared" si="13"/>
        <v>5.9099863615699189E-3</v>
      </c>
      <c r="G88" s="1219">
        <f t="shared" si="13"/>
        <v>1.3708948478457383E-2</v>
      </c>
      <c r="H88" s="1219">
        <f t="shared" si="13"/>
        <v>7.1333036112350978E-3</v>
      </c>
      <c r="I88" s="1219">
        <f t="shared" si="13"/>
        <v>5.7547587428063984E-3</v>
      </c>
      <c r="J88" s="1219">
        <f t="shared" si="13"/>
        <v>1.0269953051642577E-3</v>
      </c>
      <c r="K88" s="1219">
        <f t="shared" si="13"/>
        <v>5.862523816504428E-4</v>
      </c>
      <c r="L88" s="1219" t="str">
        <f t="shared" si="14"/>
        <v>–</v>
      </c>
      <c r="M88" s="1219" t="str">
        <f t="shared" si="14"/>
        <v>–</v>
      </c>
      <c r="N88" s="1219">
        <f t="shared" si="14"/>
        <v>1.047345767575325E-2</v>
      </c>
      <c r="O88" s="1219">
        <f t="shared" si="14"/>
        <v>1.0648871219650635E-2</v>
      </c>
      <c r="P88" s="1219">
        <f t="shared" si="14"/>
        <v>2.8519246979488599E-2</v>
      </c>
      <c r="Q88" s="1219" t="str">
        <f t="shared" si="14"/>
        <v>–</v>
      </c>
      <c r="R88" s="1219" t="str">
        <f t="shared" si="14"/>
        <v>–</v>
      </c>
      <c r="S88" s="1219" t="str">
        <f t="shared" si="14"/>
        <v>–</v>
      </c>
      <c r="T88" s="1219" t="str">
        <f t="shared" si="14"/>
        <v>–</v>
      </c>
      <c r="U88" s="1219" t="str">
        <f t="shared" si="14"/>
        <v>–</v>
      </c>
      <c r="V88" s="1219" t="str">
        <f t="shared" si="14"/>
        <v>–</v>
      </c>
      <c r="W88" s="1219" t="str">
        <f t="shared" si="14"/>
        <v>–</v>
      </c>
      <c r="X88" s="1219" t="str">
        <f t="shared" si="14"/>
        <v>–</v>
      </c>
      <c r="Y88" s="1219" t="str">
        <f t="shared" si="14"/>
        <v>–</v>
      </c>
      <c r="Z88" s="1219" t="str">
        <f t="shared" si="8"/>
        <v>–</v>
      </c>
    </row>
    <row r="89" spans="1:26" ht="12.75" customHeight="1">
      <c r="A89" s="1225" t="s">
        <v>1852</v>
      </c>
      <c r="B89" s="1219" t="str">
        <f t="shared" si="13"/>
        <v/>
      </c>
      <c r="C89" s="1219">
        <f t="shared" si="13"/>
        <v>0.51572580645161303</v>
      </c>
      <c r="D89" s="1219">
        <f t="shared" si="13"/>
        <v>5.5865921787709993E-3</v>
      </c>
      <c r="E89" s="1219">
        <f t="shared" si="13"/>
        <v>8.6419753086419693E-3</v>
      </c>
      <c r="F89" s="1219">
        <f t="shared" si="13"/>
        <v>1.8826135105205033E-2</v>
      </c>
      <c r="G89" s="1219">
        <f t="shared" si="13"/>
        <v>6.0068649885582914E-3</v>
      </c>
      <c r="H89" s="1219">
        <f t="shared" si="13"/>
        <v>1.1941996019334544E-2</v>
      </c>
      <c r="I89" s="1219">
        <f t="shared" si="13"/>
        <v>6.4905872436078482E-3</v>
      </c>
      <c r="J89" s="1219">
        <f t="shared" si="13"/>
        <v>8.7937243516373886E-3</v>
      </c>
      <c r="K89" s="1219">
        <f t="shared" si="13"/>
        <v>1.2203896391410174E-2</v>
      </c>
      <c r="L89" s="1219" t="str">
        <f t="shared" si="14"/>
        <v>–</v>
      </c>
      <c r="M89" s="1219" t="str">
        <f t="shared" si="14"/>
        <v>–</v>
      </c>
      <c r="N89" s="1219">
        <f t="shared" si="14"/>
        <v>2.3584905660377409E-2</v>
      </c>
      <c r="O89" s="1219">
        <f t="shared" si="14"/>
        <v>3.0283080974325083E-2</v>
      </c>
      <c r="P89" s="1219">
        <f t="shared" si="14"/>
        <v>4.2811501597444179E-2</v>
      </c>
      <c r="Q89" s="1219" t="str">
        <f t="shared" si="14"/>
        <v>–</v>
      </c>
      <c r="R89" s="1219" t="str">
        <f t="shared" si="14"/>
        <v>–</v>
      </c>
      <c r="S89" s="1219" t="str">
        <f t="shared" si="14"/>
        <v>–</v>
      </c>
      <c r="T89" s="1219" t="str">
        <f t="shared" si="14"/>
        <v>–</v>
      </c>
      <c r="U89" s="1219" t="str">
        <f t="shared" si="14"/>
        <v>–</v>
      </c>
      <c r="V89" s="1219" t="str">
        <f t="shared" si="14"/>
        <v>–</v>
      </c>
      <c r="W89" s="1219" t="str">
        <f t="shared" si="14"/>
        <v>–</v>
      </c>
      <c r="X89" s="1219" t="str">
        <f t="shared" si="14"/>
        <v>–</v>
      </c>
      <c r="Y89" s="1219">
        <f t="shared" si="14"/>
        <v>-0.81087877831159916</v>
      </c>
      <c r="Z89" s="1219">
        <f t="shared" si="8"/>
        <v>-5.9002422685154987E-2</v>
      </c>
    </row>
    <row r="90" spans="1:26" ht="12.75" customHeight="1">
      <c r="A90" s="1225" t="s">
        <v>1853</v>
      </c>
      <c r="B90" s="1219" t="str">
        <f t="shared" si="13"/>
        <v/>
      </c>
      <c r="C90" s="1219" t="str">
        <f t="shared" si="13"/>
        <v>–</v>
      </c>
      <c r="D90" s="1219" t="str">
        <f t="shared" si="13"/>
        <v>–</v>
      </c>
      <c r="E90" s="1219" t="str">
        <f t="shared" si="13"/>
        <v>–</v>
      </c>
      <c r="F90" s="1219" t="str">
        <f t="shared" si="13"/>
        <v>–</v>
      </c>
      <c r="G90" s="1219" t="str">
        <f t="shared" si="13"/>
        <v>–</v>
      </c>
      <c r="H90" s="1219" t="str">
        <f t="shared" si="13"/>
        <v>–</v>
      </c>
      <c r="I90" s="1219" t="str">
        <f t="shared" si="13"/>
        <v>–</v>
      </c>
      <c r="J90" s="1219" t="str">
        <f t="shared" si="13"/>
        <v>–</v>
      </c>
      <c r="K90" s="1219" t="str">
        <f t="shared" si="13"/>
        <v>–</v>
      </c>
      <c r="L90" s="1219" t="str">
        <f t="shared" si="14"/>
        <v>–</v>
      </c>
      <c r="M90" s="1219" t="str">
        <f t="shared" si="14"/>
        <v>–</v>
      </c>
      <c r="N90" s="1219">
        <f t="shared" si="14"/>
        <v>3.7037037037036979E-2</v>
      </c>
      <c r="O90" s="1219" t="str">
        <f t="shared" si="14"/>
        <v>–</v>
      </c>
      <c r="P90" s="1219">
        <f t="shared" si="14"/>
        <v>3.5714285714285809E-2</v>
      </c>
      <c r="Q90" s="1219" t="str">
        <f t="shared" si="14"/>
        <v>–</v>
      </c>
      <c r="R90" s="1219" t="str">
        <f t="shared" si="14"/>
        <v>–</v>
      </c>
      <c r="S90" s="1219" t="str">
        <f t="shared" si="14"/>
        <v>–</v>
      </c>
      <c r="T90" s="1219" t="str">
        <f t="shared" si="14"/>
        <v>–</v>
      </c>
      <c r="U90" s="1219" t="str">
        <f t="shared" si="14"/>
        <v>–</v>
      </c>
      <c r="V90" s="1219" t="str">
        <f t="shared" si="14"/>
        <v>–</v>
      </c>
      <c r="W90" s="1219" t="str">
        <f t="shared" si="14"/>
        <v>–</v>
      </c>
      <c r="X90" s="1219" t="str">
        <f t="shared" si="14"/>
        <v>–</v>
      </c>
      <c r="Y90" s="1219" t="str">
        <f t="shared" si="14"/>
        <v>–</v>
      </c>
      <c r="Z90" s="1219" t="str">
        <f t="shared" si="8"/>
        <v>–</v>
      </c>
    </row>
    <row r="91" spans="1:26" ht="12.75" customHeight="1">
      <c r="A91" s="1225" t="s">
        <v>1854</v>
      </c>
      <c r="B91" s="1219" t="str">
        <f t="shared" si="13"/>
        <v/>
      </c>
      <c r="C91" s="1219" t="str">
        <f t="shared" si="13"/>
        <v>–</v>
      </c>
      <c r="D91" s="1219" t="str">
        <f t="shared" si="13"/>
        <v>–</v>
      </c>
      <c r="E91" s="1219" t="str">
        <f t="shared" si="13"/>
        <v>–</v>
      </c>
      <c r="F91" s="1219" t="str">
        <f t="shared" si="13"/>
        <v>–</v>
      </c>
      <c r="G91" s="1219" t="str">
        <f t="shared" si="13"/>
        <v>–</v>
      </c>
      <c r="H91" s="1219" t="str">
        <f t="shared" si="13"/>
        <v>–</v>
      </c>
      <c r="I91" s="1219" t="str">
        <f t="shared" si="13"/>
        <v>–</v>
      </c>
      <c r="J91" s="1219" t="str">
        <f t="shared" si="13"/>
        <v>–</v>
      </c>
      <c r="K91" s="1219" t="str">
        <f t="shared" si="13"/>
        <v>–</v>
      </c>
      <c r="L91" s="1219" t="str">
        <f t="shared" si="14"/>
        <v>–</v>
      </c>
      <c r="M91" s="1219" t="str">
        <f t="shared" si="14"/>
        <v>–</v>
      </c>
      <c r="N91" s="1219" t="str">
        <f t="shared" si="14"/>
        <v>–</v>
      </c>
      <c r="O91" s="1219" t="str">
        <f t="shared" si="14"/>
        <v>–</v>
      </c>
      <c r="P91" s="1219" t="str">
        <f t="shared" si="14"/>
        <v>–</v>
      </c>
      <c r="Q91" s="1219" t="str">
        <f t="shared" si="14"/>
        <v>–</v>
      </c>
      <c r="R91" s="1219" t="str">
        <f t="shared" si="14"/>
        <v>–</v>
      </c>
      <c r="S91" s="1219" t="str">
        <f t="shared" si="14"/>
        <v>–</v>
      </c>
      <c r="T91" s="1219" t="str">
        <f t="shared" si="14"/>
        <v>–</v>
      </c>
      <c r="U91" s="1219" t="str">
        <f t="shared" si="14"/>
        <v>–</v>
      </c>
      <c r="V91" s="1219" t="str">
        <f t="shared" si="14"/>
        <v>–</v>
      </c>
      <c r="W91" s="1219" t="str">
        <f t="shared" si="14"/>
        <v>–</v>
      </c>
      <c r="X91" s="1219" t="str">
        <f t="shared" si="14"/>
        <v>–</v>
      </c>
      <c r="Y91" s="1219" t="str">
        <f t="shared" si="14"/>
        <v>–</v>
      </c>
      <c r="Z91" s="1219" t="str">
        <f t="shared" si="8"/>
        <v>–</v>
      </c>
    </row>
    <row r="92" spans="1:26" ht="12.75" customHeight="1">
      <c r="A92" s="1224" t="s">
        <v>1855</v>
      </c>
      <c r="B92" s="1219" t="str">
        <f t="shared" si="13"/>
        <v/>
      </c>
      <c r="C92" s="1219" t="str">
        <f t="shared" si="13"/>
        <v>–</v>
      </c>
      <c r="D92" s="1219" t="str">
        <f t="shared" si="13"/>
        <v>–</v>
      </c>
      <c r="E92" s="1219" t="str">
        <f t="shared" si="13"/>
        <v>–</v>
      </c>
      <c r="F92" s="1219" t="str">
        <f t="shared" si="13"/>
        <v>–</v>
      </c>
      <c r="G92" s="1219" t="str">
        <f t="shared" si="13"/>
        <v>–</v>
      </c>
      <c r="H92" s="1219" t="str">
        <f t="shared" si="13"/>
        <v>–</v>
      </c>
      <c r="I92" s="1219" t="str">
        <f t="shared" si="13"/>
        <v>–</v>
      </c>
      <c r="J92" s="1219" t="str">
        <f t="shared" si="13"/>
        <v>–</v>
      </c>
      <c r="K92" s="1219" t="str">
        <f t="shared" si="13"/>
        <v>–</v>
      </c>
      <c r="L92" s="1219" t="str">
        <f t="shared" si="14"/>
        <v>–</v>
      </c>
      <c r="M92" s="1219" t="str">
        <f t="shared" si="14"/>
        <v>–</v>
      </c>
      <c r="N92" s="1219" t="str">
        <f t="shared" si="14"/>
        <v>–</v>
      </c>
      <c r="O92" s="1219" t="str">
        <f t="shared" si="14"/>
        <v>–</v>
      </c>
      <c r="P92" s="1219" t="str">
        <f t="shared" si="14"/>
        <v>–</v>
      </c>
      <c r="Q92" s="1219" t="str">
        <f t="shared" si="14"/>
        <v>–</v>
      </c>
      <c r="R92" s="1219" t="str">
        <f t="shared" si="14"/>
        <v>–</v>
      </c>
      <c r="S92" s="1219" t="str">
        <f t="shared" si="14"/>
        <v>–</v>
      </c>
      <c r="T92" s="1219" t="str">
        <f t="shared" si="14"/>
        <v>–</v>
      </c>
      <c r="U92" s="1219" t="str">
        <f t="shared" si="14"/>
        <v>–</v>
      </c>
      <c r="V92" s="1219" t="str">
        <f t="shared" si="14"/>
        <v>–</v>
      </c>
      <c r="W92" s="1219" t="str">
        <f t="shared" si="14"/>
        <v>–</v>
      </c>
      <c r="X92" s="1219" t="str">
        <f t="shared" si="14"/>
        <v>–</v>
      </c>
      <c r="Y92" s="1219" t="str">
        <f t="shared" si="14"/>
        <v>–</v>
      </c>
      <c r="Z92" s="1219" t="str">
        <f t="shared" si="8"/>
        <v>–</v>
      </c>
    </row>
  </sheetData>
  <pageMargins left="0.7" right="0.7" top="0.75" bottom="0.75" header="0.51180555555555496" footer="0.51180555555555496"/>
  <pageSetup paperSize="9" scale="66" firstPageNumber="0"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Ark3">
    <tabColor theme="4"/>
  </sheetPr>
  <dimension ref="B2:AK216"/>
  <sheetViews>
    <sheetView topLeftCell="A172" workbookViewId="0">
      <selection activeCell="C189" sqref="C189"/>
    </sheetView>
  </sheetViews>
  <sheetFormatPr defaultColWidth="8.453125" defaultRowHeight="12.5"/>
  <cols>
    <col min="2" max="2" width="39.453125" bestFit="1" customWidth="1"/>
    <col min="3" max="3" width="108.45312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4.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91">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3">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3">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3">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3">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3">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3">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3">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3">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3">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3">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3">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3">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3">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3">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3">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3">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3">
      <c r="B46" s="252"/>
      <c r="C46" s="252"/>
      <c r="D46" s="252"/>
      <c r="E46" s="252"/>
      <c r="F46" s="252"/>
      <c r="G46" s="252"/>
      <c r="H46" s="252"/>
      <c r="I46" s="252"/>
      <c r="J46" s="252"/>
      <c r="K46" s="252"/>
      <c r="L46" s="252"/>
      <c r="M46" s="252"/>
      <c r="N46" s="252"/>
      <c r="O46" s="252"/>
      <c r="P46" s="252"/>
      <c r="Q46" s="252"/>
      <c r="R46" s="252"/>
      <c r="S46" s="252"/>
      <c r="T46" s="252"/>
      <c r="U46" s="252"/>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252"/>
      <c r="C48" s="252"/>
      <c r="D48" s="252"/>
      <c r="E48" s="252"/>
      <c r="F48" s="252"/>
      <c r="G48" s="252"/>
      <c r="H48" s="252"/>
      <c r="I48" s="252"/>
      <c r="J48" s="252"/>
      <c r="K48" s="252"/>
      <c r="L48" s="252"/>
      <c r="M48" s="252"/>
      <c r="N48" s="252"/>
      <c r="O48" s="252"/>
      <c r="P48" s="252"/>
      <c r="Q48" s="252"/>
      <c r="R48" s="252"/>
      <c r="S48" s="252"/>
      <c r="T48" s="252"/>
      <c r="U48" s="252"/>
    </row>
    <row r="49" spans="2:21" ht="13">
      <c r="B49" s="254"/>
      <c r="C49" s="254"/>
      <c r="D49" s="254"/>
      <c r="E49" s="254"/>
      <c r="F49" s="254"/>
      <c r="G49" s="254"/>
      <c r="H49" s="254"/>
      <c r="I49" s="254"/>
      <c r="J49" s="254"/>
      <c r="K49" s="254"/>
      <c r="L49" s="254"/>
      <c r="M49" s="254"/>
      <c r="N49" s="254"/>
      <c r="O49" s="254"/>
      <c r="P49" s="254"/>
      <c r="Q49" s="254"/>
      <c r="R49" s="254"/>
      <c r="S49" s="254"/>
      <c r="T49" s="254"/>
      <c r="U49" s="254"/>
    </row>
    <row r="50" spans="2:21" ht="14.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3">
      <c r="C51" s="281" t="s">
        <v>419</v>
      </c>
      <c r="D51" s="281" t="s">
        <v>6</v>
      </c>
      <c r="E51" s="291" t="s">
        <v>637</v>
      </c>
      <c r="F51" s="291" t="s">
        <v>420</v>
      </c>
      <c r="G51" s="291" t="s">
        <v>421</v>
      </c>
      <c r="H51" s="254"/>
      <c r="I51" s="260"/>
      <c r="J51" s="327" t="s">
        <v>422</v>
      </c>
      <c r="K51" s="328" t="s">
        <v>423</v>
      </c>
      <c r="L51" s="254"/>
      <c r="M51" s="254"/>
    </row>
    <row r="52" spans="2:21" ht="13">
      <c r="C52" s="260" t="s">
        <v>401</v>
      </c>
      <c r="D52" s="260" t="s">
        <v>380</v>
      </c>
      <c r="E52" s="329">
        <v>5.0000000000000002E-5</v>
      </c>
      <c r="F52" s="288">
        <v>7.0000000000000007E-2</v>
      </c>
      <c r="G52" s="284" t="s">
        <v>424</v>
      </c>
      <c r="H52" s="254"/>
      <c r="I52" s="292" t="s">
        <v>424</v>
      </c>
      <c r="J52" s="330">
        <v>0.5</v>
      </c>
      <c r="K52" s="310">
        <v>697.7</v>
      </c>
      <c r="L52" s="254"/>
      <c r="M52" s="261"/>
    </row>
    <row r="53" spans="2:21" ht="13">
      <c r="C53" s="260" t="s">
        <v>402</v>
      </c>
      <c r="D53" s="260" t="s">
        <v>380</v>
      </c>
      <c r="E53" s="329">
        <v>5.0000000000000002E-5</v>
      </c>
      <c r="F53" s="288">
        <v>7.0000000000000007E-2</v>
      </c>
      <c r="G53" s="284" t="s">
        <v>424</v>
      </c>
      <c r="H53" s="254"/>
      <c r="I53" s="293" t="s">
        <v>405</v>
      </c>
      <c r="J53" s="331">
        <v>0.43</v>
      </c>
      <c r="K53" s="316">
        <v>55</v>
      </c>
      <c r="L53" s="254"/>
      <c r="M53" s="261"/>
    </row>
    <row r="54" spans="2:21" ht="13">
      <c r="C54" s="260" t="s">
        <v>403</v>
      </c>
      <c r="D54" s="260" t="s">
        <v>380</v>
      </c>
      <c r="E54" s="329">
        <v>2.0000000000000002E-5</v>
      </c>
      <c r="F54" s="288">
        <v>0.03</v>
      </c>
      <c r="G54" s="284" t="s">
        <v>424</v>
      </c>
      <c r="H54" s="254"/>
      <c r="I54" s="282" t="s">
        <v>425</v>
      </c>
      <c r="J54" s="332">
        <v>0.5</v>
      </c>
      <c r="K54" s="324">
        <v>697.7</v>
      </c>
      <c r="L54" s="254"/>
      <c r="M54" s="261"/>
    </row>
    <row r="55" spans="2:21" ht="13">
      <c r="C55" s="260" t="s">
        <v>404</v>
      </c>
      <c r="D55" s="260" t="s">
        <v>380</v>
      </c>
      <c r="E55" s="329">
        <v>1.2E-4</v>
      </c>
      <c r="F55" s="288">
        <v>0.16</v>
      </c>
      <c r="G55" s="284" t="s">
        <v>424</v>
      </c>
      <c r="H55" s="254"/>
      <c r="I55" s="254"/>
      <c r="J55" s="254"/>
      <c r="K55" s="254"/>
      <c r="L55" s="254"/>
      <c r="M55" s="261"/>
    </row>
    <row r="56" spans="2:21" ht="13">
      <c r="C56" s="260" t="s">
        <v>426</v>
      </c>
      <c r="D56" s="260" t="s">
        <v>380</v>
      </c>
      <c r="E56" s="329"/>
      <c r="F56" s="288"/>
      <c r="G56" s="284"/>
      <c r="H56" s="254"/>
      <c r="I56" s="254"/>
      <c r="J56" s="254"/>
      <c r="K56" s="254"/>
      <c r="L56" s="254"/>
      <c r="M56" s="261"/>
    </row>
    <row r="57" spans="2:21" s="404" customFormat="1" ht="13">
      <c r="C57" s="443" t="s">
        <v>635</v>
      </c>
      <c r="D57" s="443" t="s">
        <v>380</v>
      </c>
      <c r="E57" s="462"/>
      <c r="F57" s="452"/>
      <c r="G57" s="450"/>
      <c r="H57" s="441"/>
      <c r="I57" s="441"/>
      <c r="J57" s="441"/>
      <c r="K57" s="441"/>
      <c r="L57" s="441"/>
      <c r="M57" s="444"/>
    </row>
    <row r="58" spans="2:21" ht="13">
      <c r="C58" s="260" t="s">
        <v>405</v>
      </c>
      <c r="D58" s="260" t="s">
        <v>380</v>
      </c>
      <c r="E58" s="329">
        <v>6.9999999999999994E-5</v>
      </c>
      <c r="F58" s="288">
        <v>0.01</v>
      </c>
      <c r="G58" s="284" t="s">
        <v>405</v>
      </c>
      <c r="H58" s="254"/>
      <c r="I58" s="254"/>
      <c r="J58" s="254"/>
      <c r="K58" s="254"/>
      <c r="L58" s="254"/>
      <c r="M58" s="261"/>
    </row>
    <row r="59" spans="2:21" ht="13">
      <c r="C59" s="260" t="s">
        <v>406</v>
      </c>
      <c r="D59" s="260" t="s">
        <v>380</v>
      </c>
      <c r="E59" s="329">
        <v>2.0000000000000002E-5</v>
      </c>
      <c r="F59" s="288">
        <v>0.03</v>
      </c>
      <c r="G59" s="284" t="s">
        <v>424</v>
      </c>
      <c r="H59" s="254"/>
      <c r="I59" s="254"/>
      <c r="J59" s="254"/>
      <c r="K59" s="254"/>
      <c r="L59" s="254"/>
      <c r="M59" s="261"/>
    </row>
    <row r="60" spans="2:21" ht="13">
      <c r="C60" s="260" t="s">
        <v>407</v>
      </c>
      <c r="D60" s="260" t="s">
        <v>380</v>
      </c>
      <c r="E60" s="329">
        <v>2.0000000000000002E-5</v>
      </c>
      <c r="F60" s="288">
        <v>0.03</v>
      </c>
      <c r="G60" s="284" t="s">
        <v>424</v>
      </c>
      <c r="H60" s="254"/>
      <c r="I60" s="254"/>
      <c r="J60" s="254"/>
      <c r="K60" s="254"/>
      <c r="L60" s="254"/>
      <c r="M60" s="261"/>
    </row>
    <row r="61" spans="2:21" ht="13">
      <c r="C61" s="260" t="s">
        <v>408</v>
      </c>
      <c r="D61" s="260" t="s">
        <v>380</v>
      </c>
      <c r="E61" s="329">
        <v>3.0000000000000001E-5</v>
      </c>
      <c r="F61" s="288">
        <v>0.04</v>
      </c>
      <c r="G61" s="284" t="s">
        <v>424</v>
      </c>
      <c r="H61" s="254"/>
      <c r="I61" s="254"/>
      <c r="J61" s="254"/>
      <c r="K61" s="254"/>
      <c r="L61" s="254"/>
      <c r="M61" s="261"/>
    </row>
    <row r="62" spans="2:21" ht="13">
      <c r="C62" s="260" t="s">
        <v>409</v>
      </c>
      <c r="D62" s="260" t="s">
        <v>380</v>
      </c>
      <c r="E62" s="329">
        <v>3.0000000000000001E-5</v>
      </c>
      <c r="F62" s="288">
        <v>0.04</v>
      </c>
      <c r="G62" s="284" t="s">
        <v>424</v>
      </c>
      <c r="H62" s="254"/>
      <c r="I62" s="254"/>
      <c r="J62" s="254"/>
      <c r="K62" s="254"/>
      <c r="L62" s="254"/>
      <c r="M62" s="261"/>
    </row>
    <row r="63" spans="2:21" ht="13">
      <c r="C63" s="260" t="s">
        <v>410</v>
      </c>
      <c r="D63" s="260" t="s">
        <v>380</v>
      </c>
      <c r="E63" s="329">
        <v>4.0000000000000003E-5</v>
      </c>
      <c r="F63" s="288">
        <v>0.06</v>
      </c>
      <c r="G63" s="284" t="s">
        <v>424</v>
      </c>
      <c r="H63" s="254"/>
      <c r="I63" s="254"/>
      <c r="J63" s="254"/>
      <c r="K63" s="254"/>
      <c r="L63" s="254"/>
      <c r="M63" s="261"/>
    </row>
    <row r="64" spans="2:21" ht="13">
      <c r="C64" s="260" t="s">
        <v>411</v>
      </c>
      <c r="D64" s="260" t="s">
        <v>380</v>
      </c>
      <c r="E64" s="329">
        <v>1.1E-4</v>
      </c>
      <c r="F64" s="288">
        <v>0.15</v>
      </c>
      <c r="G64" s="284" t="s">
        <v>425</v>
      </c>
      <c r="H64" s="254"/>
      <c r="I64" s="254"/>
      <c r="J64" s="254"/>
      <c r="K64" s="254"/>
      <c r="L64" s="254"/>
      <c r="M64" s="261"/>
    </row>
    <row r="65" spans="3:13" ht="13">
      <c r="C65" s="260" t="s">
        <v>412</v>
      </c>
      <c r="D65" s="260" t="s">
        <v>380</v>
      </c>
      <c r="E65" s="329">
        <v>0</v>
      </c>
      <c r="F65" s="288">
        <v>0</v>
      </c>
      <c r="G65" s="284" t="s">
        <v>424</v>
      </c>
      <c r="H65" s="254"/>
      <c r="I65" s="254"/>
      <c r="J65" s="254"/>
      <c r="K65" s="254"/>
      <c r="L65" s="254"/>
      <c r="M65" s="261"/>
    </row>
    <row r="66" spans="3:13" ht="13">
      <c r="C66" s="260" t="s">
        <v>413</v>
      </c>
      <c r="D66" s="260" t="s">
        <v>380</v>
      </c>
      <c r="E66" s="329">
        <v>8.0000000000000007E-5</v>
      </c>
      <c r="F66" s="288">
        <v>0.01</v>
      </c>
      <c r="G66" s="284" t="s">
        <v>405</v>
      </c>
      <c r="H66" s="254"/>
      <c r="I66" s="254"/>
      <c r="J66" s="254"/>
      <c r="K66" s="254"/>
      <c r="L66" s="254"/>
      <c r="M66" s="261"/>
    </row>
    <row r="67" spans="3:13" ht="13">
      <c r="C67" s="260" t="s">
        <v>414</v>
      </c>
      <c r="D67" s="260" t="s">
        <v>380</v>
      </c>
      <c r="E67" s="329">
        <v>1.4999999999999999E-4</v>
      </c>
      <c r="F67" s="288">
        <v>0.21</v>
      </c>
      <c r="G67" s="284" t="s">
        <v>424</v>
      </c>
      <c r="H67" s="254"/>
      <c r="I67" s="254"/>
      <c r="J67" s="254"/>
      <c r="K67" s="254"/>
      <c r="L67" s="254"/>
      <c r="M67" s="261"/>
    </row>
    <row r="68" spans="3:13" ht="13">
      <c r="C68" s="254"/>
      <c r="D68" s="254"/>
      <c r="E68" s="254"/>
      <c r="F68" s="254"/>
      <c r="G68" s="254"/>
      <c r="H68" s="254"/>
      <c r="I68" s="254"/>
      <c r="J68" s="254"/>
      <c r="K68" s="254"/>
    </row>
    <row r="69" spans="3:13" ht="14.5">
      <c r="C69" s="326" t="s">
        <v>427</v>
      </c>
      <c r="D69" s="254"/>
      <c r="E69" s="254"/>
      <c r="F69" s="254"/>
      <c r="G69" s="254"/>
      <c r="H69" s="254"/>
      <c r="I69" s="254"/>
      <c r="J69" s="254"/>
      <c r="K69" s="254"/>
    </row>
    <row r="70" spans="3:13" ht="13">
      <c r="C70" s="281" t="s">
        <v>419</v>
      </c>
      <c r="D70" s="281" t="s">
        <v>6</v>
      </c>
      <c r="E70" s="281" t="s">
        <v>428</v>
      </c>
      <c r="F70" s="281">
        <v>2015</v>
      </c>
      <c r="G70" s="281">
        <v>2020</v>
      </c>
      <c r="H70" s="281">
        <v>2035</v>
      </c>
      <c r="I70" s="281">
        <v>2050</v>
      </c>
      <c r="J70" s="281" t="s">
        <v>429</v>
      </c>
      <c r="K70" s="281" t="s">
        <v>319</v>
      </c>
    </row>
    <row r="71" spans="3:13" ht="13">
      <c r="C71" s="260" t="s">
        <v>401</v>
      </c>
      <c r="D71" s="260" t="s">
        <v>430</v>
      </c>
      <c r="E71" s="288">
        <v>1.8</v>
      </c>
      <c r="F71" s="284">
        <v>1.8</v>
      </c>
      <c r="G71" s="284">
        <v>1.8</v>
      </c>
      <c r="H71" s="284">
        <v>1.8</v>
      </c>
      <c r="I71" s="284">
        <v>1.8</v>
      </c>
      <c r="J71" s="260"/>
      <c r="K71" s="289" t="s">
        <v>431</v>
      </c>
    </row>
    <row r="72" spans="3:13" ht="13">
      <c r="C72" s="260" t="s">
        <v>402</v>
      </c>
      <c r="D72" s="260" t="s">
        <v>430</v>
      </c>
      <c r="E72" s="288">
        <v>1.8</v>
      </c>
      <c r="F72" s="333">
        <v>1.8</v>
      </c>
      <c r="G72" s="333">
        <v>1.8</v>
      </c>
      <c r="H72" s="333">
        <v>1.8</v>
      </c>
      <c r="I72" s="333">
        <v>1.8</v>
      </c>
      <c r="J72" s="334" t="s">
        <v>432</v>
      </c>
      <c r="K72" s="335" t="s">
        <v>433</v>
      </c>
    </row>
    <row r="73" spans="3:13" ht="13">
      <c r="C73" s="260" t="s">
        <v>403</v>
      </c>
      <c r="D73" s="260" t="s">
        <v>430</v>
      </c>
      <c r="E73" s="288">
        <v>0.53</v>
      </c>
      <c r="F73" s="284">
        <v>0.53</v>
      </c>
      <c r="G73" s="284">
        <v>0.53</v>
      </c>
      <c r="H73" s="284">
        <v>0.53</v>
      </c>
      <c r="I73" s="284">
        <v>0.53</v>
      </c>
      <c r="J73" s="260"/>
      <c r="K73" s="289" t="s">
        <v>638</v>
      </c>
    </row>
    <row r="74" spans="3:13" ht="13">
      <c r="C74" s="260" t="s">
        <v>404</v>
      </c>
      <c r="D74" s="260" t="s">
        <v>430</v>
      </c>
      <c r="E74" s="288">
        <v>6.23</v>
      </c>
      <c r="F74" s="285">
        <v>6.23</v>
      </c>
      <c r="G74" s="285">
        <v>6.23</v>
      </c>
      <c r="H74" s="285">
        <v>6.23</v>
      </c>
      <c r="I74" s="285">
        <v>6.23</v>
      </c>
      <c r="J74" s="260"/>
      <c r="K74" s="289" t="s">
        <v>638</v>
      </c>
    </row>
    <row r="75" spans="3:13" ht="13">
      <c r="C75" s="260" t="s">
        <v>426</v>
      </c>
      <c r="D75" s="260"/>
      <c r="E75" s="288"/>
      <c r="F75" s="285"/>
      <c r="G75" s="285"/>
      <c r="H75" s="285"/>
      <c r="I75" s="285"/>
      <c r="J75" s="260"/>
      <c r="K75" s="289"/>
    </row>
    <row r="76" spans="3:13" s="404" customFormat="1" ht="13">
      <c r="C76" s="443" t="s">
        <v>635</v>
      </c>
      <c r="D76" s="443" t="s">
        <v>430</v>
      </c>
      <c r="E76" s="452">
        <v>9.67</v>
      </c>
      <c r="F76" s="451">
        <v>9.67</v>
      </c>
      <c r="G76" s="451">
        <v>9.67</v>
      </c>
      <c r="H76" s="451">
        <v>9.67</v>
      </c>
      <c r="I76" s="451">
        <v>9.67</v>
      </c>
      <c r="J76" s="443" t="s">
        <v>639</v>
      </c>
      <c r="K76" s="453" t="s">
        <v>638</v>
      </c>
    </row>
    <row r="77" spans="3:13" ht="13">
      <c r="C77" s="260" t="s">
        <v>405</v>
      </c>
      <c r="D77" s="260" t="s">
        <v>435</v>
      </c>
      <c r="E77" s="288">
        <v>6.71</v>
      </c>
      <c r="F77" s="284">
        <v>6.71</v>
      </c>
      <c r="G77" s="284">
        <v>6.71</v>
      </c>
      <c r="H77" s="284">
        <v>6.71</v>
      </c>
      <c r="I77" s="284">
        <v>6.71</v>
      </c>
      <c r="J77" s="260" t="s">
        <v>640</v>
      </c>
      <c r="K77" s="289" t="s">
        <v>638</v>
      </c>
    </row>
    <row r="78" spans="3:13" ht="13">
      <c r="C78" s="260" t="s">
        <v>406</v>
      </c>
      <c r="D78" s="260" t="s">
        <v>430</v>
      </c>
      <c r="E78" s="288">
        <v>0.67</v>
      </c>
      <c r="F78" s="285">
        <v>0.67</v>
      </c>
      <c r="G78" s="285">
        <v>0.67</v>
      </c>
      <c r="H78" s="285">
        <v>0.67</v>
      </c>
      <c r="I78" s="285">
        <v>0.67</v>
      </c>
      <c r="J78" s="260" t="s">
        <v>436</v>
      </c>
      <c r="K78" s="289" t="s">
        <v>431</v>
      </c>
    </row>
    <row r="79" spans="3:13" ht="13">
      <c r="C79" s="260" t="s">
        <v>407</v>
      </c>
      <c r="D79" s="260" t="s">
        <v>430</v>
      </c>
      <c r="E79" s="288">
        <v>0.67</v>
      </c>
      <c r="F79" s="336">
        <v>0.67</v>
      </c>
      <c r="G79" s="336">
        <v>0.67</v>
      </c>
      <c r="H79" s="336">
        <v>0.67</v>
      </c>
      <c r="I79" s="336">
        <v>0.67</v>
      </c>
      <c r="J79" s="337" t="s">
        <v>437</v>
      </c>
      <c r="K79" s="286"/>
    </row>
    <row r="80" spans="3:13" ht="13">
      <c r="C80" s="260" t="s">
        <v>408</v>
      </c>
      <c r="D80" s="260" t="s">
        <v>438</v>
      </c>
      <c r="E80" s="288">
        <v>0.05</v>
      </c>
      <c r="F80" s="284">
        <v>0.05</v>
      </c>
      <c r="G80" s="284">
        <v>0.05</v>
      </c>
      <c r="H80" s="284">
        <v>0.05</v>
      </c>
      <c r="I80" s="284">
        <v>0.05</v>
      </c>
      <c r="J80" s="338"/>
      <c r="K80" s="290" t="s">
        <v>641</v>
      </c>
    </row>
    <row r="81" spans="3:23" ht="13">
      <c r="C81" s="260" t="s">
        <v>409</v>
      </c>
      <c r="D81" s="260" t="s">
        <v>438</v>
      </c>
      <c r="E81" s="288">
        <v>0.05</v>
      </c>
      <c r="F81" s="284">
        <v>0.05</v>
      </c>
      <c r="G81" s="284">
        <v>0.05</v>
      </c>
      <c r="H81" s="284">
        <v>0.05</v>
      </c>
      <c r="I81" s="284">
        <v>0.05</v>
      </c>
      <c r="J81" s="338"/>
      <c r="K81" s="290" t="s">
        <v>641</v>
      </c>
    </row>
    <row r="82" spans="3:23" ht="13">
      <c r="C82" s="260" t="s">
        <v>410</v>
      </c>
      <c r="D82" s="260" t="s">
        <v>430</v>
      </c>
      <c r="E82" s="288">
        <v>2.36</v>
      </c>
      <c r="F82" s="285">
        <v>2.36</v>
      </c>
      <c r="G82" s="285">
        <v>2.36</v>
      </c>
      <c r="H82" s="285">
        <v>2.36</v>
      </c>
      <c r="I82" s="285">
        <v>2.36</v>
      </c>
      <c r="J82" s="260"/>
      <c r="K82" s="290" t="s">
        <v>642</v>
      </c>
    </row>
    <row r="83" spans="3:23" ht="13">
      <c r="C83" s="260" t="s">
        <v>411</v>
      </c>
      <c r="D83" s="260" t="s">
        <v>430</v>
      </c>
      <c r="E83" s="288">
        <v>9.08</v>
      </c>
      <c r="F83" s="285">
        <v>9.08</v>
      </c>
      <c r="G83" s="285">
        <v>9.18</v>
      </c>
      <c r="H83" s="285">
        <v>8.8699999999999992</v>
      </c>
      <c r="I83" s="285">
        <v>8.26</v>
      </c>
      <c r="J83" s="260"/>
      <c r="K83" s="289"/>
    </row>
    <row r="84" spans="3:23" ht="13">
      <c r="C84" s="260" t="s">
        <v>412</v>
      </c>
      <c r="D84" s="260" t="s">
        <v>430</v>
      </c>
      <c r="E84" s="288">
        <v>0</v>
      </c>
      <c r="F84" s="391"/>
      <c r="G84" s="391"/>
      <c r="H84" s="391"/>
      <c r="I84" s="391"/>
      <c r="J84" s="260"/>
      <c r="K84" s="289"/>
    </row>
    <row r="85" spans="3:23" ht="13">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3">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3">
      <c r="C87" s="254"/>
      <c r="D87" s="254"/>
      <c r="E87" s="254"/>
      <c r="F87" s="254"/>
      <c r="G87" s="254"/>
      <c r="H87" s="254"/>
      <c r="I87" s="254"/>
      <c r="J87" s="254"/>
      <c r="K87" s="254"/>
      <c r="L87" s="254"/>
      <c r="M87" s="254"/>
      <c r="N87" s="254"/>
      <c r="O87" s="254"/>
      <c r="P87" s="254"/>
      <c r="Q87" s="254"/>
      <c r="R87" s="254"/>
      <c r="S87" s="254"/>
      <c r="T87" s="254"/>
      <c r="U87" s="254"/>
      <c r="V87" s="254"/>
      <c r="W87" s="254"/>
    </row>
    <row r="88" spans="3:23" ht="14.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3">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3">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3">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3">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3">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3">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3">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3">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3">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3">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3">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3">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3">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3">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3">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3">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3">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3">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4.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4.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3">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3">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3">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3">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3">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3">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3">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3">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3">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3">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3">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3">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3">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3">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3">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3">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3">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3">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3">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3">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3">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3">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3">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4.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3">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3">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3">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4.5">
      <c r="C137" s="274" t="s">
        <v>468</v>
      </c>
      <c r="D137" s="263"/>
      <c r="E137" s="262"/>
      <c r="F137" s="262"/>
      <c r="G137" s="262"/>
      <c r="H137" s="262"/>
      <c r="I137" s="262"/>
      <c r="J137" s="262"/>
    </row>
    <row r="138" spans="3:37" ht="13">
      <c r="C138" s="260"/>
      <c r="D138" s="259">
        <v>2020</v>
      </c>
      <c r="E138" s="259">
        <v>2035</v>
      </c>
      <c r="F138" s="259">
        <v>2040</v>
      </c>
      <c r="G138" s="259">
        <v>2050</v>
      </c>
      <c r="H138" s="262"/>
      <c r="I138" s="262"/>
      <c r="J138" s="262"/>
    </row>
    <row r="139" spans="3:37" ht="13">
      <c r="C139" s="260" t="s">
        <v>469</v>
      </c>
      <c r="D139" s="287">
        <v>8.99</v>
      </c>
      <c r="E139" s="287">
        <v>30.75</v>
      </c>
      <c r="F139" s="287">
        <v>26.9</v>
      </c>
      <c r="G139" s="346">
        <v>13.42</v>
      </c>
      <c r="H139" s="262"/>
      <c r="I139" s="262"/>
      <c r="J139" s="262"/>
    </row>
    <row r="140" spans="3:37" ht="13">
      <c r="C140" s="260" t="s">
        <v>470</v>
      </c>
      <c r="D140" s="287">
        <v>13.78</v>
      </c>
      <c r="E140" s="287">
        <v>30.69</v>
      </c>
      <c r="F140" s="346">
        <v>16.16</v>
      </c>
      <c r="G140" s="287">
        <v>0.33</v>
      </c>
      <c r="H140" s="262"/>
      <c r="I140" s="262"/>
      <c r="J140" s="262"/>
    </row>
    <row r="141" spans="3:37" ht="13">
      <c r="C141" s="260" t="s">
        <v>471</v>
      </c>
      <c r="D141" s="287">
        <v>-15.42</v>
      </c>
      <c r="E141" s="287">
        <v>-2.35</v>
      </c>
      <c r="F141" s="287">
        <v>4.63</v>
      </c>
      <c r="G141" s="287">
        <v>5.84</v>
      </c>
      <c r="H141" s="262"/>
      <c r="I141" s="262"/>
      <c r="J141" s="262"/>
    </row>
    <row r="142" spans="3:37" ht="13">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3">
      <c r="C145" s="257"/>
      <c r="D145" s="257"/>
      <c r="E145" s="257"/>
      <c r="F145" s="257"/>
      <c r="G145" s="257"/>
      <c r="H145" s="257"/>
      <c r="I145" s="262"/>
      <c r="J145" s="262"/>
    </row>
    <row r="146" spans="2:10" ht="14.5">
      <c r="C146" s="274" t="s">
        <v>474</v>
      </c>
      <c r="D146" s="257"/>
      <c r="E146" s="257"/>
      <c r="F146" s="257"/>
      <c r="G146" s="257"/>
      <c r="H146" s="257"/>
      <c r="I146" s="262"/>
      <c r="J146" s="262"/>
    </row>
    <row r="147" spans="2:10" ht="13">
      <c r="C147" s="343"/>
      <c r="D147" s="343"/>
      <c r="E147" s="343"/>
      <c r="F147" s="343"/>
      <c r="G147" s="343"/>
      <c r="H147" s="343"/>
      <c r="I147" s="262"/>
      <c r="J147" s="262"/>
    </row>
    <row r="148" spans="2:10" ht="13">
      <c r="C148" s="343"/>
      <c r="D148" s="343"/>
      <c r="E148" s="347" t="s">
        <v>475</v>
      </c>
      <c r="F148" s="347"/>
      <c r="G148" s="343" t="s">
        <v>476</v>
      </c>
      <c r="H148" s="343" t="s">
        <v>477</v>
      </c>
      <c r="I148" s="262"/>
      <c r="J148" s="262"/>
    </row>
    <row r="149" spans="2:10" ht="13">
      <c r="C149" s="343"/>
      <c r="D149" s="343" t="s">
        <v>478</v>
      </c>
      <c r="E149" s="343" t="s">
        <v>479</v>
      </c>
      <c r="F149" s="343" t="s">
        <v>480</v>
      </c>
      <c r="G149" s="343" t="s">
        <v>481</v>
      </c>
      <c r="H149" s="343" t="s">
        <v>481</v>
      </c>
      <c r="I149" s="262"/>
      <c r="J149" s="262"/>
    </row>
    <row r="150" spans="2:10" ht="13">
      <c r="C150" s="343" t="s">
        <v>482</v>
      </c>
      <c r="D150" s="343" t="s">
        <v>483</v>
      </c>
      <c r="E150" s="283">
        <v>210</v>
      </c>
      <c r="F150" s="283">
        <v>-32</v>
      </c>
      <c r="G150" s="348">
        <v>-5.0000000000000001E-3</v>
      </c>
      <c r="H150" s="348">
        <v>0</v>
      </c>
      <c r="I150" s="262"/>
      <c r="J150" s="262"/>
    </row>
    <row r="151" spans="2:10" ht="13">
      <c r="B151" s="262"/>
      <c r="C151" s="343" t="s">
        <v>484</v>
      </c>
      <c r="D151" s="343" t="s">
        <v>483</v>
      </c>
      <c r="E151" s="283">
        <v>342</v>
      </c>
      <c r="F151" s="283">
        <v>100</v>
      </c>
      <c r="G151" s="348">
        <v>0</v>
      </c>
      <c r="H151" s="348">
        <v>0</v>
      </c>
      <c r="I151" s="262"/>
    </row>
    <row r="152" spans="2:10" ht="13">
      <c r="B152" s="262"/>
      <c r="C152" s="343" t="s">
        <v>485</v>
      </c>
      <c r="D152" s="343" t="s">
        <v>483</v>
      </c>
      <c r="E152" s="283">
        <v>346</v>
      </c>
      <c r="F152" s="283">
        <v>104</v>
      </c>
      <c r="G152" s="348">
        <v>2.1999999999999999E-2</v>
      </c>
      <c r="H152" s="348">
        <v>7.0000000000000001E-3</v>
      </c>
      <c r="I152" s="262"/>
    </row>
    <row r="153" spans="2:10" ht="13">
      <c r="B153" s="262"/>
      <c r="C153" s="343" t="s">
        <v>486</v>
      </c>
      <c r="D153" s="343" t="s">
        <v>483</v>
      </c>
      <c r="E153" s="283">
        <v>333</v>
      </c>
      <c r="F153" s="283">
        <v>91</v>
      </c>
      <c r="G153" s="348">
        <v>2.7E-2</v>
      </c>
      <c r="H153" s="348">
        <v>6.0000000000000001E-3</v>
      </c>
      <c r="I153" s="262"/>
    </row>
    <row r="154" spans="2:10" ht="13">
      <c r="B154" s="262"/>
      <c r="C154" s="343" t="s">
        <v>487</v>
      </c>
      <c r="D154" s="343" t="s">
        <v>483</v>
      </c>
      <c r="E154" s="283">
        <v>323</v>
      </c>
      <c r="F154" s="283">
        <v>80</v>
      </c>
      <c r="G154" s="348">
        <v>8.9999999999999993E-3</v>
      </c>
      <c r="H154" s="348">
        <v>-4.2999999999999997E-2</v>
      </c>
      <c r="I154" s="262"/>
    </row>
    <row r="155" spans="2:10" ht="13">
      <c r="B155" s="262"/>
      <c r="C155" s="343" t="s">
        <v>488</v>
      </c>
      <c r="D155" s="343" t="s">
        <v>483</v>
      </c>
      <c r="E155" s="283">
        <v>368</v>
      </c>
      <c r="F155" s="283">
        <v>126</v>
      </c>
      <c r="G155" s="348">
        <v>0.06</v>
      </c>
      <c r="H155" s="348">
        <v>-6.0000000000000001E-3</v>
      </c>
      <c r="I155" s="262"/>
    </row>
    <row r="156" spans="2:10" ht="13">
      <c r="B156" s="262"/>
      <c r="C156" s="343" t="s">
        <v>489</v>
      </c>
      <c r="D156" s="343" t="s">
        <v>490</v>
      </c>
      <c r="E156" s="358">
        <v>1.63</v>
      </c>
      <c r="F156" s="358">
        <v>1.63</v>
      </c>
      <c r="G156" s="359">
        <v>1.2E-2</v>
      </c>
      <c r="H156" s="359">
        <v>3.0000000000000001E-3</v>
      </c>
      <c r="I156" s="262"/>
    </row>
    <row r="157" spans="2:10" ht="13">
      <c r="B157" s="262"/>
      <c r="C157" s="343" t="s">
        <v>357</v>
      </c>
      <c r="D157" s="343" t="s">
        <v>491</v>
      </c>
      <c r="E157" s="349">
        <v>346</v>
      </c>
      <c r="F157" s="349">
        <v>104</v>
      </c>
      <c r="G157" s="350">
        <v>2.1999999999999999E-2</v>
      </c>
      <c r="H157" s="350">
        <v>7.0000000000000001E-3</v>
      </c>
      <c r="I157" s="262" t="s">
        <v>492</v>
      </c>
    </row>
    <row r="158" spans="2:10" ht="13">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3">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3">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3">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3">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3">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3">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3">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3">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3">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3">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3">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3">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3">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3">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3">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3">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3">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3">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3">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3">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3">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3">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3">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3">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3">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3">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3">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3">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3">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3">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3">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3">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3">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3">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3">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3">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3">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3">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3">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3">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3">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3">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3">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3">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3">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3">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3">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3">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3.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3">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defaultColWidth="8.453125" defaultRowHeight="12.5"/>
  <cols>
    <col min="1" max="1" width="32.453125" bestFit="1" customWidth="1"/>
    <col min="2" max="2" width="40.453125" bestFit="1" customWidth="1"/>
    <col min="3" max="3" width="20.453125" bestFit="1" customWidth="1"/>
    <col min="4" max="6" width="11.1796875" bestFit="1" customWidth="1"/>
    <col min="7" max="7" width="13.1796875" bestFit="1" customWidth="1"/>
    <col min="8" max="11" width="11.1796875" bestFit="1" customWidth="1"/>
    <col min="12" max="12" width="19" bestFit="1" customWidth="1"/>
    <col min="13" max="49" width="11.1796875" bestFit="1" customWidth="1"/>
    <col min="51" max="51" width="16.453125" bestFit="1" customWidth="1"/>
  </cols>
  <sheetData>
    <row r="1" spans="1:51" ht="13.5" thickBot="1">
      <c r="A1" s="1341" t="s">
        <v>101</v>
      </c>
      <c r="B1" s="1342" t="s">
        <v>102</v>
      </c>
      <c r="C1" s="1344" t="s">
        <v>103</v>
      </c>
      <c r="D1" s="1344" t="s">
        <v>104</v>
      </c>
      <c r="E1" s="1334" t="s">
        <v>105</v>
      </c>
      <c r="F1" s="1346"/>
      <c r="G1" s="1347" t="s">
        <v>106</v>
      </c>
      <c r="H1" s="1347"/>
      <c r="I1" s="1334" t="s">
        <v>107</v>
      </c>
      <c r="J1" s="1336" t="s">
        <v>108</v>
      </c>
    </row>
    <row r="2" spans="1:51" ht="13.5" thickBot="1">
      <c r="A2" s="1341"/>
      <c r="B2" s="1343"/>
      <c r="C2" s="1345"/>
      <c r="D2" s="1345"/>
      <c r="E2" s="56" t="s">
        <v>110</v>
      </c>
      <c r="F2" s="25" t="s">
        <v>111</v>
      </c>
      <c r="G2" s="26" t="s">
        <v>110</v>
      </c>
      <c r="H2" s="26" t="s">
        <v>111</v>
      </c>
      <c r="I2" s="1335"/>
      <c r="J2" s="1337"/>
      <c r="L2" s="57" t="s">
        <v>161</v>
      </c>
      <c r="M2" s="1338" t="s">
        <v>162</v>
      </c>
      <c r="N2" s="1339"/>
      <c r="O2" s="1339"/>
      <c r="P2" s="1340"/>
    </row>
    <row r="3" spans="1:51" ht="13">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26.5" thickBot="1">
      <c r="A4" s="34"/>
      <c r="B4" s="35" t="s">
        <v>113</v>
      </c>
      <c r="C4" s="36" t="s">
        <v>114</v>
      </c>
      <c r="D4" s="37" t="s">
        <v>115</v>
      </c>
      <c r="E4" s="38">
        <v>120</v>
      </c>
      <c r="F4" s="39">
        <v>46</v>
      </c>
      <c r="G4" s="37" t="s">
        <v>116</v>
      </c>
      <c r="H4" s="37" t="s">
        <v>117</v>
      </c>
      <c r="I4" s="38">
        <v>1966</v>
      </c>
      <c r="J4" s="40">
        <v>2012</v>
      </c>
    </row>
    <row r="6" spans="1:51" ht="15.5">
      <c r="A6" s="68" t="s">
        <v>109</v>
      </c>
      <c r="B6" s="69"/>
      <c r="C6" s="69"/>
    </row>
    <row r="7" spans="1:51" ht="14.5">
      <c r="A7" s="70"/>
      <c r="B7" s="70"/>
      <c r="C7" s="71"/>
    </row>
    <row r="8" spans="1:51" ht="14.5">
      <c r="A8" s="72" t="s">
        <v>163</v>
      </c>
      <c r="B8" s="72" t="s">
        <v>164</v>
      </c>
      <c r="C8" s="72" t="s">
        <v>170</v>
      </c>
    </row>
    <row r="9" spans="1:51" ht="14.5">
      <c r="A9" s="73" t="s">
        <v>119</v>
      </c>
      <c r="B9" s="73" t="s">
        <v>118</v>
      </c>
      <c r="C9" s="73" t="s">
        <v>120</v>
      </c>
      <c r="AU9">
        <f>('MIN-IMP-EXP_Data'!AU25+'MIN-IMP-EXP_Data'!AU26+'MIN-IMP-EXP_Data'!AU27)*10^-6</f>
        <v>93.795397999999992</v>
      </c>
    </row>
    <row r="13" spans="1:51" ht="13.5" thickBot="1">
      <c r="A13" s="55" t="s">
        <v>169</v>
      </c>
    </row>
    <row r="14" spans="1:51" ht="30"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4.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4.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4.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4.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4.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4.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4.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4.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4.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4.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4.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4.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4.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4.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4.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4.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4.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4.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4.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4.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4.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4.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4.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4.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4.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4.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5"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3"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4"/>
  </sheetPr>
  <dimension ref="A1:DJ111"/>
  <sheetViews>
    <sheetView zoomScaleNormal="100" workbookViewId="0">
      <selection activeCell="D8" sqref="D8"/>
    </sheetView>
  </sheetViews>
  <sheetFormatPr defaultColWidth="9.1796875" defaultRowHeight="12.5"/>
  <cols>
    <col min="1" max="1" width="19.453125" style="116" bestFit="1" customWidth="1"/>
    <col min="2" max="2" width="18.453125" style="116" bestFit="1" customWidth="1"/>
    <col min="3" max="3" width="15.453125" style="116" customWidth="1"/>
    <col min="4" max="4" width="14.453125" style="116" customWidth="1"/>
    <col min="5" max="6" width="11.453125" style="116" bestFit="1" customWidth="1"/>
    <col min="7" max="7" width="13.1796875" style="116" bestFit="1" customWidth="1"/>
    <col min="8" max="9" width="12" style="116" bestFit="1" customWidth="1"/>
    <col min="10" max="10" width="12.453125" style="116" customWidth="1"/>
    <col min="11" max="11" width="11.453125" style="116" customWidth="1"/>
    <col min="12" max="12" width="12.453125" style="116" customWidth="1"/>
    <col min="13" max="13" width="14.453125" style="116" customWidth="1"/>
    <col min="14" max="14" width="13.453125" style="116" customWidth="1"/>
    <col min="15" max="16" width="12.453125" style="116" customWidth="1"/>
    <col min="17" max="17" width="12.1796875" style="116" customWidth="1"/>
    <col min="18" max="18" width="11.453125" style="116" customWidth="1"/>
    <col min="19" max="19" width="12" style="116" customWidth="1"/>
    <col min="20" max="20" width="12.453125" style="116" customWidth="1"/>
    <col min="21" max="21" width="12" style="116" customWidth="1"/>
    <col min="22" max="22" width="12.1796875" style="116" customWidth="1"/>
    <col min="23" max="23" width="12" style="116" customWidth="1"/>
    <col min="24" max="24" width="12.1796875" style="116" customWidth="1"/>
    <col min="25" max="27" width="11.453125" style="116" customWidth="1"/>
    <col min="28" max="28" width="12" style="116" customWidth="1"/>
    <col min="29" max="29" width="11.453125" style="116" customWidth="1"/>
    <col min="30" max="49" width="11.1796875" style="116" bestFit="1" customWidth="1"/>
    <col min="50" max="50" width="15.453125" style="116" customWidth="1"/>
    <col min="51" max="51" width="28" style="116" bestFit="1" customWidth="1"/>
    <col min="52" max="52" width="11.453125" style="116" bestFit="1" customWidth="1"/>
    <col min="53" max="94" width="10.453125" style="116" bestFit="1" customWidth="1"/>
    <col min="95" max="95" width="12" style="116" bestFit="1" customWidth="1"/>
    <col min="96" max="96" width="13.1796875" style="116" bestFit="1" customWidth="1"/>
    <col min="97" max="97" width="10.453125" style="116" bestFit="1" customWidth="1"/>
    <col min="98" max="98" width="13.1796875" style="116" bestFit="1" customWidth="1"/>
    <col min="99" max="99" width="9.1796875" style="116"/>
    <col min="100" max="102" width="11.453125" style="116" bestFit="1" customWidth="1"/>
    <col min="103" max="103" width="9.1796875" style="116"/>
    <col min="104" max="104" width="9.453125" style="116" bestFit="1" customWidth="1"/>
    <col min="105" max="107" width="11.453125" style="116" bestFit="1" customWidth="1"/>
    <col min="108" max="16384" width="9.1796875" style="116"/>
  </cols>
  <sheetData>
    <row r="1" spans="1:49" ht="15.5">
      <c r="A1" s="1349"/>
      <c r="B1" s="1348"/>
      <c r="C1" s="1348"/>
      <c r="D1" s="1348"/>
      <c r="E1" s="1348"/>
      <c r="F1" s="1348"/>
      <c r="G1" s="1348"/>
      <c r="H1" s="1348"/>
      <c r="I1" s="1348"/>
      <c r="J1" s="1348"/>
      <c r="K1" s="113"/>
      <c r="L1" s="114"/>
      <c r="M1" s="115"/>
      <c r="N1" s="115"/>
    </row>
    <row r="2" spans="1:49" ht="14.5">
      <c r="A2" s="1349"/>
      <c r="B2" s="1348"/>
      <c r="C2" s="1348"/>
      <c r="D2" s="1348"/>
      <c r="E2" s="117"/>
      <c r="F2" s="117"/>
      <c r="G2" s="117"/>
      <c r="H2" s="117"/>
      <c r="I2" s="1348"/>
      <c r="J2" s="1348"/>
      <c r="K2" s="113"/>
      <c r="L2" s="118"/>
      <c r="M2" s="118"/>
      <c r="N2" s="118"/>
    </row>
    <row r="3" spans="1:49">
      <c r="A3" s="119" t="s">
        <v>219</v>
      </c>
    </row>
    <row r="5" spans="1:49" ht="15" thickBot="1">
      <c r="A5" s="120" t="s">
        <v>220</v>
      </c>
    </row>
    <row r="6" spans="1:49" ht="15.5"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4.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4.5">
      <c r="A8" s="124"/>
      <c r="B8" s="125"/>
      <c r="C8" s="125"/>
      <c r="D8" s="125" t="s">
        <v>129</v>
      </c>
      <c r="E8" s="125"/>
      <c r="F8" s="125" t="s">
        <v>130</v>
      </c>
      <c r="G8" s="125" t="s">
        <v>131</v>
      </c>
      <c r="H8" s="125" t="s">
        <v>235</v>
      </c>
      <c r="I8" s="125" t="s">
        <v>132</v>
      </c>
      <c r="J8" s="125" t="s">
        <v>236</v>
      </c>
      <c r="K8" s="125"/>
      <c r="L8" s="125"/>
      <c r="M8" s="125"/>
      <c r="N8" s="126"/>
    </row>
    <row r="9" spans="1:49" ht="14.5">
      <c r="A9" s="124"/>
      <c r="B9" s="125"/>
      <c r="C9" s="125"/>
      <c r="D9" s="125"/>
      <c r="E9" s="125"/>
      <c r="F9" s="125" t="s">
        <v>133</v>
      </c>
      <c r="G9" s="125" t="s">
        <v>134</v>
      </c>
      <c r="H9" s="125"/>
      <c r="I9" s="125"/>
      <c r="J9" s="125" t="s">
        <v>237</v>
      </c>
      <c r="K9" s="125"/>
      <c r="L9" s="125"/>
      <c r="M9" s="125"/>
      <c r="N9" s="126"/>
    </row>
    <row r="10" spans="1:49" ht="15" thickBot="1">
      <c r="A10" s="127"/>
      <c r="B10" s="128"/>
      <c r="C10" s="128"/>
      <c r="D10" s="128"/>
      <c r="E10" s="128"/>
      <c r="F10" s="128"/>
      <c r="G10" s="128" t="s">
        <v>135</v>
      </c>
      <c r="H10" s="128"/>
      <c r="I10" s="128"/>
      <c r="J10" s="128"/>
      <c r="K10" s="128"/>
      <c r="L10" s="128"/>
      <c r="M10" s="128"/>
      <c r="N10" s="129"/>
    </row>
    <row r="11" spans="1:49" ht="13" thickTop="1"/>
    <row r="13" spans="1:49" ht="14.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5" thickBot="1">
      <c r="A18" s="120" t="s">
        <v>242</v>
      </c>
    </row>
    <row r="19" spans="1:114" ht="30"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5.5"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4.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ca="1" si="5">MIN(CT21:DE21)</f>
        <v>0</v>
      </c>
      <c r="CW21" s="148">
        <f t="shared" ref="CW21:CW28" ca="1" si="6">AVERAGE(CT21:DE21)</f>
        <v>0</v>
      </c>
      <c r="CX21" s="148">
        <f t="shared" ref="CX21:CX28" ca="1" si="7">MAX(CT21:DE21)</f>
        <v>0</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4.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ca="1" si="5"/>
        <v>0</v>
      </c>
      <c r="CW22" s="148">
        <f t="shared" ca="1" si="6"/>
        <v>0</v>
      </c>
      <c r="CX22" s="148">
        <f t="shared" ca="1" si="7"/>
        <v>0</v>
      </c>
      <c r="DA22" s="148">
        <f t="shared" si="8"/>
        <v>7.8816209622916446E-3</v>
      </c>
      <c r="DB22" s="148">
        <f t="shared" si="9"/>
        <v>2.2799497919025035E-2</v>
      </c>
      <c r="DC22" s="148">
        <f t="shared" si="10"/>
        <v>3.7578979000014598E-2</v>
      </c>
      <c r="DE22" s="399" t="s">
        <v>595</v>
      </c>
      <c r="DF22" s="146" t="s">
        <v>100</v>
      </c>
    </row>
    <row r="23" spans="1:114" ht="14.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ca="1" si="5"/>
        <v>0</v>
      </c>
      <c r="CW23" s="148">
        <f t="shared" ca="1" si="6"/>
        <v>0</v>
      </c>
      <c r="CX23" s="148">
        <f t="shared" ca="1" si="7"/>
        <v>0</v>
      </c>
      <c r="DA23" s="148">
        <f t="shared" si="8"/>
        <v>0.25287884854956061</v>
      </c>
      <c r="DB23" s="148">
        <f t="shared" si="9"/>
        <v>0.2736637472087774</v>
      </c>
      <c r="DC23" s="148">
        <f t="shared" si="10"/>
        <v>0.3032999624209245</v>
      </c>
      <c r="DE23" s="399" t="s">
        <v>595</v>
      </c>
      <c r="DF23" s="146" t="s">
        <v>76</v>
      </c>
    </row>
    <row r="24" spans="1:114" ht="14.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ca="1" si="5"/>
        <v>0</v>
      </c>
      <c r="CW24" s="148">
        <f t="shared" ca="1" si="6"/>
        <v>0</v>
      </c>
      <c r="CX24" s="148">
        <f t="shared" ca="1" si="7"/>
        <v>0</v>
      </c>
      <c r="DA24" s="148">
        <f t="shared" si="8"/>
        <v>5.5209833844451016E-2</v>
      </c>
      <c r="DB24" s="148">
        <f t="shared" si="9"/>
        <v>8.3827125922129112E-2</v>
      </c>
      <c r="DC24" s="148">
        <f t="shared" si="10"/>
        <v>0.12513263625088755</v>
      </c>
      <c r="DE24" s="399" t="s">
        <v>595</v>
      </c>
      <c r="DF24" s="146" t="s">
        <v>79</v>
      </c>
    </row>
    <row r="25" spans="1:114" ht="14.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ca="1" si="5"/>
        <v>0</v>
      </c>
      <c r="CW25" s="148">
        <f t="shared" ca="1" si="6"/>
        <v>0</v>
      </c>
      <c r="CX25" s="148">
        <f t="shared" ca="1" si="7"/>
        <v>0</v>
      </c>
      <c r="DA25" s="148">
        <f t="shared" si="8"/>
        <v>0.37049313457542904</v>
      </c>
      <c r="DB25" s="148">
        <f t="shared" si="9"/>
        <v>0.40395965055142186</v>
      </c>
      <c r="DC25" s="148">
        <f>MAX(CF25:CT25)</f>
        <v>0.43563404842412246</v>
      </c>
      <c r="DE25" s="399" t="s">
        <v>595</v>
      </c>
      <c r="DF25" s="146" t="s">
        <v>45</v>
      </c>
    </row>
    <row r="26" spans="1:114" ht="14.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ca="1" si="5"/>
        <v>0</v>
      </c>
      <c r="CW26" s="148">
        <f t="shared" ca="1" si="6"/>
        <v>0</v>
      </c>
      <c r="CX26" s="148">
        <f t="shared" ca="1" si="7"/>
        <v>0</v>
      </c>
      <c r="DA26" s="148">
        <f t="shared" si="8"/>
        <v>0.1463927999500082</v>
      </c>
      <c r="DB26" s="148">
        <f>AVERAGE(CF26:CT26)</f>
        <v>0.19314489427971279</v>
      </c>
      <c r="DC26" s="148">
        <f t="shared" si="10"/>
        <v>0.24117145085288647</v>
      </c>
      <c r="DE26" s="399" t="s">
        <v>595</v>
      </c>
      <c r="DF26" s="146" t="s">
        <v>44</v>
      </c>
    </row>
    <row r="27" spans="1:114" ht="14.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ca="1" si="5"/>
        <v>0</v>
      </c>
      <c r="CW27" s="151">
        <f t="shared" ca="1" si="6"/>
        <v>0</v>
      </c>
      <c r="CX27" s="151">
        <f t="shared" ca="1" si="7"/>
        <v>0</v>
      </c>
      <c r="CY27" s="152"/>
      <c r="CZ27" s="152"/>
      <c r="DA27" s="151">
        <f t="shared" si="8"/>
        <v>196701</v>
      </c>
      <c r="DB27" s="151">
        <f>AVERAGE(CF27:CT27)</f>
        <v>2332518.6</v>
      </c>
      <c r="DC27" s="151">
        <f t="shared" si="10"/>
        <v>8817156</v>
      </c>
      <c r="DE27" s="399" t="s">
        <v>595</v>
      </c>
      <c r="DF27" s="149" t="s">
        <v>211</v>
      </c>
    </row>
    <row r="28" spans="1:114" ht="15"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ca="1" si="5"/>
        <v>0</v>
      </c>
      <c r="CW28" s="151">
        <f t="shared" ca="1" si="6"/>
        <v>0</v>
      </c>
      <c r="CX28" s="151">
        <f t="shared" ca="1" si="7"/>
        <v>0</v>
      </c>
      <c r="CY28" s="152"/>
      <c r="CZ28" s="152"/>
      <c r="DA28" s="151">
        <f t="shared" si="8"/>
        <v>314168191</v>
      </c>
      <c r="DB28" s="151">
        <f t="shared" si="9"/>
        <v>338858897.06666666</v>
      </c>
      <c r="DC28" s="151">
        <f t="shared" si="10"/>
        <v>362386542</v>
      </c>
      <c r="DE28" s="399" t="s">
        <v>595</v>
      </c>
      <c r="DF28" s="401" t="s">
        <v>93</v>
      </c>
    </row>
    <row r="29" spans="1:114" ht="14.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4.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MAX(CT33:DE33)</f>
        <v>340791856</v>
      </c>
      <c r="CW30" s="156">
        <f>MIN(CT33:DE33)</f>
        <v>0.9210920147181878</v>
      </c>
      <c r="DA30" s="156">
        <f>MAX(CF33:CT33)</f>
        <v>340791856</v>
      </c>
      <c r="DB30" s="156">
        <f>MIN(CF33:CT33)</f>
        <v>302151318</v>
      </c>
    </row>
    <row r="31" spans="1:114" ht="14.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4.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t="e">
        <f>DE27+DE28</f>
        <v>#VALUE!</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5"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t="e">
        <f>DE27+DE28</f>
        <v>#VALUE!</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MIN(CT35:DE35)</f>
        <v>0.93850532367061368</v>
      </c>
      <c r="CW33" s="165">
        <f>AVERAGE(CT35:DE35)</f>
        <v>0.93850532367061368</v>
      </c>
      <c r="CX33" s="165">
        <f>MAX(CT35:DE35)</f>
        <v>0.93850532367061368</v>
      </c>
      <c r="DA33" s="165">
        <f>MIN(CF35:CT35)</f>
        <v>0.9210920147181878</v>
      </c>
      <c r="DB33" s="165">
        <f>AVERAGE(CF35:CT35)</f>
        <v>0.93898005451667677</v>
      </c>
      <c r="DC33" s="165">
        <f>MAX(CF35:CT35)</f>
        <v>0.9554443053405679</v>
      </c>
    </row>
    <row r="34" spans="1:107" ht="13.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5" thickBot="1">
      <c r="A35" s="120" t="s">
        <v>251</v>
      </c>
      <c r="AY35" s="116" t="s">
        <v>82</v>
      </c>
      <c r="AZ35" s="167" t="e">
        <f>DE33/(DE28+DE27)</f>
        <v>#VALUE!</v>
      </c>
      <c r="BA35" s="167">
        <f t="shared" ref="BA35:CT35" si="17">BA33/(BA28+BA27)</f>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0"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4.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4.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4.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4.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4.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4.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4.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4.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4.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4.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4.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4.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4.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5"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3"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5" thickBot="1">
      <c r="A54" s="120" t="s">
        <v>252</v>
      </c>
    </row>
    <row r="55" spans="1:58" ht="30"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4.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4.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4.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4.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4.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4.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4.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4.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4.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4.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4.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4.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4.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5"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3" thickTop="1"/>
    <row r="72" spans="1:49" ht="15" thickBot="1">
      <c r="A72" s="120" t="s">
        <v>253</v>
      </c>
    </row>
    <row r="73" spans="1:49" ht="30"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4.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4.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4.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4.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4.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4.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4.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4.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4.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4.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4.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4.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4.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5"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3"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827E-CB2C-4DF2-BA11-C9227F28C9F1}">
  <dimension ref="A1:M65"/>
  <sheetViews>
    <sheetView zoomScale="70" zoomScaleNormal="70" workbookViewId="0">
      <selection activeCell="L12" sqref="L12"/>
    </sheetView>
  </sheetViews>
  <sheetFormatPr defaultColWidth="8.453125" defaultRowHeight="14.5"/>
  <cols>
    <col min="1" max="2" width="40.453125" style="648" customWidth="1"/>
    <col min="3" max="3" width="6.1796875" style="648" customWidth="1"/>
    <col min="4" max="4" width="25.453125" style="648" customWidth="1"/>
    <col min="5" max="5" width="40.453125" style="648" customWidth="1"/>
    <col min="6" max="13" width="7" style="648" customWidth="1"/>
    <col min="14" max="16384" width="8.453125" style="648"/>
  </cols>
  <sheetData>
    <row r="1" spans="1:13">
      <c r="A1" s="648" t="s">
        <v>960</v>
      </c>
    </row>
    <row r="2" spans="1:13" ht="18.5">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87">
      <c r="A19" s="651" t="s">
        <v>931</v>
      </c>
      <c r="B19" s="648" t="s">
        <v>930</v>
      </c>
    </row>
    <row r="20" spans="1:13" ht="29">
      <c r="A20" s="651" t="s">
        <v>929</v>
      </c>
      <c r="B20" s="648">
        <v>4.1868000000000002E-2</v>
      </c>
    </row>
    <row r="21" spans="1:13">
      <c r="A21" s="651" t="s">
        <v>928</v>
      </c>
      <c r="B21" s="649" t="s">
        <v>927</v>
      </c>
      <c r="D21" s="649">
        <v>2010</v>
      </c>
      <c r="G21" s="648" t="s">
        <v>926</v>
      </c>
    </row>
    <row r="22" spans="1:13">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DD94-203D-4DD4-A5F9-32597E36835E}">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ht="10.5">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ht="10.5">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ht="10.5">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ht="10.5">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ht="10.5">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ht="10.5">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ht="10.5">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ht="10.5">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ht="10.5">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ht="10.5">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ht="10.5">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ht="10.5">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ht="10.5">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ht="10.5">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ht="10.5">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ht="10.5">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ht="10.5">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ht="10.5">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ht="10.5">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ht="10.5">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ht="10.5">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ht="10.5">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ht="10.5">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ht="10.5">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ht="10.5">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ht="10.5">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ht="10.5">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ht="10.5">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ht="10.5">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ht="10.5">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ht="10.5">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ht="10.5">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ht="10.5">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ht="10.5">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ht="10.5">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ht="10.5">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ht="10.5">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ht="10.5">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ht="10.5">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ht="10.5">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ht="10.5">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ht="10.5">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ht="10.5">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ht="10.5">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ht="10.5">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ht="10.5">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ht="10.5">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ht="10.5">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ht="10.5">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ht="10.5">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ht="10.5">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1BDA2-BF53-45CF-81E3-F3045E1D28FF}">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ht="10.5">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ht="10.5">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ht="10.5">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ht="10.5">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ht="10.5">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ht="10.5">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ht="10.5">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ht="10.5">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ht="10.5">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ht="10.5">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ht="10.5">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ht="10.5">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ht="10.5">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ht="10.5">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ht="10.5">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ht="10.5">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ht="10.5">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ht="10.5">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ht="10.5">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ht="10.5">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ht="10.5">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ht="10.5">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ht="10.5">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ht="10.5">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ht="10.5">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ht="10.5">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ht="10.5">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ht="10.5">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ht="10.5">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ht="10.5">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ht="10.5">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ht="10.5">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ht="10.5">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ht="10.5">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ht="10.5">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ht="10.5">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ht="10.5">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ht="10.5">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ht="10.5">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ht="10.5">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ht="10.5">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ht="10.5">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ht="10.5">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ht="10.5">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ht="10.5">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ht="10.5">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ht="10.5">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ht="10.5">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ht="10.5">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7400E-5C47-4E6E-9A01-A45EC0F12581}">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ht="10.5">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ht="10.5">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ht="10.5">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ht="10.5">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ht="10.5">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ht="10.5">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ht="10.5">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ht="10.5">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ht="10.5">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ht="10.5">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ht="10.5">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ht="10.5">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ht="10.5">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ht="10.5">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ht="10.5">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ht="10.5">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ht="10.5">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ht="10.5">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ht="10.5">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ht="10.5">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ht="10.5">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ht="10.5">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ht="10.5">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ht="10.5">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ht="10.5">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ht="10.5">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ht="10.5">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ht="10.5">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ht="10.5">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ht="10.5">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ht="10.5">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ht="10.5">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ht="10.5">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ht="10.5">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ht="10.5">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ht="10.5">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ht="10.5">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ht="10.5">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ht="10.5">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ht="10.5">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ht="10.5">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ht="10.5">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ht="10.5">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ht="10.5">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ht="10.5">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ht="10.5">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ht="10.5">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ht="10.5">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ht="10.5">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5341-7B20-4016-BBC7-E2C49AE3A574}">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ht="10.5">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ht="10.5">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ht="10.5">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ht="10.5">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ht="10.5">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ht="10.5">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ht="10.5">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ht="10.5">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ht="10.5">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ht="10.5">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ht="10.5">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ht="10.5">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ht="10.5">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ht="10.5">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ht="10.5">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ht="10.5">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ht="10.5">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ht="10.5">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ht="10.5">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ht="10.5">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ht="10.5">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ht="10.5">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ht="10.5">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ht="10.5">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ht="10.5">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ht="10.5">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ht="10.5">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ht="10.5">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ht="10.5">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ht="10.5">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ht="10.5">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ht="10.5">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ht="10.5">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ht="10.5">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ht="10.5">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ht="10.5">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ht="10.5">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ht="10.5">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ht="10.5">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ht="10.5">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ht="10.5">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ht="10.5">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ht="10.5">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ht="10.5">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ht="10.5">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ht="10.5">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ht="10.5">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ht="10.5">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ht="10.5">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ht="10.5">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82581-39F4-44B4-ACD3-98C57D9FB47E}">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defaultColWidth="8.453125" defaultRowHeight="10"/>
  <cols>
    <col min="1" max="3" width="2" style="654" customWidth="1"/>
    <col min="4" max="4" width="2.453125" style="654" customWidth="1"/>
    <col min="5" max="5" width="45.453125" style="654" customWidth="1"/>
    <col min="6" max="6" width="7.1796875" style="655" customWidth="1"/>
    <col min="7" max="7" width="0.453125" style="655" customWidth="1"/>
    <col min="8" max="22" width="10.453125" style="655" customWidth="1"/>
    <col min="23" max="45" width="10.453125" style="654" customWidth="1"/>
    <col min="46" max="51" width="9.453125" style="654" customWidth="1"/>
    <col min="52" max="52" width="10.453125" style="655" customWidth="1"/>
    <col min="53" max="57" width="9.453125" style="654" customWidth="1"/>
    <col min="58" max="256" width="8.453125" style="654"/>
    <col min="257" max="259" width="2" style="654" customWidth="1"/>
    <col min="260" max="260" width="2.453125" style="654" customWidth="1"/>
    <col min="261" max="261" width="45.453125" style="654" customWidth="1"/>
    <col min="262" max="262" width="7.1796875" style="654" customWidth="1"/>
    <col min="263" max="263" width="0.453125" style="654" customWidth="1"/>
    <col min="264" max="301" width="10.453125" style="654" customWidth="1"/>
    <col min="302" max="307" width="9.453125" style="654" customWidth="1"/>
    <col min="308" max="308" width="10.453125" style="654" customWidth="1"/>
    <col min="309" max="313" width="9.453125" style="654" customWidth="1"/>
    <col min="314" max="512" width="8.453125" style="654"/>
    <col min="513" max="515" width="2" style="654" customWidth="1"/>
    <col min="516" max="516" width="2.453125" style="654" customWidth="1"/>
    <col min="517" max="517" width="45.453125" style="654" customWidth="1"/>
    <col min="518" max="518" width="7.1796875" style="654" customWidth="1"/>
    <col min="519" max="519" width="0.453125" style="654" customWidth="1"/>
    <col min="520" max="557" width="10.453125" style="654" customWidth="1"/>
    <col min="558" max="563" width="9.453125" style="654" customWidth="1"/>
    <col min="564" max="564" width="10.453125" style="654" customWidth="1"/>
    <col min="565" max="569" width="9.453125" style="654" customWidth="1"/>
    <col min="570" max="768" width="8.453125" style="654"/>
    <col min="769" max="771" width="2" style="654" customWidth="1"/>
    <col min="772" max="772" width="2.453125" style="654" customWidth="1"/>
    <col min="773" max="773" width="45.453125" style="654" customWidth="1"/>
    <col min="774" max="774" width="7.1796875" style="654" customWidth="1"/>
    <col min="775" max="775" width="0.453125" style="654" customWidth="1"/>
    <col min="776" max="813" width="10.453125" style="654" customWidth="1"/>
    <col min="814" max="819" width="9.453125" style="654" customWidth="1"/>
    <col min="820" max="820" width="10.453125" style="654" customWidth="1"/>
    <col min="821" max="825" width="9.453125" style="654" customWidth="1"/>
    <col min="826" max="1024" width="8.453125" style="654"/>
    <col min="1025" max="1027" width="2" style="654" customWidth="1"/>
    <col min="1028" max="1028" width="2.453125" style="654" customWidth="1"/>
    <col min="1029" max="1029" width="45.453125" style="654" customWidth="1"/>
    <col min="1030" max="1030" width="7.1796875" style="654" customWidth="1"/>
    <col min="1031" max="1031" width="0.453125" style="654" customWidth="1"/>
    <col min="1032" max="1069" width="10.453125" style="654" customWidth="1"/>
    <col min="1070" max="1075" width="9.453125" style="654" customWidth="1"/>
    <col min="1076" max="1076" width="10.453125" style="654" customWidth="1"/>
    <col min="1077" max="1081" width="9.453125" style="654" customWidth="1"/>
    <col min="1082" max="1280" width="8.453125" style="654"/>
    <col min="1281" max="1283" width="2" style="654" customWidth="1"/>
    <col min="1284" max="1284" width="2.453125" style="654" customWidth="1"/>
    <col min="1285" max="1285" width="45.453125" style="654" customWidth="1"/>
    <col min="1286" max="1286" width="7.1796875" style="654" customWidth="1"/>
    <col min="1287" max="1287" width="0.453125" style="654" customWidth="1"/>
    <col min="1288" max="1325" width="10.453125" style="654" customWidth="1"/>
    <col min="1326" max="1331" width="9.453125" style="654" customWidth="1"/>
    <col min="1332" max="1332" width="10.453125" style="654" customWidth="1"/>
    <col min="1333" max="1337" width="9.453125" style="654" customWidth="1"/>
    <col min="1338" max="1536" width="8.453125" style="654"/>
    <col min="1537" max="1539" width="2" style="654" customWidth="1"/>
    <col min="1540" max="1540" width="2.453125" style="654" customWidth="1"/>
    <col min="1541" max="1541" width="45.453125" style="654" customWidth="1"/>
    <col min="1542" max="1542" width="7.1796875" style="654" customWidth="1"/>
    <col min="1543" max="1543" width="0.453125" style="654" customWidth="1"/>
    <col min="1544" max="1581" width="10.453125" style="654" customWidth="1"/>
    <col min="1582" max="1587" width="9.453125" style="654" customWidth="1"/>
    <col min="1588" max="1588" width="10.453125" style="654" customWidth="1"/>
    <col min="1589" max="1593" width="9.453125" style="654" customWidth="1"/>
    <col min="1594" max="1792" width="8.453125" style="654"/>
    <col min="1793" max="1795" width="2" style="654" customWidth="1"/>
    <col min="1796" max="1796" width="2.453125" style="654" customWidth="1"/>
    <col min="1797" max="1797" width="45.453125" style="654" customWidth="1"/>
    <col min="1798" max="1798" width="7.1796875" style="654" customWidth="1"/>
    <col min="1799" max="1799" width="0.453125" style="654" customWidth="1"/>
    <col min="1800" max="1837" width="10.453125" style="654" customWidth="1"/>
    <col min="1838" max="1843" width="9.453125" style="654" customWidth="1"/>
    <col min="1844" max="1844" width="10.453125" style="654" customWidth="1"/>
    <col min="1845" max="1849" width="9.453125" style="654" customWidth="1"/>
    <col min="1850" max="2048" width="8.453125" style="654"/>
    <col min="2049" max="2051" width="2" style="654" customWidth="1"/>
    <col min="2052" max="2052" width="2.453125" style="654" customWidth="1"/>
    <col min="2053" max="2053" width="45.453125" style="654" customWidth="1"/>
    <col min="2054" max="2054" width="7.1796875" style="654" customWidth="1"/>
    <col min="2055" max="2055" width="0.453125" style="654" customWidth="1"/>
    <col min="2056" max="2093" width="10.453125" style="654" customWidth="1"/>
    <col min="2094" max="2099" width="9.453125" style="654" customWidth="1"/>
    <col min="2100" max="2100" width="10.453125" style="654" customWidth="1"/>
    <col min="2101" max="2105" width="9.453125" style="654" customWidth="1"/>
    <col min="2106" max="2304" width="8.453125" style="654"/>
    <col min="2305" max="2307" width="2" style="654" customWidth="1"/>
    <col min="2308" max="2308" width="2.453125" style="654" customWidth="1"/>
    <col min="2309" max="2309" width="45.453125" style="654" customWidth="1"/>
    <col min="2310" max="2310" width="7.1796875" style="654" customWidth="1"/>
    <col min="2311" max="2311" width="0.453125" style="654" customWidth="1"/>
    <col min="2312" max="2349" width="10.453125" style="654" customWidth="1"/>
    <col min="2350" max="2355" width="9.453125" style="654" customWidth="1"/>
    <col min="2356" max="2356" width="10.453125" style="654" customWidth="1"/>
    <col min="2357" max="2361" width="9.453125" style="654" customWidth="1"/>
    <col min="2362" max="2560" width="8.453125" style="654"/>
    <col min="2561" max="2563" width="2" style="654" customWidth="1"/>
    <col min="2564" max="2564" width="2.453125" style="654" customWidth="1"/>
    <col min="2565" max="2565" width="45.453125" style="654" customWidth="1"/>
    <col min="2566" max="2566" width="7.1796875" style="654" customWidth="1"/>
    <col min="2567" max="2567" width="0.453125" style="654" customWidth="1"/>
    <col min="2568" max="2605" width="10.453125" style="654" customWidth="1"/>
    <col min="2606" max="2611" width="9.453125" style="654" customWidth="1"/>
    <col min="2612" max="2612" width="10.453125" style="654" customWidth="1"/>
    <col min="2613" max="2617" width="9.453125" style="654" customWidth="1"/>
    <col min="2618" max="2816" width="8.453125" style="654"/>
    <col min="2817" max="2819" width="2" style="654" customWidth="1"/>
    <col min="2820" max="2820" width="2.453125" style="654" customWidth="1"/>
    <col min="2821" max="2821" width="45.453125" style="654" customWidth="1"/>
    <col min="2822" max="2822" width="7.1796875" style="654" customWidth="1"/>
    <col min="2823" max="2823" width="0.453125" style="654" customWidth="1"/>
    <col min="2824" max="2861" width="10.453125" style="654" customWidth="1"/>
    <col min="2862" max="2867" width="9.453125" style="654" customWidth="1"/>
    <col min="2868" max="2868" width="10.453125" style="654" customWidth="1"/>
    <col min="2869" max="2873" width="9.453125" style="654" customWidth="1"/>
    <col min="2874" max="3072" width="8.453125" style="654"/>
    <col min="3073" max="3075" width="2" style="654" customWidth="1"/>
    <col min="3076" max="3076" width="2.453125" style="654" customWidth="1"/>
    <col min="3077" max="3077" width="45.453125" style="654" customWidth="1"/>
    <col min="3078" max="3078" width="7.1796875" style="654" customWidth="1"/>
    <col min="3079" max="3079" width="0.453125" style="654" customWidth="1"/>
    <col min="3080" max="3117" width="10.453125" style="654" customWidth="1"/>
    <col min="3118" max="3123" width="9.453125" style="654" customWidth="1"/>
    <col min="3124" max="3124" width="10.453125" style="654" customWidth="1"/>
    <col min="3125" max="3129" width="9.453125" style="654" customWidth="1"/>
    <col min="3130" max="3328" width="8.453125" style="654"/>
    <col min="3329" max="3331" width="2" style="654" customWidth="1"/>
    <col min="3332" max="3332" width="2.453125" style="654" customWidth="1"/>
    <col min="3333" max="3333" width="45.453125" style="654" customWidth="1"/>
    <col min="3334" max="3334" width="7.1796875" style="654" customWidth="1"/>
    <col min="3335" max="3335" width="0.453125" style="654" customWidth="1"/>
    <col min="3336" max="3373" width="10.453125" style="654" customWidth="1"/>
    <col min="3374" max="3379" width="9.453125" style="654" customWidth="1"/>
    <col min="3380" max="3380" width="10.453125" style="654" customWidth="1"/>
    <col min="3381" max="3385" width="9.453125" style="654" customWidth="1"/>
    <col min="3386" max="3584" width="8.453125" style="654"/>
    <col min="3585" max="3587" width="2" style="654" customWidth="1"/>
    <col min="3588" max="3588" width="2.453125" style="654" customWidth="1"/>
    <col min="3589" max="3589" width="45.453125" style="654" customWidth="1"/>
    <col min="3590" max="3590" width="7.1796875" style="654" customWidth="1"/>
    <col min="3591" max="3591" width="0.453125" style="654" customWidth="1"/>
    <col min="3592" max="3629" width="10.453125" style="654" customWidth="1"/>
    <col min="3630" max="3635" width="9.453125" style="654" customWidth="1"/>
    <col min="3636" max="3636" width="10.453125" style="654" customWidth="1"/>
    <col min="3637" max="3641" width="9.453125" style="654" customWidth="1"/>
    <col min="3642" max="3840" width="8.453125" style="654"/>
    <col min="3841" max="3843" width="2" style="654" customWidth="1"/>
    <col min="3844" max="3844" width="2.453125" style="654" customWidth="1"/>
    <col min="3845" max="3845" width="45.453125" style="654" customWidth="1"/>
    <col min="3846" max="3846" width="7.1796875" style="654" customWidth="1"/>
    <col min="3847" max="3847" width="0.453125" style="654" customWidth="1"/>
    <col min="3848" max="3885" width="10.453125" style="654" customWidth="1"/>
    <col min="3886" max="3891" width="9.453125" style="654" customWidth="1"/>
    <col min="3892" max="3892" width="10.453125" style="654" customWidth="1"/>
    <col min="3893" max="3897" width="9.453125" style="654" customWidth="1"/>
    <col min="3898" max="4096" width="8.453125" style="654"/>
    <col min="4097" max="4099" width="2" style="654" customWidth="1"/>
    <col min="4100" max="4100" width="2.453125" style="654" customWidth="1"/>
    <col min="4101" max="4101" width="45.453125" style="654" customWidth="1"/>
    <col min="4102" max="4102" width="7.1796875" style="654" customWidth="1"/>
    <col min="4103" max="4103" width="0.453125" style="654" customWidth="1"/>
    <col min="4104" max="4141" width="10.453125" style="654" customWidth="1"/>
    <col min="4142" max="4147" width="9.453125" style="654" customWidth="1"/>
    <col min="4148" max="4148" width="10.453125" style="654" customWidth="1"/>
    <col min="4149" max="4153" width="9.453125" style="654" customWidth="1"/>
    <col min="4154" max="4352" width="8.453125" style="654"/>
    <col min="4353" max="4355" width="2" style="654" customWidth="1"/>
    <col min="4356" max="4356" width="2.453125" style="654" customWidth="1"/>
    <col min="4357" max="4357" width="45.453125" style="654" customWidth="1"/>
    <col min="4358" max="4358" width="7.1796875" style="654" customWidth="1"/>
    <col min="4359" max="4359" width="0.453125" style="654" customWidth="1"/>
    <col min="4360" max="4397" width="10.453125" style="654" customWidth="1"/>
    <col min="4398" max="4403" width="9.453125" style="654" customWidth="1"/>
    <col min="4404" max="4404" width="10.453125" style="654" customWidth="1"/>
    <col min="4405" max="4409" width="9.453125" style="654" customWidth="1"/>
    <col min="4410" max="4608" width="8.453125" style="654"/>
    <col min="4609" max="4611" width="2" style="654" customWidth="1"/>
    <col min="4612" max="4612" width="2.453125" style="654" customWidth="1"/>
    <col min="4613" max="4613" width="45.453125" style="654" customWidth="1"/>
    <col min="4614" max="4614" width="7.1796875" style="654" customWidth="1"/>
    <col min="4615" max="4615" width="0.453125" style="654" customWidth="1"/>
    <col min="4616" max="4653" width="10.453125" style="654" customWidth="1"/>
    <col min="4654" max="4659" width="9.453125" style="654" customWidth="1"/>
    <col min="4660" max="4660" width="10.453125" style="654" customWidth="1"/>
    <col min="4661" max="4665" width="9.453125" style="654" customWidth="1"/>
    <col min="4666" max="4864" width="8.453125" style="654"/>
    <col min="4865" max="4867" width="2" style="654" customWidth="1"/>
    <col min="4868" max="4868" width="2.453125" style="654" customWidth="1"/>
    <col min="4869" max="4869" width="45.453125" style="654" customWidth="1"/>
    <col min="4870" max="4870" width="7.1796875" style="654" customWidth="1"/>
    <col min="4871" max="4871" width="0.453125" style="654" customWidth="1"/>
    <col min="4872" max="4909" width="10.453125" style="654" customWidth="1"/>
    <col min="4910" max="4915" width="9.453125" style="654" customWidth="1"/>
    <col min="4916" max="4916" width="10.453125" style="654" customWidth="1"/>
    <col min="4917" max="4921" width="9.453125" style="654" customWidth="1"/>
    <col min="4922" max="5120" width="8.453125" style="654"/>
    <col min="5121" max="5123" width="2" style="654" customWidth="1"/>
    <col min="5124" max="5124" width="2.453125" style="654" customWidth="1"/>
    <col min="5125" max="5125" width="45.453125" style="654" customWidth="1"/>
    <col min="5126" max="5126" width="7.1796875" style="654" customWidth="1"/>
    <col min="5127" max="5127" width="0.453125" style="654" customWidth="1"/>
    <col min="5128" max="5165" width="10.453125" style="654" customWidth="1"/>
    <col min="5166" max="5171" width="9.453125" style="654" customWidth="1"/>
    <col min="5172" max="5172" width="10.453125" style="654" customWidth="1"/>
    <col min="5173" max="5177" width="9.453125" style="654" customWidth="1"/>
    <col min="5178" max="5376" width="8.453125" style="654"/>
    <col min="5377" max="5379" width="2" style="654" customWidth="1"/>
    <col min="5380" max="5380" width="2.453125" style="654" customWidth="1"/>
    <col min="5381" max="5381" width="45.453125" style="654" customWidth="1"/>
    <col min="5382" max="5382" width="7.1796875" style="654" customWidth="1"/>
    <col min="5383" max="5383" width="0.453125" style="654" customWidth="1"/>
    <col min="5384" max="5421" width="10.453125" style="654" customWidth="1"/>
    <col min="5422" max="5427" width="9.453125" style="654" customWidth="1"/>
    <col min="5428" max="5428" width="10.453125" style="654" customWidth="1"/>
    <col min="5429" max="5433" width="9.453125" style="654" customWidth="1"/>
    <col min="5434" max="5632" width="8.453125" style="654"/>
    <col min="5633" max="5635" width="2" style="654" customWidth="1"/>
    <col min="5636" max="5636" width="2.453125" style="654" customWidth="1"/>
    <col min="5637" max="5637" width="45.453125" style="654" customWidth="1"/>
    <col min="5638" max="5638" width="7.1796875" style="654" customWidth="1"/>
    <col min="5639" max="5639" width="0.453125" style="654" customWidth="1"/>
    <col min="5640" max="5677" width="10.453125" style="654" customWidth="1"/>
    <col min="5678" max="5683" width="9.453125" style="654" customWidth="1"/>
    <col min="5684" max="5684" width="10.453125" style="654" customWidth="1"/>
    <col min="5685" max="5689" width="9.453125" style="654" customWidth="1"/>
    <col min="5690" max="5888" width="8.453125" style="654"/>
    <col min="5889" max="5891" width="2" style="654" customWidth="1"/>
    <col min="5892" max="5892" width="2.453125" style="654" customWidth="1"/>
    <col min="5893" max="5893" width="45.453125" style="654" customWidth="1"/>
    <col min="5894" max="5894" width="7.1796875" style="654" customWidth="1"/>
    <col min="5895" max="5895" width="0.453125" style="654" customWidth="1"/>
    <col min="5896" max="5933" width="10.453125" style="654" customWidth="1"/>
    <col min="5934" max="5939" width="9.453125" style="654" customWidth="1"/>
    <col min="5940" max="5940" width="10.453125" style="654" customWidth="1"/>
    <col min="5941" max="5945" width="9.453125" style="654" customWidth="1"/>
    <col min="5946" max="6144" width="8.453125" style="654"/>
    <col min="6145" max="6147" width="2" style="654" customWidth="1"/>
    <col min="6148" max="6148" width="2.453125" style="654" customWidth="1"/>
    <col min="6149" max="6149" width="45.453125" style="654" customWidth="1"/>
    <col min="6150" max="6150" width="7.1796875" style="654" customWidth="1"/>
    <col min="6151" max="6151" width="0.453125" style="654" customWidth="1"/>
    <col min="6152" max="6189" width="10.453125" style="654" customWidth="1"/>
    <col min="6190" max="6195" width="9.453125" style="654" customWidth="1"/>
    <col min="6196" max="6196" width="10.453125" style="654" customWidth="1"/>
    <col min="6197" max="6201" width="9.453125" style="654" customWidth="1"/>
    <col min="6202" max="6400" width="8.453125" style="654"/>
    <col min="6401" max="6403" width="2" style="654" customWidth="1"/>
    <col min="6404" max="6404" width="2.453125" style="654" customWidth="1"/>
    <col min="6405" max="6405" width="45.453125" style="654" customWidth="1"/>
    <col min="6406" max="6406" width="7.1796875" style="654" customWidth="1"/>
    <col min="6407" max="6407" width="0.453125" style="654" customWidth="1"/>
    <col min="6408" max="6445" width="10.453125" style="654" customWidth="1"/>
    <col min="6446" max="6451" width="9.453125" style="654" customWidth="1"/>
    <col min="6452" max="6452" width="10.453125" style="654" customWidth="1"/>
    <col min="6453" max="6457" width="9.453125" style="654" customWidth="1"/>
    <col min="6458" max="6656" width="8.453125" style="654"/>
    <col min="6657" max="6659" width="2" style="654" customWidth="1"/>
    <col min="6660" max="6660" width="2.453125" style="654" customWidth="1"/>
    <col min="6661" max="6661" width="45.453125" style="654" customWidth="1"/>
    <col min="6662" max="6662" width="7.1796875" style="654" customWidth="1"/>
    <col min="6663" max="6663" width="0.453125" style="654" customWidth="1"/>
    <col min="6664" max="6701" width="10.453125" style="654" customWidth="1"/>
    <col min="6702" max="6707" width="9.453125" style="654" customWidth="1"/>
    <col min="6708" max="6708" width="10.453125" style="654" customWidth="1"/>
    <col min="6709" max="6713" width="9.453125" style="654" customWidth="1"/>
    <col min="6714" max="6912" width="8.453125" style="654"/>
    <col min="6913" max="6915" width="2" style="654" customWidth="1"/>
    <col min="6916" max="6916" width="2.453125" style="654" customWidth="1"/>
    <col min="6917" max="6917" width="45.453125" style="654" customWidth="1"/>
    <col min="6918" max="6918" width="7.1796875" style="654" customWidth="1"/>
    <col min="6919" max="6919" width="0.453125" style="654" customWidth="1"/>
    <col min="6920" max="6957" width="10.453125" style="654" customWidth="1"/>
    <col min="6958" max="6963" width="9.453125" style="654" customWidth="1"/>
    <col min="6964" max="6964" width="10.453125" style="654" customWidth="1"/>
    <col min="6965" max="6969" width="9.453125" style="654" customWidth="1"/>
    <col min="6970" max="7168" width="8.453125" style="654"/>
    <col min="7169" max="7171" width="2" style="654" customWidth="1"/>
    <col min="7172" max="7172" width="2.453125" style="654" customWidth="1"/>
    <col min="7173" max="7173" width="45.453125" style="654" customWidth="1"/>
    <col min="7174" max="7174" width="7.1796875" style="654" customWidth="1"/>
    <col min="7175" max="7175" width="0.453125" style="654" customWidth="1"/>
    <col min="7176" max="7213" width="10.453125" style="654" customWidth="1"/>
    <col min="7214" max="7219" width="9.453125" style="654" customWidth="1"/>
    <col min="7220" max="7220" width="10.453125" style="654" customWidth="1"/>
    <col min="7221" max="7225" width="9.453125" style="654" customWidth="1"/>
    <col min="7226" max="7424" width="8.453125" style="654"/>
    <col min="7425" max="7427" width="2" style="654" customWidth="1"/>
    <col min="7428" max="7428" width="2.453125" style="654" customWidth="1"/>
    <col min="7429" max="7429" width="45.453125" style="654" customWidth="1"/>
    <col min="7430" max="7430" width="7.1796875" style="654" customWidth="1"/>
    <col min="7431" max="7431" width="0.453125" style="654" customWidth="1"/>
    <col min="7432" max="7469" width="10.453125" style="654" customWidth="1"/>
    <col min="7470" max="7475" width="9.453125" style="654" customWidth="1"/>
    <col min="7476" max="7476" width="10.453125" style="654" customWidth="1"/>
    <col min="7477" max="7481" width="9.453125" style="654" customWidth="1"/>
    <col min="7482" max="7680" width="8.453125" style="654"/>
    <col min="7681" max="7683" width="2" style="654" customWidth="1"/>
    <col min="7684" max="7684" width="2.453125" style="654" customWidth="1"/>
    <col min="7685" max="7685" width="45.453125" style="654" customWidth="1"/>
    <col min="7686" max="7686" width="7.1796875" style="654" customWidth="1"/>
    <col min="7687" max="7687" width="0.453125" style="654" customWidth="1"/>
    <col min="7688" max="7725" width="10.453125" style="654" customWidth="1"/>
    <col min="7726" max="7731" width="9.453125" style="654" customWidth="1"/>
    <col min="7732" max="7732" width="10.453125" style="654" customWidth="1"/>
    <col min="7733" max="7737" width="9.453125" style="654" customWidth="1"/>
    <col min="7738" max="7936" width="8.453125" style="654"/>
    <col min="7937" max="7939" width="2" style="654" customWidth="1"/>
    <col min="7940" max="7940" width="2.453125" style="654" customWidth="1"/>
    <col min="7941" max="7941" width="45.453125" style="654" customWidth="1"/>
    <col min="7942" max="7942" width="7.1796875" style="654" customWidth="1"/>
    <col min="7943" max="7943" width="0.453125" style="654" customWidth="1"/>
    <col min="7944" max="7981" width="10.453125" style="654" customWidth="1"/>
    <col min="7982" max="7987" width="9.453125" style="654" customWidth="1"/>
    <col min="7988" max="7988" width="10.453125" style="654" customWidth="1"/>
    <col min="7989" max="7993" width="9.453125" style="654" customWidth="1"/>
    <col min="7994" max="8192" width="8.453125" style="654"/>
    <col min="8193" max="8195" width="2" style="654" customWidth="1"/>
    <col min="8196" max="8196" width="2.453125" style="654" customWidth="1"/>
    <col min="8197" max="8197" width="45.453125" style="654" customWidth="1"/>
    <col min="8198" max="8198" width="7.1796875" style="654" customWidth="1"/>
    <col min="8199" max="8199" width="0.453125" style="654" customWidth="1"/>
    <col min="8200" max="8237" width="10.453125" style="654" customWidth="1"/>
    <col min="8238" max="8243" width="9.453125" style="654" customWidth="1"/>
    <col min="8244" max="8244" width="10.453125" style="654" customWidth="1"/>
    <col min="8245" max="8249" width="9.453125" style="654" customWidth="1"/>
    <col min="8250" max="8448" width="8.453125" style="654"/>
    <col min="8449" max="8451" width="2" style="654" customWidth="1"/>
    <col min="8452" max="8452" width="2.453125" style="654" customWidth="1"/>
    <col min="8453" max="8453" width="45.453125" style="654" customWidth="1"/>
    <col min="8454" max="8454" width="7.1796875" style="654" customWidth="1"/>
    <col min="8455" max="8455" width="0.453125" style="654" customWidth="1"/>
    <col min="8456" max="8493" width="10.453125" style="654" customWidth="1"/>
    <col min="8494" max="8499" width="9.453125" style="654" customWidth="1"/>
    <col min="8500" max="8500" width="10.453125" style="654" customWidth="1"/>
    <col min="8501" max="8505" width="9.453125" style="654" customWidth="1"/>
    <col min="8506" max="8704" width="8.453125" style="654"/>
    <col min="8705" max="8707" width="2" style="654" customWidth="1"/>
    <col min="8708" max="8708" width="2.453125" style="654" customWidth="1"/>
    <col min="8709" max="8709" width="45.453125" style="654" customWidth="1"/>
    <col min="8710" max="8710" width="7.1796875" style="654" customWidth="1"/>
    <col min="8711" max="8711" width="0.453125" style="654" customWidth="1"/>
    <col min="8712" max="8749" width="10.453125" style="654" customWidth="1"/>
    <col min="8750" max="8755" width="9.453125" style="654" customWidth="1"/>
    <col min="8756" max="8756" width="10.453125" style="654" customWidth="1"/>
    <col min="8757" max="8761" width="9.453125" style="654" customWidth="1"/>
    <col min="8762" max="8960" width="8.453125" style="654"/>
    <col min="8961" max="8963" width="2" style="654" customWidth="1"/>
    <col min="8964" max="8964" width="2.453125" style="654" customWidth="1"/>
    <col min="8965" max="8965" width="45.453125" style="654" customWidth="1"/>
    <col min="8966" max="8966" width="7.1796875" style="654" customWidth="1"/>
    <col min="8967" max="8967" width="0.453125" style="654" customWidth="1"/>
    <col min="8968" max="9005" width="10.453125" style="654" customWidth="1"/>
    <col min="9006" max="9011" width="9.453125" style="654" customWidth="1"/>
    <col min="9012" max="9012" width="10.453125" style="654" customWidth="1"/>
    <col min="9013" max="9017" width="9.453125" style="654" customWidth="1"/>
    <col min="9018" max="9216" width="8.453125" style="654"/>
    <col min="9217" max="9219" width="2" style="654" customWidth="1"/>
    <col min="9220" max="9220" width="2.453125" style="654" customWidth="1"/>
    <col min="9221" max="9221" width="45.453125" style="654" customWidth="1"/>
    <col min="9222" max="9222" width="7.1796875" style="654" customWidth="1"/>
    <col min="9223" max="9223" width="0.453125" style="654" customWidth="1"/>
    <col min="9224" max="9261" width="10.453125" style="654" customWidth="1"/>
    <col min="9262" max="9267" width="9.453125" style="654" customWidth="1"/>
    <col min="9268" max="9268" width="10.453125" style="654" customWidth="1"/>
    <col min="9269" max="9273" width="9.453125" style="654" customWidth="1"/>
    <col min="9274" max="9472" width="8.453125" style="654"/>
    <col min="9473" max="9475" width="2" style="654" customWidth="1"/>
    <col min="9476" max="9476" width="2.453125" style="654" customWidth="1"/>
    <col min="9477" max="9477" width="45.453125" style="654" customWidth="1"/>
    <col min="9478" max="9478" width="7.1796875" style="654" customWidth="1"/>
    <col min="9479" max="9479" width="0.453125" style="654" customWidth="1"/>
    <col min="9480" max="9517" width="10.453125" style="654" customWidth="1"/>
    <col min="9518" max="9523" width="9.453125" style="654" customWidth="1"/>
    <col min="9524" max="9524" width="10.453125" style="654" customWidth="1"/>
    <col min="9525" max="9529" width="9.453125" style="654" customWidth="1"/>
    <col min="9530" max="9728" width="8.453125" style="654"/>
    <col min="9729" max="9731" width="2" style="654" customWidth="1"/>
    <col min="9732" max="9732" width="2.453125" style="654" customWidth="1"/>
    <col min="9733" max="9733" width="45.453125" style="654" customWidth="1"/>
    <col min="9734" max="9734" width="7.1796875" style="654" customWidth="1"/>
    <col min="9735" max="9735" width="0.453125" style="654" customWidth="1"/>
    <col min="9736" max="9773" width="10.453125" style="654" customWidth="1"/>
    <col min="9774" max="9779" width="9.453125" style="654" customWidth="1"/>
    <col min="9780" max="9780" width="10.453125" style="654" customWidth="1"/>
    <col min="9781" max="9785" width="9.453125" style="654" customWidth="1"/>
    <col min="9786" max="9984" width="8.453125" style="654"/>
    <col min="9985" max="9987" width="2" style="654" customWidth="1"/>
    <col min="9988" max="9988" width="2.453125" style="654" customWidth="1"/>
    <col min="9989" max="9989" width="45.453125" style="654" customWidth="1"/>
    <col min="9990" max="9990" width="7.1796875" style="654" customWidth="1"/>
    <col min="9991" max="9991" width="0.453125" style="654" customWidth="1"/>
    <col min="9992" max="10029" width="10.453125" style="654" customWidth="1"/>
    <col min="10030" max="10035" width="9.453125" style="654" customWidth="1"/>
    <col min="10036" max="10036" width="10.453125" style="654" customWidth="1"/>
    <col min="10037" max="10041" width="9.453125" style="654" customWidth="1"/>
    <col min="10042" max="10240" width="8.453125" style="654"/>
    <col min="10241" max="10243" width="2" style="654" customWidth="1"/>
    <col min="10244" max="10244" width="2.453125" style="654" customWidth="1"/>
    <col min="10245" max="10245" width="45.453125" style="654" customWidth="1"/>
    <col min="10246" max="10246" width="7.1796875" style="654" customWidth="1"/>
    <col min="10247" max="10247" width="0.453125" style="654" customWidth="1"/>
    <col min="10248" max="10285" width="10.453125" style="654" customWidth="1"/>
    <col min="10286" max="10291" width="9.453125" style="654" customWidth="1"/>
    <col min="10292" max="10292" width="10.453125" style="654" customWidth="1"/>
    <col min="10293" max="10297" width="9.453125" style="654" customWidth="1"/>
    <col min="10298" max="10496" width="8.453125" style="654"/>
    <col min="10497" max="10499" width="2" style="654" customWidth="1"/>
    <col min="10500" max="10500" width="2.453125" style="654" customWidth="1"/>
    <col min="10501" max="10501" width="45.453125" style="654" customWidth="1"/>
    <col min="10502" max="10502" width="7.1796875" style="654" customWidth="1"/>
    <col min="10503" max="10503" width="0.453125" style="654" customWidth="1"/>
    <col min="10504" max="10541" width="10.453125" style="654" customWidth="1"/>
    <col min="10542" max="10547" width="9.453125" style="654" customWidth="1"/>
    <col min="10548" max="10548" width="10.453125" style="654" customWidth="1"/>
    <col min="10549" max="10553" width="9.453125" style="654" customWidth="1"/>
    <col min="10554" max="10752" width="8.453125" style="654"/>
    <col min="10753" max="10755" width="2" style="654" customWidth="1"/>
    <col min="10756" max="10756" width="2.453125" style="654" customWidth="1"/>
    <col min="10757" max="10757" width="45.453125" style="654" customWidth="1"/>
    <col min="10758" max="10758" width="7.1796875" style="654" customWidth="1"/>
    <col min="10759" max="10759" width="0.453125" style="654" customWidth="1"/>
    <col min="10760" max="10797" width="10.453125" style="654" customWidth="1"/>
    <col min="10798" max="10803" width="9.453125" style="654" customWidth="1"/>
    <col min="10804" max="10804" width="10.453125" style="654" customWidth="1"/>
    <col min="10805" max="10809" width="9.453125" style="654" customWidth="1"/>
    <col min="10810" max="11008" width="8.453125" style="654"/>
    <col min="11009" max="11011" width="2" style="654" customWidth="1"/>
    <col min="11012" max="11012" width="2.453125" style="654" customWidth="1"/>
    <col min="11013" max="11013" width="45.453125" style="654" customWidth="1"/>
    <col min="11014" max="11014" width="7.1796875" style="654" customWidth="1"/>
    <col min="11015" max="11015" width="0.453125" style="654" customWidth="1"/>
    <col min="11016" max="11053" width="10.453125" style="654" customWidth="1"/>
    <col min="11054" max="11059" width="9.453125" style="654" customWidth="1"/>
    <col min="11060" max="11060" width="10.453125" style="654" customWidth="1"/>
    <col min="11061" max="11065" width="9.453125" style="654" customWidth="1"/>
    <col min="11066" max="11264" width="8.453125" style="654"/>
    <col min="11265" max="11267" width="2" style="654" customWidth="1"/>
    <col min="11268" max="11268" width="2.453125" style="654" customWidth="1"/>
    <col min="11269" max="11269" width="45.453125" style="654" customWidth="1"/>
    <col min="11270" max="11270" width="7.1796875" style="654" customWidth="1"/>
    <col min="11271" max="11271" width="0.453125" style="654" customWidth="1"/>
    <col min="11272" max="11309" width="10.453125" style="654" customWidth="1"/>
    <col min="11310" max="11315" width="9.453125" style="654" customWidth="1"/>
    <col min="11316" max="11316" width="10.453125" style="654" customWidth="1"/>
    <col min="11317" max="11321" width="9.453125" style="654" customWidth="1"/>
    <col min="11322" max="11520" width="8.453125" style="654"/>
    <col min="11521" max="11523" width="2" style="654" customWidth="1"/>
    <col min="11524" max="11524" width="2.453125" style="654" customWidth="1"/>
    <col min="11525" max="11525" width="45.453125" style="654" customWidth="1"/>
    <col min="11526" max="11526" width="7.1796875" style="654" customWidth="1"/>
    <col min="11527" max="11527" width="0.453125" style="654" customWidth="1"/>
    <col min="11528" max="11565" width="10.453125" style="654" customWidth="1"/>
    <col min="11566" max="11571" width="9.453125" style="654" customWidth="1"/>
    <col min="11572" max="11572" width="10.453125" style="654" customWidth="1"/>
    <col min="11573" max="11577" width="9.453125" style="654" customWidth="1"/>
    <col min="11578" max="11776" width="8.453125" style="654"/>
    <col min="11777" max="11779" width="2" style="654" customWidth="1"/>
    <col min="11780" max="11780" width="2.453125" style="654" customWidth="1"/>
    <col min="11781" max="11781" width="45.453125" style="654" customWidth="1"/>
    <col min="11782" max="11782" width="7.1796875" style="654" customWidth="1"/>
    <col min="11783" max="11783" width="0.453125" style="654" customWidth="1"/>
    <col min="11784" max="11821" width="10.453125" style="654" customWidth="1"/>
    <col min="11822" max="11827" width="9.453125" style="654" customWidth="1"/>
    <col min="11828" max="11828" width="10.453125" style="654" customWidth="1"/>
    <col min="11829" max="11833" width="9.453125" style="654" customWidth="1"/>
    <col min="11834" max="12032" width="8.453125" style="654"/>
    <col min="12033" max="12035" width="2" style="654" customWidth="1"/>
    <col min="12036" max="12036" width="2.453125" style="654" customWidth="1"/>
    <col min="12037" max="12037" width="45.453125" style="654" customWidth="1"/>
    <col min="12038" max="12038" width="7.1796875" style="654" customWidth="1"/>
    <col min="12039" max="12039" width="0.453125" style="654" customWidth="1"/>
    <col min="12040" max="12077" width="10.453125" style="654" customWidth="1"/>
    <col min="12078" max="12083" width="9.453125" style="654" customWidth="1"/>
    <col min="12084" max="12084" width="10.453125" style="654" customWidth="1"/>
    <col min="12085" max="12089" width="9.453125" style="654" customWidth="1"/>
    <col min="12090" max="12288" width="8.453125" style="654"/>
    <col min="12289" max="12291" width="2" style="654" customWidth="1"/>
    <col min="12292" max="12292" width="2.453125" style="654" customWidth="1"/>
    <col min="12293" max="12293" width="45.453125" style="654" customWidth="1"/>
    <col min="12294" max="12294" width="7.1796875" style="654" customWidth="1"/>
    <col min="12295" max="12295" width="0.453125" style="654" customWidth="1"/>
    <col min="12296" max="12333" width="10.453125" style="654" customWidth="1"/>
    <col min="12334" max="12339" width="9.453125" style="654" customWidth="1"/>
    <col min="12340" max="12340" width="10.453125" style="654" customWidth="1"/>
    <col min="12341" max="12345" width="9.453125" style="654" customWidth="1"/>
    <col min="12346" max="12544" width="8.453125" style="654"/>
    <col min="12545" max="12547" width="2" style="654" customWidth="1"/>
    <col min="12548" max="12548" width="2.453125" style="654" customWidth="1"/>
    <col min="12549" max="12549" width="45.453125" style="654" customWidth="1"/>
    <col min="12550" max="12550" width="7.1796875" style="654" customWidth="1"/>
    <col min="12551" max="12551" width="0.453125" style="654" customWidth="1"/>
    <col min="12552" max="12589" width="10.453125" style="654" customWidth="1"/>
    <col min="12590" max="12595" width="9.453125" style="654" customWidth="1"/>
    <col min="12596" max="12596" width="10.453125" style="654" customWidth="1"/>
    <col min="12597" max="12601" width="9.453125" style="654" customWidth="1"/>
    <col min="12602" max="12800" width="8.453125" style="654"/>
    <col min="12801" max="12803" width="2" style="654" customWidth="1"/>
    <col min="12804" max="12804" width="2.453125" style="654" customWidth="1"/>
    <col min="12805" max="12805" width="45.453125" style="654" customWidth="1"/>
    <col min="12806" max="12806" width="7.1796875" style="654" customWidth="1"/>
    <col min="12807" max="12807" width="0.453125" style="654" customWidth="1"/>
    <col min="12808" max="12845" width="10.453125" style="654" customWidth="1"/>
    <col min="12846" max="12851" width="9.453125" style="654" customWidth="1"/>
    <col min="12852" max="12852" width="10.453125" style="654" customWidth="1"/>
    <col min="12853" max="12857" width="9.453125" style="654" customWidth="1"/>
    <col min="12858" max="13056" width="8.453125" style="654"/>
    <col min="13057" max="13059" width="2" style="654" customWidth="1"/>
    <col min="13060" max="13060" width="2.453125" style="654" customWidth="1"/>
    <col min="13061" max="13061" width="45.453125" style="654" customWidth="1"/>
    <col min="13062" max="13062" width="7.1796875" style="654" customWidth="1"/>
    <col min="13063" max="13063" width="0.453125" style="654" customWidth="1"/>
    <col min="13064" max="13101" width="10.453125" style="654" customWidth="1"/>
    <col min="13102" max="13107" width="9.453125" style="654" customWidth="1"/>
    <col min="13108" max="13108" width="10.453125" style="654" customWidth="1"/>
    <col min="13109" max="13113" width="9.453125" style="654" customWidth="1"/>
    <col min="13114" max="13312" width="8.453125" style="654"/>
    <col min="13313" max="13315" width="2" style="654" customWidth="1"/>
    <col min="13316" max="13316" width="2.453125" style="654" customWidth="1"/>
    <col min="13317" max="13317" width="45.453125" style="654" customWidth="1"/>
    <col min="13318" max="13318" width="7.1796875" style="654" customWidth="1"/>
    <col min="13319" max="13319" width="0.453125" style="654" customWidth="1"/>
    <col min="13320" max="13357" width="10.453125" style="654" customWidth="1"/>
    <col min="13358" max="13363" width="9.453125" style="654" customWidth="1"/>
    <col min="13364" max="13364" width="10.453125" style="654" customWidth="1"/>
    <col min="13365" max="13369" width="9.453125" style="654" customWidth="1"/>
    <col min="13370" max="13568" width="8.453125" style="654"/>
    <col min="13569" max="13571" width="2" style="654" customWidth="1"/>
    <col min="13572" max="13572" width="2.453125" style="654" customWidth="1"/>
    <col min="13573" max="13573" width="45.453125" style="654" customWidth="1"/>
    <col min="13574" max="13574" width="7.1796875" style="654" customWidth="1"/>
    <col min="13575" max="13575" width="0.453125" style="654" customWidth="1"/>
    <col min="13576" max="13613" width="10.453125" style="654" customWidth="1"/>
    <col min="13614" max="13619" width="9.453125" style="654" customWidth="1"/>
    <col min="13620" max="13620" width="10.453125" style="654" customWidth="1"/>
    <col min="13621" max="13625" width="9.453125" style="654" customWidth="1"/>
    <col min="13626" max="13824" width="8.453125" style="654"/>
    <col min="13825" max="13827" width="2" style="654" customWidth="1"/>
    <col min="13828" max="13828" width="2.453125" style="654" customWidth="1"/>
    <col min="13829" max="13829" width="45.453125" style="654" customWidth="1"/>
    <col min="13830" max="13830" width="7.1796875" style="654" customWidth="1"/>
    <col min="13831" max="13831" width="0.453125" style="654" customWidth="1"/>
    <col min="13832" max="13869" width="10.453125" style="654" customWidth="1"/>
    <col min="13870" max="13875" width="9.453125" style="654" customWidth="1"/>
    <col min="13876" max="13876" width="10.453125" style="654" customWidth="1"/>
    <col min="13877" max="13881" width="9.453125" style="654" customWidth="1"/>
    <col min="13882" max="14080" width="8.453125" style="654"/>
    <col min="14081" max="14083" width="2" style="654" customWidth="1"/>
    <col min="14084" max="14084" width="2.453125" style="654" customWidth="1"/>
    <col min="14085" max="14085" width="45.453125" style="654" customWidth="1"/>
    <col min="14086" max="14086" width="7.1796875" style="654" customWidth="1"/>
    <col min="14087" max="14087" width="0.453125" style="654" customWidth="1"/>
    <col min="14088" max="14125" width="10.453125" style="654" customWidth="1"/>
    <col min="14126" max="14131" width="9.453125" style="654" customWidth="1"/>
    <col min="14132" max="14132" width="10.453125" style="654" customWidth="1"/>
    <col min="14133" max="14137" width="9.453125" style="654" customWidth="1"/>
    <col min="14138" max="14336" width="8.453125" style="654"/>
    <col min="14337" max="14339" width="2" style="654" customWidth="1"/>
    <col min="14340" max="14340" width="2.453125" style="654" customWidth="1"/>
    <col min="14341" max="14341" width="45.453125" style="654" customWidth="1"/>
    <col min="14342" max="14342" width="7.1796875" style="654" customWidth="1"/>
    <col min="14343" max="14343" width="0.453125" style="654" customWidth="1"/>
    <col min="14344" max="14381" width="10.453125" style="654" customWidth="1"/>
    <col min="14382" max="14387" width="9.453125" style="654" customWidth="1"/>
    <col min="14388" max="14388" width="10.453125" style="654" customWidth="1"/>
    <col min="14389" max="14393" width="9.453125" style="654" customWidth="1"/>
    <col min="14394" max="14592" width="8.453125" style="654"/>
    <col min="14593" max="14595" width="2" style="654" customWidth="1"/>
    <col min="14596" max="14596" width="2.453125" style="654" customWidth="1"/>
    <col min="14597" max="14597" width="45.453125" style="654" customWidth="1"/>
    <col min="14598" max="14598" width="7.1796875" style="654" customWidth="1"/>
    <col min="14599" max="14599" width="0.453125" style="654" customWidth="1"/>
    <col min="14600" max="14637" width="10.453125" style="654" customWidth="1"/>
    <col min="14638" max="14643" width="9.453125" style="654" customWidth="1"/>
    <col min="14644" max="14644" width="10.453125" style="654" customWidth="1"/>
    <col min="14645" max="14649" width="9.453125" style="654" customWidth="1"/>
    <col min="14650" max="14848" width="8.453125" style="654"/>
    <col min="14849" max="14851" width="2" style="654" customWidth="1"/>
    <col min="14852" max="14852" width="2.453125" style="654" customWidth="1"/>
    <col min="14853" max="14853" width="45.453125" style="654" customWidth="1"/>
    <col min="14854" max="14854" width="7.1796875" style="654" customWidth="1"/>
    <col min="14855" max="14855" width="0.453125" style="654" customWidth="1"/>
    <col min="14856" max="14893" width="10.453125" style="654" customWidth="1"/>
    <col min="14894" max="14899" width="9.453125" style="654" customWidth="1"/>
    <col min="14900" max="14900" width="10.453125" style="654" customWidth="1"/>
    <col min="14901" max="14905" width="9.453125" style="654" customWidth="1"/>
    <col min="14906" max="15104" width="8.453125" style="654"/>
    <col min="15105" max="15107" width="2" style="654" customWidth="1"/>
    <col min="15108" max="15108" width="2.453125" style="654" customWidth="1"/>
    <col min="15109" max="15109" width="45.453125" style="654" customWidth="1"/>
    <col min="15110" max="15110" width="7.1796875" style="654" customWidth="1"/>
    <col min="15111" max="15111" width="0.453125" style="654" customWidth="1"/>
    <col min="15112" max="15149" width="10.453125" style="654" customWidth="1"/>
    <col min="15150" max="15155" width="9.453125" style="654" customWidth="1"/>
    <col min="15156" max="15156" width="10.453125" style="654" customWidth="1"/>
    <col min="15157" max="15161" width="9.453125" style="654" customWidth="1"/>
    <col min="15162" max="15360" width="8.453125" style="654"/>
    <col min="15361" max="15363" width="2" style="654" customWidth="1"/>
    <col min="15364" max="15364" width="2.453125" style="654" customWidth="1"/>
    <col min="15365" max="15365" width="45.453125" style="654" customWidth="1"/>
    <col min="15366" max="15366" width="7.1796875" style="654" customWidth="1"/>
    <col min="15367" max="15367" width="0.453125" style="654" customWidth="1"/>
    <col min="15368" max="15405" width="10.453125" style="654" customWidth="1"/>
    <col min="15406" max="15411" width="9.453125" style="654" customWidth="1"/>
    <col min="15412" max="15412" width="10.453125" style="654" customWidth="1"/>
    <col min="15413" max="15417" width="9.453125" style="654" customWidth="1"/>
    <col min="15418" max="15616" width="8.453125" style="654"/>
    <col min="15617" max="15619" width="2" style="654" customWidth="1"/>
    <col min="15620" max="15620" width="2.453125" style="654" customWidth="1"/>
    <col min="15621" max="15621" width="45.453125" style="654" customWidth="1"/>
    <col min="15622" max="15622" width="7.1796875" style="654" customWidth="1"/>
    <col min="15623" max="15623" width="0.453125" style="654" customWidth="1"/>
    <col min="15624" max="15661" width="10.453125" style="654" customWidth="1"/>
    <col min="15662" max="15667" width="9.453125" style="654" customWidth="1"/>
    <col min="15668" max="15668" width="10.453125" style="654" customWidth="1"/>
    <col min="15669" max="15673" width="9.453125" style="654" customWidth="1"/>
    <col min="15674" max="15872" width="8.453125" style="654"/>
    <col min="15873" max="15875" width="2" style="654" customWidth="1"/>
    <col min="15876" max="15876" width="2.453125" style="654" customWidth="1"/>
    <col min="15877" max="15877" width="45.453125" style="654" customWidth="1"/>
    <col min="15878" max="15878" width="7.1796875" style="654" customWidth="1"/>
    <col min="15879" max="15879" width="0.453125" style="654" customWidth="1"/>
    <col min="15880" max="15917" width="10.453125" style="654" customWidth="1"/>
    <col min="15918" max="15923" width="9.453125" style="654" customWidth="1"/>
    <col min="15924" max="15924" width="10.453125" style="654" customWidth="1"/>
    <col min="15925" max="15929" width="9.453125" style="654" customWidth="1"/>
    <col min="15930" max="16128" width="8.453125" style="654"/>
    <col min="16129" max="16131" width="2" style="654" customWidth="1"/>
    <col min="16132" max="16132" width="2.453125" style="654" customWidth="1"/>
    <col min="16133" max="16133" width="45.453125" style="654" customWidth="1"/>
    <col min="16134" max="16134" width="7.1796875" style="654" customWidth="1"/>
    <col min="16135" max="16135" width="0.453125" style="654" customWidth="1"/>
    <col min="16136" max="16173" width="10.453125" style="654" customWidth="1"/>
    <col min="16174" max="16179" width="9.453125" style="654" customWidth="1"/>
    <col min="16180" max="16180" width="10.453125" style="654" customWidth="1"/>
    <col min="16181" max="16185" width="9.453125" style="654" customWidth="1"/>
    <col min="16186" max="16384" width="8.453125" style="654"/>
  </cols>
  <sheetData>
    <row r="1" spans="1:73" ht="10.5">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ht="10.5">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ht="10.5">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ht="10.5">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ht="10.5">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ht="10.5">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ht="10.5">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ht="10.5">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ht="10.5">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ht="10.5">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ht="10.5">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ht="10.5">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ht="10.5">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ht="10.5">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ht="10.5">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ht="10.5">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ht="10.5">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ht="10.5">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ht="10.5">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ht="10.5">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ht="10.5">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ht="10.5">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ht="10.5">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ht="10.5">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ht="10.5">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ht="10.5">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ht="10.5">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ht="10.5">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ht="10.5">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ht="10.5">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ht="10.5">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ht="10.5">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ht="10.5">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ht="10.5">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ht="10.5">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ht="10.5">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ht="10.5">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ht="10.5">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ht="10.5">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ht="10.5">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ht="10.5">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ht="10.5">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ht="10.5">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ht="10.5">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ht="10.5">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ht="10.5">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ht="10.5">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ht="10.5">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ht="10.5">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ht="10.5">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ht="10.5">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ht="10.5">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ht="10.5">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ht="10.5">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ht="10.5">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ht="10.5">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ht="10.5">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ht="10.5">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ht="10.5">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ht="10.5">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ht="10.5">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ht="10.5">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ht="10.5">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ht="10.5">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ht="10.5">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ht="10.5">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ht="10.5">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ht="10.5">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ht="10.5">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ht="10.5">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ht="10.5">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ht="10.5">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ht="10.5">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ht="10.5">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ht="10.5">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ht="10.5">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ht="10.5">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ht="10.5">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ht="10.5">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ht="10.5">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ht="10.5">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ht="10.5">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ht="10.5">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ht="10.5">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ht="10.5">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ht="10.5">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ht="10.5">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ht="10.5">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ht="10.5">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ht="10.5">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ht="10.5">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ht="10.5">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ht="10.5">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ht="10.5">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ht="10.5">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ht="10.5">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ht="10.5">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ht="10.5">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ht="10.5">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ht="10.5">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ht="10.5">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ht="10.5">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ht="10.5">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ht="10.5">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ht="10.5">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ht="10.5">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ht="10.5">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ht="10.5">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ht="10.5">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ht="10.5">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ht="10.5">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ht="10.5">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ht="10.5">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ht="10.5">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ht="10.5">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ht="10.5">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ht="10.5">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ht="10.5">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ht="10.5">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ht="10.5">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ht="10.5">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ht="10.5">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ht="10.5">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ht="10.5">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ht="10.5">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ht="10.5">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ht="10.5">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ht="10.5">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ht="10.5">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ht="10.5">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ht="10.5">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ht="10.5">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ht="10.5">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ht="10.5">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ht="10.5">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ht="10.5">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ht="10.5">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ht="10.5">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ht="10.5">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ht="10.5">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ht="10.5">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ht="10.5">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ht="10.5">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ht="10.5">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ht="10.5">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ht="10.5">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ht="10.5">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ht="10.5">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ht="10.5">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ht="10.5">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ht="10.5">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ht="10.5">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ht="10.5">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ht="10.5">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ht="10.5">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ht="10.5">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ht="10.5">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ht="10.5">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ht="10.5">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ht="10.5">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ht="10.5">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ht="10.5">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ht="10.5">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ht="10.5">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ht="10.5">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ht="10.5">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ht="10.5">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ht="10.5">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ht="10.5">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2EA9A-485E-4E47-B868-D58D8FDB7521}">
  <sheetPr>
    <tabColor theme="4"/>
  </sheetPr>
  <dimension ref="A1:CH79"/>
  <sheetViews>
    <sheetView workbookViewId="0">
      <selection activeCell="D27" sqref="D27"/>
    </sheetView>
  </sheetViews>
  <sheetFormatPr defaultColWidth="9.1796875" defaultRowHeight="12.5"/>
  <cols>
    <col min="1" max="1" width="17.1796875" style="606" customWidth="1"/>
    <col min="2" max="2" width="11.453125" style="606" customWidth="1"/>
    <col min="3" max="3" width="5.453125" style="606" customWidth="1"/>
    <col min="4" max="4" width="8.453125" style="606" customWidth="1"/>
    <col min="5" max="6" width="6.1796875" style="606" customWidth="1"/>
    <col min="7" max="7" width="9.1796875" style="606"/>
    <col min="8" max="8" width="17.453125" style="606" customWidth="1"/>
    <col min="9" max="9" width="13" style="606" customWidth="1"/>
    <col min="10" max="10" width="7.453125" style="606" customWidth="1"/>
    <col min="11" max="11" width="6.453125" style="606" customWidth="1"/>
    <col min="12" max="12" width="7.1796875" style="606" customWidth="1"/>
    <col min="13" max="13" width="6.453125" style="606" customWidth="1"/>
    <col min="14" max="14" width="5.453125" style="606" customWidth="1"/>
    <col min="15" max="15" width="7.1796875" style="606" customWidth="1"/>
    <col min="16" max="19" width="8.453125" style="606" customWidth="1"/>
    <col min="20" max="41" width="5.453125" style="606" customWidth="1"/>
    <col min="42" max="43" width="9.1796875" style="606"/>
    <col min="44" max="44" width="18.453125" style="606" customWidth="1"/>
    <col min="45" max="45" width="11" style="606" customWidth="1"/>
    <col min="46" max="84" width="6.453125" style="606" customWidth="1"/>
    <col min="85" max="16384" width="9.1796875" style="606"/>
  </cols>
  <sheetData>
    <row r="1" spans="1:86" ht="13" thickBot="1"/>
    <row r="2" spans="1:86">
      <c r="F2" s="637" t="s">
        <v>1398</v>
      </c>
      <c r="G2" s="775"/>
      <c r="H2" s="775"/>
      <c r="I2" s="775"/>
      <c r="J2" s="775"/>
      <c r="K2" s="775"/>
      <c r="L2" s="775"/>
      <c r="M2" s="774"/>
    </row>
    <row r="3" spans="1:86" ht="14.5">
      <c r="F3" s="773" t="s">
        <v>1397</v>
      </c>
      <c r="G3" s="772"/>
      <c r="H3" s="772"/>
      <c r="I3" s="772"/>
      <c r="J3" s="772"/>
      <c r="K3" s="762"/>
      <c r="L3" s="762"/>
      <c r="M3" s="771"/>
    </row>
    <row r="4" spans="1:86" ht="14.5">
      <c r="F4" s="640"/>
      <c r="H4" s="762" t="s">
        <v>1396</v>
      </c>
      <c r="I4" s="772" t="s">
        <v>1395</v>
      </c>
      <c r="J4" s="772"/>
      <c r="K4" s="762"/>
      <c r="L4" s="762"/>
      <c r="M4" s="771"/>
      <c r="N4" s="762"/>
      <c r="O4" s="762"/>
      <c r="P4" s="762"/>
    </row>
    <row r="5" spans="1:86" ht="15" thickBot="1">
      <c r="F5" s="770"/>
      <c r="G5" s="769"/>
      <c r="H5" s="767"/>
      <c r="I5" s="768">
        <v>7.4587000000000003</v>
      </c>
      <c r="J5" s="767"/>
      <c r="K5" s="767"/>
      <c r="L5" s="767"/>
      <c r="M5" s="766"/>
      <c r="N5" s="762"/>
      <c r="O5" s="762"/>
      <c r="P5" s="762"/>
    </row>
    <row r="6" spans="1:86" ht="14.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4.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4.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4.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4.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4.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4.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19.5">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4.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4.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4.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4.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4.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4.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4.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4.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4.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4.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4.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4.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4.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4.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4.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4.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4.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4.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4.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4.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4.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4.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4.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4.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4.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4.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4.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4.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4.5">
      <c r="A45" s="764" t="s">
        <v>1393</v>
      </c>
      <c r="B45" s="764" t="s">
        <v>1392</v>
      </c>
      <c r="C45" s="764"/>
      <c r="D45" s="764"/>
      <c r="E45" s="764"/>
      <c r="F45" s="764"/>
      <c r="G45" s="765"/>
      <c r="H45" s="765"/>
      <c r="I45" s="764" t="s">
        <v>1393</v>
      </c>
      <c r="J45" s="764" t="s">
        <v>1392</v>
      </c>
      <c r="K45" s="764"/>
      <c r="L45" s="764"/>
      <c r="M45" s="764"/>
      <c r="N45" s="764"/>
    </row>
    <row r="46" spans="1:86" ht="14.5">
      <c r="A46" s="764"/>
      <c r="B46" s="764"/>
      <c r="C46" s="764"/>
      <c r="D46" s="764"/>
      <c r="E46" s="764"/>
      <c r="F46" s="764"/>
      <c r="G46" s="765"/>
      <c r="H46" s="765"/>
      <c r="I46" s="764"/>
      <c r="J46" s="764"/>
      <c r="K46" s="764"/>
      <c r="L46" s="764"/>
      <c r="M46" s="764"/>
      <c r="N46" s="764"/>
    </row>
    <row r="47" spans="1:86" ht="14.5">
      <c r="A47" s="764" t="s">
        <v>1391</v>
      </c>
      <c r="B47" s="764" t="s">
        <v>1390</v>
      </c>
      <c r="C47" s="764"/>
      <c r="D47" s="764"/>
      <c r="E47" s="764"/>
      <c r="F47" s="764"/>
      <c r="G47" s="765"/>
      <c r="H47" s="764" t="s">
        <v>1391</v>
      </c>
      <c r="I47" s="764" t="s">
        <v>1390</v>
      </c>
      <c r="J47" s="764"/>
      <c r="K47" s="764"/>
      <c r="L47" s="764"/>
      <c r="M47" s="764"/>
    </row>
    <row r="48" spans="1:86" ht="14.5">
      <c r="A48" s="764"/>
      <c r="B48" s="764" t="s">
        <v>1389</v>
      </c>
      <c r="C48" s="764"/>
      <c r="D48" s="764"/>
      <c r="E48" s="764"/>
      <c r="F48" s="765"/>
      <c r="G48" s="765"/>
      <c r="H48" s="764"/>
      <c r="I48" s="764" t="s">
        <v>1389</v>
      </c>
      <c r="J48" s="764"/>
      <c r="K48" s="764"/>
      <c r="L48" s="764"/>
      <c r="M48" s="765"/>
    </row>
    <row r="49" spans="1:17" ht="14.5">
      <c r="A49" s="764"/>
      <c r="B49" s="764" t="s">
        <v>1388</v>
      </c>
      <c r="C49" s="764"/>
      <c r="D49" s="764"/>
      <c r="E49" s="764"/>
      <c r="F49" s="764"/>
      <c r="G49" s="765"/>
      <c r="H49" s="764"/>
      <c r="I49" s="764" t="s">
        <v>1388</v>
      </c>
      <c r="J49" s="764"/>
      <c r="K49" s="764"/>
      <c r="L49" s="764"/>
      <c r="M49" s="764"/>
    </row>
    <row r="50" spans="1:17" ht="14.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19.5">
      <c r="A51" s="762"/>
      <c r="B51" s="763" t="s">
        <v>1382</v>
      </c>
      <c r="C51" s="762"/>
      <c r="D51" s="762"/>
      <c r="E51" s="762"/>
      <c r="F51" s="762"/>
      <c r="H51" s="762"/>
      <c r="I51" s="763" t="s">
        <v>1381</v>
      </c>
      <c r="J51" s="762"/>
      <c r="K51" s="762"/>
      <c r="L51" s="762"/>
      <c r="M51" s="762"/>
    </row>
    <row r="52" spans="1:17" ht="14.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4.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4.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4.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4.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4.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4.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4.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4.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4.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4.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4.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4.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4.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4.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4.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4.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4.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4.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4.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4.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4.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4.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4.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4.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4.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4.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4.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9CCB7-4E08-438E-B64E-5B43609500E4}">
  <sheetPr>
    <tabColor theme="4"/>
  </sheetPr>
  <dimension ref="A1:AU174"/>
  <sheetViews>
    <sheetView topLeftCell="V1" zoomScale="70" zoomScaleNormal="70" workbookViewId="0">
      <selection activeCell="D27" sqref="D27"/>
    </sheetView>
  </sheetViews>
  <sheetFormatPr defaultColWidth="9.1796875" defaultRowHeight="14.5"/>
  <cols>
    <col min="1" max="1" width="31.453125" style="772" customWidth="1"/>
    <col min="2" max="2" width="16.453125" style="772" customWidth="1"/>
    <col min="3" max="4" width="11.453125" style="772" customWidth="1"/>
    <col min="5" max="6" width="10" style="772" customWidth="1"/>
    <col min="7" max="7" width="12.453125" style="772" customWidth="1"/>
    <col min="8" max="11" width="16.453125" style="772" customWidth="1"/>
    <col min="12" max="15" width="19.453125" style="772" customWidth="1"/>
    <col min="16" max="16" width="16.453125" style="772" customWidth="1"/>
    <col min="17" max="17" width="23.453125" style="772" customWidth="1"/>
    <col min="18" max="29" width="16.453125" style="772" customWidth="1"/>
    <col min="30" max="30" width="9.1796875" style="772" customWidth="1"/>
    <col min="31" max="43" width="9.1796875" style="772"/>
    <col min="44" max="44" width="20.453125" style="772" customWidth="1"/>
    <col min="45" max="16384" width="9.179687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5"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1903</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50" t="s">
        <v>1431</v>
      </c>
      <c r="C112" s="1350"/>
      <c r="D112" s="1350"/>
      <c r="E112" s="1350"/>
      <c r="F112" s="1350" t="s">
        <v>1430</v>
      </c>
      <c r="G112" s="1350"/>
      <c r="H112" s="1350"/>
      <c r="I112" s="1350" t="s">
        <v>1429</v>
      </c>
      <c r="J112" s="1350"/>
      <c r="K112" s="1350"/>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58">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A9730-A7F4-4C96-A65C-4BFCC37FAA8A}">
  <sheetPr>
    <tabColor theme="4"/>
  </sheetPr>
  <dimension ref="B2:AK216"/>
  <sheetViews>
    <sheetView topLeftCell="A192" workbookViewId="0">
      <selection activeCell="D27" sqref="D27"/>
    </sheetView>
  </sheetViews>
  <sheetFormatPr defaultColWidth="8.453125" defaultRowHeight="12.5"/>
  <cols>
    <col min="1" max="1" width="8.453125" style="602"/>
    <col min="2" max="2" width="39.453125" style="602" bestFit="1" customWidth="1"/>
    <col min="3" max="3" width="108.453125" style="602" bestFit="1" customWidth="1"/>
    <col min="4" max="16384" width="8.453125" style="602"/>
  </cols>
  <sheetData>
    <row r="2" spans="2:4" ht="13">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3">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5.5">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3">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4.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91">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3">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3">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3">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3">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3">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3">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3">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3">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3">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3">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3">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3">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3">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3">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3">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3">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3">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5.5">
      <c r="B47" s="253" t="s">
        <v>416</v>
      </c>
      <c r="C47" s="253"/>
      <c r="D47" s="253"/>
      <c r="E47" s="253"/>
      <c r="F47" s="253"/>
      <c r="G47" s="253"/>
      <c r="H47" s="253"/>
      <c r="I47" s="253"/>
      <c r="J47" s="253"/>
      <c r="K47" s="253"/>
      <c r="L47" s="253"/>
      <c r="M47" s="253"/>
      <c r="N47" s="253"/>
      <c r="O47" s="253"/>
      <c r="P47" s="253"/>
      <c r="Q47" s="253"/>
      <c r="R47" s="253"/>
      <c r="S47" s="253"/>
      <c r="T47" s="253"/>
      <c r="U47" s="253"/>
    </row>
    <row r="48" spans="2:29" ht="13">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3">
      <c r="B49" s="975"/>
      <c r="C49" s="975"/>
      <c r="D49" s="975"/>
      <c r="E49" s="975"/>
      <c r="F49" s="975"/>
      <c r="G49" s="975"/>
      <c r="H49" s="975"/>
      <c r="I49" s="975"/>
      <c r="J49" s="975"/>
      <c r="K49" s="975"/>
      <c r="L49" s="975"/>
      <c r="M49" s="975"/>
      <c r="N49" s="975"/>
      <c r="O49" s="975"/>
      <c r="P49" s="975"/>
      <c r="Q49" s="975"/>
      <c r="R49" s="975"/>
      <c r="S49" s="975"/>
      <c r="T49" s="975"/>
      <c r="U49" s="975"/>
    </row>
    <row r="50" spans="2:21" ht="14.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3">
      <c r="C51" s="987" t="s">
        <v>419</v>
      </c>
      <c r="D51" s="987" t="s">
        <v>6</v>
      </c>
      <c r="E51" s="988" t="s">
        <v>637</v>
      </c>
      <c r="F51" s="988" t="s">
        <v>420</v>
      </c>
      <c r="G51" s="988" t="s">
        <v>421</v>
      </c>
      <c r="H51" s="975"/>
      <c r="I51" s="971"/>
      <c r="J51" s="1008" t="s">
        <v>422</v>
      </c>
      <c r="K51" s="1007" t="s">
        <v>423</v>
      </c>
      <c r="L51" s="975"/>
      <c r="M51" s="975"/>
    </row>
    <row r="52" spans="2:21" ht="13">
      <c r="C52" s="971" t="s">
        <v>401</v>
      </c>
      <c r="D52" s="971" t="s">
        <v>380</v>
      </c>
      <c r="E52" s="1001">
        <v>5.0000000000000002E-5</v>
      </c>
      <c r="F52" s="981">
        <v>7.0000000000000007E-2</v>
      </c>
      <c r="G52" s="990" t="s">
        <v>424</v>
      </c>
      <c r="H52" s="975"/>
      <c r="I52" s="1006" t="s">
        <v>424</v>
      </c>
      <c r="J52" s="1005">
        <v>0.5</v>
      </c>
      <c r="K52" s="1004">
        <v>697.7</v>
      </c>
      <c r="L52" s="975"/>
      <c r="M52" s="985"/>
    </row>
    <row r="53" spans="2:21" ht="13">
      <c r="C53" s="971" t="s">
        <v>402</v>
      </c>
      <c r="D53" s="971" t="s">
        <v>380</v>
      </c>
      <c r="E53" s="1001">
        <v>5.0000000000000002E-5</v>
      </c>
      <c r="F53" s="981">
        <v>7.0000000000000007E-2</v>
      </c>
      <c r="G53" s="990" t="s">
        <v>424</v>
      </c>
      <c r="H53" s="975"/>
      <c r="I53" s="1003" t="s">
        <v>405</v>
      </c>
      <c r="J53" s="331">
        <v>0.43</v>
      </c>
      <c r="K53" s="459">
        <v>55</v>
      </c>
      <c r="L53" s="975"/>
      <c r="M53" s="985"/>
    </row>
    <row r="54" spans="2:21" ht="13">
      <c r="C54" s="971" t="s">
        <v>403</v>
      </c>
      <c r="D54" s="971" t="s">
        <v>380</v>
      </c>
      <c r="E54" s="1001">
        <v>2.0000000000000002E-5</v>
      </c>
      <c r="F54" s="981">
        <v>0.03</v>
      </c>
      <c r="G54" s="990" t="s">
        <v>424</v>
      </c>
      <c r="H54" s="975"/>
      <c r="I54" s="1002" t="s">
        <v>425</v>
      </c>
      <c r="J54" s="332">
        <v>0.5</v>
      </c>
      <c r="K54" s="324">
        <v>697.7</v>
      </c>
      <c r="L54" s="975"/>
      <c r="M54" s="985"/>
    </row>
    <row r="55" spans="2:21" ht="13">
      <c r="C55" s="971" t="s">
        <v>404</v>
      </c>
      <c r="D55" s="971" t="s">
        <v>380</v>
      </c>
      <c r="E55" s="1001">
        <v>1.2E-4</v>
      </c>
      <c r="F55" s="981">
        <v>0.16</v>
      </c>
      <c r="G55" s="990" t="s">
        <v>424</v>
      </c>
      <c r="H55" s="975"/>
      <c r="I55" s="975"/>
      <c r="J55" s="975"/>
      <c r="K55" s="975"/>
      <c r="L55" s="975"/>
      <c r="M55" s="985"/>
    </row>
    <row r="56" spans="2:21" ht="13">
      <c r="C56" s="971" t="s">
        <v>426</v>
      </c>
      <c r="D56" s="971" t="s">
        <v>380</v>
      </c>
      <c r="E56" s="1001"/>
      <c r="F56" s="981"/>
      <c r="G56" s="990"/>
      <c r="H56" s="975"/>
      <c r="I56" s="975"/>
      <c r="J56" s="975"/>
      <c r="K56" s="975"/>
      <c r="L56" s="975"/>
      <c r="M56" s="985"/>
    </row>
    <row r="57" spans="2:21" ht="13">
      <c r="C57" s="971" t="s">
        <v>635</v>
      </c>
      <c r="D57" s="971" t="s">
        <v>380</v>
      </c>
      <c r="E57" s="1001"/>
      <c r="F57" s="981"/>
      <c r="G57" s="990"/>
      <c r="H57" s="975"/>
      <c r="I57" s="975"/>
      <c r="J57" s="975"/>
      <c r="K57" s="975"/>
      <c r="L57" s="975"/>
      <c r="M57" s="985"/>
    </row>
    <row r="58" spans="2:21" ht="13">
      <c r="C58" s="971" t="s">
        <v>405</v>
      </c>
      <c r="D58" s="971" t="s">
        <v>380</v>
      </c>
      <c r="E58" s="1001">
        <v>6.9999999999999994E-5</v>
      </c>
      <c r="F58" s="981">
        <v>0.01</v>
      </c>
      <c r="G58" s="990" t="s">
        <v>405</v>
      </c>
      <c r="H58" s="975"/>
      <c r="I58" s="975"/>
      <c r="J58" s="975"/>
      <c r="K58" s="975"/>
      <c r="L58" s="975"/>
      <c r="M58" s="985"/>
    </row>
    <row r="59" spans="2:21" ht="13">
      <c r="C59" s="971" t="s">
        <v>406</v>
      </c>
      <c r="D59" s="971" t="s">
        <v>380</v>
      </c>
      <c r="E59" s="1001">
        <v>2.0000000000000002E-5</v>
      </c>
      <c r="F59" s="981">
        <v>0.03</v>
      </c>
      <c r="G59" s="990" t="s">
        <v>424</v>
      </c>
      <c r="H59" s="975"/>
      <c r="I59" s="975"/>
      <c r="J59" s="975"/>
      <c r="K59" s="975"/>
      <c r="L59" s="975"/>
      <c r="M59" s="985"/>
    </row>
    <row r="60" spans="2:21" ht="13">
      <c r="C60" s="971" t="s">
        <v>407</v>
      </c>
      <c r="D60" s="971" t="s">
        <v>380</v>
      </c>
      <c r="E60" s="1001">
        <v>2.0000000000000002E-5</v>
      </c>
      <c r="F60" s="981">
        <v>0.03</v>
      </c>
      <c r="G60" s="990" t="s">
        <v>424</v>
      </c>
      <c r="H60" s="975"/>
      <c r="I60" s="975"/>
      <c r="J60" s="975"/>
      <c r="K60" s="975"/>
      <c r="L60" s="975"/>
      <c r="M60" s="985"/>
    </row>
    <row r="61" spans="2:21" ht="13">
      <c r="C61" s="971" t="s">
        <v>408</v>
      </c>
      <c r="D61" s="971" t="s">
        <v>380</v>
      </c>
      <c r="E61" s="1001">
        <v>3.0000000000000001E-5</v>
      </c>
      <c r="F61" s="981">
        <v>0.04</v>
      </c>
      <c r="G61" s="990" t="s">
        <v>424</v>
      </c>
      <c r="H61" s="975"/>
      <c r="I61" s="975"/>
      <c r="J61" s="975"/>
      <c r="K61" s="975"/>
      <c r="L61" s="975"/>
      <c r="M61" s="985"/>
    </row>
    <row r="62" spans="2:21" ht="13">
      <c r="C62" s="971" t="s">
        <v>409</v>
      </c>
      <c r="D62" s="971" t="s">
        <v>380</v>
      </c>
      <c r="E62" s="1001">
        <v>3.0000000000000001E-5</v>
      </c>
      <c r="F62" s="981">
        <v>0.04</v>
      </c>
      <c r="G62" s="990" t="s">
        <v>424</v>
      </c>
      <c r="H62" s="975"/>
      <c r="I62" s="975"/>
      <c r="J62" s="975"/>
      <c r="K62" s="975"/>
      <c r="L62" s="975"/>
      <c r="M62" s="985"/>
    </row>
    <row r="63" spans="2:21" ht="13">
      <c r="C63" s="971" t="s">
        <v>410</v>
      </c>
      <c r="D63" s="971" t="s">
        <v>380</v>
      </c>
      <c r="E63" s="1001">
        <v>4.0000000000000003E-5</v>
      </c>
      <c r="F63" s="981">
        <v>0.06</v>
      </c>
      <c r="G63" s="990" t="s">
        <v>424</v>
      </c>
      <c r="H63" s="975"/>
      <c r="I63" s="975"/>
      <c r="J63" s="975"/>
      <c r="K63" s="975"/>
      <c r="L63" s="975"/>
      <c r="M63" s="985"/>
    </row>
    <row r="64" spans="2:21" ht="13">
      <c r="C64" s="971" t="s">
        <v>411</v>
      </c>
      <c r="D64" s="971" t="s">
        <v>380</v>
      </c>
      <c r="E64" s="1001">
        <v>1.1E-4</v>
      </c>
      <c r="F64" s="981">
        <v>0.15</v>
      </c>
      <c r="G64" s="990" t="s">
        <v>425</v>
      </c>
      <c r="H64" s="975"/>
      <c r="I64" s="975"/>
      <c r="J64" s="975"/>
      <c r="K64" s="975"/>
      <c r="L64" s="975"/>
      <c r="M64" s="985"/>
    </row>
    <row r="65" spans="3:13" ht="13">
      <c r="C65" s="971" t="s">
        <v>412</v>
      </c>
      <c r="D65" s="971" t="s">
        <v>380</v>
      </c>
      <c r="E65" s="1001">
        <v>0</v>
      </c>
      <c r="F65" s="981">
        <v>0</v>
      </c>
      <c r="G65" s="990" t="s">
        <v>424</v>
      </c>
      <c r="H65" s="975"/>
      <c r="I65" s="975"/>
      <c r="J65" s="975"/>
      <c r="K65" s="975"/>
      <c r="L65" s="975"/>
      <c r="M65" s="985"/>
    </row>
    <row r="66" spans="3:13" ht="13">
      <c r="C66" s="971" t="s">
        <v>413</v>
      </c>
      <c r="D66" s="971" t="s">
        <v>380</v>
      </c>
      <c r="E66" s="1001">
        <v>8.0000000000000007E-5</v>
      </c>
      <c r="F66" s="981">
        <v>0.01</v>
      </c>
      <c r="G66" s="990" t="s">
        <v>405</v>
      </c>
      <c r="H66" s="975"/>
      <c r="I66" s="975"/>
      <c r="J66" s="975"/>
      <c r="K66" s="975"/>
      <c r="L66" s="975"/>
      <c r="M66" s="985"/>
    </row>
    <row r="67" spans="3:13" ht="13">
      <c r="C67" s="971" t="s">
        <v>414</v>
      </c>
      <c r="D67" s="971" t="s">
        <v>380</v>
      </c>
      <c r="E67" s="1001">
        <v>1.4999999999999999E-4</v>
      </c>
      <c r="F67" s="981">
        <v>0.21</v>
      </c>
      <c r="G67" s="990" t="s">
        <v>424</v>
      </c>
      <c r="H67" s="975"/>
      <c r="I67" s="975"/>
      <c r="J67" s="975"/>
      <c r="K67" s="975"/>
      <c r="L67" s="975"/>
      <c r="M67" s="985"/>
    </row>
    <row r="68" spans="3:13" ht="13">
      <c r="C68" s="975"/>
      <c r="D68" s="975"/>
      <c r="E68" s="975"/>
      <c r="F68" s="975"/>
      <c r="G68" s="975"/>
      <c r="H68" s="975"/>
      <c r="I68" s="975"/>
      <c r="J68" s="975"/>
      <c r="K68" s="975"/>
    </row>
    <row r="69" spans="3:13" ht="14.5">
      <c r="C69" s="326" t="s">
        <v>427</v>
      </c>
      <c r="D69" s="975"/>
      <c r="E69" s="975"/>
      <c r="F69" s="975"/>
      <c r="G69" s="975"/>
      <c r="H69" s="975"/>
      <c r="I69" s="975"/>
      <c r="J69" s="975"/>
      <c r="K69" s="975"/>
    </row>
    <row r="70" spans="3:13" ht="13">
      <c r="C70" s="987" t="s">
        <v>419</v>
      </c>
      <c r="D70" s="987" t="s">
        <v>6</v>
      </c>
      <c r="E70" s="987" t="s">
        <v>428</v>
      </c>
      <c r="F70" s="987">
        <v>2015</v>
      </c>
      <c r="G70" s="987">
        <v>2020</v>
      </c>
      <c r="H70" s="987">
        <v>2035</v>
      </c>
      <c r="I70" s="987">
        <v>2050</v>
      </c>
      <c r="J70" s="987" t="s">
        <v>429</v>
      </c>
      <c r="K70" s="987" t="s">
        <v>319</v>
      </c>
    </row>
    <row r="71" spans="3:13" ht="13">
      <c r="C71" s="971" t="s">
        <v>401</v>
      </c>
      <c r="D71" s="971" t="s">
        <v>430</v>
      </c>
      <c r="E71" s="981">
        <v>1.8</v>
      </c>
      <c r="F71" s="990">
        <v>1.8</v>
      </c>
      <c r="G71" s="990">
        <v>1.8</v>
      </c>
      <c r="H71" s="990">
        <v>1.8</v>
      </c>
      <c r="I71" s="990">
        <v>1.8</v>
      </c>
      <c r="J71" s="971"/>
      <c r="K71" s="978" t="s">
        <v>431</v>
      </c>
    </row>
    <row r="72" spans="3:13" ht="13">
      <c r="C72" s="971" t="s">
        <v>402</v>
      </c>
      <c r="D72" s="971" t="s">
        <v>430</v>
      </c>
      <c r="E72" s="981">
        <v>1.8</v>
      </c>
      <c r="F72" s="1000">
        <v>1.8</v>
      </c>
      <c r="G72" s="1000">
        <v>1.8</v>
      </c>
      <c r="H72" s="1000">
        <v>1.8</v>
      </c>
      <c r="I72" s="1000">
        <v>1.8</v>
      </c>
      <c r="J72" s="996" t="s">
        <v>432</v>
      </c>
      <c r="K72" s="999" t="s">
        <v>433</v>
      </c>
    </row>
    <row r="73" spans="3:13" ht="13">
      <c r="C73" s="971" t="s">
        <v>403</v>
      </c>
      <c r="D73" s="971" t="s">
        <v>430</v>
      </c>
      <c r="E73" s="981">
        <v>0.53</v>
      </c>
      <c r="F73" s="990">
        <v>0.53</v>
      </c>
      <c r="G73" s="990">
        <v>0.53</v>
      </c>
      <c r="H73" s="990">
        <v>0.53</v>
      </c>
      <c r="I73" s="990">
        <v>0.53</v>
      </c>
      <c r="J73" s="971"/>
      <c r="K73" s="978" t="s">
        <v>638</v>
      </c>
    </row>
    <row r="74" spans="3:13" ht="13">
      <c r="C74" s="971" t="s">
        <v>404</v>
      </c>
      <c r="D74" s="971" t="s">
        <v>430</v>
      </c>
      <c r="E74" s="981">
        <v>6.23</v>
      </c>
      <c r="F74" s="994">
        <v>6.23</v>
      </c>
      <c r="G74" s="994">
        <v>6.23</v>
      </c>
      <c r="H74" s="994">
        <v>6.23</v>
      </c>
      <c r="I74" s="994">
        <v>6.23</v>
      </c>
      <c r="J74" s="971"/>
      <c r="K74" s="978" t="s">
        <v>638</v>
      </c>
    </row>
    <row r="75" spans="3:13" ht="13">
      <c r="C75" s="971" t="s">
        <v>426</v>
      </c>
      <c r="D75" s="971"/>
      <c r="E75" s="981"/>
      <c r="F75" s="994"/>
      <c r="G75" s="994"/>
      <c r="H75" s="994"/>
      <c r="I75" s="994"/>
      <c r="J75" s="971"/>
      <c r="K75" s="978"/>
    </row>
    <row r="76" spans="3:13" ht="13">
      <c r="C76" s="971" t="s">
        <v>635</v>
      </c>
      <c r="D76" s="971" t="s">
        <v>430</v>
      </c>
      <c r="E76" s="981">
        <v>9.67</v>
      </c>
      <c r="F76" s="994">
        <v>9.67</v>
      </c>
      <c r="G76" s="994">
        <v>9.67</v>
      </c>
      <c r="H76" s="994">
        <v>9.67</v>
      </c>
      <c r="I76" s="994">
        <v>9.67</v>
      </c>
      <c r="J76" s="971" t="s">
        <v>639</v>
      </c>
      <c r="K76" s="978" t="s">
        <v>638</v>
      </c>
    </row>
    <row r="77" spans="3:13" ht="13">
      <c r="C77" s="971" t="s">
        <v>405</v>
      </c>
      <c r="D77" s="971" t="s">
        <v>435</v>
      </c>
      <c r="E77" s="981">
        <v>6.71</v>
      </c>
      <c r="F77" s="990">
        <v>6.71</v>
      </c>
      <c r="G77" s="990">
        <v>6.71</v>
      </c>
      <c r="H77" s="990">
        <v>6.71</v>
      </c>
      <c r="I77" s="990">
        <v>6.71</v>
      </c>
      <c r="J77" s="971" t="s">
        <v>640</v>
      </c>
      <c r="K77" s="978" t="s">
        <v>638</v>
      </c>
    </row>
    <row r="78" spans="3:13" ht="13">
      <c r="C78" s="971" t="s">
        <v>406</v>
      </c>
      <c r="D78" s="971" t="s">
        <v>430</v>
      </c>
      <c r="E78" s="981">
        <v>0.67</v>
      </c>
      <c r="F78" s="994">
        <v>0.67</v>
      </c>
      <c r="G78" s="994">
        <v>0.67</v>
      </c>
      <c r="H78" s="994">
        <v>0.67</v>
      </c>
      <c r="I78" s="994">
        <v>0.67</v>
      </c>
      <c r="J78" s="971" t="s">
        <v>436</v>
      </c>
      <c r="K78" s="978" t="s">
        <v>431</v>
      </c>
    </row>
    <row r="79" spans="3:13" ht="13">
      <c r="C79" s="971" t="s">
        <v>407</v>
      </c>
      <c r="D79" s="971" t="s">
        <v>430</v>
      </c>
      <c r="E79" s="981">
        <v>0.67</v>
      </c>
      <c r="F79" s="995">
        <v>0.67</v>
      </c>
      <c r="G79" s="995">
        <v>0.67</v>
      </c>
      <c r="H79" s="995">
        <v>0.67</v>
      </c>
      <c r="I79" s="995">
        <v>0.67</v>
      </c>
      <c r="J79" s="984" t="s">
        <v>437</v>
      </c>
      <c r="K79" s="986"/>
    </row>
    <row r="80" spans="3:13" ht="13">
      <c r="C80" s="971" t="s">
        <v>408</v>
      </c>
      <c r="D80" s="971" t="s">
        <v>438</v>
      </c>
      <c r="E80" s="981">
        <v>0.05</v>
      </c>
      <c r="F80" s="990">
        <v>0.05</v>
      </c>
      <c r="G80" s="990">
        <v>0.05</v>
      </c>
      <c r="H80" s="990">
        <v>0.05</v>
      </c>
      <c r="I80" s="990">
        <v>0.05</v>
      </c>
      <c r="J80" s="991"/>
      <c r="K80" s="979" t="s">
        <v>641</v>
      </c>
    </row>
    <row r="81" spans="3:23" ht="13">
      <c r="C81" s="971" t="s">
        <v>409</v>
      </c>
      <c r="D81" s="971" t="s">
        <v>438</v>
      </c>
      <c r="E81" s="981">
        <v>0.05</v>
      </c>
      <c r="F81" s="990">
        <v>0.05</v>
      </c>
      <c r="G81" s="990">
        <v>0.05</v>
      </c>
      <c r="H81" s="990">
        <v>0.05</v>
      </c>
      <c r="I81" s="990">
        <v>0.05</v>
      </c>
      <c r="J81" s="991"/>
      <c r="K81" s="979" t="s">
        <v>641</v>
      </c>
    </row>
    <row r="82" spans="3:23" ht="13">
      <c r="C82" s="971" t="s">
        <v>410</v>
      </c>
      <c r="D82" s="971" t="s">
        <v>430</v>
      </c>
      <c r="E82" s="981">
        <v>2.36</v>
      </c>
      <c r="F82" s="994">
        <v>2.36</v>
      </c>
      <c r="G82" s="994">
        <v>2.36</v>
      </c>
      <c r="H82" s="994">
        <v>2.36</v>
      </c>
      <c r="I82" s="994">
        <v>2.36</v>
      </c>
      <c r="J82" s="971"/>
      <c r="K82" s="979" t="s">
        <v>642</v>
      </c>
    </row>
    <row r="83" spans="3:23" ht="13">
      <c r="C83" s="971" t="s">
        <v>411</v>
      </c>
      <c r="D83" s="971" t="s">
        <v>430</v>
      </c>
      <c r="E83" s="981">
        <v>9.08</v>
      </c>
      <c r="F83" s="994">
        <v>9.08</v>
      </c>
      <c r="G83" s="994">
        <v>9.18</v>
      </c>
      <c r="H83" s="994">
        <v>8.8699999999999992</v>
      </c>
      <c r="I83" s="994">
        <v>8.26</v>
      </c>
      <c r="J83" s="971"/>
      <c r="K83" s="978"/>
    </row>
    <row r="84" spans="3:23" ht="13">
      <c r="C84" s="971" t="s">
        <v>412</v>
      </c>
      <c r="D84" s="971" t="s">
        <v>430</v>
      </c>
      <c r="E84" s="981">
        <v>0</v>
      </c>
      <c r="F84" s="998"/>
      <c r="G84" s="998"/>
      <c r="H84" s="998"/>
      <c r="I84" s="998"/>
      <c r="J84" s="971"/>
      <c r="K84" s="978"/>
    </row>
    <row r="85" spans="3:23" ht="13">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3">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3">
      <c r="C87" s="975"/>
      <c r="D87" s="975"/>
      <c r="E87" s="975"/>
      <c r="F87" s="975"/>
      <c r="G87" s="975"/>
      <c r="H87" s="975"/>
      <c r="I87" s="975"/>
      <c r="J87" s="975"/>
      <c r="K87" s="975"/>
      <c r="L87" s="975"/>
      <c r="M87" s="975"/>
      <c r="N87" s="975"/>
      <c r="O87" s="975"/>
      <c r="P87" s="975"/>
      <c r="Q87" s="975"/>
      <c r="R87" s="975"/>
      <c r="S87" s="975"/>
      <c r="T87" s="975"/>
      <c r="U87" s="975"/>
      <c r="V87" s="975"/>
      <c r="W87" s="975"/>
    </row>
    <row r="88" spans="3:23" ht="14.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3">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3">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3">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3">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3">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3">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3">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3">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3">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3">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3">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3">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3">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3">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3">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3">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3">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3">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4.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4.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3">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3">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3">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3">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3">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3">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3">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3">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3">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3">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3">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3">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3">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3">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3">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3">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3">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3">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3">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3">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3">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3">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3">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4.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3">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3">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3">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4.5">
      <c r="C137" s="968" t="s">
        <v>468</v>
      </c>
      <c r="D137" s="263"/>
      <c r="E137" s="445"/>
      <c r="F137" s="445"/>
      <c r="G137" s="445"/>
      <c r="H137" s="445"/>
      <c r="I137" s="445"/>
      <c r="J137" s="445"/>
    </row>
    <row r="138" spans="3:37" ht="13">
      <c r="C138" s="971"/>
      <c r="D138" s="972">
        <v>2020</v>
      </c>
      <c r="E138" s="972">
        <v>2035</v>
      </c>
      <c r="F138" s="972">
        <v>2040</v>
      </c>
      <c r="G138" s="972">
        <v>2050</v>
      </c>
      <c r="H138" s="445"/>
      <c r="I138" s="445"/>
      <c r="J138" s="445"/>
    </row>
    <row r="139" spans="3:37" ht="13">
      <c r="C139" s="971" t="s">
        <v>469</v>
      </c>
      <c r="D139" s="969">
        <v>8.99</v>
      </c>
      <c r="E139" s="969">
        <v>30.75</v>
      </c>
      <c r="F139" s="969">
        <v>26.9</v>
      </c>
      <c r="G139" s="970">
        <v>13.42</v>
      </c>
      <c r="H139" s="445"/>
      <c r="I139" s="445"/>
      <c r="J139" s="445"/>
    </row>
    <row r="140" spans="3:37" ht="13">
      <c r="C140" s="971" t="s">
        <v>470</v>
      </c>
      <c r="D140" s="969">
        <v>13.78</v>
      </c>
      <c r="E140" s="969">
        <v>30.69</v>
      </c>
      <c r="F140" s="970">
        <v>16.16</v>
      </c>
      <c r="G140" s="969">
        <v>0.33</v>
      </c>
      <c r="H140" s="445"/>
      <c r="I140" s="445"/>
      <c r="J140" s="445"/>
    </row>
    <row r="141" spans="3:37" ht="13">
      <c r="C141" s="971" t="s">
        <v>471</v>
      </c>
      <c r="D141" s="969">
        <v>-15.42</v>
      </c>
      <c r="E141" s="969">
        <v>-2.35</v>
      </c>
      <c r="F141" s="969">
        <v>4.63</v>
      </c>
      <c r="G141" s="969">
        <v>5.84</v>
      </c>
      <c r="H141" s="445"/>
      <c r="I141" s="445"/>
      <c r="J141" s="445"/>
    </row>
    <row r="142" spans="3:37" ht="13">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3">
      <c r="C145" s="257"/>
      <c r="D145" s="257"/>
      <c r="E145" s="257"/>
      <c r="F145" s="257"/>
      <c r="G145" s="257"/>
      <c r="H145" s="257"/>
      <c r="I145" s="445"/>
      <c r="J145" s="445"/>
    </row>
    <row r="146" spans="2:10" ht="14.5">
      <c r="C146" s="968" t="s">
        <v>474</v>
      </c>
      <c r="D146" s="257"/>
      <c r="E146" s="257"/>
      <c r="F146" s="257"/>
      <c r="G146" s="257"/>
      <c r="H146" s="257"/>
      <c r="I146" s="445"/>
      <c r="J146" s="445"/>
    </row>
    <row r="147" spans="2:10" ht="13">
      <c r="C147" s="962"/>
      <c r="D147" s="962"/>
      <c r="E147" s="962"/>
      <c r="F147" s="962"/>
      <c r="G147" s="962"/>
      <c r="H147" s="962"/>
      <c r="I147" s="445"/>
      <c r="J147" s="445"/>
    </row>
    <row r="148" spans="2:10" ht="13">
      <c r="C148" s="962"/>
      <c r="D148" s="962"/>
      <c r="E148" s="967" t="s">
        <v>475</v>
      </c>
      <c r="F148" s="967"/>
      <c r="G148" s="962" t="s">
        <v>476</v>
      </c>
      <c r="H148" s="962" t="s">
        <v>477</v>
      </c>
      <c r="I148" s="445"/>
      <c r="J148" s="445"/>
    </row>
    <row r="149" spans="2:10" ht="13">
      <c r="C149" s="962"/>
      <c r="D149" s="962" t="s">
        <v>478</v>
      </c>
      <c r="E149" s="962" t="s">
        <v>479</v>
      </c>
      <c r="F149" s="962" t="s">
        <v>480</v>
      </c>
      <c r="G149" s="962" t="s">
        <v>481</v>
      </c>
      <c r="H149" s="962" t="s">
        <v>481</v>
      </c>
      <c r="I149" s="445"/>
      <c r="J149" s="445"/>
    </row>
    <row r="150" spans="2:10" ht="13">
      <c r="C150" s="962" t="s">
        <v>482</v>
      </c>
      <c r="D150" s="962" t="s">
        <v>483</v>
      </c>
      <c r="E150" s="966">
        <v>210</v>
      </c>
      <c r="F150" s="966">
        <v>-32</v>
      </c>
      <c r="G150" s="965">
        <v>-5.0000000000000001E-3</v>
      </c>
      <c r="H150" s="965">
        <v>0</v>
      </c>
      <c r="I150" s="445"/>
      <c r="J150" s="445"/>
    </row>
    <row r="151" spans="2:10" ht="13">
      <c r="B151" s="445"/>
      <c r="C151" s="962" t="s">
        <v>484</v>
      </c>
      <c r="D151" s="962" t="s">
        <v>483</v>
      </c>
      <c r="E151" s="966">
        <v>342</v>
      </c>
      <c r="F151" s="966">
        <v>100</v>
      </c>
      <c r="G151" s="965">
        <v>0</v>
      </c>
      <c r="H151" s="965">
        <v>0</v>
      </c>
      <c r="I151" s="445"/>
    </row>
    <row r="152" spans="2:10" ht="13">
      <c r="B152" s="445"/>
      <c r="C152" s="962" t="s">
        <v>485</v>
      </c>
      <c r="D152" s="962" t="s">
        <v>483</v>
      </c>
      <c r="E152" s="966">
        <v>346</v>
      </c>
      <c r="F152" s="966">
        <v>104</v>
      </c>
      <c r="G152" s="965">
        <v>2.1999999999999999E-2</v>
      </c>
      <c r="H152" s="965">
        <v>7.0000000000000001E-3</v>
      </c>
      <c r="I152" s="445"/>
    </row>
    <row r="153" spans="2:10" ht="13">
      <c r="B153" s="445"/>
      <c r="C153" s="962" t="s">
        <v>486</v>
      </c>
      <c r="D153" s="962" t="s">
        <v>483</v>
      </c>
      <c r="E153" s="966">
        <v>333</v>
      </c>
      <c r="F153" s="966">
        <v>91</v>
      </c>
      <c r="G153" s="965">
        <v>2.7E-2</v>
      </c>
      <c r="H153" s="965">
        <v>6.0000000000000001E-3</v>
      </c>
      <c r="I153" s="445"/>
    </row>
    <row r="154" spans="2:10" ht="13">
      <c r="B154" s="445"/>
      <c r="C154" s="962" t="s">
        <v>487</v>
      </c>
      <c r="D154" s="962" t="s">
        <v>483</v>
      </c>
      <c r="E154" s="966">
        <v>323</v>
      </c>
      <c r="F154" s="966">
        <v>80</v>
      </c>
      <c r="G154" s="965">
        <v>8.9999999999999993E-3</v>
      </c>
      <c r="H154" s="965">
        <v>-4.2999999999999997E-2</v>
      </c>
      <c r="I154" s="445"/>
    </row>
    <row r="155" spans="2:10" ht="13">
      <c r="B155" s="445"/>
      <c r="C155" s="962" t="s">
        <v>488</v>
      </c>
      <c r="D155" s="962" t="s">
        <v>483</v>
      </c>
      <c r="E155" s="966">
        <v>368</v>
      </c>
      <c r="F155" s="966">
        <v>126</v>
      </c>
      <c r="G155" s="965">
        <v>0.06</v>
      </c>
      <c r="H155" s="965">
        <v>-6.0000000000000001E-3</v>
      </c>
      <c r="I155" s="445"/>
    </row>
    <row r="156" spans="2:10" ht="13">
      <c r="B156" s="445"/>
      <c r="C156" s="962" t="s">
        <v>489</v>
      </c>
      <c r="D156" s="962" t="s">
        <v>490</v>
      </c>
      <c r="E156" s="964">
        <v>1.63</v>
      </c>
      <c r="F156" s="964">
        <v>1.63</v>
      </c>
      <c r="G156" s="963">
        <v>1.2E-2</v>
      </c>
      <c r="H156" s="963">
        <v>3.0000000000000001E-3</v>
      </c>
      <c r="I156" s="445"/>
    </row>
    <row r="157" spans="2:10" ht="13">
      <c r="B157" s="445"/>
      <c r="C157" s="962" t="s">
        <v>357</v>
      </c>
      <c r="D157" s="962" t="s">
        <v>491</v>
      </c>
      <c r="E157" s="961">
        <v>346</v>
      </c>
      <c r="F157" s="961">
        <v>104</v>
      </c>
      <c r="G157" s="960">
        <v>2.1999999999999999E-2</v>
      </c>
      <c r="H157" s="960">
        <v>7.0000000000000001E-3</v>
      </c>
      <c r="I157" s="445" t="s">
        <v>492</v>
      </c>
    </row>
    <row r="158" spans="2:10" ht="13">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3"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3">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3">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3">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3">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3">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3">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3">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3">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3">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3">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3">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3">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3">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3">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3">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3">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3">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3">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3">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3">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3">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3">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3">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3">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3">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3">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3">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3">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3">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3">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3">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3">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3">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3">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3">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3">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3">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3">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3">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3">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3">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3">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3">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3">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3">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3">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3">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3">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3.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3.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3">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3">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3.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29</vt:i4>
      </vt:variant>
      <vt:variant>
        <vt:lpstr>Navngivne områder</vt:lpstr>
      </vt:variant>
      <vt:variant>
        <vt:i4>14</vt:i4>
      </vt:variant>
    </vt:vector>
  </HeadingPairs>
  <TitlesOfParts>
    <vt:vector size="43" baseType="lpstr">
      <vt:lpstr>LOG</vt:lpstr>
      <vt:lpstr>Intro</vt:lpstr>
      <vt:lpstr>Commodities</vt:lpstr>
      <vt:lpstr>Processes</vt:lpstr>
      <vt:lpstr>Trade</vt:lpstr>
      <vt:lpstr>Distribution</vt:lpstr>
      <vt:lpstr>MIN-IMP-EXP</vt:lpstr>
      <vt:lpstr>ETS_NETS_Prices</vt:lpstr>
      <vt:lpstr>Refineries</vt:lpstr>
      <vt:lpstr>Emis</vt:lpstr>
      <vt:lpstr>35 (2)</vt:lpstr>
      <vt:lpstr>Fuel Tech</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Raggr4</vt:lpstr>
      <vt:lpstr>Raggr5</vt:lpstr>
      <vt:lpstr>'Eurostat_EB-2010'!Udskriftsområde</vt:lpstr>
      <vt:lpstr>'Eurostat_EB-2011'!Udskriftsområde</vt:lpstr>
      <vt:lpstr>'Eurostat_EB-2012'!Udskriftsområde</vt:lpstr>
      <vt:lpstr>'Eurostat_EB-2013'!Udskriftsområde</vt:lpstr>
      <vt:lpstr>'Eurostat_EB-2014'!Udskriftsområde</vt:lpstr>
      <vt:lpstr>'Eurostat_EB-2010'!Udskriftstitler</vt:lpstr>
      <vt:lpstr>'Eurostat_EB-2011'!Udskriftstitler</vt:lpstr>
      <vt:lpstr>'Eurostat_EB-2012'!Udskriftstitler</vt:lpstr>
      <vt:lpstr>'Eurostat_EB-2013'!Udskriftstitler</vt:lpstr>
      <vt:lpstr>'Eurostat_EB-2014'!Udskriftstitler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Julius Steensberg</cp:lastModifiedBy>
  <cp:lastPrinted>2005-02-10T12:45:56Z</cp:lastPrinted>
  <dcterms:created xsi:type="dcterms:W3CDTF">2000-12-13T15:53:11Z</dcterms:created>
  <dcterms:modified xsi:type="dcterms:W3CDTF">2022-04-04T12:04:12Z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