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7016" windowHeight="10416" tabRatio="757" firstSheet="2" activeTab="6"/>
  </bookViews>
  <sheets>
    <sheet name="LOG" sheetId="236" r:id="rId1"/>
    <sheet name="Intro" sheetId="243" r:id="rId2"/>
    <sheet name="Commodities" sheetId="216" r:id="rId3"/>
    <sheet name="Processes" sheetId="231" r:id="rId4"/>
    <sheet name="Distribution" sheetId="265" r:id="rId5"/>
    <sheet name="Trade" sheetId="261"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4">[3]TechnologyData!$A$14:$M$41</definedName>
    <definedName name="BiomassLargeCHP">[3]TechnologyData!$A$14:$M$41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4">[3]Plants!$J$2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4">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4">[4]Cockpit!$B$5</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4">[5]Sheet1!$C$4</definedName>
    <definedName name="CRF_CountryName">[5]Sheet1!$C$4</definedName>
    <definedName name="dkkPerEUR" localSheetId="4">'[6]Centrale data'!$C$34</definedName>
    <definedName name="dkkPerEUR">'[6]Centrale data'!$C$34</definedName>
    <definedName name="E_waste">#REF!</definedName>
    <definedName name="EFF_3a">#REF!</definedName>
    <definedName name="EFF_3b">#REF!</definedName>
    <definedName name="Eksportstigning" localSheetId="14">[2]Plants!$J$6</definedName>
    <definedName name="Eksportstigning" localSheetId="4">[3]Plants!$J$6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4">[3]TechnologyData!$O$72:$AA$99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4">[3]Subsidy!#REF!</definedName>
    <definedName name="ElPriceMix" localSheetId="8">[3]Subsidy!#REF!</definedName>
    <definedName name="ElPriceMix">[3]Subsidy!#REF!</definedName>
    <definedName name="Euro">#REF!</definedName>
    <definedName name="Fastprisår" localSheetId="14">[7]Forside!$B$5</definedName>
    <definedName name="Fastprisår" localSheetId="4">[8]Forside!$B$5</definedName>
    <definedName name="Fastprisår">[8]Forside!$B$5</definedName>
    <definedName name="FID_1" localSheetId="14">[9]AGR_Fuels!$A$2</definedName>
    <definedName name="FID_1" localSheetId="4">[10]AGR_Fuels!$A$2</definedName>
    <definedName name="FID_1" localSheetId="0">[10]AGR_Fuels!$A$2</definedName>
    <definedName name="FID_1">[10]AGR_Fuels!$A$2</definedName>
    <definedName name="FID_2" localSheetId="4">#REF!</definedName>
    <definedName name="FID_2" localSheetId="7">[11]LOG!#REF!</definedName>
    <definedName name="FID_2" localSheetId="8">[12]LOG!#REF!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4">'[13]O&amp;M waste and WIN '!$K$13</definedName>
    <definedName name="FIXWINOFF">'[13]O&amp;M waste and WIN '!$K$13</definedName>
    <definedName name="FIXWINON" localSheetId="4">'[13]O&amp;M waste and WIN '!$K$14</definedName>
    <definedName name="FIXWINON">'[13]O&amp;M waste and WIN '!$K$14</definedName>
    <definedName name="FIXWSTBO" localSheetId="4">'[14]O&amp;M waste and WIN '!$E$5</definedName>
    <definedName name="FIXWSTBO">'[14]O&amp;M waste and WIN '!$E$5</definedName>
    <definedName name="FIXWSTBP" localSheetId="4">'[15]Adjusted O&amp;M waste and wind '!$C$4</definedName>
    <definedName name="FIXWSTBP">'[15]Adjusted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4">OFFSET([16]Data_by_gas!$A$14,0,1,1,COUNTA([16]Data_by_gas!$1:$1)-1)</definedName>
    <definedName name="GHG_W_LULUCF_CO2">OFFSET([16]Data_by_gas!$A$14,0,1,1,COUNTA([16]Data_by_gas!$1:$1)-1)</definedName>
    <definedName name="GHG_W_LULUCF_NONCO2" localSheetId="4">OFFSET([16]Data_by_gas!$A$21,0,1,1,COUNTA([16]Data_by_gas!$1:$1)-1)</definedName>
    <definedName name="GHG_W_LULUCF_NONCO2">OFFSET([16]Data_by_gas!$A$21,0,1,1,COUNTA([16]Data_by_gas!$1:$1)-1)</definedName>
    <definedName name="GHG_W_LULUCF_TOTALGHG" localSheetId="4">OFFSET([16]Data_by_gas!$A$22,0,1,1,COUNTA([16]Data_by_gas!$1:$1)-1)</definedName>
    <definedName name="GHG_W_LULUCF_TOTALGHG">OFFSET([16]Data_by_gas!$A$22,0,1,1,COUNTA([16]Data_by_gas!$1:$1)-1)</definedName>
    <definedName name="GHG_WO_LULUCF_CO2" localSheetId="4">OFFSET([16]Data_by_gas!$A$3,0,1,1,COUNTA([16]Data_by_gas!$1:$1)-1)</definedName>
    <definedName name="GHG_WO_LULUCF_CO2">OFFSET([16]Data_by_gas!$A$3,0,1,1,COUNTA([16]Data_by_gas!$1:$1)-1)</definedName>
    <definedName name="GHG_WO_LULUCF_NONCO2" localSheetId="4">OFFSET([16]Data_by_gas!$A$10,0,1,1,COUNTA([16]Data_by_gas!$1:$1)-1)</definedName>
    <definedName name="GHG_WO_LULUCF_NONCO2">OFFSET([16]Data_by_gas!$A$10,0,1,1,COUNTA([16]Data_by_gas!$1:$1)-1)</definedName>
    <definedName name="GHG_WO_LULUCF_TOTALGHG" localSheetId="4">OFFSET([16]Data_by_gas!$A$11,0,1,1,COUNTA([16]Data_by_gas!$1:$1)-1)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4">[3]TechnologyData!$O$101:$AA$128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4">[3]General!#REF!</definedName>
    <definedName name="Inflation" localSheetId="8">[3]General!#REF!</definedName>
    <definedName name="Inflation">[3]General!#REF!</definedName>
    <definedName name="LastPSOYear" localSheetId="14">[2]Plants!$H$2</definedName>
    <definedName name="LastPSOYear" localSheetId="4">[3]Plants!$H$2</definedName>
    <definedName name="LastPSOYear">[3]Plants!$H$2</definedName>
    <definedName name="LBL_CAT" localSheetId="4">#REF!,#REF!,#REF!,#REF!,#REF!,#REF!</definedName>
    <definedName name="LBL_CAT">Data_by_sector!$A$11:$A$18,Data_by_sector!$A$26,Data_by_sector!$A$27,Data_by_sector!$A$35,Data_by_sector!$A$41,Data_by_sector!$A$46</definedName>
    <definedName name="LBL_GAS_YEARS" localSheetId="4">OFFSET([16]Data_by_gas!$A$1,0,1,1,COUNTA([16]Data_by_gas!$1:$1)-1)</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7">'[11]Mining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'[11]Mining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4">[3]TechnologyData!$F$11</definedName>
    <definedName name="Nettarif">[3]TechnologyData!$F$11</definedName>
    <definedName name="NGCC_SmallBP" localSheetId="14">[2]TechnologyData!$A$72:$M$99</definedName>
    <definedName name="NGCC_SmallBP" localSheetId="4">[3]TechnologyData!$A$72:$M$99</definedName>
    <definedName name="NGCC_SmallBP">[3]TechnologyData!$A$72:$M$99</definedName>
    <definedName name="nhydro" localSheetId="14">[2]General!#REF!</definedName>
    <definedName name="nhydro" localSheetId="4">[3]General!#REF!</definedName>
    <definedName name="nhydro" localSheetId="8">[3]General!#REF!</definedName>
    <definedName name="nhydro">[3]General!#REF!</definedName>
    <definedName name="NyeNGCC" localSheetId="14">[2]Plants!$J$5</definedName>
    <definedName name="NyeNGCC" localSheetId="4">[3]Plants!$J$5</definedName>
    <definedName name="NyeNGCC">[3]Plants!$J$5</definedName>
    <definedName name="OffshoreWindPark" localSheetId="14">[2]TechnologyData!$O$43:$AA$70</definedName>
    <definedName name="OffshoreWindPark" localSheetId="4">[3]TechnologyData!$O$43:$AA$70</definedName>
    <definedName name="OffshoreWindPark">[3]TechnologyData!$O$43:$AA$70</definedName>
    <definedName name="OnshoreWindPark" localSheetId="14">[2]TechnologyData!$O$14:$AA$41</definedName>
    <definedName name="OnshoreWindPark" localSheetId="4">[3]TechnologyData!$O$14:$AA$41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4">#REF!</definedName>
    <definedName name="Prisår_Til_Ramses" localSheetId="8">#REF!</definedName>
    <definedName name="Prisår_Til_Ramses">#REF!</definedName>
    <definedName name="Raggr1" localSheetId="4">[17]Rækker!$A$4:$A$4</definedName>
    <definedName name="Raggr1">[17]Rækker!$A$4:$A$4</definedName>
    <definedName name="Raggr2" localSheetId="4">[17]Rækker!$B$4:$B$4</definedName>
    <definedName name="Raggr2">[17]Rækker!$B$4:$B$4</definedName>
    <definedName name="Raggr3" localSheetId="4">[17]Rækker!$C$4:$C$4</definedName>
    <definedName name="Raggr3">[17]Rækker!$C$4:$C$4</definedName>
    <definedName name="Raggr4" localSheetId="8">#REF!</definedName>
    <definedName name="Raggr4">'MIN-IMP-EXP_Data'!$D$4:$D$4</definedName>
    <definedName name="Raggr5" localSheetId="8">#REF!</definedName>
    <definedName name="Raggr5">'MIN-IMP-EXP_Data'!$E$4:$E$4</definedName>
    <definedName name="Real_interest_rate" localSheetId="14">[18]TechnologyData!$B$37</definedName>
    <definedName name="Real_interest_rate" localSheetId="4">[19]TechnologyData!$B$37</definedName>
    <definedName name="Real_interest_rate">[19]TechnologyData!$B$37</definedName>
    <definedName name="RefurbishedCoalBioCHP" localSheetId="14">[2]TechnologyData!$A$43:$M$70</definedName>
    <definedName name="RefurbishedCoalBioCHP" localSheetId="4">[3]TechnologyData!$A$43:$M$70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4">[3]Plants!$J$4</definedName>
    <definedName name="RenovCKV">[3]Plants!$J$4</definedName>
    <definedName name="RetBE" localSheetId="4">[20]Macro1!#REF!</definedName>
    <definedName name="RetBE" localSheetId="21">[20]Macro1!#REF!</definedName>
    <definedName name="RetBE" localSheetId="22">[20]Macro1!#REF!</definedName>
    <definedName name="RetBE" localSheetId="23">[20]Macro1!#REF!</definedName>
    <definedName name="RetBE" localSheetId="24">[20]Macro1!#REF!</definedName>
    <definedName name="RetBE">[20]Macro1!#REF!</definedName>
    <definedName name="rSØK" localSheetId="4">'[6]Centrale data'!$C$32</definedName>
    <definedName name="rSØK">'[6]Centrale data'!$C$32</definedName>
    <definedName name="Saggr1" localSheetId="4">[17]Søjler!$A$4:$A$7</definedName>
    <definedName name="Saggr1">[17]Søjler!$A$4:$A$7</definedName>
    <definedName name="Saggr2" localSheetId="4">[17]Søjler!$B$4:$B$7</definedName>
    <definedName name="Saggr2">[17]Søjler!$B$4:$B$7</definedName>
    <definedName name="Saggr3" localSheetId="4">[17]Søjler!$C$4:$C$7</definedName>
    <definedName name="Saggr3">[17]Søjler!$C$4:$C$7</definedName>
    <definedName name="Saggr4" localSheetId="4">[17]Søjler!$D$4:$D$7</definedName>
    <definedName name="Saggr4">[17]Søjler!$D$4:$D$7</definedName>
    <definedName name="Saggr5" localSheetId="4">[17]Søjler!$E$4:$E$7</definedName>
    <definedName name="Saggr5">[17]Søjler!$E$4:$E$7</definedName>
    <definedName name="Saggr6" localSheetId="4">[17]Søjler!$F$4:$F$7</definedName>
    <definedName name="Saggr6">[17]Søjler!$F$4:$F$7</definedName>
    <definedName name="Saggr7" localSheetId="4">[17]Søjler!$G$4:$G$7</definedName>
    <definedName name="Saggr7">[17]Søjler!$G$4:$G$7</definedName>
    <definedName name="Saggr8" localSheetId="4">[17]Søjler!$H$4:$H$7</definedName>
    <definedName name="Saggr8">[17]Søjler!$H$4:$H$7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4">#REF!</definedName>
    <definedName name="Set_Pa">#REF!</definedName>
    <definedName name="Set_Pb" localSheetId="4">#REF!</definedName>
    <definedName name="Set_Pb">#REF!</definedName>
    <definedName name="Share_I_UP_3" localSheetId="4">[21]Tech!#REF!</definedName>
    <definedName name="Share_I_UP_3">[22]Tech!#REF!</definedName>
    <definedName name="Share_I_UP_3a" localSheetId="4">#REF!</definedName>
    <definedName name="Share_I_UP_3a">#REF!</definedName>
    <definedName name="Share_I_UP_3b" localSheetId="4">#REF!</definedName>
    <definedName name="Share_I_UP_3b">#REF!</definedName>
    <definedName name="STOCK_HET_3" localSheetId="4">[21]Tech!#REF!</definedName>
    <definedName name="STOCK_HET_3">[22]Tech!#REF!</definedName>
    <definedName name="STOCK_HET_3a" localSheetId="4">#REF!</definedName>
    <definedName name="STOCK_HET_3a">#REF!</definedName>
    <definedName name="STOCK_HET_3b" localSheetId="4">#REF!</definedName>
    <definedName name="STOCK_HET_3b">#REF!</definedName>
    <definedName name="TechDesc_3a" localSheetId="4">#REF!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4">'[13]O&amp;M waste and WIN '!$L$13</definedName>
    <definedName name="VARWINOFF">'[13]O&amp;M waste and WIN '!$L$13</definedName>
    <definedName name="VARWINON" localSheetId="4">'[13]O&amp;M waste and WIN '!$L$14</definedName>
    <definedName name="VARWINON">'[13]O&amp;M waste and WIN '!$L$14</definedName>
    <definedName name="VARWSTBO" localSheetId="4">'[15]Adjusted O&amp;M waste and wind '!$D$5</definedName>
    <definedName name="VARWSTBO">'[15]Adjusted O&amp;M waste and wind '!$D$5</definedName>
    <definedName name="VARWSTBP" localSheetId="4">'[15]Adjusted O&amp;M waste and wind '!$D$4</definedName>
    <definedName name="VARWSTBP">'[15]Adjusted O&amp;M waste and wind '!$D$4</definedName>
    <definedName name="WasteCHP" localSheetId="14">[2]TechnologyData!$A$101:$M$129</definedName>
    <definedName name="WasteCHP" localSheetId="4">[3]TechnologyData!$A$101:$M$129</definedName>
    <definedName name="WasteCHP">[3]TechnologyData!$A$101:$M$129</definedName>
    <definedName name="Wood_SmallBP" localSheetId="14">[2]TechnologyData!$A$131:$M$158</definedName>
    <definedName name="Wood_SmallBP" localSheetId="4">[3]TechnologyData!$A$131:$M$158</definedName>
    <definedName name="Wood_SmallBP">[3]TechnologyData!$A$131:$M$158</definedName>
    <definedName name="x" localSheetId="2">[23]AGR_Fuels!$A$2</definedName>
    <definedName name="x" localSheetId="4">[23]AGR_Fuels!$A$2</definedName>
    <definedName name="x">[23]AGR_Fuels!$A$2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67" i="231" l="1"/>
  <c r="D168" i="231"/>
  <c r="D169" i="231"/>
  <c r="D170" i="231"/>
  <c r="D171" i="231"/>
  <c r="D172" i="231"/>
  <c r="D173" i="231"/>
  <c r="D174" i="231"/>
  <c r="D175" i="231"/>
  <c r="D176" i="231"/>
  <c r="D177" i="231"/>
  <c r="D178" i="231"/>
  <c r="D179" i="231"/>
  <c r="D180" i="231"/>
  <c r="D181" i="231"/>
  <c r="D182" i="231"/>
  <c r="D183" i="231"/>
  <c r="D184" i="231"/>
  <c r="D185" i="231"/>
  <c r="D186" i="231"/>
  <c r="D187" i="231"/>
  <c r="D188" i="231"/>
  <c r="D189" i="231"/>
  <c r="D190" i="231"/>
  <c r="D191" i="231"/>
  <c r="D192" i="231"/>
  <c r="D193" i="231"/>
  <c r="D194" i="231"/>
  <c r="D195" i="231"/>
  <c r="D196" i="231"/>
  <c r="D197" i="231"/>
  <c r="D198" i="231"/>
  <c r="D199" i="231"/>
  <c r="D200" i="231"/>
  <c r="D201" i="231"/>
  <c r="D202" i="231"/>
  <c r="D203" i="231"/>
  <c r="D210" i="231"/>
  <c r="D211" i="231"/>
  <c r="D212" i="231"/>
  <c r="D213" i="231"/>
  <c r="D214" i="231"/>
  <c r="D215" i="231"/>
  <c r="D216" i="231"/>
  <c r="D217" i="231"/>
  <c r="D218" i="231"/>
  <c r="D219" i="231"/>
  <c r="H7" i="265"/>
  <c r="E219" i="231" l="1"/>
  <c r="E212" i="231"/>
  <c r="E213" i="231"/>
  <c r="E214" i="231"/>
  <c r="E215" i="231"/>
  <c r="E216" i="231"/>
  <c r="E217" i="231"/>
  <c r="E218" i="231"/>
  <c r="E211" i="231"/>
  <c r="E126" i="216"/>
  <c r="E122" i="216"/>
  <c r="E121" i="216"/>
  <c r="E120" i="216"/>
  <c r="E119" i="216"/>
  <c r="E118" i="216"/>
  <c r="I15" i="265"/>
  <c r="J15" i="265"/>
  <c r="K15" i="265"/>
  <c r="L15" i="265"/>
  <c r="M15" i="265"/>
  <c r="N15" i="265"/>
  <c r="O15" i="265"/>
  <c r="P15" i="265"/>
  <c r="H15" i="265"/>
  <c r="G15" i="265"/>
  <c r="S15" i="265"/>
  <c r="P7" i="265"/>
  <c r="S7" i="265"/>
  <c r="AB7" i="265"/>
  <c r="G8" i="265"/>
  <c r="O8" i="265"/>
  <c r="P8" i="265"/>
  <c r="S8" i="265"/>
  <c r="AB8" i="265"/>
  <c r="H8" i="265" s="1"/>
  <c r="AM8" i="265"/>
  <c r="G7" i="265" s="1"/>
  <c r="G9" i="265"/>
  <c r="O9" i="265"/>
  <c r="P9" i="265"/>
  <c r="S9" i="265"/>
  <c r="AB9" i="265"/>
  <c r="H9" i="265" s="1"/>
  <c r="G10" i="265"/>
  <c r="H10" i="265"/>
  <c r="K10" i="265" s="1"/>
  <c r="L10" i="265" s="1"/>
  <c r="M10" i="265" s="1"/>
  <c r="O10" i="265"/>
  <c r="P10" i="265"/>
  <c r="T10" i="265"/>
  <c r="V10" i="265"/>
  <c r="W10" i="265"/>
  <c r="AB10" i="265"/>
  <c r="G11" i="265"/>
  <c r="W11" i="265" s="1"/>
  <c r="O11" i="265"/>
  <c r="P11" i="265"/>
  <c r="AB11" i="265"/>
  <c r="H11" i="265" s="1"/>
  <c r="G12" i="265"/>
  <c r="AB12" i="265"/>
  <c r="H12" i="265" s="1"/>
  <c r="K12" i="265" s="1"/>
  <c r="G13" i="265"/>
  <c r="H13" i="265"/>
  <c r="K13" i="265" s="1"/>
  <c r="G14" i="265"/>
  <c r="H14" i="265"/>
  <c r="K14" i="265" s="1"/>
  <c r="B32" i="261"/>
  <c r="C32" i="261"/>
  <c r="I32" i="261"/>
  <c r="B33" i="261"/>
  <c r="C33" i="261"/>
  <c r="I33" i="261"/>
  <c r="B34" i="261"/>
  <c r="C34" i="261"/>
  <c r="I34" i="261"/>
  <c r="B35" i="261"/>
  <c r="C35" i="261"/>
  <c r="I35" i="261"/>
  <c r="B36" i="261"/>
  <c r="C36" i="261"/>
  <c r="I36" i="261"/>
  <c r="B37" i="261"/>
  <c r="C37" i="261"/>
  <c r="I37" i="261"/>
  <c r="B38" i="261"/>
  <c r="C38" i="261"/>
  <c r="I38" i="261"/>
  <c r="B39" i="261"/>
  <c r="C39" i="261"/>
  <c r="I39" i="261"/>
  <c r="B40" i="261"/>
  <c r="C40" i="261"/>
  <c r="I40" i="261"/>
  <c r="B41" i="261"/>
  <c r="C41" i="261"/>
  <c r="I41" i="261"/>
  <c r="B42" i="261"/>
  <c r="C42" i="261"/>
  <c r="I42" i="261"/>
  <c r="B43" i="261"/>
  <c r="C43" i="261"/>
  <c r="I43" i="261"/>
  <c r="B44" i="261"/>
  <c r="C44" i="261"/>
  <c r="I44" i="261"/>
  <c r="B45" i="261"/>
  <c r="C45" i="261"/>
  <c r="I45" i="261"/>
  <c r="B46" i="261"/>
  <c r="C46" i="261"/>
  <c r="I46" i="261"/>
  <c r="B47" i="261"/>
  <c r="C47" i="261"/>
  <c r="I47" i="261"/>
  <c r="B48" i="261"/>
  <c r="C48" i="261"/>
  <c r="I48" i="261"/>
  <c r="B49" i="261"/>
  <c r="C49" i="261"/>
  <c r="I49" i="261"/>
  <c r="B50" i="261"/>
  <c r="C50" i="261"/>
  <c r="I50" i="261"/>
  <c r="C31" i="261"/>
  <c r="B31" i="261"/>
  <c r="I31" i="261"/>
  <c r="B28" i="261"/>
  <c r="C28" i="261"/>
  <c r="I28" i="261"/>
  <c r="B29" i="261"/>
  <c r="C29" i="261"/>
  <c r="I29" i="261"/>
  <c r="B30" i="261"/>
  <c r="C30" i="261"/>
  <c r="I30" i="261"/>
  <c r="B23" i="261"/>
  <c r="C23" i="261"/>
  <c r="I23" i="261"/>
  <c r="B24" i="261"/>
  <c r="C24" i="261"/>
  <c r="I24" i="261"/>
  <c r="B25" i="261"/>
  <c r="C25" i="261"/>
  <c r="I25" i="261"/>
  <c r="B26" i="261"/>
  <c r="C26" i="261"/>
  <c r="I26" i="261"/>
  <c r="B27" i="261"/>
  <c r="C27" i="261"/>
  <c r="I27" i="261"/>
  <c r="B11" i="261"/>
  <c r="C11" i="261"/>
  <c r="I11" i="261"/>
  <c r="B12" i="261"/>
  <c r="C12" i="261"/>
  <c r="I12" i="261"/>
  <c r="B13" i="261"/>
  <c r="C13" i="261"/>
  <c r="I13" i="261"/>
  <c r="B14" i="261"/>
  <c r="C14" i="261"/>
  <c r="I14" i="261"/>
  <c r="B15" i="261"/>
  <c r="C15" i="261"/>
  <c r="I15" i="261"/>
  <c r="B16" i="261"/>
  <c r="C16" i="261"/>
  <c r="I16" i="261"/>
  <c r="B17" i="261"/>
  <c r="C17" i="261"/>
  <c r="I17" i="261"/>
  <c r="B18" i="261"/>
  <c r="C18" i="261"/>
  <c r="I18" i="261"/>
  <c r="B19" i="261"/>
  <c r="C19" i="261"/>
  <c r="I19" i="261"/>
  <c r="B20" i="261"/>
  <c r="C20" i="261"/>
  <c r="I20" i="261"/>
  <c r="B21" i="261"/>
  <c r="C21" i="261"/>
  <c r="I21" i="261"/>
  <c r="B22" i="261"/>
  <c r="C22" i="261"/>
  <c r="I22" i="261"/>
  <c r="C10" i="261"/>
  <c r="B10" i="261"/>
  <c r="I8" i="265" l="1"/>
  <c r="J8" i="265" s="1"/>
  <c r="K8" i="265"/>
  <c r="L8" i="265" s="1"/>
  <c r="M8" i="265" s="1"/>
  <c r="I9" i="265"/>
  <c r="J9" i="265" s="1"/>
  <c r="K9" i="265"/>
  <c r="L9" i="265" s="1"/>
  <c r="M9" i="265" s="1"/>
  <c r="K7" i="265"/>
  <c r="L7" i="265" s="1"/>
  <c r="M7" i="265" s="1"/>
  <c r="I7" i="265"/>
  <c r="J7" i="265" s="1"/>
  <c r="I11" i="265"/>
  <c r="J11" i="265" s="1"/>
  <c r="K11" i="265"/>
  <c r="L11" i="265" s="1"/>
  <c r="M11" i="265" s="1"/>
  <c r="V11" i="265"/>
  <c r="I10" i="265"/>
  <c r="J10" i="265" s="1"/>
  <c r="AZ35" i="238" l="1"/>
  <c r="AZ33" i="238"/>
  <c r="AZ32" i="238"/>
  <c r="CX33" i="238"/>
  <c r="CW30" i="238" s="1"/>
  <c r="CW33" i="238"/>
  <c r="CV33" i="238"/>
  <c r="S69" i="245"/>
  <c r="CV30" i="238" l="1"/>
  <c r="D189"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I10" i="261"/>
  <c r="I9" i="261"/>
  <c r="I8" i="261"/>
  <c r="I7" i="261"/>
  <c r="S47" i="262"/>
  <c r="E47" i="262"/>
  <c r="D47" i="262"/>
  <c r="Z47" i="262"/>
  <c r="R47" i="262"/>
  <c r="G47" i="262"/>
  <c r="M47" i="262"/>
  <c r="Q47" i="262"/>
  <c r="T47" i="262"/>
  <c r="Y47" i="262"/>
  <c r="X47" i="262"/>
  <c r="I47" i="262"/>
  <c r="J47" i="262"/>
  <c r="P47" i="262"/>
  <c r="U47" i="262"/>
  <c r="L47" i="262"/>
  <c r="K47" i="262"/>
  <c r="Z1" i="262"/>
  <c r="F47" i="262"/>
  <c r="W47" i="262"/>
  <c r="C47" i="262"/>
  <c r="O47" i="262"/>
  <c r="N47" i="262"/>
  <c r="V47" i="262"/>
  <c r="H47" i="262"/>
  <c r="C9" i="261" l="1"/>
  <c r="C8" i="261"/>
  <c r="C7" i="261"/>
  <c r="B9" i="261"/>
  <c r="B8" i="261"/>
  <c r="B7" i="261"/>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41" i="231" l="1"/>
  <c r="C114" i="245" s="1"/>
  <c r="D141" i="231"/>
  <c r="B114" i="245" s="1"/>
  <c r="D114" i="245" s="1"/>
  <c r="F114" i="245" s="1"/>
  <c r="H63" i="237"/>
  <c r="K55" i="237" s="1"/>
  <c r="H62" i="237"/>
  <c r="K54" i="237" s="1"/>
  <c r="L54" i="237" s="1"/>
  <c r="Q17" i="246"/>
  <c r="P17" i="246"/>
  <c r="O17" i="246"/>
  <c r="N17" i="246"/>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8" i="245"/>
  <c r="F70" i="245"/>
  <c r="L58" i="237" l="1"/>
  <c r="H68" i="237"/>
  <c r="H56" i="237" s="1"/>
  <c r="K56" i="237"/>
  <c r="H70" i="237"/>
  <c r="H72" i="237" s="1"/>
  <c r="H247" i="245"/>
  <c r="G247" i="245"/>
  <c r="H246" i="245"/>
  <c r="H154" i="245" s="1"/>
  <c r="H155" i="245" s="1"/>
  <c r="G246" i="245"/>
  <c r="G154" i="245" s="1"/>
  <c r="G155" i="245" s="1"/>
  <c r="H245" i="245"/>
  <c r="G245" i="245"/>
  <c r="H244" i="245"/>
  <c r="G244" i="245"/>
  <c r="AL243" i="245"/>
  <c r="AM243" i="245" s="1"/>
  <c r="AN243" i="245" s="1"/>
  <c r="AO243" i="245" s="1"/>
  <c r="AP243" i="245" s="1"/>
  <c r="AQ243" i="245" s="1"/>
  <c r="AR243" i="245" s="1"/>
  <c r="AS243" i="245" s="1"/>
  <c r="AT243" i="245" s="1"/>
  <c r="AU243" i="245" s="1"/>
  <c r="H243" i="245"/>
  <c r="H153" i="245" s="1"/>
  <c r="G243" i="245"/>
  <c r="G153" i="245" s="1"/>
  <c r="H242" i="245"/>
  <c r="G242" i="245"/>
  <c r="H241" i="245"/>
  <c r="G241" i="245"/>
  <c r="H240" i="245"/>
  <c r="G240" i="245"/>
  <c r="AL239" i="245"/>
  <c r="AM239" i="245" s="1"/>
  <c r="AN239" i="245" s="1"/>
  <c r="AO239" i="245" s="1"/>
  <c r="AP239" i="245" s="1"/>
  <c r="AQ239" i="245" s="1"/>
  <c r="AR239" i="245" s="1"/>
  <c r="AS239" i="245" s="1"/>
  <c r="AT239" i="245" s="1"/>
  <c r="AU239" i="245" s="1"/>
  <c r="H239" i="245"/>
  <c r="G239" i="245"/>
  <c r="H238" i="245"/>
  <c r="G238" i="245"/>
  <c r="H237" i="245"/>
  <c r="G237" i="245"/>
  <c r="H236" i="245"/>
  <c r="G236" i="245"/>
  <c r="H235" i="245"/>
  <c r="G235" i="245"/>
  <c r="AL234" i="245"/>
  <c r="AM234" i="245" s="1"/>
  <c r="AN234" i="245" s="1"/>
  <c r="AO234" i="245" s="1"/>
  <c r="AP234" i="245" s="1"/>
  <c r="AQ234" i="245" s="1"/>
  <c r="AR234" i="245" s="1"/>
  <c r="AS234" i="245" s="1"/>
  <c r="AT234" i="245" s="1"/>
  <c r="AU234" i="245" s="1"/>
  <c r="H234" i="245"/>
  <c r="H152" i="245" s="1"/>
  <c r="H171" i="245" s="1"/>
  <c r="G234" i="245"/>
  <c r="G152" i="245" s="1"/>
  <c r="G171" i="245" s="1"/>
  <c r="AL226" i="245"/>
  <c r="AM226" i="245" s="1"/>
  <c r="AN226" i="245" s="1"/>
  <c r="AO226" i="245" s="1"/>
  <c r="AP226" i="245" s="1"/>
  <c r="AQ226" i="245" s="1"/>
  <c r="AR226" i="245" s="1"/>
  <c r="AS226" i="245" s="1"/>
  <c r="AT226" i="245" s="1"/>
  <c r="AU226" i="245" s="1"/>
  <c r="AL222" i="245"/>
  <c r="AM222" i="245" s="1"/>
  <c r="AN222" i="245" s="1"/>
  <c r="AO222" i="245" s="1"/>
  <c r="AP222" i="245" s="1"/>
  <c r="AQ222" i="245" s="1"/>
  <c r="AR222" i="245" s="1"/>
  <c r="AS222" i="245" s="1"/>
  <c r="AT222" i="245" s="1"/>
  <c r="AU222"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E209" i="245"/>
  <c r="T160" i="245" s="1"/>
  <c r="T161" i="245" s="1"/>
  <c r="E208" i="245"/>
  <c r="AG159" i="245" s="1"/>
  <c r="E207" i="245"/>
  <c r="AT158" i="245" s="1"/>
  <c r="E206" i="245"/>
  <c r="AE157" i="245" s="1"/>
  <c r="E205" i="245"/>
  <c r="AR156" i="245" s="1"/>
  <c r="E201" i="245"/>
  <c r="C201" i="245"/>
  <c r="E200" i="245"/>
  <c r="AC174" i="245" s="1"/>
  <c r="C200" i="245"/>
  <c r="C199" i="245"/>
  <c r="C198" i="245"/>
  <c r="E197" i="245"/>
  <c r="C197" i="245"/>
  <c r="C196" i="245"/>
  <c r="D195" i="245"/>
  <c r="D193" i="245"/>
  <c r="D192" i="245"/>
  <c r="D191" i="245"/>
  <c r="D190" i="245"/>
  <c r="AU175" i="245"/>
  <c r="AT175" i="245"/>
  <c r="AS175" i="245"/>
  <c r="AR175" i="245"/>
  <c r="AQ175" i="245"/>
  <c r="AP175" i="245"/>
  <c r="AO175" i="245"/>
  <c r="AN175" i="245"/>
  <c r="AM175" i="245"/>
  <c r="AL175" i="245"/>
  <c r="AK175" i="245"/>
  <c r="AJ175" i="245"/>
  <c r="AI175" i="245"/>
  <c r="AH175" i="245"/>
  <c r="AG175" i="245"/>
  <c r="AF175" i="245"/>
  <c r="AE175" i="245"/>
  <c r="AD175" i="245"/>
  <c r="AC175" i="245"/>
  <c r="AB175" i="245"/>
  <c r="AA175" i="245"/>
  <c r="Z175" i="245"/>
  <c r="Y175" i="245"/>
  <c r="X175" i="245"/>
  <c r="W175" i="245"/>
  <c r="V175" i="245"/>
  <c r="U175" i="245"/>
  <c r="T175" i="245"/>
  <c r="S175" i="245"/>
  <c r="R175" i="245"/>
  <c r="Q175" i="245"/>
  <c r="P175" i="245"/>
  <c r="O175" i="245"/>
  <c r="N175" i="245"/>
  <c r="M175" i="245"/>
  <c r="L175" i="245"/>
  <c r="K175" i="245"/>
  <c r="J175" i="245"/>
  <c r="I175" i="245"/>
  <c r="H175" i="245"/>
  <c r="G175" i="245"/>
  <c r="F169" i="245"/>
  <c r="F170" i="245" s="1"/>
  <c r="F171" i="245" s="1"/>
  <c r="AU166" i="245"/>
  <c r="AT166" i="245"/>
  <c r="AS166" i="245"/>
  <c r="AR166" i="245"/>
  <c r="AQ166" i="245"/>
  <c r="AP166" i="245"/>
  <c r="AO166" i="245"/>
  <c r="AN166" i="245"/>
  <c r="AM166" i="245"/>
  <c r="AL166" i="245"/>
  <c r="AK166" i="245"/>
  <c r="AJ166" i="245"/>
  <c r="AI166" i="245"/>
  <c r="AH166" i="245"/>
  <c r="AG166" i="245"/>
  <c r="AF166" i="245"/>
  <c r="AE166" i="245"/>
  <c r="AD166" i="245"/>
  <c r="AC166" i="245"/>
  <c r="AB166" i="245"/>
  <c r="AA166" i="245"/>
  <c r="Z166" i="245"/>
  <c r="Y166" i="245"/>
  <c r="X166" i="245"/>
  <c r="W166" i="245"/>
  <c r="V166" i="245"/>
  <c r="U166" i="245"/>
  <c r="T166" i="245"/>
  <c r="S166" i="245"/>
  <c r="R166" i="245"/>
  <c r="Q166" i="245"/>
  <c r="P166" i="245"/>
  <c r="O166" i="245"/>
  <c r="N166" i="245"/>
  <c r="M166" i="245"/>
  <c r="L166" i="245"/>
  <c r="K166" i="245"/>
  <c r="J166" i="245"/>
  <c r="I166" i="245"/>
  <c r="H166" i="245"/>
  <c r="G166" i="245"/>
  <c r="AU165" i="245"/>
  <c r="AU176" i="245" s="1"/>
  <c r="AU114" i="245" s="1"/>
  <c r="AT165" i="245"/>
  <c r="AT176" i="245" s="1"/>
  <c r="AT114" i="245" s="1"/>
  <c r="AS165" i="245"/>
  <c r="AS176" i="245" s="1"/>
  <c r="AS114" i="245" s="1"/>
  <c r="AR165" i="245"/>
  <c r="AR176" i="245" s="1"/>
  <c r="AR114" i="245" s="1"/>
  <c r="AQ165" i="245"/>
  <c r="AQ176" i="245" s="1"/>
  <c r="AQ114" i="245" s="1"/>
  <c r="AP165" i="245"/>
  <c r="AP176" i="245" s="1"/>
  <c r="AP114" i="245" s="1"/>
  <c r="AO165" i="245"/>
  <c r="AO176" i="245" s="1"/>
  <c r="AO114" i="245" s="1"/>
  <c r="AN165" i="245"/>
  <c r="AN176" i="245" s="1"/>
  <c r="AN114" i="245" s="1"/>
  <c r="AM165" i="245"/>
  <c r="AM176" i="245" s="1"/>
  <c r="AM114" i="245" s="1"/>
  <c r="AL165" i="245"/>
  <c r="AL176" i="245" s="1"/>
  <c r="AL114" i="245" s="1"/>
  <c r="AK165" i="245"/>
  <c r="AK176" i="245" s="1"/>
  <c r="AK114" i="245" s="1"/>
  <c r="AJ165" i="245"/>
  <c r="AJ176" i="245" s="1"/>
  <c r="AJ114" i="245" s="1"/>
  <c r="AI165" i="245"/>
  <c r="AI176" i="245" s="1"/>
  <c r="AI114" i="245" s="1"/>
  <c r="AH165" i="245"/>
  <c r="AH176" i="245" s="1"/>
  <c r="AH114" i="245" s="1"/>
  <c r="AG165" i="245"/>
  <c r="AG176" i="245" s="1"/>
  <c r="AG114" i="245" s="1"/>
  <c r="AF165" i="245"/>
  <c r="AF176" i="245" s="1"/>
  <c r="AF114" i="245" s="1"/>
  <c r="AE165" i="245"/>
  <c r="AE176" i="245" s="1"/>
  <c r="AE114" i="245" s="1"/>
  <c r="AD165" i="245"/>
  <c r="AD176" i="245" s="1"/>
  <c r="AD114" i="245" s="1"/>
  <c r="AC165" i="245"/>
  <c r="AC176" i="245" s="1"/>
  <c r="AC114" i="245" s="1"/>
  <c r="AB165" i="245"/>
  <c r="AB176" i="245" s="1"/>
  <c r="AB114" i="245" s="1"/>
  <c r="AA165" i="245"/>
  <c r="AA176" i="245" s="1"/>
  <c r="AA114" i="245" s="1"/>
  <c r="Z165" i="245"/>
  <c r="Z176" i="245" s="1"/>
  <c r="Z114" i="245" s="1"/>
  <c r="Y165" i="245"/>
  <c r="Y176" i="245" s="1"/>
  <c r="Y114" i="245" s="1"/>
  <c r="X165" i="245"/>
  <c r="X176" i="245" s="1"/>
  <c r="X114" i="245" s="1"/>
  <c r="W165" i="245"/>
  <c r="W176" i="245" s="1"/>
  <c r="W114" i="245" s="1"/>
  <c r="V165" i="245"/>
  <c r="V176" i="245" s="1"/>
  <c r="V114" i="245" s="1"/>
  <c r="U165" i="245"/>
  <c r="U176" i="245" s="1"/>
  <c r="U114" i="245" s="1"/>
  <c r="T165" i="245"/>
  <c r="T176" i="245" s="1"/>
  <c r="T114" i="245" s="1"/>
  <c r="S165" i="245"/>
  <c r="S176" i="245" s="1"/>
  <c r="S114" i="245" s="1"/>
  <c r="R165" i="245"/>
  <c r="R176" i="245" s="1"/>
  <c r="R114" i="245" s="1"/>
  <c r="Q165" i="245"/>
  <c r="Q176" i="245" s="1"/>
  <c r="Q114" i="245" s="1"/>
  <c r="P165" i="245"/>
  <c r="P176" i="245" s="1"/>
  <c r="P114" i="245" s="1"/>
  <c r="O165" i="245"/>
  <c r="O176" i="245" s="1"/>
  <c r="O114" i="245" s="1"/>
  <c r="N165" i="245"/>
  <c r="N176" i="245" s="1"/>
  <c r="N114" i="245" s="1"/>
  <c r="M165" i="245"/>
  <c r="M176" i="245" s="1"/>
  <c r="M114" i="245" s="1"/>
  <c r="L165" i="245"/>
  <c r="L176" i="245" s="1"/>
  <c r="L114" i="245" s="1"/>
  <c r="K165" i="245"/>
  <c r="K176" i="245" s="1"/>
  <c r="K114" i="245" s="1"/>
  <c r="J165" i="245"/>
  <c r="J176" i="245" s="1"/>
  <c r="J114" i="245" s="1"/>
  <c r="I165" i="245"/>
  <c r="I176" i="245" s="1"/>
  <c r="I114" i="245" s="1"/>
  <c r="H165" i="245"/>
  <c r="H176" i="245" s="1"/>
  <c r="H114" i="245" s="1"/>
  <c r="G165" i="245"/>
  <c r="G176" i="245" s="1"/>
  <c r="G114" i="245" s="1"/>
  <c r="AU164" i="245"/>
  <c r="AT164" i="245"/>
  <c r="AS164" i="245"/>
  <c r="AR164" i="245"/>
  <c r="AQ164" i="245"/>
  <c r="AP164" i="245"/>
  <c r="AO164" i="245"/>
  <c r="AN164" i="245"/>
  <c r="AM164" i="245"/>
  <c r="AL164" i="245"/>
  <c r="AK164" i="245"/>
  <c r="AJ164" i="245"/>
  <c r="AI164" i="245"/>
  <c r="AH164" i="245"/>
  <c r="AG164" i="245"/>
  <c r="AF164" i="245"/>
  <c r="AE164" i="245"/>
  <c r="AD164" i="245"/>
  <c r="AC164" i="245"/>
  <c r="AB164" i="245"/>
  <c r="AA164" i="245"/>
  <c r="Z164" i="245"/>
  <c r="Y164" i="245"/>
  <c r="X164" i="245"/>
  <c r="W164" i="245"/>
  <c r="V164" i="245"/>
  <c r="U164" i="245"/>
  <c r="T164" i="245"/>
  <c r="S164" i="245"/>
  <c r="R164" i="245"/>
  <c r="Q164" i="245"/>
  <c r="P164" i="245"/>
  <c r="O164" i="245"/>
  <c r="N164" i="245"/>
  <c r="M164" i="245"/>
  <c r="L164" i="245"/>
  <c r="K164" i="245"/>
  <c r="J164" i="245"/>
  <c r="I164" i="245"/>
  <c r="H164" i="245"/>
  <c r="G164" i="245"/>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54" i="245"/>
  <c r="AU155" i="245" s="1"/>
  <c r="AT154" i="245"/>
  <c r="AT155" i="245" s="1"/>
  <c r="AS154" i="245"/>
  <c r="AS155" i="245" s="1"/>
  <c r="AR154" i="245"/>
  <c r="AR155" i="245" s="1"/>
  <c r="AQ154" i="245"/>
  <c r="AQ155" i="245" s="1"/>
  <c r="AP154" i="245"/>
  <c r="AP155" i="245" s="1"/>
  <c r="AO154" i="245"/>
  <c r="AO155" i="245" s="1"/>
  <c r="AN154" i="245"/>
  <c r="AN155" i="245" s="1"/>
  <c r="AM154" i="245"/>
  <c r="AM155" i="245" s="1"/>
  <c r="AL154" i="245"/>
  <c r="AL155" i="245" s="1"/>
  <c r="AK154" i="245"/>
  <c r="AK155" i="245" s="1"/>
  <c r="AJ154" i="245"/>
  <c r="AJ155" i="245" s="1"/>
  <c r="AI154" i="245"/>
  <c r="AI155" i="245" s="1"/>
  <c r="AH154" i="245"/>
  <c r="AH155" i="245" s="1"/>
  <c r="AG154" i="245"/>
  <c r="AG155" i="245" s="1"/>
  <c r="AF154" i="245"/>
  <c r="AF155" i="245" s="1"/>
  <c r="AE154" i="245"/>
  <c r="AE155" i="245" s="1"/>
  <c r="AD154" i="245"/>
  <c r="AD155" i="245" s="1"/>
  <c r="AC154" i="245"/>
  <c r="AC155" i="245" s="1"/>
  <c r="AB154" i="245"/>
  <c r="AB155" i="245" s="1"/>
  <c r="AA154" i="245"/>
  <c r="AA155" i="245" s="1"/>
  <c r="Z154" i="245"/>
  <c r="Z155" i="245" s="1"/>
  <c r="Y154" i="245"/>
  <c r="Y155" i="245" s="1"/>
  <c r="X154" i="245"/>
  <c r="X155" i="245" s="1"/>
  <c r="W154" i="245"/>
  <c r="W155" i="245" s="1"/>
  <c r="V154" i="245"/>
  <c r="V155" i="245" s="1"/>
  <c r="U154" i="245"/>
  <c r="U155" i="245" s="1"/>
  <c r="T154" i="245"/>
  <c r="T155" i="245" s="1"/>
  <c r="S154" i="245"/>
  <c r="S155" i="245" s="1"/>
  <c r="R154" i="245"/>
  <c r="R155" i="245" s="1"/>
  <c r="Q154" i="245"/>
  <c r="Q155" i="245" s="1"/>
  <c r="P154" i="245"/>
  <c r="P155" i="245" s="1"/>
  <c r="O154" i="245"/>
  <c r="O155" i="245" s="1"/>
  <c r="N154" i="245"/>
  <c r="N155" i="245" s="1"/>
  <c r="M154" i="245"/>
  <c r="M155" i="245" s="1"/>
  <c r="L154" i="245"/>
  <c r="L155" i="245" s="1"/>
  <c r="K154" i="245"/>
  <c r="K155" i="245" s="1"/>
  <c r="J154" i="245"/>
  <c r="J155" i="245" s="1"/>
  <c r="I154" i="245"/>
  <c r="I155" i="245" s="1"/>
  <c r="AU153" i="245"/>
  <c r="AT153" i="245"/>
  <c r="AS153" i="245"/>
  <c r="AR153" i="245"/>
  <c r="AQ153" i="245"/>
  <c r="AP153" i="245"/>
  <c r="AO153" i="245"/>
  <c r="AN153" i="245"/>
  <c r="AM153" i="245"/>
  <c r="AL153" i="245"/>
  <c r="AK153" i="245"/>
  <c r="AJ153" i="245"/>
  <c r="AI153" i="245"/>
  <c r="AH153" i="245"/>
  <c r="AG153" i="245"/>
  <c r="AF153" i="245"/>
  <c r="AE153" i="245"/>
  <c r="AD153" i="245"/>
  <c r="AC153" i="245"/>
  <c r="AB153" i="245"/>
  <c r="AA153" i="245"/>
  <c r="Z153" i="245"/>
  <c r="Y153" i="245"/>
  <c r="X153" i="245"/>
  <c r="W153" i="245"/>
  <c r="V153" i="245"/>
  <c r="U153" i="245"/>
  <c r="T153" i="245"/>
  <c r="S153" i="245"/>
  <c r="R153" i="245"/>
  <c r="Q153" i="245"/>
  <c r="P153" i="245"/>
  <c r="O153" i="245"/>
  <c r="N153" i="245"/>
  <c r="M153" i="245"/>
  <c r="L153" i="245"/>
  <c r="K153" i="245"/>
  <c r="J153" i="245"/>
  <c r="I153" i="245"/>
  <c r="AU152" i="245"/>
  <c r="AU172" i="245" s="1"/>
  <c r="AT152" i="245"/>
  <c r="AT172" i="245" s="1"/>
  <c r="AS152" i="245"/>
  <c r="AS172" i="245" s="1"/>
  <c r="AR152" i="245"/>
  <c r="AR172" i="245" s="1"/>
  <c r="AQ152" i="245"/>
  <c r="AQ172" i="245" s="1"/>
  <c r="AP152" i="245"/>
  <c r="AP172" i="245" s="1"/>
  <c r="AO152" i="245"/>
  <c r="AO172" i="245" s="1"/>
  <c r="AN152" i="245"/>
  <c r="AN171" i="245" s="1"/>
  <c r="AM152" i="245"/>
  <c r="AM171" i="245" s="1"/>
  <c r="AL152" i="245"/>
  <c r="AL171" i="245" s="1"/>
  <c r="AK152" i="245"/>
  <c r="AK171" i="245" s="1"/>
  <c r="AJ152" i="245"/>
  <c r="AJ171" i="245" s="1"/>
  <c r="AI152" i="245"/>
  <c r="AI171" i="245" s="1"/>
  <c r="AH152" i="245"/>
  <c r="AH171" i="245" s="1"/>
  <c r="AG152" i="245"/>
  <c r="AG171" i="245" s="1"/>
  <c r="AF152" i="245"/>
  <c r="AF171" i="245" s="1"/>
  <c r="AE152" i="245"/>
  <c r="AE171" i="245" s="1"/>
  <c r="AD152" i="245"/>
  <c r="AD171" i="245" s="1"/>
  <c r="AC152" i="245"/>
  <c r="AC171" i="245" s="1"/>
  <c r="AB152" i="245"/>
  <c r="AB171" i="245" s="1"/>
  <c r="AA152" i="245"/>
  <c r="AA172" i="245" s="1"/>
  <c r="Z152" i="245"/>
  <c r="Z172" i="245" s="1"/>
  <c r="Y152" i="245"/>
  <c r="Y172" i="245" s="1"/>
  <c r="X152" i="245"/>
  <c r="X171" i="245" s="1"/>
  <c r="W152" i="245"/>
  <c r="W172" i="245" s="1"/>
  <c r="V152" i="245"/>
  <c r="V172" i="245" s="1"/>
  <c r="U152" i="245"/>
  <c r="U172" i="245" s="1"/>
  <c r="T152" i="245"/>
  <c r="T172" i="245" s="1"/>
  <c r="S152" i="245"/>
  <c r="S172" i="245" s="1"/>
  <c r="R152" i="245"/>
  <c r="R172" i="245" s="1"/>
  <c r="Q152" i="245"/>
  <c r="Q172" i="245" s="1"/>
  <c r="P152" i="245"/>
  <c r="P172" i="245" s="1"/>
  <c r="O152" i="245"/>
  <c r="O172" i="245" s="1"/>
  <c r="N152" i="245"/>
  <c r="N172" i="245" s="1"/>
  <c r="M152" i="245"/>
  <c r="M172" i="245" s="1"/>
  <c r="L152" i="245"/>
  <c r="L171" i="245" s="1"/>
  <c r="K152" i="245"/>
  <c r="K171" i="245" s="1"/>
  <c r="J152" i="245"/>
  <c r="J171" i="245" s="1"/>
  <c r="I152" i="245"/>
  <c r="I171" i="245" s="1"/>
  <c r="F145" i="245"/>
  <c r="F146" i="245" s="1"/>
  <c r="AU144" i="245"/>
  <c r="AU151" i="245" s="1"/>
  <c r="AT144" i="245"/>
  <c r="AT145" i="245" s="1"/>
  <c r="AS144" i="245"/>
  <c r="AS145" i="245" s="1"/>
  <c r="AR144" i="245"/>
  <c r="AR145" i="245" s="1"/>
  <c r="AQ144" i="245"/>
  <c r="AQ145" i="245" s="1"/>
  <c r="AP144" i="245"/>
  <c r="AP145" i="245" s="1"/>
  <c r="AO144" i="245"/>
  <c r="AO167" i="245" s="1"/>
  <c r="AN144" i="245"/>
  <c r="AN167" i="245" s="1"/>
  <c r="AM144" i="245"/>
  <c r="AM167" i="245" s="1"/>
  <c r="AL144" i="245"/>
  <c r="AL167" i="245" s="1"/>
  <c r="AK144" i="245"/>
  <c r="AK145" i="245" s="1"/>
  <c r="AK146" i="245" s="1"/>
  <c r="AK147" i="245" s="1"/>
  <c r="AK148" i="245" s="1"/>
  <c r="AK149" i="245" s="1"/>
  <c r="AJ144" i="245"/>
  <c r="AJ167" i="245" s="1"/>
  <c r="AI144" i="245"/>
  <c r="AI167" i="245" s="1"/>
  <c r="AH144" i="245"/>
  <c r="AH167" i="245" s="1"/>
  <c r="AG144" i="245"/>
  <c r="AG167" i="245" s="1"/>
  <c r="AF144" i="245"/>
  <c r="AF167" i="245" s="1"/>
  <c r="AE144" i="245"/>
  <c r="AE145" i="245" s="1"/>
  <c r="AE146" i="245" s="1"/>
  <c r="AE147" i="245" s="1"/>
  <c r="AE148" i="245" s="1"/>
  <c r="AE149" i="245" s="1"/>
  <c r="AD144" i="245"/>
  <c r="AD167" i="245" s="1"/>
  <c r="AC144" i="245"/>
  <c r="AC167" i="245" s="1"/>
  <c r="AB144" i="245"/>
  <c r="AB168" i="245" s="1"/>
  <c r="AA144" i="245"/>
  <c r="AA168" i="245" s="1"/>
  <c r="Z144" i="245"/>
  <c r="Z168" i="245" s="1"/>
  <c r="Y144" i="245"/>
  <c r="Y151" i="245" s="1"/>
  <c r="X144" i="245"/>
  <c r="X151" i="245" s="1"/>
  <c r="W144" i="245"/>
  <c r="W145" i="245" s="1"/>
  <c r="V144" i="245"/>
  <c r="V145" i="245" s="1"/>
  <c r="U144" i="245"/>
  <c r="U145" i="245" s="1"/>
  <c r="T144" i="245"/>
  <c r="T145" i="245" s="1"/>
  <c r="S144" i="245"/>
  <c r="S151" i="245" s="1"/>
  <c r="R144" i="245"/>
  <c r="R145" i="245" s="1"/>
  <c r="Q144" i="245"/>
  <c r="Q145" i="245" s="1"/>
  <c r="P144" i="245"/>
  <c r="P145" i="245" s="1"/>
  <c r="O144" i="245"/>
  <c r="O151" i="245" s="1"/>
  <c r="N144" i="245"/>
  <c r="N145" i="245" s="1"/>
  <c r="M144" i="245"/>
  <c r="M167" i="245" s="1"/>
  <c r="L144" i="245"/>
  <c r="L167" i="245" s="1"/>
  <c r="K144" i="245"/>
  <c r="K167" i="245" s="1"/>
  <c r="J144" i="245"/>
  <c r="J167" i="245" s="1"/>
  <c r="I144" i="245"/>
  <c r="I167" i="245" s="1"/>
  <c r="H144" i="245"/>
  <c r="H167" i="245" s="1"/>
  <c r="G144" i="245"/>
  <c r="G167" i="245" s="1"/>
  <c r="F141" i="245"/>
  <c r="F142" i="245" s="1"/>
  <c r="AU140" i="245"/>
  <c r="AU141" i="245" s="1"/>
  <c r="AU142" i="245" s="1"/>
  <c r="AT140" i="245"/>
  <c r="AT143" i="245" s="1"/>
  <c r="AS140" i="245"/>
  <c r="AS143" i="245" s="1"/>
  <c r="AR140" i="245"/>
  <c r="AR143" i="245" s="1"/>
  <c r="AQ140" i="245"/>
  <c r="AQ143" i="245" s="1"/>
  <c r="AP140" i="245"/>
  <c r="AP143" i="245" s="1"/>
  <c r="AO140" i="245"/>
  <c r="AO143" i="245" s="1"/>
  <c r="AN140" i="245"/>
  <c r="AN143" i="245" s="1"/>
  <c r="AM140" i="245"/>
  <c r="AM141" i="245" s="1"/>
  <c r="AM142" i="245" s="1"/>
  <c r="AL140" i="245"/>
  <c r="AL143" i="245" s="1"/>
  <c r="AK140" i="245"/>
  <c r="AK143" i="245" s="1"/>
  <c r="AJ140" i="245"/>
  <c r="AJ143" i="245" s="1"/>
  <c r="AI140" i="245"/>
  <c r="AI143" i="245" s="1"/>
  <c r="AH140" i="245"/>
  <c r="AH143" i="245" s="1"/>
  <c r="AG140" i="245"/>
  <c r="AG141" i="245" s="1"/>
  <c r="AG142" i="245" s="1"/>
  <c r="AF140" i="245"/>
  <c r="AF143" i="245" s="1"/>
  <c r="AE140" i="245"/>
  <c r="AE141" i="245" s="1"/>
  <c r="AE142" i="245" s="1"/>
  <c r="AD140" i="245"/>
  <c r="AD141" i="245" s="1"/>
  <c r="AD142" i="245" s="1"/>
  <c r="AC140" i="245"/>
  <c r="AC141" i="245" s="1"/>
  <c r="AC142" i="245" s="1"/>
  <c r="AB140" i="245"/>
  <c r="AB141" i="245" s="1"/>
  <c r="AB142" i="245" s="1"/>
  <c r="AA140" i="245"/>
  <c r="AA141" i="245" s="1"/>
  <c r="AA142" i="245" s="1"/>
  <c r="Z140" i="245"/>
  <c r="Z141" i="245" s="1"/>
  <c r="Z142" i="245" s="1"/>
  <c r="Y140" i="245"/>
  <c r="Y141" i="245" s="1"/>
  <c r="Y142" i="245" s="1"/>
  <c r="X140" i="245"/>
  <c r="X141" i="245" s="1"/>
  <c r="X142" i="245" s="1"/>
  <c r="W140" i="245"/>
  <c r="W141" i="245" s="1"/>
  <c r="W142" i="245" s="1"/>
  <c r="V140" i="245"/>
  <c r="V143" i="245" s="1"/>
  <c r="U140" i="245"/>
  <c r="U143" i="245" s="1"/>
  <c r="T140" i="245"/>
  <c r="T143" i="245" s="1"/>
  <c r="S140" i="245"/>
  <c r="S141" i="245" s="1"/>
  <c r="S142" i="245" s="1"/>
  <c r="R140" i="245"/>
  <c r="R141" i="245" s="1"/>
  <c r="R142" i="245" s="1"/>
  <c r="Q140" i="245"/>
  <c r="Q143" i="245" s="1"/>
  <c r="P140" i="245"/>
  <c r="P143" i="245" s="1"/>
  <c r="O140" i="245"/>
  <c r="O143" i="245" s="1"/>
  <c r="N140" i="245"/>
  <c r="N143" i="245" s="1"/>
  <c r="M140" i="245"/>
  <c r="M143" i="245" s="1"/>
  <c r="L140" i="245"/>
  <c r="L141" i="245" s="1"/>
  <c r="L142" i="245" s="1"/>
  <c r="K140" i="245"/>
  <c r="K141" i="245" s="1"/>
  <c r="K142" i="245" s="1"/>
  <c r="J140" i="245"/>
  <c r="J143" i="245" s="1"/>
  <c r="I140" i="245"/>
  <c r="I143" i="245" s="1"/>
  <c r="H140" i="245"/>
  <c r="H141" i="245" s="1"/>
  <c r="H142" i="245" s="1"/>
  <c r="G140" i="245"/>
  <c r="G141" i="245" s="1"/>
  <c r="G142" i="245" s="1"/>
  <c r="F139" i="245"/>
  <c r="AU135" i="245"/>
  <c r="AU139" i="245" s="1"/>
  <c r="AT135" i="245"/>
  <c r="AT136" i="245" s="1"/>
  <c r="AT137" i="245" s="1"/>
  <c r="AT138" i="245" s="1"/>
  <c r="AS135" i="245"/>
  <c r="AS139" i="245" s="1"/>
  <c r="AR135" i="245"/>
  <c r="AR139" i="245" s="1"/>
  <c r="AQ135" i="245"/>
  <c r="AQ139" i="245" s="1"/>
  <c r="AP135" i="245"/>
  <c r="AP139" i="245" s="1"/>
  <c r="AO135" i="245"/>
  <c r="AO139" i="245" s="1"/>
  <c r="AN135" i="245"/>
  <c r="AN136" i="245" s="1"/>
  <c r="AN137" i="245" s="1"/>
  <c r="AN138" i="245" s="1"/>
  <c r="AM135" i="245"/>
  <c r="AM136" i="245" s="1"/>
  <c r="AM137" i="245" s="1"/>
  <c r="AM138" i="245" s="1"/>
  <c r="AL135" i="245"/>
  <c r="AL136" i="245" s="1"/>
  <c r="AL137" i="245" s="1"/>
  <c r="AL138" i="245" s="1"/>
  <c r="AK135" i="245"/>
  <c r="AK139" i="245" s="1"/>
  <c r="AJ135" i="245"/>
  <c r="AJ139" i="245" s="1"/>
  <c r="AI135" i="245"/>
  <c r="AI139" i="245" s="1"/>
  <c r="AH135" i="245"/>
  <c r="AH139" i="245" s="1"/>
  <c r="AG135" i="245"/>
  <c r="AG136" i="245" s="1"/>
  <c r="AG137" i="245" s="1"/>
  <c r="AG138" i="245" s="1"/>
  <c r="AF135" i="245"/>
  <c r="AF136" i="245" s="1"/>
  <c r="AF137" i="245" s="1"/>
  <c r="AF138" i="245" s="1"/>
  <c r="AE135" i="245"/>
  <c r="AE136" i="245" s="1"/>
  <c r="AE137" i="245" s="1"/>
  <c r="AE138" i="245" s="1"/>
  <c r="AD135" i="245"/>
  <c r="AD139" i="245" s="1"/>
  <c r="AC135" i="245"/>
  <c r="AC139" i="245" s="1"/>
  <c r="AB135" i="245"/>
  <c r="AB136" i="245" s="1"/>
  <c r="AB137" i="245" s="1"/>
  <c r="AB138" i="245" s="1"/>
  <c r="AA135" i="245"/>
  <c r="AA136" i="245" s="1"/>
  <c r="AA137" i="245" s="1"/>
  <c r="AA138" i="245" s="1"/>
  <c r="Z135" i="245"/>
  <c r="Z136" i="245" s="1"/>
  <c r="Z137" i="245" s="1"/>
  <c r="Z138" i="245" s="1"/>
  <c r="Y135" i="245"/>
  <c r="Y136" i="245" s="1"/>
  <c r="Y137" i="245" s="1"/>
  <c r="Y138" i="245" s="1"/>
  <c r="X135" i="245"/>
  <c r="X136" i="245" s="1"/>
  <c r="X137" i="245" s="1"/>
  <c r="X138" i="245" s="1"/>
  <c r="W135" i="245"/>
  <c r="W136" i="245" s="1"/>
  <c r="W137" i="245" s="1"/>
  <c r="W138" i="245" s="1"/>
  <c r="V135" i="245"/>
  <c r="V136" i="245" s="1"/>
  <c r="V137" i="245" s="1"/>
  <c r="V138" i="245" s="1"/>
  <c r="U135" i="245"/>
  <c r="U139" i="245" s="1"/>
  <c r="T135" i="245"/>
  <c r="T139" i="245" s="1"/>
  <c r="S135" i="245"/>
  <c r="S139" i="245" s="1"/>
  <c r="R135" i="245"/>
  <c r="R136" i="245" s="1"/>
  <c r="R137" i="245" s="1"/>
  <c r="R138" i="245" s="1"/>
  <c r="Q135" i="245"/>
  <c r="Q136" i="245" s="1"/>
  <c r="Q137" i="245" s="1"/>
  <c r="Q138" i="245" s="1"/>
  <c r="P135" i="245"/>
  <c r="P139" i="245" s="1"/>
  <c r="O135" i="245"/>
  <c r="O139" i="245" s="1"/>
  <c r="N135" i="245"/>
  <c r="N139" i="245" s="1"/>
  <c r="M135" i="245"/>
  <c r="M139" i="245" s="1"/>
  <c r="L135" i="245"/>
  <c r="L139" i="245" s="1"/>
  <c r="K135" i="245"/>
  <c r="K136" i="245" s="1"/>
  <c r="K137" i="245" s="1"/>
  <c r="K138" i="245" s="1"/>
  <c r="J135" i="245"/>
  <c r="J136" i="245" s="1"/>
  <c r="J137" i="245" s="1"/>
  <c r="J138" i="245" s="1"/>
  <c r="I135" i="245"/>
  <c r="I136" i="245" s="1"/>
  <c r="I137" i="245" s="1"/>
  <c r="I138" i="245" s="1"/>
  <c r="H135" i="245"/>
  <c r="H139" i="245" s="1"/>
  <c r="G135" i="245"/>
  <c r="G139" i="245" s="1"/>
  <c r="AU130" i="245"/>
  <c r="AU131" i="245" s="1"/>
  <c r="AU132" i="245" s="1"/>
  <c r="AT130" i="245"/>
  <c r="AT131" i="245" s="1"/>
  <c r="AT132" i="245" s="1"/>
  <c r="AS130" i="245"/>
  <c r="AS131" i="245" s="1"/>
  <c r="AS132" i="245" s="1"/>
  <c r="AR130" i="245"/>
  <c r="AR131" i="245" s="1"/>
  <c r="AR132" i="245" s="1"/>
  <c r="AQ130" i="245"/>
  <c r="AQ131" i="245" s="1"/>
  <c r="AQ132" i="245" s="1"/>
  <c r="AP130" i="245"/>
  <c r="AP131" i="245" s="1"/>
  <c r="AP132" i="245" s="1"/>
  <c r="AO130" i="245"/>
  <c r="AO131" i="245" s="1"/>
  <c r="AO132" i="245" s="1"/>
  <c r="AN130" i="245"/>
  <c r="AN131" i="245" s="1"/>
  <c r="AN132" i="245" s="1"/>
  <c r="AM130" i="245"/>
  <c r="AM131" i="245" s="1"/>
  <c r="AM132" i="245" s="1"/>
  <c r="AL130" i="245"/>
  <c r="AL131" i="245" s="1"/>
  <c r="AL132" i="245" s="1"/>
  <c r="AK130" i="245"/>
  <c r="AK131" i="245" s="1"/>
  <c r="AK132" i="245" s="1"/>
  <c r="AJ130" i="245"/>
  <c r="AJ131" i="245" s="1"/>
  <c r="AJ132" i="245" s="1"/>
  <c r="AI130" i="245"/>
  <c r="AI131" i="245" s="1"/>
  <c r="AI132" i="245" s="1"/>
  <c r="AH130" i="245"/>
  <c r="AH131" i="245" s="1"/>
  <c r="AH132" i="245" s="1"/>
  <c r="AG130" i="245"/>
  <c r="AG131" i="245" s="1"/>
  <c r="AG132" i="245" s="1"/>
  <c r="AF130" i="245"/>
  <c r="AF131" i="245" s="1"/>
  <c r="AF132" i="245" s="1"/>
  <c r="AE130" i="245"/>
  <c r="AE131" i="245" s="1"/>
  <c r="AE132" i="245" s="1"/>
  <c r="AD130" i="245"/>
  <c r="AD131" i="245" s="1"/>
  <c r="AD132" i="245" s="1"/>
  <c r="AC130" i="245"/>
  <c r="AC131" i="245" s="1"/>
  <c r="AC132" i="245" s="1"/>
  <c r="AB130" i="245"/>
  <c r="AB131" i="245" s="1"/>
  <c r="AB132" i="245" s="1"/>
  <c r="AA130" i="245"/>
  <c r="AA131" i="245" s="1"/>
  <c r="AA132" i="245" s="1"/>
  <c r="Z130" i="245"/>
  <c r="Z131" i="245" s="1"/>
  <c r="Z132" i="245" s="1"/>
  <c r="Z134" i="245" s="1"/>
  <c r="Y130" i="245"/>
  <c r="Y131" i="245" s="1"/>
  <c r="Y132" i="245" s="1"/>
  <c r="Y134" i="245" s="1"/>
  <c r="X130" i="245"/>
  <c r="X131" i="245" s="1"/>
  <c r="X132" i="245" s="1"/>
  <c r="W130" i="245"/>
  <c r="W131" i="245" s="1"/>
  <c r="W132" i="245" s="1"/>
  <c r="V130" i="245"/>
  <c r="V131" i="245" s="1"/>
  <c r="V132" i="245" s="1"/>
  <c r="U130" i="245"/>
  <c r="U131" i="245" s="1"/>
  <c r="U132" i="245" s="1"/>
  <c r="T130" i="245"/>
  <c r="T131" i="245" s="1"/>
  <c r="T132" i="245" s="1"/>
  <c r="S130" i="245"/>
  <c r="S131" i="245" s="1"/>
  <c r="S132" i="245" s="1"/>
  <c r="R130" i="245"/>
  <c r="R131" i="245" s="1"/>
  <c r="R132" i="245" s="1"/>
  <c r="Q130" i="245"/>
  <c r="Q131" i="245" s="1"/>
  <c r="Q132" i="245" s="1"/>
  <c r="P130" i="245"/>
  <c r="P131" i="245" s="1"/>
  <c r="P132" i="245" s="1"/>
  <c r="O130" i="245"/>
  <c r="O131" i="245" s="1"/>
  <c r="O132" i="245" s="1"/>
  <c r="N130" i="245"/>
  <c r="N131" i="245" s="1"/>
  <c r="N132" i="245" s="1"/>
  <c r="M130" i="245"/>
  <c r="M131" i="245" s="1"/>
  <c r="M132" i="245" s="1"/>
  <c r="L130" i="245"/>
  <c r="L131" i="245" s="1"/>
  <c r="L132" i="245" s="1"/>
  <c r="K130" i="245"/>
  <c r="K131" i="245" s="1"/>
  <c r="K132" i="245" s="1"/>
  <c r="J130" i="245"/>
  <c r="J131" i="245" s="1"/>
  <c r="J132" i="245" s="1"/>
  <c r="I130" i="245"/>
  <c r="I131" i="245" s="1"/>
  <c r="I132" i="245" s="1"/>
  <c r="H130" i="245"/>
  <c r="H131" i="245" s="1"/>
  <c r="H132" i="245" s="1"/>
  <c r="G130" i="245"/>
  <c r="G131" i="245" s="1"/>
  <c r="G132" i="245" s="1"/>
  <c r="AU126" i="245"/>
  <c r="AU127" i="245" s="1"/>
  <c r="AU128" i="245" s="1"/>
  <c r="AU129" i="245" s="1"/>
  <c r="AT126" i="245"/>
  <c r="AT127" i="245" s="1"/>
  <c r="AT128" i="245" s="1"/>
  <c r="AT129" i="245" s="1"/>
  <c r="AS126" i="245"/>
  <c r="AS127" i="245" s="1"/>
  <c r="AS128" i="245" s="1"/>
  <c r="AS129" i="245" s="1"/>
  <c r="AR126" i="245"/>
  <c r="AR127" i="245" s="1"/>
  <c r="AR128" i="245" s="1"/>
  <c r="AR129" i="245" s="1"/>
  <c r="AQ126" i="245"/>
  <c r="AQ127" i="245" s="1"/>
  <c r="AQ128" i="245" s="1"/>
  <c r="AQ129" i="245" s="1"/>
  <c r="AP126" i="245"/>
  <c r="AP127" i="245" s="1"/>
  <c r="AP128" i="245" s="1"/>
  <c r="AP129" i="245" s="1"/>
  <c r="AO126" i="245"/>
  <c r="AO127" i="245" s="1"/>
  <c r="AO128" i="245" s="1"/>
  <c r="AO129" i="245" s="1"/>
  <c r="AN126" i="245"/>
  <c r="AN127" i="245" s="1"/>
  <c r="AN128" i="245" s="1"/>
  <c r="AN129" i="245" s="1"/>
  <c r="AM126" i="245"/>
  <c r="AM127" i="245" s="1"/>
  <c r="AM128" i="245" s="1"/>
  <c r="AM129" i="245" s="1"/>
  <c r="AL126" i="245"/>
  <c r="AL127" i="245" s="1"/>
  <c r="AL128" i="245" s="1"/>
  <c r="AL129" i="245" s="1"/>
  <c r="AK126" i="245"/>
  <c r="AK127" i="245" s="1"/>
  <c r="AK128" i="245" s="1"/>
  <c r="AK129" i="245" s="1"/>
  <c r="AJ126" i="245"/>
  <c r="AJ127" i="245" s="1"/>
  <c r="AJ128" i="245" s="1"/>
  <c r="AJ129" i="245" s="1"/>
  <c r="AI126" i="245"/>
  <c r="AI127" i="245" s="1"/>
  <c r="AI128" i="245" s="1"/>
  <c r="AI129" i="245" s="1"/>
  <c r="AH126" i="245"/>
  <c r="AH127" i="245" s="1"/>
  <c r="AH128" i="245" s="1"/>
  <c r="AH129" i="245" s="1"/>
  <c r="AG126" i="245"/>
  <c r="AG127" i="245" s="1"/>
  <c r="AG128" i="245" s="1"/>
  <c r="AG129" i="245" s="1"/>
  <c r="AF126" i="245"/>
  <c r="AF127" i="245" s="1"/>
  <c r="AF128" i="245" s="1"/>
  <c r="AF129" i="245" s="1"/>
  <c r="AE126" i="245"/>
  <c r="AE127" i="245" s="1"/>
  <c r="AE128" i="245" s="1"/>
  <c r="AE129" i="245" s="1"/>
  <c r="AD126" i="245"/>
  <c r="AD127" i="245" s="1"/>
  <c r="AD128" i="245" s="1"/>
  <c r="AD129" i="245" s="1"/>
  <c r="AC126" i="245"/>
  <c r="AC127" i="245" s="1"/>
  <c r="AC128" i="245" s="1"/>
  <c r="AC129" i="245" s="1"/>
  <c r="AB126" i="245"/>
  <c r="AB127" i="245" s="1"/>
  <c r="AB128" i="245" s="1"/>
  <c r="AB129" i="245" s="1"/>
  <c r="AA126" i="245"/>
  <c r="AA127" i="245" s="1"/>
  <c r="AA128" i="245" s="1"/>
  <c r="AA129" i="245" s="1"/>
  <c r="Z126" i="245"/>
  <c r="Z127" i="245" s="1"/>
  <c r="Z128" i="245" s="1"/>
  <c r="Z129" i="245" s="1"/>
  <c r="Y126" i="245"/>
  <c r="Y127" i="245" s="1"/>
  <c r="Y128" i="245" s="1"/>
  <c r="Y129" i="245" s="1"/>
  <c r="X126" i="245"/>
  <c r="X127" i="245" s="1"/>
  <c r="X128" i="245" s="1"/>
  <c r="X129" i="245" s="1"/>
  <c r="W126" i="245"/>
  <c r="W127" i="245" s="1"/>
  <c r="W128" i="245" s="1"/>
  <c r="W129" i="245" s="1"/>
  <c r="V126" i="245"/>
  <c r="V127" i="245" s="1"/>
  <c r="V128" i="245" s="1"/>
  <c r="V129" i="245" s="1"/>
  <c r="U126" i="245"/>
  <c r="U127" i="245" s="1"/>
  <c r="U128" i="245" s="1"/>
  <c r="U129" i="245" s="1"/>
  <c r="T126" i="245"/>
  <c r="T127" i="245" s="1"/>
  <c r="T128" i="245" s="1"/>
  <c r="T129" i="245" s="1"/>
  <c r="S126" i="245"/>
  <c r="S127" i="245" s="1"/>
  <c r="S128" i="245" s="1"/>
  <c r="S129" i="245" s="1"/>
  <c r="R126" i="245"/>
  <c r="R127" i="245" s="1"/>
  <c r="R128" i="245" s="1"/>
  <c r="R129" i="245" s="1"/>
  <c r="Q126" i="245"/>
  <c r="Q127" i="245" s="1"/>
  <c r="Q128" i="245" s="1"/>
  <c r="Q129" i="245" s="1"/>
  <c r="P126" i="245"/>
  <c r="P127" i="245" s="1"/>
  <c r="P128" i="245" s="1"/>
  <c r="P129" i="245" s="1"/>
  <c r="O126" i="245"/>
  <c r="O127" i="245" s="1"/>
  <c r="O128" i="245" s="1"/>
  <c r="O129" i="245" s="1"/>
  <c r="N126" i="245"/>
  <c r="N127" i="245" s="1"/>
  <c r="N128" i="245" s="1"/>
  <c r="N129" i="245" s="1"/>
  <c r="M126" i="245"/>
  <c r="M127" i="245" s="1"/>
  <c r="M128" i="245" s="1"/>
  <c r="M129" i="245" s="1"/>
  <c r="L126" i="245"/>
  <c r="L127" i="245" s="1"/>
  <c r="L128" i="245" s="1"/>
  <c r="L129" i="245" s="1"/>
  <c r="K126" i="245"/>
  <c r="K127" i="245" s="1"/>
  <c r="K128" i="245" s="1"/>
  <c r="K129" i="245" s="1"/>
  <c r="J126" i="245"/>
  <c r="J127" i="245" s="1"/>
  <c r="J128" i="245" s="1"/>
  <c r="J129" i="245" s="1"/>
  <c r="I126" i="245"/>
  <c r="I127" i="245" s="1"/>
  <c r="I128" i="245" s="1"/>
  <c r="I129" i="245" s="1"/>
  <c r="H126" i="245"/>
  <c r="H127" i="245" s="1"/>
  <c r="H128" i="245" s="1"/>
  <c r="H129" i="245" s="1"/>
  <c r="G126" i="245"/>
  <c r="G127" i="245" s="1"/>
  <c r="G128" i="245" s="1"/>
  <c r="G129" i="245" s="1"/>
  <c r="AU124" i="245"/>
  <c r="AU125" i="245" s="1"/>
  <c r="AT124" i="245"/>
  <c r="AT125" i="245" s="1"/>
  <c r="AS124" i="245"/>
  <c r="AS125" i="245" s="1"/>
  <c r="AR124" i="245"/>
  <c r="AR125" i="245" s="1"/>
  <c r="AQ124" i="245"/>
  <c r="AQ125" i="245" s="1"/>
  <c r="AP124" i="245"/>
  <c r="AP125" i="245" s="1"/>
  <c r="AO124" i="245"/>
  <c r="AO125" i="245" s="1"/>
  <c r="AN124" i="245"/>
  <c r="AN125" i="245" s="1"/>
  <c r="AM124" i="245"/>
  <c r="AM125" i="245" s="1"/>
  <c r="AL124" i="245"/>
  <c r="AL125" i="245" s="1"/>
  <c r="AK124" i="245"/>
  <c r="AK125" i="245" s="1"/>
  <c r="AJ124" i="245"/>
  <c r="AJ125" i="245" s="1"/>
  <c r="AI124" i="245"/>
  <c r="AI125" i="245" s="1"/>
  <c r="AH124" i="245"/>
  <c r="AH125" i="245" s="1"/>
  <c r="AG124" i="245"/>
  <c r="AG125" i="245" s="1"/>
  <c r="AF124" i="245"/>
  <c r="AF125" i="245" s="1"/>
  <c r="AE124" i="245"/>
  <c r="AE125" i="245" s="1"/>
  <c r="AD124" i="245"/>
  <c r="AD125" i="245" s="1"/>
  <c r="AC124" i="245"/>
  <c r="AC125" i="245" s="1"/>
  <c r="AB124" i="245"/>
  <c r="AB125" i="245" s="1"/>
  <c r="AA124" i="245"/>
  <c r="AA125" i="245" s="1"/>
  <c r="Z124" i="245"/>
  <c r="Z125" i="245" s="1"/>
  <c r="Y124" i="245"/>
  <c r="Y125" i="245" s="1"/>
  <c r="X124" i="245"/>
  <c r="X125" i="245" s="1"/>
  <c r="W124" i="245"/>
  <c r="W125" i="245" s="1"/>
  <c r="V124" i="245"/>
  <c r="V125" i="245" s="1"/>
  <c r="U124" i="245"/>
  <c r="U125" i="245" s="1"/>
  <c r="T124" i="245"/>
  <c r="T125" i="245" s="1"/>
  <c r="S124" i="245"/>
  <c r="S125" i="245" s="1"/>
  <c r="R124" i="245"/>
  <c r="R125" i="245" s="1"/>
  <c r="Q124" i="245"/>
  <c r="Q125" i="245" s="1"/>
  <c r="P124" i="245"/>
  <c r="P125" i="245" s="1"/>
  <c r="O124" i="245"/>
  <c r="O125" i="245" s="1"/>
  <c r="N124" i="245"/>
  <c r="N125" i="245" s="1"/>
  <c r="M124" i="245"/>
  <c r="M125" i="245" s="1"/>
  <c r="L124" i="245"/>
  <c r="L125" i="245" s="1"/>
  <c r="K124" i="245"/>
  <c r="K125" i="245" s="1"/>
  <c r="J124" i="245"/>
  <c r="J125" i="245" s="1"/>
  <c r="I124" i="245"/>
  <c r="I125" i="245" s="1"/>
  <c r="H124" i="245"/>
  <c r="H125" i="245" s="1"/>
  <c r="G124" i="245"/>
  <c r="G125" i="245" s="1"/>
  <c r="AU123" i="245"/>
  <c r="AU173" i="245" s="1"/>
  <c r="AT123" i="245"/>
  <c r="AT173" i="245" s="1"/>
  <c r="AS123" i="245"/>
  <c r="AS173" i="245" s="1"/>
  <c r="AR123" i="245"/>
  <c r="AR173" i="245" s="1"/>
  <c r="AQ123" i="245"/>
  <c r="AQ173" i="245" s="1"/>
  <c r="AP123" i="245"/>
  <c r="AP173" i="245" s="1"/>
  <c r="AO123" i="245"/>
  <c r="AO173" i="245" s="1"/>
  <c r="AN123" i="245"/>
  <c r="AN173" i="245" s="1"/>
  <c r="AM123" i="245"/>
  <c r="AM173" i="245" s="1"/>
  <c r="AL123" i="245"/>
  <c r="AL173" i="245" s="1"/>
  <c r="AK123" i="245"/>
  <c r="AK173" i="245" s="1"/>
  <c r="AJ123" i="245"/>
  <c r="AJ173" i="245" s="1"/>
  <c r="AI123" i="245"/>
  <c r="AI173" i="245" s="1"/>
  <c r="AH123" i="245"/>
  <c r="AH173" i="245" s="1"/>
  <c r="AG123" i="245"/>
  <c r="AG173" i="245" s="1"/>
  <c r="AF123" i="245"/>
  <c r="AF173" i="245" s="1"/>
  <c r="AE123" i="245"/>
  <c r="AE173" i="245" s="1"/>
  <c r="AD123" i="245"/>
  <c r="AD173" i="245" s="1"/>
  <c r="AC123" i="245"/>
  <c r="AC173" i="245" s="1"/>
  <c r="AB123" i="245"/>
  <c r="AB173" i="245" s="1"/>
  <c r="AA123" i="245"/>
  <c r="AA173" i="245" s="1"/>
  <c r="Z123" i="245"/>
  <c r="Z173" i="245" s="1"/>
  <c r="Y123" i="245"/>
  <c r="Y173" i="245" s="1"/>
  <c r="X123" i="245"/>
  <c r="X173" i="245" s="1"/>
  <c r="W123" i="245"/>
  <c r="W173" i="245" s="1"/>
  <c r="V123" i="245"/>
  <c r="V173" i="245" s="1"/>
  <c r="U123" i="245"/>
  <c r="U173" i="245" s="1"/>
  <c r="T123" i="245"/>
  <c r="T173" i="245" s="1"/>
  <c r="S123" i="245"/>
  <c r="S173" i="245" s="1"/>
  <c r="R123" i="245"/>
  <c r="R173" i="245" s="1"/>
  <c r="Q123" i="245"/>
  <c r="Q173" i="245" s="1"/>
  <c r="P123" i="245"/>
  <c r="P173" i="245" s="1"/>
  <c r="O123" i="245"/>
  <c r="O173" i="245" s="1"/>
  <c r="N123" i="245"/>
  <c r="N173" i="245" s="1"/>
  <c r="M123" i="245"/>
  <c r="M173" i="245" s="1"/>
  <c r="L123" i="245"/>
  <c r="L173" i="245" s="1"/>
  <c r="K123" i="245"/>
  <c r="K173" i="245" s="1"/>
  <c r="J123" i="245"/>
  <c r="J173" i="245" s="1"/>
  <c r="I123" i="245"/>
  <c r="I173" i="245" s="1"/>
  <c r="H123" i="245"/>
  <c r="H173" i="245" s="1"/>
  <c r="G123" i="245"/>
  <c r="G173" i="245" s="1"/>
  <c r="X139" i="245" l="1"/>
  <c r="Y139" i="245"/>
  <c r="AE151" i="245"/>
  <c r="AI174" i="245"/>
  <c r="AJ174" i="245"/>
  <c r="L174" i="245"/>
  <c r="AS136" i="245"/>
  <c r="AS137" i="245" s="1"/>
  <c r="AS138" i="245" s="1"/>
  <c r="H54" i="237"/>
  <c r="H58" i="237" s="1"/>
  <c r="AR136" i="245"/>
  <c r="AR137" i="245" s="1"/>
  <c r="AR138" i="245" s="1"/>
  <c r="AN172" i="245"/>
  <c r="AT139" i="245"/>
  <c r="H151" i="245"/>
  <c r="AK174" i="245"/>
  <c r="V151" i="245"/>
  <c r="AI151" i="245"/>
  <c r="AJ151" i="245"/>
  <c r="AE143" i="245"/>
  <c r="Y143" i="245"/>
  <c r="R143" i="245"/>
  <c r="AM174" i="245"/>
  <c r="AT141" i="245"/>
  <c r="AT142" i="245" s="1"/>
  <c r="AN174" i="245"/>
  <c r="AL174" i="245"/>
  <c r="AO136" i="245"/>
  <c r="AO137" i="245" s="1"/>
  <c r="AO138" i="245" s="1"/>
  <c r="I139" i="245"/>
  <c r="AB145" i="245"/>
  <c r="AB146" i="245" s="1"/>
  <c r="AB147" i="245" s="1"/>
  <c r="AB148" i="245" s="1"/>
  <c r="AB149" i="245" s="1"/>
  <c r="AC145" i="245"/>
  <c r="AC150" i="245" s="1"/>
  <c r="AQ157" i="245"/>
  <c r="AS157" i="245"/>
  <c r="X158" i="245"/>
  <c r="Y158" i="245"/>
  <c r="AH160" i="245"/>
  <c r="AH161" i="245" s="1"/>
  <c r="AI160" i="245"/>
  <c r="AI161" i="245" s="1"/>
  <c r="V158" i="245"/>
  <c r="W143" i="245"/>
  <c r="AF145" i="245"/>
  <c r="AF146" i="245" s="1"/>
  <c r="AF147" i="245" s="1"/>
  <c r="AF148" i="245" s="1"/>
  <c r="AF149" i="245" s="1"/>
  <c r="AJ160" i="245"/>
  <c r="AJ161" i="245" s="1"/>
  <c r="X143" i="245"/>
  <c r="G151" i="245"/>
  <c r="G69" i="245" s="1"/>
  <c r="AK160" i="245"/>
  <c r="AK161" i="245" s="1"/>
  <c r="AL160" i="245"/>
  <c r="AL161" i="245" s="1"/>
  <c r="Z143" i="245"/>
  <c r="I151" i="245"/>
  <c r="AM160" i="245"/>
  <c r="AM161" i="245" s="1"/>
  <c r="J139" i="245"/>
  <c r="AA143" i="245"/>
  <c r="AB143" i="245"/>
  <c r="Z151" i="245"/>
  <c r="AC143" i="245"/>
  <c r="AB151" i="245"/>
  <c r="AO174" i="245"/>
  <c r="AB139" i="245"/>
  <c r="AC151" i="245"/>
  <c r="AR174" i="245"/>
  <c r="AL139" i="245"/>
  <c r="AG143" i="245"/>
  <c r="AD151" i="245"/>
  <c r="AF151" i="245"/>
  <c r="W158" i="245"/>
  <c r="Z158" i="245"/>
  <c r="AE167" i="245"/>
  <c r="AB158" i="245"/>
  <c r="AK167" i="245"/>
  <c r="AC158" i="245"/>
  <c r="G168" i="245"/>
  <c r="AD158" i="245"/>
  <c r="H168" i="245"/>
  <c r="Q159" i="245"/>
  <c r="AI168" i="245"/>
  <c r="R159" i="245"/>
  <c r="G136" i="245"/>
  <c r="G137" i="245" s="1"/>
  <c r="G138" i="245" s="1"/>
  <c r="S159" i="245"/>
  <c r="AE172" i="245"/>
  <c r="H136" i="245"/>
  <c r="H137" i="245" s="1"/>
  <c r="H138" i="245" s="1"/>
  <c r="T159" i="245"/>
  <c r="AF172" i="245"/>
  <c r="U159" i="245"/>
  <c r="AG172" i="245"/>
  <c r="AR159" i="245"/>
  <c r="AH172" i="245"/>
  <c r="AC136" i="245"/>
  <c r="AC137" i="245" s="1"/>
  <c r="AC138" i="245" s="1"/>
  <c r="G145" i="245"/>
  <c r="G146" i="245" s="1"/>
  <c r="G147" i="245" s="1"/>
  <c r="G148" i="245" s="1"/>
  <c r="G149" i="245" s="1"/>
  <c r="H160" i="245"/>
  <c r="H161" i="245" s="1"/>
  <c r="AI172" i="245"/>
  <c r="AH136" i="245"/>
  <c r="AH137" i="245" s="1"/>
  <c r="AH138" i="245" s="1"/>
  <c r="H145" i="245"/>
  <c r="H146" i="245" s="1"/>
  <c r="H147" i="245" s="1"/>
  <c r="H148" i="245" s="1"/>
  <c r="H149" i="245" s="1"/>
  <c r="I160" i="245"/>
  <c r="I161" i="245" s="1"/>
  <c r="AL172" i="245"/>
  <c r="AK136" i="245"/>
  <c r="AK137" i="245" s="1"/>
  <c r="AK138" i="245" s="1"/>
  <c r="I145" i="245"/>
  <c r="I146" i="245" s="1"/>
  <c r="I147" i="245" s="1"/>
  <c r="I148" i="245" s="1"/>
  <c r="I149" i="245" s="1"/>
  <c r="M160" i="245"/>
  <c r="M161" i="245" s="1"/>
  <c r="AM172" i="245"/>
  <c r="AO157" i="245"/>
  <c r="AR157" i="245"/>
  <c r="AP157" i="245"/>
  <c r="AN160" i="245"/>
  <c r="AN161" i="245" s="1"/>
  <c r="V159" i="245"/>
  <c r="AM159" i="245"/>
  <c r="AT156" i="245"/>
  <c r="AN159" i="245"/>
  <c r="G157" i="245"/>
  <c r="AO159" i="245"/>
  <c r="AP159" i="245"/>
  <c r="H157" i="245"/>
  <c r="I157" i="245"/>
  <c r="AQ159" i="245"/>
  <c r="AK157" i="245"/>
  <c r="AL157" i="245"/>
  <c r="AS159" i="245"/>
  <c r="AM157" i="245"/>
  <c r="AT159" i="245"/>
  <c r="AN157" i="245"/>
  <c r="G160" i="245"/>
  <c r="G161" i="245" s="1"/>
  <c r="AI141" i="245"/>
  <c r="AI142" i="245" s="1"/>
  <c r="AJ141" i="245"/>
  <c r="AJ142" i="245" s="1"/>
  <c r="AP167" i="245"/>
  <c r="AR167" i="245"/>
  <c r="G143" i="245"/>
  <c r="U151" i="245"/>
  <c r="AT167" i="245"/>
  <c r="H143" i="245"/>
  <c r="AU167" i="245"/>
  <c r="I168" i="245"/>
  <c r="AT174" i="245"/>
  <c r="R168" i="245"/>
  <c r="AU174" i="245"/>
  <c r="S145" i="245"/>
  <c r="S146" i="245" s="1"/>
  <c r="S147" i="245" s="1"/>
  <c r="S148" i="245" s="1"/>
  <c r="S149" i="245" s="1"/>
  <c r="X168" i="245"/>
  <c r="AH141" i="245"/>
  <c r="AH142" i="245" s="1"/>
  <c r="K139" i="245"/>
  <c r="X145" i="245"/>
  <c r="X146" i="245" s="1"/>
  <c r="X147" i="245" s="1"/>
  <c r="X148" i="245" s="1"/>
  <c r="X149" i="245" s="1"/>
  <c r="Y168" i="245"/>
  <c r="G174" i="245"/>
  <c r="Q139" i="245"/>
  <c r="Y145" i="245"/>
  <c r="Y146" i="245" s="1"/>
  <c r="Y147" i="245" s="1"/>
  <c r="Y148" i="245" s="1"/>
  <c r="Y149" i="245" s="1"/>
  <c r="AC168" i="245"/>
  <c r="H174" i="245"/>
  <c r="Z145" i="245"/>
  <c r="Z146" i="245" s="1"/>
  <c r="Z147" i="245" s="1"/>
  <c r="Z148" i="245" s="1"/>
  <c r="Z149" i="245" s="1"/>
  <c r="AD168" i="245"/>
  <c r="I174" i="245"/>
  <c r="R139" i="245"/>
  <c r="L136" i="245"/>
  <c r="L137" i="245" s="1"/>
  <c r="L138" i="245" s="1"/>
  <c r="V139" i="245"/>
  <c r="AD143" i="245"/>
  <c r="AA145" i="245"/>
  <c r="AA146" i="245" s="1"/>
  <c r="AA147" i="245" s="1"/>
  <c r="AA148" i="245" s="1"/>
  <c r="AA149" i="245" s="1"/>
  <c r="AK151" i="245"/>
  <c r="AU156" i="245"/>
  <c r="AA158" i="245"/>
  <c r="AU159" i="245"/>
  <c r="AE168" i="245"/>
  <c r="J174" i="245"/>
  <c r="M136" i="245"/>
  <c r="M137" i="245" s="1"/>
  <c r="M138" i="245" s="1"/>
  <c r="AF168" i="245"/>
  <c r="K174" i="245"/>
  <c r="Z139" i="245"/>
  <c r="AJ168" i="245"/>
  <c r="M174" i="245"/>
  <c r="P136" i="245"/>
  <c r="P137" i="245" s="1"/>
  <c r="P138" i="245" s="1"/>
  <c r="AD145" i="245"/>
  <c r="AD146" i="245" s="1"/>
  <c r="AD147" i="245" s="1"/>
  <c r="AD148" i="245" s="1"/>
  <c r="AD149" i="245" s="1"/>
  <c r="AA139" i="245"/>
  <c r="J157" i="245"/>
  <c r="AE158" i="245"/>
  <c r="J160" i="245"/>
  <c r="J161" i="245" s="1"/>
  <c r="AK168" i="245"/>
  <c r="P174" i="245"/>
  <c r="K157" i="245"/>
  <c r="AF158" i="245"/>
  <c r="K160" i="245"/>
  <c r="K161" i="245" s="1"/>
  <c r="AT168" i="245"/>
  <c r="R174" i="245"/>
  <c r="AD136" i="245"/>
  <c r="AD137" i="245" s="1"/>
  <c r="AD138" i="245" s="1"/>
  <c r="AH145" i="245"/>
  <c r="AH146" i="245" s="1"/>
  <c r="AH147" i="245" s="1"/>
  <c r="AH148" i="245" s="1"/>
  <c r="AH149" i="245" s="1"/>
  <c r="L157" i="245"/>
  <c r="AG158" i="245"/>
  <c r="S174" i="245"/>
  <c r="AE139" i="245"/>
  <c r="AI145" i="245"/>
  <c r="M157" i="245"/>
  <c r="J159" i="245"/>
  <c r="AA160" i="245"/>
  <c r="AA161" i="245" s="1"/>
  <c r="G172" i="245"/>
  <c r="Y174" i="245"/>
  <c r="AI136" i="245"/>
  <c r="AI137" i="245" s="1"/>
  <c r="AI138" i="245" s="1"/>
  <c r="AF139" i="245"/>
  <c r="AJ145" i="245"/>
  <c r="N157" i="245"/>
  <c r="K159" i="245"/>
  <c r="AB160" i="245"/>
  <c r="AB161" i="245" s="1"/>
  <c r="N167" i="245"/>
  <c r="J172" i="245"/>
  <c r="Z174" i="245"/>
  <c r="AJ136" i="245"/>
  <c r="AJ137" i="245" s="1"/>
  <c r="AJ138" i="245" s="1"/>
  <c r="O157" i="245"/>
  <c r="L159" i="245"/>
  <c r="AC160" i="245"/>
  <c r="AC161" i="245" s="1"/>
  <c r="P167" i="245"/>
  <c r="K172" i="245"/>
  <c r="AD174" i="245"/>
  <c r="AU145" i="245"/>
  <c r="AU146" i="245" s="1"/>
  <c r="AU147" i="245" s="1"/>
  <c r="AU148" i="245" s="1"/>
  <c r="AU149" i="245" s="1"/>
  <c r="P157" i="245"/>
  <c r="M159" i="245"/>
  <c r="AD160" i="245"/>
  <c r="AD161" i="245" s="1"/>
  <c r="R167" i="245"/>
  <c r="L172" i="245"/>
  <c r="AE174" i="245"/>
  <c r="AM139" i="245"/>
  <c r="AH157" i="245"/>
  <c r="N159" i="245"/>
  <c r="AE160" i="245"/>
  <c r="AE161" i="245" s="1"/>
  <c r="S167" i="245"/>
  <c r="X172" i="245"/>
  <c r="AF174" i="245"/>
  <c r="AN139" i="245"/>
  <c r="AI157" i="245"/>
  <c r="O159" i="245"/>
  <c r="AF160" i="245"/>
  <c r="AF161" i="245" s="1"/>
  <c r="X167" i="245"/>
  <c r="AB172" i="245"/>
  <c r="AG174" i="245"/>
  <c r="AJ157" i="245"/>
  <c r="P159" i="245"/>
  <c r="AG160" i="245"/>
  <c r="AG161" i="245" s="1"/>
  <c r="AD172" i="245"/>
  <c r="AH174" i="245"/>
  <c r="AI158" i="245"/>
  <c r="L156" i="245"/>
  <c r="AT157" i="245"/>
  <c r="M156" i="245"/>
  <c r="AU157" i="245"/>
  <c r="W159" i="245"/>
  <c r="Q156" i="245"/>
  <c r="S157" i="245"/>
  <c r="G158" i="245"/>
  <c r="AJ158" i="245"/>
  <c r="X159" i="245"/>
  <c r="L160" i="245"/>
  <c r="L161" i="245" s="1"/>
  <c r="AO160" i="245"/>
  <c r="AO161" i="245" s="1"/>
  <c r="Y159" i="245"/>
  <c r="AP160" i="245"/>
  <c r="AP161" i="245" s="1"/>
  <c r="S156" i="245"/>
  <c r="U157" i="245"/>
  <c r="I158" i="245"/>
  <c r="AL158" i="245"/>
  <c r="Z159" i="245"/>
  <c r="N160" i="245"/>
  <c r="N161" i="245" s="1"/>
  <c r="AQ160" i="245"/>
  <c r="AQ161" i="245" s="1"/>
  <c r="R157" i="245"/>
  <c r="V157" i="245"/>
  <c r="J158" i="245"/>
  <c r="AM158" i="245"/>
  <c r="AA159" i="245"/>
  <c r="O160" i="245"/>
  <c r="O161" i="245" s="1"/>
  <c r="AR160" i="245"/>
  <c r="AR161" i="245" s="1"/>
  <c r="AS160" i="245"/>
  <c r="AS161" i="245" s="1"/>
  <c r="Q160" i="245"/>
  <c r="Q161" i="245" s="1"/>
  <c r="Q157" i="245"/>
  <c r="AH158" i="245"/>
  <c r="AK158" i="245"/>
  <c r="T156" i="245"/>
  <c r="P160" i="245"/>
  <c r="P161" i="245" s="1"/>
  <c r="V156" i="245"/>
  <c r="X157" i="245"/>
  <c r="L158" i="245"/>
  <c r="AO158" i="245"/>
  <c r="AC159" i="245"/>
  <c r="AT160" i="245"/>
  <c r="AT161" i="245" s="1"/>
  <c r="W156" i="245"/>
  <c r="Y157" i="245"/>
  <c r="M158" i="245"/>
  <c r="AP158" i="245"/>
  <c r="AD159" i="245"/>
  <c r="R160" i="245"/>
  <c r="R161" i="245" s="1"/>
  <c r="AU160" i="245"/>
  <c r="AU161" i="245" s="1"/>
  <c r="T157" i="245"/>
  <c r="W157" i="245"/>
  <c r="X156" i="245"/>
  <c r="Z157" i="245"/>
  <c r="N158" i="245"/>
  <c r="AQ158" i="245"/>
  <c r="AE159" i="245"/>
  <c r="S160" i="245"/>
  <c r="S161" i="245" s="1"/>
  <c r="K158" i="245"/>
  <c r="AA156" i="245"/>
  <c r="AA157" i="245"/>
  <c r="O158" i="245"/>
  <c r="AR158" i="245"/>
  <c r="AF159" i="245"/>
  <c r="U160" i="245"/>
  <c r="U161" i="245" s="1"/>
  <c r="AG156" i="245"/>
  <c r="AB157" i="245"/>
  <c r="P158" i="245"/>
  <c r="AS158" i="245"/>
  <c r="AH159" i="245"/>
  <c r="V160" i="245"/>
  <c r="V161" i="245" s="1"/>
  <c r="AH156" i="245"/>
  <c r="AC157" i="245"/>
  <c r="Q158" i="245"/>
  <c r="AU158" i="245"/>
  <c r="AI159" i="245"/>
  <c r="W160" i="245"/>
  <c r="W161" i="245" s="1"/>
  <c r="H158" i="245"/>
  <c r="U156" i="245"/>
  <c r="AN156" i="245"/>
  <c r="AD157" i="245"/>
  <c r="G159" i="245"/>
  <c r="X160" i="245"/>
  <c r="X161" i="245" s="1"/>
  <c r="R156" i="245"/>
  <c r="AN158" i="245"/>
  <c r="S158" i="245"/>
  <c r="AO156" i="245"/>
  <c r="AF157" i="245"/>
  <c r="T158" i="245"/>
  <c r="H159" i="245"/>
  <c r="AK159" i="245"/>
  <c r="Y160" i="245"/>
  <c r="Y161" i="245" s="1"/>
  <c r="AB159" i="245"/>
  <c r="AJ159" i="245"/>
  <c r="AS156" i="245"/>
  <c r="AG157" i="245"/>
  <c r="U158" i="245"/>
  <c r="I159" i="245"/>
  <c r="AL159" i="245"/>
  <c r="Z160" i="245"/>
  <c r="Z161" i="245" s="1"/>
  <c r="N146" i="245"/>
  <c r="N147" i="245" s="1"/>
  <c r="N148" i="245" s="1"/>
  <c r="N149" i="245" s="1"/>
  <c r="N150" i="245"/>
  <c r="AQ146" i="245"/>
  <c r="AQ147" i="245" s="1"/>
  <c r="AQ148" i="245" s="1"/>
  <c r="AQ149" i="245" s="1"/>
  <c r="AQ150" i="245"/>
  <c r="J133" i="245"/>
  <c r="J134" i="245"/>
  <c r="P146" i="245"/>
  <c r="P147" i="245" s="1"/>
  <c r="P148" i="245" s="1"/>
  <c r="P149" i="245" s="1"/>
  <c r="P150" i="245"/>
  <c r="AR146" i="245"/>
  <c r="AR147" i="245" s="1"/>
  <c r="AR148" i="245" s="1"/>
  <c r="AR149" i="245" s="1"/>
  <c r="AR150" i="245"/>
  <c r="K133" i="245"/>
  <c r="K134" i="245"/>
  <c r="Q146" i="245"/>
  <c r="Q147" i="245" s="1"/>
  <c r="Q148" i="245" s="1"/>
  <c r="Q149" i="245" s="1"/>
  <c r="Q150" i="245"/>
  <c r="AS146" i="245"/>
  <c r="AS147" i="245" s="1"/>
  <c r="AS148" i="245" s="1"/>
  <c r="AS149" i="245" s="1"/>
  <c r="AS150" i="245"/>
  <c r="O133" i="245"/>
  <c r="O134" i="245"/>
  <c r="AT146" i="245"/>
  <c r="AT147" i="245" s="1"/>
  <c r="AT148" i="245" s="1"/>
  <c r="AT149" i="245" s="1"/>
  <c r="AT150" i="245"/>
  <c r="R146" i="245"/>
  <c r="R147" i="245" s="1"/>
  <c r="R148" i="245" s="1"/>
  <c r="R149" i="245" s="1"/>
  <c r="R150" i="245"/>
  <c r="W134" i="245"/>
  <c r="W133" i="245"/>
  <c r="P133" i="245"/>
  <c r="P134" i="245"/>
  <c r="T146" i="245"/>
  <c r="T147" i="245" s="1"/>
  <c r="T148" i="245" s="1"/>
  <c r="T149" i="245" s="1"/>
  <c r="T150" i="245"/>
  <c r="F147" i="245"/>
  <c r="F151" i="245"/>
  <c r="F69" i="245" s="1"/>
  <c r="U146" i="245"/>
  <c r="U147" i="245" s="1"/>
  <c r="U148" i="245" s="1"/>
  <c r="U149" i="245" s="1"/>
  <c r="U150" i="245"/>
  <c r="X134" i="245"/>
  <c r="X133" i="245"/>
  <c r="R134" i="245"/>
  <c r="R133" i="245"/>
  <c r="S134" i="245"/>
  <c r="S133" i="245"/>
  <c r="T134" i="245"/>
  <c r="T133" i="245"/>
  <c r="W146" i="245"/>
  <c r="W147" i="245" s="1"/>
  <c r="W148" i="245" s="1"/>
  <c r="W149" i="245" s="1"/>
  <c r="W150" i="245"/>
  <c r="V146" i="245"/>
  <c r="V147" i="245" s="1"/>
  <c r="V148" i="245" s="1"/>
  <c r="V149" i="245" s="1"/>
  <c r="V150" i="245"/>
  <c r="AP146" i="245"/>
  <c r="AP147" i="245" s="1"/>
  <c r="AP148" i="245" s="1"/>
  <c r="AP149" i="245" s="1"/>
  <c r="AP150" i="245"/>
  <c r="U133" i="245"/>
  <c r="U134" i="245"/>
  <c r="AC134" i="245"/>
  <c r="AC133" i="245"/>
  <c r="V134" i="245"/>
  <c r="V133" i="245"/>
  <c r="Q133" i="245"/>
  <c r="Q134" i="245"/>
  <c r="AD134" i="245"/>
  <c r="AD133" i="245"/>
  <c r="AB134" i="245"/>
  <c r="AB133" i="245"/>
  <c r="AE134" i="245"/>
  <c r="AE133" i="245"/>
  <c r="AA134" i="245"/>
  <c r="AA133" i="245"/>
  <c r="AF133" i="245"/>
  <c r="AF134" i="245"/>
  <c r="AG133" i="245"/>
  <c r="AG134" i="245"/>
  <c r="AL133" i="245"/>
  <c r="AL134" i="245"/>
  <c r="AH133" i="245"/>
  <c r="AH134" i="245"/>
  <c r="AM133" i="245"/>
  <c r="AM134" i="245"/>
  <c r="AQ133" i="245"/>
  <c r="AQ134" i="245"/>
  <c r="AJ133" i="245"/>
  <c r="AJ134" i="245"/>
  <c r="G133" i="245"/>
  <c r="G134" i="245"/>
  <c r="AI133" i="245"/>
  <c r="AI134" i="245"/>
  <c r="H133" i="245"/>
  <c r="H134" i="245"/>
  <c r="AR133" i="245"/>
  <c r="AR134" i="245"/>
  <c r="I133" i="245"/>
  <c r="I134" i="245"/>
  <c r="AK133" i="245"/>
  <c r="AK134" i="245"/>
  <c r="AS133" i="245"/>
  <c r="AS134" i="245"/>
  <c r="AT134" i="245"/>
  <c r="AT133" i="245"/>
  <c r="AN133" i="245"/>
  <c r="AN134" i="245"/>
  <c r="AU134" i="245"/>
  <c r="AU133" i="245"/>
  <c r="L133" i="245"/>
  <c r="L134" i="245"/>
  <c r="M133" i="245"/>
  <c r="M134" i="245"/>
  <c r="AO133" i="245"/>
  <c r="AO134" i="245"/>
  <c r="N133" i="245"/>
  <c r="N134" i="245"/>
  <c r="AP133" i="245"/>
  <c r="AP134" i="245"/>
  <c r="M171" i="245"/>
  <c r="AO171" i="245"/>
  <c r="W139" i="245"/>
  <c r="AA151" i="245"/>
  <c r="O167" i="245"/>
  <c r="AQ167" i="245"/>
  <c r="N171" i="245"/>
  <c r="AP171" i="245"/>
  <c r="AC172" i="245"/>
  <c r="O171" i="245"/>
  <c r="AQ171" i="245"/>
  <c r="Q167" i="245"/>
  <c r="AS167" i="245"/>
  <c r="P171" i="245"/>
  <c r="AR171" i="245"/>
  <c r="AG168" i="245"/>
  <c r="Q171" i="245"/>
  <c r="AS171" i="245"/>
  <c r="AH168" i="245"/>
  <c r="R171" i="245"/>
  <c r="AT171" i="245"/>
  <c r="T167" i="245"/>
  <c r="S171" i="245"/>
  <c r="AU171" i="245"/>
  <c r="AG151" i="245"/>
  <c r="U167" i="245"/>
  <c r="T171" i="245"/>
  <c r="Y133" i="245"/>
  <c r="N136" i="245"/>
  <c r="N137" i="245" s="1"/>
  <c r="N138" i="245" s="1"/>
  <c r="AP136" i="245"/>
  <c r="AP137" i="245" s="1"/>
  <c r="AP138" i="245" s="1"/>
  <c r="AH151" i="245"/>
  <c r="Y156" i="245"/>
  <c r="V167" i="245"/>
  <c r="U171" i="245"/>
  <c r="H172" i="245"/>
  <c r="AJ172" i="245"/>
  <c r="Z133" i="245"/>
  <c r="O136" i="245"/>
  <c r="O137" i="245" s="1"/>
  <c r="O138" i="245" s="1"/>
  <c r="AQ136" i="245"/>
  <c r="AQ137" i="245" s="1"/>
  <c r="AQ138" i="245" s="1"/>
  <c r="AF141" i="245"/>
  <c r="AF142" i="245" s="1"/>
  <c r="AG145" i="245"/>
  <c r="Z156" i="245"/>
  <c r="W167" i="245"/>
  <c r="J168" i="245"/>
  <c r="AL168" i="245"/>
  <c r="V171" i="245"/>
  <c r="I172" i="245"/>
  <c r="AK172" i="245"/>
  <c r="K168" i="245"/>
  <c r="AM168" i="245"/>
  <c r="W171" i="245"/>
  <c r="AG139" i="245"/>
  <c r="F143" i="245"/>
  <c r="AB156" i="245"/>
  <c r="Y167" i="245"/>
  <c r="L168" i="245"/>
  <c r="AN168" i="245"/>
  <c r="J151" i="245"/>
  <c r="AL151" i="245"/>
  <c r="AC156" i="245"/>
  <c r="Z167" i="245"/>
  <c r="M168" i="245"/>
  <c r="AO168" i="245"/>
  <c r="Y171" i="245"/>
  <c r="N174" i="245"/>
  <c r="AP174" i="245"/>
  <c r="S136" i="245"/>
  <c r="S137" i="245" s="1"/>
  <c r="S138" i="245" s="1"/>
  <c r="AU136" i="245"/>
  <c r="AU137" i="245" s="1"/>
  <c r="AU138" i="245" s="1"/>
  <c r="K151" i="245"/>
  <c r="AM151" i="245"/>
  <c r="AD156" i="245"/>
  <c r="AA167" i="245"/>
  <c r="N168" i="245"/>
  <c r="AP168" i="245"/>
  <c r="Z171" i="245"/>
  <c r="O174" i="245"/>
  <c r="AQ174" i="245"/>
  <c r="T136" i="245"/>
  <c r="T137" i="245" s="1"/>
  <c r="T138" i="245" s="1"/>
  <c r="I141" i="245"/>
  <c r="I142" i="245" s="1"/>
  <c r="AK141" i="245"/>
  <c r="AK142" i="245" s="1"/>
  <c r="J145" i="245"/>
  <c r="AL145" i="245"/>
  <c r="L151" i="245"/>
  <c r="AN151" i="245"/>
  <c r="AE156" i="245"/>
  <c r="AB167" i="245"/>
  <c r="O168" i="245"/>
  <c r="AQ168" i="245"/>
  <c r="AA171" i="245"/>
  <c r="U136" i="245"/>
  <c r="U137" i="245" s="1"/>
  <c r="U138" i="245" s="1"/>
  <c r="J141" i="245"/>
  <c r="J142" i="245" s="1"/>
  <c r="AL141" i="245"/>
  <c r="AL142" i="245" s="1"/>
  <c r="K145" i="245"/>
  <c r="AM145" i="245"/>
  <c r="M151" i="245"/>
  <c r="AO151" i="245"/>
  <c r="AF156" i="245"/>
  <c r="P168" i="245"/>
  <c r="AR168" i="245"/>
  <c r="Q174" i="245"/>
  <c r="AS174" i="245"/>
  <c r="K143" i="245"/>
  <c r="AM143" i="245"/>
  <c r="L145" i="245"/>
  <c r="AN145" i="245"/>
  <c r="N151" i="245"/>
  <c r="AP151" i="245"/>
  <c r="Q168" i="245"/>
  <c r="AS168" i="245"/>
  <c r="L143" i="245"/>
  <c r="AN141" i="245"/>
  <c r="AN142" i="245" s="1"/>
  <c r="AQ151" i="245"/>
  <c r="M141" i="245"/>
  <c r="M142" i="245" s="1"/>
  <c r="AO141" i="245"/>
  <c r="AO142" i="245" s="1"/>
  <c r="P151" i="245"/>
  <c r="AR151" i="245"/>
  <c r="G156" i="245"/>
  <c r="AI156" i="245"/>
  <c r="S168" i="245"/>
  <c r="AU168" i="245"/>
  <c r="T174" i="245"/>
  <c r="AO145" i="245"/>
  <c r="N141" i="245"/>
  <c r="N142" i="245" s="1"/>
  <c r="AP141" i="245"/>
  <c r="AP142" i="245" s="1"/>
  <c r="O145" i="245"/>
  <c r="AE150" i="245"/>
  <c r="Q151" i="245"/>
  <c r="AS151" i="245"/>
  <c r="H156" i="245"/>
  <c r="AJ156" i="245"/>
  <c r="T168" i="245"/>
  <c r="U174" i="245"/>
  <c r="O141" i="245"/>
  <c r="O142" i="245" s="1"/>
  <c r="AQ141" i="245"/>
  <c r="AQ142" i="245" s="1"/>
  <c r="R151" i="245"/>
  <c r="AT151" i="245"/>
  <c r="I156" i="245"/>
  <c r="AK156" i="245"/>
  <c r="U168" i="245"/>
  <c r="V174" i="245"/>
  <c r="M145" i="245"/>
  <c r="P141" i="245"/>
  <c r="P142" i="245" s="1"/>
  <c r="AR141" i="245"/>
  <c r="AR142" i="245" s="1"/>
  <c r="J156" i="245"/>
  <c r="AL156" i="245"/>
  <c r="V168" i="245"/>
  <c r="W174" i="245"/>
  <c r="Q141" i="245"/>
  <c r="Q142" i="245" s="1"/>
  <c r="AS141" i="245"/>
  <c r="AS142" i="245" s="1"/>
  <c r="F150" i="245"/>
  <c r="T151" i="245"/>
  <c r="K156" i="245"/>
  <c r="AM156" i="245"/>
  <c r="W168" i="245"/>
  <c r="X174" i="245"/>
  <c r="S143" i="245"/>
  <c r="AU143" i="245"/>
  <c r="T141" i="245"/>
  <c r="T142" i="245" s="1"/>
  <c r="AK150" i="245"/>
  <c r="W151" i="245"/>
  <c r="N156" i="245"/>
  <c r="AP156" i="245"/>
  <c r="AA174" i="245"/>
  <c r="U141" i="245"/>
  <c r="U142" i="245" s="1"/>
  <c r="O156" i="245"/>
  <c r="AQ156" i="245"/>
  <c r="AB174" i="245"/>
  <c r="V141" i="245"/>
  <c r="V142" i="245" s="1"/>
  <c r="P156" i="245"/>
  <c r="R158" i="245"/>
  <c r="E210" i="231"/>
  <c r="C210" i="231"/>
  <c r="AB150" i="245" l="1"/>
  <c r="AF150" i="245"/>
  <c r="AC146" i="245"/>
  <c r="AC147" i="245" s="1"/>
  <c r="AC148" i="245" s="1"/>
  <c r="AC149" i="245" s="1"/>
  <c r="AD150" i="245"/>
  <c r="AH150" i="245"/>
  <c r="Y150" i="245"/>
  <c r="AA150" i="245"/>
  <c r="H150" i="245"/>
  <c r="I150" i="245"/>
  <c r="G150" i="245"/>
  <c r="S150" i="245"/>
  <c r="AU150" i="245"/>
  <c r="AJ146" i="245"/>
  <c r="AJ147" i="245" s="1"/>
  <c r="AJ148" i="245" s="1"/>
  <c r="AJ149" i="245" s="1"/>
  <c r="AJ150" i="245"/>
  <c r="X150" i="245"/>
  <c r="Z150" i="245"/>
  <c r="AI146" i="245"/>
  <c r="AI147" i="245" s="1"/>
  <c r="AI148" i="245" s="1"/>
  <c r="AI149" i="245" s="1"/>
  <c r="AI150" i="245"/>
  <c r="AL150" i="245"/>
  <c r="AL146" i="245"/>
  <c r="AL147" i="245" s="1"/>
  <c r="AL148" i="245" s="1"/>
  <c r="AL149" i="245" s="1"/>
  <c r="AN146" i="245"/>
  <c r="AN147" i="245" s="1"/>
  <c r="AN148" i="245" s="1"/>
  <c r="AN149" i="245" s="1"/>
  <c r="AN150" i="245"/>
  <c r="L146" i="245"/>
  <c r="L147" i="245" s="1"/>
  <c r="L148" i="245" s="1"/>
  <c r="L149" i="245" s="1"/>
  <c r="L150" i="245"/>
  <c r="J150" i="245"/>
  <c r="J146" i="245"/>
  <c r="J147" i="245" s="1"/>
  <c r="J148" i="245" s="1"/>
  <c r="J149" i="245" s="1"/>
  <c r="AO146" i="245"/>
  <c r="AO147" i="245" s="1"/>
  <c r="AO148" i="245" s="1"/>
  <c r="AO149" i="245" s="1"/>
  <c r="AO150" i="245"/>
  <c r="O146" i="245"/>
  <c r="O147" i="245" s="1"/>
  <c r="O148" i="245" s="1"/>
  <c r="O149" i="245" s="1"/>
  <c r="O150" i="245"/>
  <c r="AG146" i="245"/>
  <c r="AG147" i="245" s="1"/>
  <c r="AG148" i="245" s="1"/>
  <c r="AG149" i="245" s="1"/>
  <c r="AG150" i="245"/>
  <c r="K150" i="245"/>
  <c r="K146" i="245"/>
  <c r="K147" i="245" s="1"/>
  <c r="K148" i="245" s="1"/>
  <c r="K149" i="245" s="1"/>
  <c r="AM150" i="245"/>
  <c r="AM146" i="245"/>
  <c r="AM147" i="245" s="1"/>
  <c r="AM148" i="245" s="1"/>
  <c r="AM149" i="245" s="1"/>
  <c r="M146" i="245"/>
  <c r="M147" i="245" s="1"/>
  <c r="M148" i="245" s="1"/>
  <c r="M149" i="245" s="1"/>
  <c r="M150"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97" i="231" l="1"/>
  <c r="D96"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205" i="231"/>
  <c r="E209" i="231" s="1"/>
  <c r="E204" i="231"/>
  <c r="E208" i="231" s="1"/>
  <c r="F7" i="237"/>
  <c r="F8" i="237"/>
  <c r="F6" i="237"/>
  <c r="E169" i="231"/>
  <c r="B8" i="237"/>
  <c r="E168" i="231"/>
  <c r="B7" i="237"/>
  <c r="E167" i="231"/>
  <c r="B6" i="237"/>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8" i="245" l="1"/>
  <c r="I28" i="245"/>
  <c r="J28" i="245"/>
  <c r="K28" i="245"/>
  <c r="L28" i="245"/>
  <c r="M28" i="245"/>
  <c r="N28" i="245"/>
  <c r="O28" i="245"/>
  <c r="P28" i="245"/>
  <c r="Q28" i="245"/>
  <c r="R28" i="245"/>
  <c r="S28" i="245"/>
  <c r="T28" i="245"/>
  <c r="U28" i="245"/>
  <c r="V28" i="245"/>
  <c r="W28" i="245"/>
  <c r="X28" i="245"/>
  <c r="Y28" i="245"/>
  <c r="Z28" i="245"/>
  <c r="AA28" i="245"/>
  <c r="AB28" i="245"/>
  <c r="AC28" i="245"/>
  <c r="AD28" i="245"/>
  <c r="AE28" i="245"/>
  <c r="AF28" i="245"/>
  <c r="AG28" i="245"/>
  <c r="AH28" i="245"/>
  <c r="AI28" i="245"/>
  <c r="AJ28" i="245"/>
  <c r="AK28" i="245"/>
  <c r="AL28" i="245"/>
  <c r="AM28" i="245"/>
  <c r="AN28" i="245"/>
  <c r="AO28" i="245"/>
  <c r="AP28" i="245"/>
  <c r="AQ28" i="245"/>
  <c r="AR28" i="245"/>
  <c r="AS28" i="245"/>
  <c r="AT28" i="245"/>
  <c r="AU28" i="245"/>
  <c r="E86" i="231"/>
  <c r="C59" i="245" s="1"/>
  <c r="E87" i="231"/>
  <c r="C60" i="245" s="1"/>
  <c r="E88" i="231"/>
  <c r="C61" i="245" s="1"/>
  <c r="E89" i="231"/>
  <c r="C62" i="245" s="1"/>
  <c r="E90" i="231"/>
  <c r="C63" i="245" s="1"/>
  <c r="E91" i="231"/>
  <c r="C64" i="245" s="1"/>
  <c r="E92" i="231"/>
  <c r="C65" i="245" s="1"/>
  <c r="E93" i="231"/>
  <c r="C66" i="245" s="1"/>
  <c r="E94" i="231"/>
  <c r="C67" i="245" s="1"/>
  <c r="E95" i="231"/>
  <c r="C68" i="245" s="1"/>
  <c r="E96" i="231"/>
  <c r="C69" i="245" s="1"/>
  <c r="E97" i="231"/>
  <c r="C70" i="245" s="1"/>
  <c r="E98" i="231"/>
  <c r="C71" i="245" s="1"/>
  <c r="E99" i="231"/>
  <c r="C72" i="245" s="1"/>
  <c r="E100" i="231"/>
  <c r="C73" i="245" s="1"/>
  <c r="E101" i="231"/>
  <c r="C74" i="245" s="1"/>
  <c r="E102" i="231"/>
  <c r="C75" i="245" s="1"/>
  <c r="E103" i="231"/>
  <c r="C76" i="245" s="1"/>
  <c r="E85" i="231"/>
  <c r="C58" i="245" s="1"/>
  <c r="D85" i="231"/>
  <c r="B58" i="245" s="1"/>
  <c r="E58" i="245" s="1"/>
  <c r="D137" i="231"/>
  <c r="B110" i="245" s="1"/>
  <c r="D110" i="245" s="1"/>
  <c r="F110" i="245" s="1"/>
  <c r="E137" i="231"/>
  <c r="C110" i="245" s="1"/>
  <c r="D138" i="231"/>
  <c r="B111" i="245" s="1"/>
  <c r="D111" i="245" s="1"/>
  <c r="E138" i="231"/>
  <c r="C111" i="245" s="1"/>
  <c r="D139" i="231"/>
  <c r="B112" i="245" s="1"/>
  <c r="D112" i="245" s="1"/>
  <c r="F112" i="245" s="1"/>
  <c r="E139" i="231"/>
  <c r="C112" i="245" s="1"/>
  <c r="D140" i="231"/>
  <c r="E140" i="231"/>
  <c r="C113" i="245" s="1"/>
  <c r="D113" i="231"/>
  <c r="B86" i="245" s="1"/>
  <c r="E113" i="231"/>
  <c r="C86" i="245" s="1"/>
  <c r="D114" i="231"/>
  <c r="B87" i="245" s="1"/>
  <c r="D87" i="245" s="1"/>
  <c r="F87" i="245" s="1"/>
  <c r="E114" i="231"/>
  <c r="C87" i="245" s="1"/>
  <c r="D115" i="231"/>
  <c r="B88" i="245" s="1"/>
  <c r="D88" i="245" s="1"/>
  <c r="F88" i="245" s="1"/>
  <c r="E115" i="231"/>
  <c r="C88" i="245" s="1"/>
  <c r="D116" i="231"/>
  <c r="B89" i="245" s="1"/>
  <c r="D89" i="245" s="1"/>
  <c r="F89" i="245" s="1"/>
  <c r="E116" i="231"/>
  <c r="C89" i="245" s="1"/>
  <c r="D117" i="231"/>
  <c r="B90" i="245" s="1"/>
  <c r="D90" i="245" s="1"/>
  <c r="E117" i="231"/>
  <c r="C90" i="245" s="1"/>
  <c r="D118" i="231"/>
  <c r="B91" i="245" s="1"/>
  <c r="D91" i="245" s="1"/>
  <c r="F91" i="245" s="1"/>
  <c r="E118" i="231"/>
  <c r="C91" i="245" s="1"/>
  <c r="D119" i="231"/>
  <c r="B92" i="245" s="1"/>
  <c r="D92" i="245" s="1"/>
  <c r="F92" i="245" s="1"/>
  <c r="E119" i="231"/>
  <c r="C92" i="245" s="1"/>
  <c r="D120" i="231"/>
  <c r="B93" i="245" s="1"/>
  <c r="D93" i="245" s="1"/>
  <c r="F93" i="245" s="1"/>
  <c r="E120" i="231"/>
  <c r="C93" i="245" s="1"/>
  <c r="D121" i="231"/>
  <c r="B94" i="245" s="1"/>
  <c r="D94" i="245" s="1"/>
  <c r="F94" i="245" s="1"/>
  <c r="E121" i="231"/>
  <c r="C94" i="245" s="1"/>
  <c r="D122" i="231"/>
  <c r="B95" i="245" s="1"/>
  <c r="D95" i="245" s="1"/>
  <c r="F95" i="245" s="1"/>
  <c r="E122" i="231"/>
  <c r="C95" i="245" s="1"/>
  <c r="D123" i="231"/>
  <c r="B96" i="245" s="1"/>
  <c r="D96" i="245" s="1"/>
  <c r="F96" i="245" s="1"/>
  <c r="E123" i="231"/>
  <c r="C96" i="245" s="1"/>
  <c r="D124" i="231"/>
  <c r="B97" i="245" s="1"/>
  <c r="D97" i="245" s="1"/>
  <c r="F97" i="245" s="1"/>
  <c r="E124" i="231"/>
  <c r="C97" i="245" s="1"/>
  <c r="D125" i="231"/>
  <c r="B98" i="245" s="1"/>
  <c r="D98" i="245" s="1"/>
  <c r="F98" i="245" s="1"/>
  <c r="E125" i="231"/>
  <c r="C98" i="245" s="1"/>
  <c r="D126" i="231"/>
  <c r="B99" i="245" s="1"/>
  <c r="D99" i="245" s="1"/>
  <c r="F99" i="245" s="1"/>
  <c r="E126" i="231"/>
  <c r="C99" i="245" s="1"/>
  <c r="D127" i="231"/>
  <c r="B100" i="245" s="1"/>
  <c r="D100" i="245" s="1"/>
  <c r="F100" i="245" s="1"/>
  <c r="E127" i="231"/>
  <c r="C100" i="245" s="1"/>
  <c r="D128" i="231"/>
  <c r="B101" i="245" s="1"/>
  <c r="D101" i="245" s="1"/>
  <c r="F101" i="245" s="1"/>
  <c r="E128" i="231"/>
  <c r="C101" i="245" s="1"/>
  <c r="D129" i="231"/>
  <c r="B102" i="245" s="1"/>
  <c r="D102" i="245" s="1"/>
  <c r="F102" i="245" s="1"/>
  <c r="E129" i="231"/>
  <c r="C102" i="245" s="1"/>
  <c r="D130" i="231"/>
  <c r="B103" i="245" s="1"/>
  <c r="D103" i="245" s="1"/>
  <c r="F103" i="245" s="1"/>
  <c r="E130" i="231"/>
  <c r="C103" i="245" s="1"/>
  <c r="D131" i="231"/>
  <c r="B104" i="245" s="1"/>
  <c r="D104" i="245" s="1"/>
  <c r="F104" i="245" s="1"/>
  <c r="E131" i="231"/>
  <c r="C104" i="245" s="1"/>
  <c r="D132" i="231"/>
  <c r="B105" i="245" s="1"/>
  <c r="D105" i="245" s="1"/>
  <c r="F105" i="245" s="1"/>
  <c r="E132" i="231"/>
  <c r="C105" i="245" s="1"/>
  <c r="D133" i="231"/>
  <c r="B106" i="245" s="1"/>
  <c r="D106" i="245" s="1"/>
  <c r="F106" i="245" s="1"/>
  <c r="E133" i="231"/>
  <c r="C106" i="245" s="1"/>
  <c r="D134" i="231"/>
  <c r="B107" i="245" s="1"/>
  <c r="D107" i="245" s="1"/>
  <c r="F107" i="245" s="1"/>
  <c r="E134" i="231"/>
  <c r="C107" i="245" s="1"/>
  <c r="D135" i="231"/>
  <c r="B108" i="245" s="1"/>
  <c r="D108" i="245" s="1"/>
  <c r="F108" i="245" s="1"/>
  <c r="E135" i="231"/>
  <c r="C108" i="245" s="1"/>
  <c r="D136" i="231"/>
  <c r="B109" i="245" s="1"/>
  <c r="D109" i="245" s="1"/>
  <c r="F109" i="245" s="1"/>
  <c r="E136" i="231"/>
  <c r="C109" i="245" s="1"/>
  <c r="E105" i="231"/>
  <c r="C78" i="245" s="1"/>
  <c r="E106" i="231"/>
  <c r="C79" i="245" s="1"/>
  <c r="E107" i="231"/>
  <c r="C80" i="245" s="1"/>
  <c r="E108" i="231"/>
  <c r="C81" i="245" s="1"/>
  <c r="E109" i="231"/>
  <c r="C82" i="245" s="1"/>
  <c r="E110" i="231"/>
  <c r="C83" i="245" s="1"/>
  <c r="E111" i="231"/>
  <c r="C84" i="245" s="1"/>
  <c r="E112" i="231"/>
  <c r="C85" i="245" s="1"/>
  <c r="E104" i="231"/>
  <c r="C77" i="245" s="1"/>
  <c r="D104" i="231"/>
  <c r="B77" i="245" s="1"/>
  <c r="D77" i="245" s="1"/>
  <c r="G77" i="245" s="1"/>
  <c r="D105" i="231"/>
  <c r="B78" i="245" s="1"/>
  <c r="D106" i="231"/>
  <c r="B79" i="245" s="1"/>
  <c r="D107" i="231"/>
  <c r="B80" i="245" s="1"/>
  <c r="D80" i="245" s="1"/>
  <c r="D108" i="231"/>
  <c r="B81" i="245" s="1"/>
  <c r="D81" i="245" s="1"/>
  <c r="D109" i="231"/>
  <c r="B82" i="245" s="1"/>
  <c r="D110" i="231"/>
  <c r="B83" i="245" s="1"/>
  <c r="D111" i="231"/>
  <c r="B84" i="245" s="1"/>
  <c r="D112" i="231"/>
  <c r="B85" i="245" s="1"/>
  <c r="D85" i="245" s="1"/>
  <c r="D86" i="231"/>
  <c r="B59" i="245" s="1"/>
  <c r="E59" i="245" s="1"/>
  <c r="D87" i="231"/>
  <c r="B60" i="245" s="1"/>
  <c r="E60" i="245" s="1"/>
  <c r="D88" i="231"/>
  <c r="B61" i="245" s="1"/>
  <c r="E61" i="245" s="1"/>
  <c r="D89" i="231"/>
  <c r="B62" i="245" s="1"/>
  <c r="E62" i="245" s="1"/>
  <c r="D90" i="231"/>
  <c r="B63" i="245" s="1"/>
  <c r="E63" i="245" s="1"/>
  <c r="D91" i="231"/>
  <c r="B64" i="245" s="1"/>
  <c r="E64" i="245" s="1"/>
  <c r="D92" i="231"/>
  <c r="B65" i="245" s="1"/>
  <c r="E65" i="245" s="1"/>
  <c r="D93" i="231"/>
  <c r="B66" i="245" s="1"/>
  <c r="E66" i="245" s="1"/>
  <c r="D94" i="231"/>
  <c r="B67" i="245" s="1"/>
  <c r="E67" i="245" s="1"/>
  <c r="D95" i="231"/>
  <c r="B68" i="245" s="1"/>
  <c r="E68" i="245" s="1"/>
  <c r="B69" i="245"/>
  <c r="B70" i="245"/>
  <c r="D98" i="231"/>
  <c r="B71" i="245" s="1"/>
  <c r="E71" i="245" s="1"/>
  <c r="F71" i="245" s="1"/>
  <c r="D99" i="231"/>
  <c r="B72" i="245" s="1"/>
  <c r="E72" i="245" s="1"/>
  <c r="F72" i="245" s="1"/>
  <c r="D100" i="231"/>
  <c r="B73" i="245" s="1"/>
  <c r="E73" i="245" s="1"/>
  <c r="F73" i="245" s="1"/>
  <c r="D101" i="231"/>
  <c r="B74" i="245" s="1"/>
  <c r="E74" i="245" s="1"/>
  <c r="D102" i="231"/>
  <c r="B75" i="245" s="1"/>
  <c r="E75" i="245" s="1"/>
  <c r="D103" i="231"/>
  <c r="B76" i="245" s="1"/>
  <c r="E76" i="245" s="1"/>
  <c r="D40" i="231"/>
  <c r="B42" i="245" s="1"/>
  <c r="E42" i="245" s="1"/>
  <c r="F42" i="245" s="1"/>
  <c r="E40" i="231"/>
  <c r="C42" i="245" s="1"/>
  <c r="D41" i="231"/>
  <c r="B43" i="245" s="1"/>
  <c r="E43" i="245" s="1"/>
  <c r="E41" i="231"/>
  <c r="C43" i="245" s="1"/>
  <c r="D42" i="231"/>
  <c r="B44" i="245" s="1"/>
  <c r="E44" i="245" s="1"/>
  <c r="F44" i="245" s="1"/>
  <c r="E42" i="231"/>
  <c r="C44" i="245" s="1"/>
  <c r="D43" i="231"/>
  <c r="B45" i="245" s="1"/>
  <c r="E45" i="245" s="1"/>
  <c r="F45" i="245" s="1"/>
  <c r="E43" i="231"/>
  <c r="C45" i="245" s="1"/>
  <c r="D44" i="231"/>
  <c r="B46" i="245" s="1"/>
  <c r="E46" i="245" s="1"/>
  <c r="F46" i="245" s="1"/>
  <c r="E44" i="231"/>
  <c r="C46" i="245" s="1"/>
  <c r="D45" i="231"/>
  <c r="B47" i="245" s="1"/>
  <c r="E47" i="245" s="1"/>
  <c r="E45" i="231"/>
  <c r="C47" i="245" s="1"/>
  <c r="D46" i="231"/>
  <c r="B48" i="245" s="1"/>
  <c r="E48" i="245" s="1"/>
  <c r="E46" i="231"/>
  <c r="C48" i="245" s="1"/>
  <c r="D47" i="231"/>
  <c r="B49" i="245" s="1"/>
  <c r="E49" i="245" s="1"/>
  <c r="F49" i="245" s="1"/>
  <c r="E47" i="231"/>
  <c r="C49" i="245" s="1"/>
  <c r="D48" i="231"/>
  <c r="B50" i="245" s="1"/>
  <c r="E50" i="245" s="1"/>
  <c r="F50" i="245" s="1"/>
  <c r="E48" i="231"/>
  <c r="C50" i="245" s="1"/>
  <c r="D49" i="231"/>
  <c r="B51" i="245" s="1"/>
  <c r="E51" i="245" s="1"/>
  <c r="F51" i="245" s="1"/>
  <c r="E49" i="231"/>
  <c r="C51" i="245" s="1"/>
  <c r="D50" i="231"/>
  <c r="B52" i="245" s="1"/>
  <c r="E52" i="245" s="1"/>
  <c r="F52" i="245" s="1"/>
  <c r="E50" i="231"/>
  <c r="C52" i="245" s="1"/>
  <c r="D51" i="231"/>
  <c r="B53" i="245" s="1"/>
  <c r="E53" i="245" s="1"/>
  <c r="F53" i="245" s="1"/>
  <c r="E51" i="231"/>
  <c r="C53" i="245" s="1"/>
  <c r="D52" i="231"/>
  <c r="B54" i="245" s="1"/>
  <c r="E54" i="245" s="1"/>
  <c r="F54" i="245" s="1"/>
  <c r="E52" i="231"/>
  <c r="C54" i="245" s="1"/>
  <c r="D53" i="231"/>
  <c r="B55" i="245" s="1"/>
  <c r="E55" i="245" s="1"/>
  <c r="F55" i="245" s="1"/>
  <c r="E53" i="231"/>
  <c r="C55" i="245" s="1"/>
  <c r="D54" i="231"/>
  <c r="B56" i="245" s="1"/>
  <c r="E56" i="245" s="1"/>
  <c r="E54" i="231"/>
  <c r="C56" i="245" s="1"/>
  <c r="D55" i="231"/>
  <c r="B57" i="245" s="1"/>
  <c r="E57" i="245" s="1"/>
  <c r="F57" i="245" s="1"/>
  <c r="E55" i="231"/>
  <c r="C57" i="245" s="1"/>
  <c r="D7" i="231"/>
  <c r="B9" i="245" s="1"/>
  <c r="E9" i="245" s="1"/>
  <c r="G9" i="245" s="1"/>
  <c r="E7" i="231"/>
  <c r="C9" i="245" s="1"/>
  <c r="D8" i="231"/>
  <c r="B10" i="245" s="1"/>
  <c r="E10" i="245" s="1"/>
  <c r="K10" i="245" s="1"/>
  <c r="E8" i="231"/>
  <c r="C10" i="245" s="1"/>
  <c r="D9" i="231"/>
  <c r="B11" i="245" s="1"/>
  <c r="E11" i="245" s="1"/>
  <c r="K11" i="245" s="1"/>
  <c r="E9" i="231"/>
  <c r="C11" i="245" s="1"/>
  <c r="D10" i="231"/>
  <c r="B12" i="245" s="1"/>
  <c r="E12" i="245" s="1"/>
  <c r="G12" i="245" s="1"/>
  <c r="E10" i="231"/>
  <c r="C12" i="245" s="1"/>
  <c r="D11" i="231"/>
  <c r="B13" i="245" s="1"/>
  <c r="E13" i="245" s="1"/>
  <c r="AS13" i="245" s="1"/>
  <c r="E11" i="231"/>
  <c r="C13" i="245" s="1"/>
  <c r="D12" i="231"/>
  <c r="B14" i="245" s="1"/>
  <c r="E14" i="245" s="1"/>
  <c r="E12" i="231"/>
  <c r="C14" i="245" s="1"/>
  <c r="D13" i="231"/>
  <c r="B15" i="245" s="1"/>
  <c r="E15" i="245" s="1"/>
  <c r="E13" i="231"/>
  <c r="C15" i="245" s="1"/>
  <c r="D14" i="231"/>
  <c r="B16" i="245" s="1"/>
  <c r="E16" i="245" s="1"/>
  <c r="F16" i="245" s="1"/>
  <c r="E14" i="231"/>
  <c r="C16" i="245" s="1"/>
  <c r="D15" i="231"/>
  <c r="B17" i="245" s="1"/>
  <c r="E17" i="245" s="1"/>
  <c r="F17" i="245" s="1"/>
  <c r="E15" i="231"/>
  <c r="C17" i="245" s="1"/>
  <c r="D16" i="231"/>
  <c r="B18" i="245" s="1"/>
  <c r="E18" i="245" s="1"/>
  <c r="E16" i="231"/>
  <c r="C18" i="245" s="1"/>
  <c r="D17" i="231"/>
  <c r="B19" i="245" s="1"/>
  <c r="E19" i="245" s="1"/>
  <c r="F19" i="245" s="1"/>
  <c r="E17" i="231"/>
  <c r="C19" i="245" s="1"/>
  <c r="D18" i="231"/>
  <c r="B20" i="245" s="1"/>
  <c r="E20" i="245" s="1"/>
  <c r="E18" i="231"/>
  <c r="C20" i="245" s="1"/>
  <c r="D19" i="231"/>
  <c r="B21" i="245" s="1"/>
  <c r="E21" i="245" s="1"/>
  <c r="E19" i="231"/>
  <c r="C21" i="245" s="1"/>
  <c r="D20" i="231"/>
  <c r="B22" i="245" s="1"/>
  <c r="E22" i="245" s="1"/>
  <c r="F22" i="245" s="1"/>
  <c r="E20" i="231"/>
  <c r="C22" i="245" s="1"/>
  <c r="D21" i="231"/>
  <c r="B23" i="245" s="1"/>
  <c r="E23" i="245" s="1"/>
  <c r="E21" i="231"/>
  <c r="C23" i="245" s="1"/>
  <c r="D22" i="231"/>
  <c r="B24" i="245" s="1"/>
  <c r="E24" i="245" s="1"/>
  <c r="E22" i="231"/>
  <c r="C24" i="245" s="1"/>
  <c r="D23" i="231"/>
  <c r="B25" i="245" s="1"/>
  <c r="E25" i="245" s="1"/>
  <c r="E23" i="231"/>
  <c r="C25" i="245" s="1"/>
  <c r="D24" i="231"/>
  <c r="B26" i="245" s="1"/>
  <c r="E26" i="245" s="1"/>
  <c r="E24" i="231"/>
  <c r="C26" i="245" s="1"/>
  <c r="D25" i="231"/>
  <c r="B27" i="245" s="1"/>
  <c r="E27" i="245" s="1"/>
  <c r="F27" i="245" s="1"/>
  <c r="E25" i="231"/>
  <c r="C27" i="245" s="1"/>
  <c r="D26" i="231"/>
  <c r="B28" i="245" s="1"/>
  <c r="E26" i="231"/>
  <c r="C28" i="245" s="1"/>
  <c r="D27" i="231"/>
  <c r="B29" i="245" s="1"/>
  <c r="E29" i="245" s="1"/>
  <c r="E27" i="231"/>
  <c r="C29" i="245" s="1"/>
  <c r="D28" i="231"/>
  <c r="B30" i="245" s="1"/>
  <c r="E30" i="245" s="1"/>
  <c r="E28" i="231"/>
  <c r="C30" i="245" s="1"/>
  <c r="D29" i="231"/>
  <c r="B31" i="245" s="1"/>
  <c r="E31" i="245" s="1"/>
  <c r="E29" i="231"/>
  <c r="C31" i="245" s="1"/>
  <c r="D30" i="231"/>
  <c r="B32" i="245" s="1"/>
  <c r="E32" i="245" s="1"/>
  <c r="E30" i="231"/>
  <c r="C32" i="245" s="1"/>
  <c r="D31" i="231"/>
  <c r="B33" i="245" s="1"/>
  <c r="E33" i="245" s="1"/>
  <c r="E31" i="231"/>
  <c r="C33" i="245" s="1"/>
  <c r="D32" i="231"/>
  <c r="B34" i="245" s="1"/>
  <c r="E34" i="245" s="1"/>
  <c r="E32" i="231"/>
  <c r="C34" i="245" s="1"/>
  <c r="D33" i="231"/>
  <c r="B35" i="245" s="1"/>
  <c r="E35" i="245" s="1"/>
  <c r="E33" i="231"/>
  <c r="C35" i="245" s="1"/>
  <c r="D34" i="231"/>
  <c r="B36" i="245" s="1"/>
  <c r="E36" i="245" s="1"/>
  <c r="E34" i="231"/>
  <c r="C36" i="245" s="1"/>
  <c r="D35" i="231"/>
  <c r="B37" i="245" s="1"/>
  <c r="E37" i="245" s="1"/>
  <c r="E35" i="231"/>
  <c r="C37" i="245" s="1"/>
  <c r="D36" i="231"/>
  <c r="B38" i="245" s="1"/>
  <c r="E38" i="245" s="1"/>
  <c r="E36" i="231"/>
  <c r="C38" i="245" s="1"/>
  <c r="D37" i="231"/>
  <c r="B39" i="245" s="1"/>
  <c r="E39" i="245" s="1"/>
  <c r="E37" i="231"/>
  <c r="C39" i="245" s="1"/>
  <c r="D38" i="231"/>
  <c r="B40" i="245" s="1"/>
  <c r="E40" i="245" s="1"/>
  <c r="E38" i="231"/>
  <c r="C40" i="245" s="1"/>
  <c r="D39" i="231"/>
  <c r="B41" i="245" s="1"/>
  <c r="E41" i="245" s="1"/>
  <c r="F41" i="245" s="1"/>
  <c r="E39" i="231"/>
  <c r="C41" i="245" s="1"/>
  <c r="E6" i="231"/>
  <c r="C8" i="245" s="1"/>
  <c r="D6" i="231"/>
  <c r="B8" i="245" s="1"/>
  <c r="E8" i="245" s="1"/>
  <c r="F68" i="245" l="1"/>
  <c r="J68" i="245"/>
  <c r="N68" i="245"/>
  <c r="R68" i="245"/>
  <c r="V68" i="245"/>
  <c r="Z68" i="245"/>
  <c r="AD68" i="245"/>
  <c r="AH68" i="245"/>
  <c r="AL68" i="245"/>
  <c r="AP68" i="245"/>
  <c r="AT68" i="245"/>
  <c r="L68" i="245"/>
  <c r="Q68" i="245"/>
  <c r="W68" i="245"/>
  <c r="AB68" i="245"/>
  <c r="AG68" i="245"/>
  <c r="AM68" i="245"/>
  <c r="AR68" i="245"/>
  <c r="H68" i="245"/>
  <c r="M68" i="245"/>
  <c r="S68" i="245"/>
  <c r="X68" i="245"/>
  <c r="AC68" i="245"/>
  <c r="AI68" i="245"/>
  <c r="AN68" i="245"/>
  <c r="AS68" i="245"/>
  <c r="I68" i="245"/>
  <c r="O68" i="245"/>
  <c r="T68" i="245"/>
  <c r="Y68" i="245"/>
  <c r="AE68" i="245"/>
  <c r="AJ68" i="245"/>
  <c r="AO68" i="245"/>
  <c r="AU68" i="245"/>
  <c r="K68" i="245"/>
  <c r="P68" i="245"/>
  <c r="U68" i="245"/>
  <c r="AA68" i="245"/>
  <c r="AF68" i="245"/>
  <c r="AK68" i="245"/>
  <c r="AQ68" i="245"/>
  <c r="G68" i="245"/>
  <c r="F64" i="245"/>
  <c r="AR64" i="245"/>
  <c r="S64" i="245"/>
  <c r="W64" i="245"/>
  <c r="AC64" i="245"/>
  <c r="AK64" i="245"/>
  <c r="Z64" i="245"/>
  <c r="N64" i="245"/>
  <c r="H64" i="245"/>
  <c r="AS64" i="245"/>
  <c r="AA64" i="245"/>
  <c r="Q64" i="245"/>
  <c r="AJ64" i="245"/>
  <c r="AM64" i="245"/>
  <c r="AO64" i="245"/>
  <c r="V64" i="245"/>
  <c r="Y64" i="245"/>
  <c r="AI64" i="245"/>
  <c r="AL64" i="245"/>
  <c r="U64" i="245"/>
  <c r="AD64" i="245"/>
  <c r="AH64" i="245"/>
  <c r="K64" i="245"/>
  <c r="AB64" i="245"/>
  <c r="I64" i="245"/>
  <c r="J64" i="245"/>
  <c r="AG64" i="245"/>
  <c r="R64" i="245"/>
  <c r="AU64" i="245"/>
  <c r="G64" i="245"/>
  <c r="M64" i="245"/>
  <c r="AN64" i="245"/>
  <c r="T64" i="245"/>
  <c r="AQ64" i="245"/>
  <c r="P64" i="245"/>
  <c r="AF64" i="245"/>
  <c r="X64" i="245"/>
  <c r="AT64" i="245"/>
  <c r="AP64" i="245"/>
  <c r="O64" i="245"/>
  <c r="AE64" i="245"/>
  <c r="L64" i="245"/>
  <c r="F60" i="245"/>
  <c r="J60" i="245"/>
  <c r="N60" i="245"/>
  <c r="R60" i="245"/>
  <c r="V60" i="245"/>
  <c r="Z60" i="245"/>
  <c r="AD60" i="245"/>
  <c r="AH60" i="245"/>
  <c r="AL60" i="245"/>
  <c r="AP60" i="245"/>
  <c r="AT60" i="245"/>
  <c r="K60" i="245"/>
  <c r="O60" i="245"/>
  <c r="M60" i="245"/>
  <c r="T60" i="245"/>
  <c r="Y60" i="245"/>
  <c r="AE60" i="245"/>
  <c r="AJ60" i="245"/>
  <c r="AO60" i="245"/>
  <c r="AU60" i="245"/>
  <c r="H60" i="245"/>
  <c r="P60" i="245"/>
  <c r="U60" i="245"/>
  <c r="AA60" i="245"/>
  <c r="AF60" i="245"/>
  <c r="AK60" i="245"/>
  <c r="AQ60" i="245"/>
  <c r="I60" i="245"/>
  <c r="Q60" i="245"/>
  <c r="W60" i="245"/>
  <c r="AB60" i="245"/>
  <c r="AG60" i="245"/>
  <c r="AM60" i="245"/>
  <c r="AR60" i="245"/>
  <c r="L60" i="245"/>
  <c r="S60" i="245"/>
  <c r="X60" i="245"/>
  <c r="AC60" i="245"/>
  <c r="AI60" i="245"/>
  <c r="AN60" i="245"/>
  <c r="AS60" i="245"/>
  <c r="G60" i="245"/>
  <c r="F61" i="245"/>
  <c r="J61" i="245"/>
  <c r="N61" i="245"/>
  <c r="R61" i="245"/>
  <c r="V61" i="245"/>
  <c r="Z61" i="245"/>
  <c r="AD61" i="245"/>
  <c r="AH61" i="245"/>
  <c r="AL61" i="245"/>
  <c r="AP61" i="245"/>
  <c r="AT61" i="245"/>
  <c r="L61" i="245"/>
  <c r="Q61" i="245"/>
  <c r="W61" i="245"/>
  <c r="AB61" i="245"/>
  <c r="AG61" i="245"/>
  <c r="AM61" i="245"/>
  <c r="AR61" i="245"/>
  <c r="H61" i="245"/>
  <c r="M61" i="245"/>
  <c r="S61" i="245"/>
  <c r="X61" i="245"/>
  <c r="AC61" i="245"/>
  <c r="AI61" i="245"/>
  <c r="AN61" i="245"/>
  <c r="AS61" i="245"/>
  <c r="I61" i="245"/>
  <c r="O61" i="245"/>
  <c r="T61" i="245"/>
  <c r="Y61" i="245"/>
  <c r="AE61" i="245"/>
  <c r="AJ61" i="245"/>
  <c r="AO61" i="245"/>
  <c r="AU61" i="245"/>
  <c r="G61" i="245"/>
  <c r="K61" i="245"/>
  <c r="P61" i="245"/>
  <c r="U61" i="245"/>
  <c r="AA61" i="245"/>
  <c r="AF61" i="245"/>
  <c r="AK61" i="245"/>
  <c r="AQ61" i="245"/>
  <c r="F67" i="245"/>
  <c r="J67" i="245"/>
  <c r="N67" i="245"/>
  <c r="R67" i="245"/>
  <c r="V67" i="245"/>
  <c r="Z67" i="245"/>
  <c r="AD67" i="245"/>
  <c r="AH67" i="245"/>
  <c r="AL67" i="245"/>
  <c r="AP67" i="245"/>
  <c r="AT67" i="245"/>
  <c r="I67" i="245"/>
  <c r="O67" i="245"/>
  <c r="T67" i="245"/>
  <c r="Y67" i="245"/>
  <c r="AE67" i="245"/>
  <c r="AJ67" i="245"/>
  <c r="AO67" i="245"/>
  <c r="AU67" i="245"/>
  <c r="G67" i="245"/>
  <c r="K67" i="245"/>
  <c r="P67" i="245"/>
  <c r="U67" i="245"/>
  <c r="AA67" i="245"/>
  <c r="AF67" i="245"/>
  <c r="AK67" i="245"/>
  <c r="AQ67" i="245"/>
  <c r="L67" i="245"/>
  <c r="Q67" i="245"/>
  <c r="W67" i="245"/>
  <c r="AB67" i="245"/>
  <c r="AG67" i="245"/>
  <c r="AM67" i="245"/>
  <c r="AR67" i="245"/>
  <c r="H67" i="245"/>
  <c r="M67" i="245"/>
  <c r="S67" i="245"/>
  <c r="X67" i="245"/>
  <c r="AC67" i="245"/>
  <c r="AI67" i="245"/>
  <c r="AN67" i="245"/>
  <c r="AS67" i="245"/>
  <c r="F63" i="245"/>
  <c r="J63" i="245"/>
  <c r="N63" i="245"/>
  <c r="R63" i="245"/>
  <c r="V63" i="245"/>
  <c r="Z63" i="245"/>
  <c r="AD63" i="245"/>
  <c r="AH63" i="245"/>
  <c r="AL63" i="245"/>
  <c r="AP63" i="245"/>
  <c r="AT63" i="245"/>
  <c r="G63" i="245"/>
  <c r="L63" i="245"/>
  <c r="Q63" i="245"/>
  <c r="W63" i="245"/>
  <c r="AB63" i="245"/>
  <c r="AG63" i="245"/>
  <c r="AM63" i="245"/>
  <c r="AR63" i="245"/>
  <c r="H63" i="245"/>
  <c r="M63" i="245"/>
  <c r="S63" i="245"/>
  <c r="X63" i="245"/>
  <c r="AC63" i="245"/>
  <c r="AI63" i="245"/>
  <c r="AN63" i="245"/>
  <c r="AS63" i="245"/>
  <c r="I63" i="245"/>
  <c r="O63" i="245"/>
  <c r="T63" i="245"/>
  <c r="Y63" i="245"/>
  <c r="AJ63" i="245"/>
  <c r="AO63" i="245"/>
  <c r="AE63" i="245"/>
  <c r="AU63" i="245"/>
  <c r="K63" i="245"/>
  <c r="P63" i="245"/>
  <c r="U63" i="245"/>
  <c r="AA63" i="245"/>
  <c r="AF63" i="245"/>
  <c r="AK63" i="245"/>
  <c r="AQ63" i="245"/>
  <c r="F59" i="245"/>
  <c r="J59" i="245"/>
  <c r="N59" i="245"/>
  <c r="R59" i="245"/>
  <c r="V59" i="245"/>
  <c r="Z59" i="245"/>
  <c r="AD59" i="245"/>
  <c r="AH59" i="245"/>
  <c r="AL59" i="245"/>
  <c r="AP59" i="245"/>
  <c r="AT59" i="245"/>
  <c r="G59" i="245"/>
  <c r="K59" i="245"/>
  <c r="O59" i="245"/>
  <c r="S59" i="245"/>
  <c r="W59" i="245"/>
  <c r="AA59" i="245"/>
  <c r="AE59" i="245"/>
  <c r="AI59" i="245"/>
  <c r="AM59" i="245"/>
  <c r="AQ59" i="245"/>
  <c r="AU59" i="245"/>
  <c r="M59" i="245"/>
  <c r="U59" i="245"/>
  <c r="AC59" i="245"/>
  <c r="AK59" i="245"/>
  <c r="AS59" i="245"/>
  <c r="H59" i="245"/>
  <c r="P59" i="245"/>
  <c r="X59" i="245"/>
  <c r="AF59" i="245"/>
  <c r="AN59" i="245"/>
  <c r="I59" i="245"/>
  <c r="Y59" i="245"/>
  <c r="AG59" i="245"/>
  <c r="AO59" i="245"/>
  <c r="Q59" i="245"/>
  <c r="L59" i="245"/>
  <c r="T59" i="245"/>
  <c r="AB59" i="245"/>
  <c r="AJ59" i="245"/>
  <c r="AR59" i="245"/>
  <c r="F48" i="245"/>
  <c r="G48" i="245"/>
  <c r="F65" i="245"/>
  <c r="AE65" i="245"/>
  <c r="J65" i="245"/>
  <c r="AS65" i="245"/>
  <c r="AC65" i="245"/>
  <c r="Y65" i="245"/>
  <c r="P65" i="245"/>
  <c r="H65" i="245"/>
  <c r="AF65" i="245"/>
  <c r="AP65" i="245"/>
  <c r="AB65" i="245"/>
  <c r="T65" i="245"/>
  <c r="AI65" i="245"/>
  <c r="K65" i="245"/>
  <c r="U65" i="245"/>
  <c r="S65" i="245"/>
  <c r="N65" i="245"/>
  <c r="AU65" i="245"/>
  <c r="Q65" i="245"/>
  <c r="AN65" i="245"/>
  <c r="AT65" i="245"/>
  <c r="X65" i="245"/>
  <c r="M65" i="245"/>
  <c r="V65" i="245"/>
  <c r="AL65" i="245"/>
  <c r="R65" i="245"/>
  <c r="AH65" i="245"/>
  <c r="I65" i="245"/>
  <c r="AG65" i="245"/>
  <c r="O65" i="245"/>
  <c r="G65" i="245"/>
  <c r="Z65" i="245"/>
  <c r="AA65" i="245"/>
  <c r="AK65" i="245"/>
  <c r="AM65" i="245"/>
  <c r="AD65" i="245"/>
  <c r="AJ65" i="245"/>
  <c r="AQ65" i="245"/>
  <c r="W65" i="245"/>
  <c r="AR65" i="245"/>
  <c r="L65" i="245"/>
  <c r="AO65" i="245"/>
  <c r="F66" i="245"/>
  <c r="AT66" i="245"/>
  <c r="Q66" i="245"/>
  <c r="G66" i="245"/>
  <c r="H66" i="245"/>
  <c r="AH66" i="245"/>
  <c r="U66" i="245"/>
  <c r="P66" i="245"/>
  <c r="AL66" i="245"/>
  <c r="AF66" i="245"/>
  <c r="AM66" i="245"/>
  <c r="AD66" i="245"/>
  <c r="AC66" i="245"/>
  <c r="W66" i="245"/>
  <c r="AP66" i="245"/>
  <c r="AN66" i="245"/>
  <c r="AQ66" i="245"/>
  <c r="Y66" i="245"/>
  <c r="V66" i="245"/>
  <c r="AU66" i="245"/>
  <c r="AK66" i="245"/>
  <c r="AG66" i="245"/>
  <c r="X66" i="245"/>
  <c r="O66" i="245"/>
  <c r="AI66" i="245"/>
  <c r="T66" i="245"/>
  <c r="AS66" i="245"/>
  <c r="AO66" i="245"/>
  <c r="AA66" i="245"/>
  <c r="L66" i="245"/>
  <c r="R66" i="245"/>
  <c r="AR66" i="245"/>
  <c r="I66" i="245"/>
  <c r="AE66" i="245"/>
  <c r="AB66" i="245"/>
  <c r="Z66" i="245"/>
  <c r="K66" i="245"/>
  <c r="AJ66" i="245"/>
  <c r="N66" i="245"/>
  <c r="J66" i="245"/>
  <c r="S66" i="245"/>
  <c r="M66" i="245"/>
  <c r="J62" i="245"/>
  <c r="N62" i="245"/>
  <c r="R62" i="245"/>
  <c r="V62" i="245"/>
  <c r="Z62" i="245"/>
  <c r="AD62" i="245"/>
  <c r="AH62" i="245"/>
  <c r="AL62" i="245"/>
  <c r="AP62" i="245"/>
  <c r="AT62" i="245"/>
  <c r="I62" i="245"/>
  <c r="O62" i="245"/>
  <c r="T62" i="245"/>
  <c r="Y62" i="245"/>
  <c r="AE62" i="245"/>
  <c r="AJ62" i="245"/>
  <c r="AO62" i="245"/>
  <c r="AU62" i="245"/>
  <c r="K62" i="245"/>
  <c r="P62" i="245"/>
  <c r="U62" i="245"/>
  <c r="AA62" i="245"/>
  <c r="AF62" i="245"/>
  <c r="AK62" i="245"/>
  <c r="AQ62" i="245"/>
  <c r="G62" i="245"/>
  <c r="L62" i="245"/>
  <c r="Q62" i="245"/>
  <c r="W62" i="245"/>
  <c r="AB62" i="245"/>
  <c r="AG62" i="245"/>
  <c r="AM62" i="245"/>
  <c r="AR62" i="245"/>
  <c r="H62" i="245"/>
  <c r="M62" i="245"/>
  <c r="S62" i="245"/>
  <c r="X62" i="245"/>
  <c r="AC62" i="245"/>
  <c r="AI62" i="245"/>
  <c r="AN62" i="245"/>
  <c r="AS62" i="245"/>
  <c r="F62" i="245"/>
  <c r="AY69" i="245"/>
  <c r="AX69" i="245"/>
  <c r="AW69" i="245"/>
  <c r="D79" i="245"/>
  <c r="AG79" i="245" s="1"/>
  <c r="AW79" i="245"/>
  <c r="AY79" i="245"/>
  <c r="AX79" i="245"/>
  <c r="D78" i="245"/>
  <c r="AX78" i="245"/>
  <c r="AW78" i="245"/>
  <c r="AY78" i="245"/>
  <c r="D84" i="245"/>
  <c r="AE84" i="245" s="1"/>
  <c r="AY84" i="245"/>
  <c r="AX84" i="245"/>
  <c r="AW84" i="245"/>
  <c r="D86" i="245"/>
  <c r="Y86" i="245" s="1"/>
  <c r="AY86" i="245"/>
  <c r="AX86" i="245"/>
  <c r="AW86" i="245"/>
  <c r="D83" i="245"/>
  <c r="AN83" i="245" s="1"/>
  <c r="AY83" i="245"/>
  <c r="AW83" i="245"/>
  <c r="AX83" i="245"/>
  <c r="D82" i="245"/>
  <c r="V82" i="245" s="1"/>
  <c r="AY82" i="245"/>
  <c r="AX82" i="245"/>
  <c r="AW82" i="245"/>
  <c r="AY70" i="245"/>
  <c r="AW70" i="245"/>
  <c r="AX70" i="245"/>
  <c r="F85" i="245"/>
  <c r="N85" i="245"/>
  <c r="N89" i="245" s="1"/>
  <c r="AP85" i="245"/>
  <c r="AP89" i="245" s="1"/>
  <c r="O85" i="245"/>
  <c r="O89" i="245" s="1"/>
  <c r="AQ85" i="245"/>
  <c r="AQ89" i="245" s="1"/>
  <c r="P85" i="245"/>
  <c r="P89" i="245" s="1"/>
  <c r="AR85" i="245"/>
  <c r="AR89" i="245" s="1"/>
  <c r="Q85" i="245"/>
  <c r="Q89" i="245" s="1"/>
  <c r="AS85" i="245"/>
  <c r="AS89" i="245" s="1"/>
  <c r="R85" i="245"/>
  <c r="R89" i="245" s="1"/>
  <c r="AT85" i="245"/>
  <c r="AT89" i="245" s="1"/>
  <c r="AO85" i="245"/>
  <c r="AO89" i="245" s="1"/>
  <c r="S85" i="245"/>
  <c r="S89" i="245" s="1"/>
  <c r="AU85" i="245"/>
  <c r="AU89" i="245" s="1"/>
  <c r="T85" i="245"/>
  <c r="T89" i="245" s="1"/>
  <c r="U85" i="245"/>
  <c r="U89" i="245" s="1"/>
  <c r="AK85" i="245"/>
  <c r="AK89" i="245" s="1"/>
  <c r="K85" i="245"/>
  <c r="K89" i="245" s="1"/>
  <c r="V85" i="245"/>
  <c r="V89" i="245" s="1"/>
  <c r="W85" i="245"/>
  <c r="W89" i="245" s="1"/>
  <c r="AM85" i="245"/>
  <c r="AM89" i="245" s="1"/>
  <c r="AN85" i="245"/>
  <c r="AN89" i="245" s="1"/>
  <c r="X85" i="245"/>
  <c r="X89" i="245" s="1"/>
  <c r="Y85" i="245"/>
  <c r="Y89" i="245" s="1"/>
  <c r="Z85" i="245"/>
  <c r="Z89" i="245" s="1"/>
  <c r="AA85" i="245"/>
  <c r="AA89" i="245" s="1"/>
  <c r="AB85" i="245"/>
  <c r="AB89" i="245" s="1"/>
  <c r="AC85" i="245"/>
  <c r="AC89" i="245" s="1"/>
  <c r="AD85" i="245"/>
  <c r="AD89" i="245" s="1"/>
  <c r="AE85" i="245"/>
  <c r="AE89" i="245" s="1"/>
  <c r="M85" i="245"/>
  <c r="M89" i="245" s="1"/>
  <c r="AF85" i="245"/>
  <c r="AF89" i="245" s="1"/>
  <c r="AG85" i="245"/>
  <c r="AG89" i="245" s="1"/>
  <c r="AH85" i="245"/>
  <c r="AH89" i="245" s="1"/>
  <c r="I85" i="245"/>
  <c r="I89" i="245" s="1"/>
  <c r="AI85" i="245"/>
  <c r="AI89" i="245" s="1"/>
  <c r="H85" i="245"/>
  <c r="H89" i="245" s="1"/>
  <c r="AJ85" i="245"/>
  <c r="AJ89" i="245" s="1"/>
  <c r="AL85" i="245"/>
  <c r="AL89" i="245" s="1"/>
  <c r="L85" i="245"/>
  <c r="L89" i="245" s="1"/>
  <c r="J85" i="245"/>
  <c r="J89" i="245" s="1"/>
  <c r="F90" i="245"/>
  <c r="L90" i="245"/>
  <c r="AN90" i="245"/>
  <c r="M90" i="245"/>
  <c r="AO90" i="245"/>
  <c r="N90" i="245"/>
  <c r="AP90" i="245"/>
  <c r="O90" i="245"/>
  <c r="AQ90" i="245"/>
  <c r="P90" i="245"/>
  <c r="AR90" i="245"/>
  <c r="Q90" i="245"/>
  <c r="AS90" i="245"/>
  <c r="AJ90" i="245"/>
  <c r="R90" i="245"/>
  <c r="AT90" i="245"/>
  <c r="AK90" i="245"/>
  <c r="S90" i="245"/>
  <c r="AU90" i="245"/>
  <c r="T90" i="245"/>
  <c r="U90" i="245"/>
  <c r="G90" i="245"/>
  <c r="AL90" i="245"/>
  <c r="V90" i="245"/>
  <c r="W90" i="245"/>
  <c r="AI90" i="245"/>
  <c r="X90" i="245"/>
  <c r="Y90" i="245"/>
  <c r="Z90" i="245"/>
  <c r="AA90" i="245"/>
  <c r="H90" i="245"/>
  <c r="AB90" i="245"/>
  <c r="AC90" i="245"/>
  <c r="AD90" i="245"/>
  <c r="AE90" i="245"/>
  <c r="AF90" i="245"/>
  <c r="AG90" i="245"/>
  <c r="AH90" i="245"/>
  <c r="I90" i="245"/>
  <c r="J90" i="245"/>
  <c r="AM90" i="245"/>
  <c r="K90" i="245"/>
  <c r="F81" i="245"/>
  <c r="AH81" i="245"/>
  <c r="AI81" i="245"/>
  <c r="H81" i="245"/>
  <c r="AJ81" i="245"/>
  <c r="I81" i="245"/>
  <c r="AK81" i="245"/>
  <c r="J81" i="245"/>
  <c r="AL81" i="245"/>
  <c r="K81" i="245"/>
  <c r="AM81" i="245"/>
  <c r="L81" i="245"/>
  <c r="AN81" i="245"/>
  <c r="M81" i="245"/>
  <c r="AO81" i="245"/>
  <c r="N81" i="245"/>
  <c r="AP81" i="245"/>
  <c r="O81" i="245"/>
  <c r="AQ81" i="245"/>
  <c r="P81" i="245"/>
  <c r="AR81" i="245"/>
  <c r="AE81" i="245"/>
  <c r="Q81" i="245"/>
  <c r="AS81" i="245"/>
  <c r="R81" i="245"/>
  <c r="AT81" i="245"/>
  <c r="S81" i="245"/>
  <c r="AU81" i="245"/>
  <c r="AC81" i="245"/>
  <c r="T81" i="245"/>
  <c r="U81" i="245"/>
  <c r="V81" i="245"/>
  <c r="AG81" i="245"/>
  <c r="W81" i="245"/>
  <c r="X81" i="245"/>
  <c r="Y81" i="245"/>
  <c r="Z81" i="245"/>
  <c r="AA81" i="245"/>
  <c r="AB81" i="245"/>
  <c r="AF81" i="245"/>
  <c r="AD81" i="245"/>
  <c r="F77" i="245"/>
  <c r="Z77" i="245"/>
  <c r="AA77" i="245"/>
  <c r="AB77" i="245"/>
  <c r="AC77" i="245"/>
  <c r="W77" i="245"/>
  <c r="AD77" i="245"/>
  <c r="AE77" i="245"/>
  <c r="AF77" i="245"/>
  <c r="AG77" i="245"/>
  <c r="AH77" i="245"/>
  <c r="AI77" i="245"/>
  <c r="H77" i="245"/>
  <c r="AJ77" i="245"/>
  <c r="I77" i="245"/>
  <c r="AK77" i="245"/>
  <c r="J77" i="245"/>
  <c r="AL77" i="245"/>
  <c r="K77" i="245"/>
  <c r="AM77" i="245"/>
  <c r="L77" i="245"/>
  <c r="AN77" i="245"/>
  <c r="M77" i="245"/>
  <c r="AO77" i="245"/>
  <c r="N77" i="245"/>
  <c r="AP77" i="245"/>
  <c r="O77" i="245"/>
  <c r="AQ77" i="245"/>
  <c r="P77" i="245"/>
  <c r="AR77" i="245"/>
  <c r="Q77" i="245"/>
  <c r="AS77" i="245"/>
  <c r="R77" i="245"/>
  <c r="AT77" i="245"/>
  <c r="S77" i="245"/>
  <c r="AU77" i="245"/>
  <c r="T77" i="245"/>
  <c r="U77" i="245"/>
  <c r="X77" i="245"/>
  <c r="Y77" i="245"/>
  <c r="V77" i="245"/>
  <c r="F80" i="245"/>
  <c r="R80" i="245"/>
  <c r="R110" i="245" s="1"/>
  <c r="AT80" i="245"/>
  <c r="AT110" i="245" s="1"/>
  <c r="S80" i="245"/>
  <c r="S110" i="245" s="1"/>
  <c r="AU80" i="245"/>
  <c r="AU110" i="245" s="1"/>
  <c r="AO80" i="245"/>
  <c r="AO110" i="245" s="1"/>
  <c r="AR80" i="245"/>
  <c r="AR110" i="245" s="1"/>
  <c r="T80" i="245"/>
  <c r="T110" i="245" s="1"/>
  <c r="U80" i="245"/>
  <c r="U110" i="245" s="1"/>
  <c r="V80" i="245"/>
  <c r="V110" i="245" s="1"/>
  <c r="AQ80" i="245"/>
  <c r="AQ110" i="245" s="1"/>
  <c r="W80" i="245"/>
  <c r="W110" i="245" s="1"/>
  <c r="X80" i="245"/>
  <c r="X110" i="245" s="1"/>
  <c r="Y80" i="245"/>
  <c r="Y110" i="245" s="1"/>
  <c r="Z80" i="245"/>
  <c r="Z110" i="245" s="1"/>
  <c r="AA80" i="245"/>
  <c r="AA110" i="245" s="1"/>
  <c r="AB80" i="245"/>
  <c r="AB110" i="245" s="1"/>
  <c r="AC80" i="245"/>
  <c r="AC110" i="245" s="1"/>
  <c r="Q80" i="245"/>
  <c r="Q110" i="245" s="1"/>
  <c r="AD80" i="245"/>
  <c r="AD110" i="245" s="1"/>
  <c r="P80" i="245"/>
  <c r="P110" i="245" s="1"/>
  <c r="AE80" i="245"/>
  <c r="AE110" i="245" s="1"/>
  <c r="AF80" i="245"/>
  <c r="AF110" i="245" s="1"/>
  <c r="AG80" i="245"/>
  <c r="AG110" i="245" s="1"/>
  <c r="AH80" i="245"/>
  <c r="AH110" i="245" s="1"/>
  <c r="O80" i="245"/>
  <c r="O110" i="245" s="1"/>
  <c r="AI80" i="245"/>
  <c r="AI110" i="245" s="1"/>
  <c r="H80" i="245"/>
  <c r="H110" i="245" s="1"/>
  <c r="AJ80" i="245"/>
  <c r="AJ110" i="245" s="1"/>
  <c r="AS80" i="245"/>
  <c r="AS110" i="245" s="1"/>
  <c r="I80" i="245"/>
  <c r="I110" i="245" s="1"/>
  <c r="AK80" i="245"/>
  <c r="AK110" i="245" s="1"/>
  <c r="J80" i="245"/>
  <c r="J110" i="245" s="1"/>
  <c r="AL80" i="245"/>
  <c r="AL110" i="245" s="1"/>
  <c r="K80" i="245"/>
  <c r="K110" i="245" s="1"/>
  <c r="AM80" i="245"/>
  <c r="AM110" i="245" s="1"/>
  <c r="L80" i="245"/>
  <c r="L110" i="245" s="1"/>
  <c r="AN80" i="245"/>
  <c r="AN110" i="245" s="1"/>
  <c r="M80" i="245"/>
  <c r="M110" i="245" s="1"/>
  <c r="N80" i="245"/>
  <c r="N110" i="245" s="1"/>
  <c r="AP80" i="245"/>
  <c r="AP110" i="245" s="1"/>
  <c r="F111" i="245"/>
  <c r="G111" i="245"/>
  <c r="J35" i="245"/>
  <c r="F35" i="245"/>
  <c r="AI33" i="245"/>
  <c r="F33" i="245"/>
  <c r="AB32" i="245"/>
  <c r="F32" i="245"/>
  <c r="AH31" i="245"/>
  <c r="F31" i="245"/>
  <c r="X30" i="245"/>
  <c r="F30" i="245"/>
  <c r="AS29" i="245"/>
  <c r="F29" i="245"/>
  <c r="AJ15" i="245"/>
  <c r="F15" i="245"/>
  <c r="H14" i="245"/>
  <c r="F14" i="245"/>
  <c r="AN47" i="245"/>
  <c r="F47" i="245"/>
  <c r="AA43" i="245"/>
  <c r="F43" i="245"/>
  <c r="AC26" i="245"/>
  <c r="F26" i="245"/>
  <c r="AC37" i="245"/>
  <c r="F37" i="245"/>
  <c r="AM76" i="245"/>
  <c r="F76" i="245"/>
  <c r="AN24" i="245"/>
  <c r="F24" i="245"/>
  <c r="AL34" i="245"/>
  <c r="F34" i="245"/>
  <c r="AB20" i="245"/>
  <c r="F20" i="245"/>
  <c r="Z75" i="245"/>
  <c r="F75" i="245"/>
  <c r="AH38" i="245"/>
  <c r="F38" i="245"/>
  <c r="K74" i="245"/>
  <c r="F74" i="245"/>
  <c r="H25" i="245"/>
  <c r="F25" i="245"/>
  <c r="N23" i="245"/>
  <c r="F23" i="245"/>
  <c r="AL56" i="245"/>
  <c r="F56" i="245"/>
  <c r="H18" i="245"/>
  <c r="F18" i="245"/>
  <c r="K36" i="245"/>
  <c r="F36" i="245"/>
  <c r="G58" i="245"/>
  <c r="F58" i="245"/>
  <c r="AJ21" i="245"/>
  <c r="F21" i="245"/>
  <c r="K39" i="245"/>
  <c r="F39" i="245"/>
  <c r="J40" i="245"/>
  <c r="F40" i="245"/>
  <c r="U51" i="245"/>
  <c r="U52" i="245" s="1"/>
  <c r="AH19" i="245"/>
  <c r="AN17" i="245"/>
  <c r="L17" i="245"/>
  <c r="AS49" i="245"/>
  <c r="P41" i="245"/>
  <c r="AT48" i="245"/>
  <c r="L8" i="245"/>
  <c r="T8" i="245"/>
  <c r="AJ8" i="245"/>
  <c r="X8" i="245"/>
  <c r="S42" i="245"/>
  <c r="G31" i="245"/>
  <c r="G81" i="245"/>
  <c r="B113" i="245"/>
  <c r="D113" i="245" s="1"/>
  <c r="V113" i="245" s="1"/>
  <c r="G80" i="245"/>
  <c r="G110" i="245" s="1"/>
  <c r="P112" i="245"/>
  <c r="AR112" i="245"/>
  <c r="Q112" i="245"/>
  <c r="AS112" i="245"/>
  <c r="AT112" i="245"/>
  <c r="R112" i="245"/>
  <c r="S112" i="245"/>
  <c r="AU112" i="245"/>
  <c r="T112" i="245"/>
  <c r="U112" i="245"/>
  <c r="AA112" i="245"/>
  <c r="AB112" i="245"/>
  <c r="AC112" i="245"/>
  <c r="Z112" i="245"/>
  <c r="AD112" i="245"/>
  <c r="AE112" i="245"/>
  <c r="AF112" i="245"/>
  <c r="J112" i="245"/>
  <c r="AL112" i="245"/>
  <c r="O112" i="245"/>
  <c r="V112" i="245"/>
  <c r="Y112" i="245"/>
  <c r="AG112" i="245"/>
  <c r="AO112" i="245"/>
  <c r="N112" i="245"/>
  <c r="X112" i="245"/>
  <c r="AH112" i="245"/>
  <c r="AI112" i="245"/>
  <c r="AK112" i="245"/>
  <c r="AP112" i="245"/>
  <c r="H112" i="245"/>
  <c r="AJ112" i="245"/>
  <c r="W112" i="245"/>
  <c r="I112" i="245"/>
  <c r="K112" i="245"/>
  <c r="AM112" i="245"/>
  <c r="AN112" i="245"/>
  <c r="M112" i="245"/>
  <c r="AQ112" i="245"/>
  <c r="G112" i="245"/>
  <c r="L112" i="245"/>
  <c r="AB111" i="245"/>
  <c r="AC111" i="245"/>
  <c r="AD111" i="245"/>
  <c r="AG111" i="245"/>
  <c r="I111" i="245"/>
  <c r="J111" i="245"/>
  <c r="AE111" i="245"/>
  <c r="AF111" i="245"/>
  <c r="AL111" i="245"/>
  <c r="AK111" i="245"/>
  <c r="L111" i="245"/>
  <c r="AN111" i="245"/>
  <c r="M111" i="245"/>
  <c r="AO111" i="245"/>
  <c r="N111" i="245"/>
  <c r="AP111" i="245"/>
  <c r="O111" i="245"/>
  <c r="AQ111" i="245"/>
  <c r="AM111" i="245"/>
  <c r="P111" i="245"/>
  <c r="AR111" i="245"/>
  <c r="AU111" i="245"/>
  <c r="V111" i="245"/>
  <c r="Y111" i="245"/>
  <c r="AI111" i="245"/>
  <c r="AJ111" i="245"/>
  <c r="Q111" i="245"/>
  <c r="AS111" i="245"/>
  <c r="S111" i="245"/>
  <c r="R111" i="245"/>
  <c r="AT111" i="245"/>
  <c r="AH111" i="245"/>
  <c r="K111" i="245"/>
  <c r="T111" i="245"/>
  <c r="U111" i="245"/>
  <c r="W111" i="245"/>
  <c r="X111" i="245"/>
  <c r="Z111" i="245"/>
  <c r="AA111" i="245"/>
  <c r="H111" i="245"/>
  <c r="G85" i="245"/>
  <c r="G89" i="245" s="1"/>
  <c r="G46" i="245"/>
  <c r="G35" i="245"/>
  <c r="H27" i="245"/>
  <c r="H54" i="245"/>
  <c r="H22" i="245"/>
  <c r="L50" i="245"/>
  <c r="G16" i="245"/>
  <c r="AT56" i="245"/>
  <c r="I56" i="245"/>
  <c r="AU30" i="245"/>
  <c r="AN30" i="245"/>
  <c r="AM30" i="245"/>
  <c r="AF30" i="245"/>
  <c r="I30" i="245"/>
  <c r="AD50" i="245"/>
  <c r="AC16" i="245"/>
  <c r="V50" i="245"/>
  <c r="X16" i="245"/>
  <c r="U50" i="245"/>
  <c r="N50" i="245"/>
  <c r="M50" i="245"/>
  <c r="S47" i="245"/>
  <c r="L51" i="245"/>
  <c r="L52" i="245" s="1"/>
  <c r="AP37" i="245"/>
  <c r="AT16" i="245"/>
  <c r="R16" i="245"/>
  <c r="AJ37" i="245"/>
  <c r="AI37" i="245"/>
  <c r="AA37" i="245"/>
  <c r="AM44" i="245"/>
  <c r="Y37" i="245"/>
  <c r="AP16" i="245"/>
  <c r="AG44" i="245"/>
  <c r="U37" i="245"/>
  <c r="AN23" i="245"/>
  <c r="AR35" i="245"/>
  <c r="V18" i="245"/>
  <c r="J44" i="245"/>
  <c r="AQ35" i="245"/>
  <c r="AB9" i="245"/>
  <c r="AH35" i="245"/>
  <c r="P16" i="245"/>
  <c r="AR55" i="245"/>
  <c r="AC35" i="245"/>
  <c r="U55" i="245"/>
  <c r="S35" i="245"/>
  <c r="S55" i="245"/>
  <c r="O35" i="245"/>
  <c r="AT70" i="245"/>
  <c r="R70" i="245"/>
  <c r="I35" i="245"/>
  <c r="U31" i="245"/>
  <c r="P70" i="245"/>
  <c r="R31" i="245"/>
  <c r="H31" i="245"/>
  <c r="AT27" i="245"/>
  <c r="AO13" i="245"/>
  <c r="AK16" i="245"/>
  <c r="M41" i="245"/>
  <c r="T37" i="245"/>
  <c r="H35" i="245"/>
  <c r="AE30" i="245"/>
  <c r="AS27" i="245"/>
  <c r="AL23" i="245"/>
  <c r="AN13" i="245"/>
  <c r="Y9" i="245"/>
  <c r="AP42" i="245"/>
  <c r="L41" i="245"/>
  <c r="S37" i="245"/>
  <c r="AQ32" i="245"/>
  <c r="AC30" i="245"/>
  <c r="AR27" i="245"/>
  <c r="AK23" i="245"/>
  <c r="AK13" i="245"/>
  <c r="X9" i="245"/>
  <c r="AU41" i="245"/>
  <c r="K41" i="245"/>
  <c r="R37" i="245"/>
  <c r="AU31" i="245"/>
  <c r="AB30" i="245"/>
  <c r="AQ27" i="245"/>
  <c r="AG23" i="245"/>
  <c r="AJ13" i="245"/>
  <c r="V9" i="245"/>
  <c r="G41" i="245"/>
  <c r="O41" i="245"/>
  <c r="G27" i="245"/>
  <c r="AT41" i="245"/>
  <c r="J41" i="245"/>
  <c r="Q37" i="245"/>
  <c r="AR31" i="245"/>
  <c r="AA30" i="245"/>
  <c r="AN27" i="245"/>
  <c r="AF23" i="245"/>
  <c r="AF13" i="245"/>
  <c r="U9" i="245"/>
  <c r="G21" i="245"/>
  <c r="AS41" i="245"/>
  <c r="I41" i="245"/>
  <c r="P37" i="245"/>
  <c r="AM31" i="245"/>
  <c r="W30" i="245"/>
  <c r="AF27" i="245"/>
  <c r="AC23" i="245"/>
  <c r="AE13" i="245"/>
  <c r="T9" i="245"/>
  <c r="AF16" i="245"/>
  <c r="G17" i="245"/>
  <c r="AR41" i="245"/>
  <c r="H41" i="245"/>
  <c r="O37" i="245"/>
  <c r="AK31" i="245"/>
  <c r="V30" i="245"/>
  <c r="AE27" i="245"/>
  <c r="AB23" i="245"/>
  <c r="AD13" i="245"/>
  <c r="S9" i="245"/>
  <c r="AQ41" i="245"/>
  <c r="AO40" i="245"/>
  <c r="N37" i="245"/>
  <c r="AJ31" i="245"/>
  <c r="T30" i="245"/>
  <c r="AB27" i="245"/>
  <c r="X23" i="245"/>
  <c r="AB13" i="245"/>
  <c r="R9" i="245"/>
  <c r="W23" i="245"/>
  <c r="P9" i="245"/>
  <c r="AA27" i="245"/>
  <c r="AN56" i="245"/>
  <c r="AN41" i="245"/>
  <c r="AC38" i="245"/>
  <c r="K37" i="245"/>
  <c r="AC31" i="245"/>
  <c r="R30" i="245"/>
  <c r="Z27" i="245"/>
  <c r="V23" i="245"/>
  <c r="W13" i="245"/>
  <c r="I9" i="245"/>
  <c r="AO41" i="245"/>
  <c r="AH39" i="245"/>
  <c r="L37" i="245"/>
  <c r="AD31" i="245"/>
  <c r="S30" i="245"/>
  <c r="X13" i="245"/>
  <c r="J50" i="245"/>
  <c r="AB16" i="245"/>
  <c r="Z44" i="245"/>
  <c r="AM56" i="245"/>
  <c r="AM41" i="245"/>
  <c r="AU37" i="245"/>
  <c r="J37" i="245"/>
  <c r="Z31" i="245"/>
  <c r="Q30" i="245"/>
  <c r="Y27" i="245"/>
  <c r="T23" i="245"/>
  <c r="T13" i="245"/>
  <c r="H9" i="245"/>
  <c r="AL41" i="245"/>
  <c r="AT37" i="245"/>
  <c r="I37" i="245"/>
  <c r="Y31" i="245"/>
  <c r="P30" i="245"/>
  <c r="X27" i="245"/>
  <c r="P23" i="245"/>
  <c r="R13" i="245"/>
  <c r="AK41" i="245"/>
  <c r="AS37" i="245"/>
  <c r="H37" i="245"/>
  <c r="X31" i="245"/>
  <c r="N30" i="245"/>
  <c r="V27" i="245"/>
  <c r="O23" i="245"/>
  <c r="Q13" i="245"/>
  <c r="L44" i="245"/>
  <c r="AJ41" i="245"/>
  <c r="AR37" i="245"/>
  <c r="AT35" i="245"/>
  <c r="W31" i="245"/>
  <c r="J30" i="245"/>
  <c r="U27" i="245"/>
  <c r="L23" i="245"/>
  <c r="P13" i="245"/>
  <c r="AI41" i="245"/>
  <c r="T27" i="245"/>
  <c r="J23" i="245"/>
  <c r="O13" i="245"/>
  <c r="AF41" i="245"/>
  <c r="AO37" i="245"/>
  <c r="V29" i="245"/>
  <c r="P27" i="245"/>
  <c r="I23" i="245"/>
  <c r="L13" i="245"/>
  <c r="V16" i="245"/>
  <c r="O51" i="245"/>
  <c r="O52" i="245" s="1"/>
  <c r="AE41" i="245"/>
  <c r="AN37" i="245"/>
  <c r="AN35" i="245"/>
  <c r="Q31" i="245"/>
  <c r="O27" i="245"/>
  <c r="H23" i="245"/>
  <c r="K13" i="245"/>
  <c r="U16" i="245"/>
  <c r="AM50" i="245"/>
  <c r="AD41" i="245"/>
  <c r="AM37" i="245"/>
  <c r="AM35" i="245"/>
  <c r="L31" i="245"/>
  <c r="L27" i="245"/>
  <c r="AK21" i="245"/>
  <c r="I13" i="245"/>
  <c r="T16" i="245"/>
  <c r="AJ50" i="245"/>
  <c r="AC41" i="245"/>
  <c r="AL37" i="245"/>
  <c r="AI35" i="245"/>
  <c r="J31" i="245"/>
  <c r="K27" i="245"/>
  <c r="V10" i="245"/>
  <c r="AB41" i="245"/>
  <c r="I27" i="245"/>
  <c r="AT9" i="245"/>
  <c r="Z41" i="245"/>
  <c r="AN16" i="245"/>
  <c r="AS9" i="245"/>
  <c r="AS16" i="245"/>
  <c r="AM46" i="245"/>
  <c r="Y41" i="245"/>
  <c r="AE37" i="245"/>
  <c r="AB35" i="245"/>
  <c r="AT30" i="245"/>
  <c r="K26" i="245"/>
  <c r="AI16" i="245"/>
  <c r="AO9" i="245"/>
  <c r="AJ54" i="245"/>
  <c r="X41" i="245"/>
  <c r="AD37" i="245"/>
  <c r="AA35" i="245"/>
  <c r="AR30" i="245"/>
  <c r="AH24" i="245"/>
  <c r="S16" i="245"/>
  <c r="AN9" i="245"/>
  <c r="V41" i="245"/>
  <c r="AT23" i="245"/>
  <c r="L16" i="245"/>
  <c r="AM9" i="245"/>
  <c r="AS23" i="245"/>
  <c r="J16" i="245"/>
  <c r="AK9" i="245"/>
  <c r="U41" i="245"/>
  <c r="AO16" i="245"/>
  <c r="K54" i="245"/>
  <c r="V49" i="245"/>
  <c r="R41" i="245"/>
  <c r="X37" i="245"/>
  <c r="N35" i="245"/>
  <c r="AJ30" i="245"/>
  <c r="AR23" i="245"/>
  <c r="AJ14" i="245"/>
  <c r="AJ9" i="245"/>
  <c r="G47" i="245"/>
  <c r="W48" i="245"/>
  <c r="Q41" i="245"/>
  <c r="W37" i="245"/>
  <c r="L35" i="245"/>
  <c r="AI30" i="245"/>
  <c r="AQ23" i="245"/>
  <c r="AT13" i="245"/>
  <c r="AG9" i="245"/>
  <c r="G44" i="245"/>
  <c r="G43" i="245"/>
  <c r="R48" i="245"/>
  <c r="V37" i="245"/>
  <c r="AG30" i="245"/>
  <c r="AP23" i="245"/>
  <c r="AF9" i="245"/>
  <c r="U57" i="245"/>
  <c r="V57" i="245"/>
  <c r="W57" i="245"/>
  <c r="X57" i="245"/>
  <c r="Y57" i="245"/>
  <c r="AI57" i="245"/>
  <c r="H57" i="245"/>
  <c r="AJ57" i="245"/>
  <c r="I57" i="245"/>
  <c r="AK57" i="245"/>
  <c r="J57" i="245"/>
  <c r="AL57" i="245"/>
  <c r="K57" i="245"/>
  <c r="AM57" i="245"/>
  <c r="L57" i="245"/>
  <c r="AN57" i="245"/>
  <c r="M57" i="245"/>
  <c r="AO57" i="245"/>
  <c r="N57" i="245"/>
  <c r="AP57" i="245"/>
  <c r="R57" i="245"/>
  <c r="AT57" i="245"/>
  <c r="AQ57" i="245"/>
  <c r="AR57" i="245"/>
  <c r="AS57" i="245"/>
  <c r="AU57" i="245"/>
  <c r="O57" i="245"/>
  <c r="P57" i="245"/>
  <c r="Q57" i="245"/>
  <c r="S57" i="245"/>
  <c r="G57" i="245"/>
  <c r="T57" i="245"/>
  <c r="Z57" i="245"/>
  <c r="AA57" i="245"/>
  <c r="AB57" i="245"/>
  <c r="AC57" i="245"/>
  <c r="AD57" i="245"/>
  <c r="AE57" i="245"/>
  <c r="AF57" i="245"/>
  <c r="AG57" i="245"/>
  <c r="I20" i="245"/>
  <c r="AC8" i="245"/>
  <c r="M56" i="245"/>
  <c r="AO56" i="245"/>
  <c r="P56" i="245"/>
  <c r="AR56" i="245"/>
  <c r="AA56" i="245"/>
  <c r="AB56" i="245"/>
  <c r="AE56" i="245"/>
  <c r="AF56" i="245"/>
  <c r="AI56" i="245"/>
  <c r="AS56" i="245"/>
  <c r="H56" i="245"/>
  <c r="S51" i="245"/>
  <c r="S52" i="245" s="1"/>
  <c r="T49" i="245"/>
  <c r="V48" i="245"/>
  <c r="Q47" i="245"/>
  <c r="AO42" i="245"/>
  <c r="AN40" i="245"/>
  <c r="AG39" i="245"/>
  <c r="AB38" i="245"/>
  <c r="V36" i="245"/>
  <c r="I34" i="245"/>
  <c r="AP32" i="245"/>
  <c r="Q29" i="245"/>
  <c r="J26" i="245"/>
  <c r="AG24" i="245"/>
  <c r="AR19" i="245"/>
  <c r="S18" i="245"/>
  <c r="AG14" i="245"/>
  <c r="T10" i="245"/>
  <c r="U8" i="245"/>
  <c r="V35" i="245"/>
  <c r="AD35" i="245"/>
  <c r="AG35" i="245"/>
  <c r="AJ35" i="245"/>
  <c r="AK35" i="245"/>
  <c r="K35" i="245"/>
  <c r="AO35" i="245"/>
  <c r="Q35" i="245"/>
  <c r="AU35" i="245"/>
  <c r="R35" i="245"/>
  <c r="U35" i="245"/>
  <c r="W35" i="245"/>
  <c r="X35" i="245"/>
  <c r="Z35" i="245"/>
  <c r="AI21" i="245"/>
  <c r="U21" i="245"/>
  <c r="V21" i="245"/>
  <c r="W21" i="245"/>
  <c r="Z21" i="245"/>
  <c r="AD21" i="245"/>
  <c r="AM21" i="245"/>
  <c r="H21" i="245"/>
  <c r="AP21" i="245"/>
  <c r="I21" i="245"/>
  <c r="AQ21" i="245"/>
  <c r="K21" i="245"/>
  <c r="AS21" i="245"/>
  <c r="M21" i="245"/>
  <c r="AU21" i="245"/>
  <c r="O21" i="245"/>
  <c r="S21" i="245"/>
  <c r="X21" i="245"/>
  <c r="T21" i="245"/>
  <c r="AA21" i="245"/>
  <c r="AB21" i="245"/>
  <c r="AC21" i="245"/>
  <c r="AF21" i="245"/>
  <c r="AF54" i="245"/>
  <c r="AQ56" i="245"/>
  <c r="R51" i="245"/>
  <c r="R52" i="245" s="1"/>
  <c r="R50" i="245"/>
  <c r="S49" i="245"/>
  <c r="U48" i="245"/>
  <c r="P47" i="245"/>
  <c r="AU43" i="245"/>
  <c r="AL42" i="245"/>
  <c r="AM40" i="245"/>
  <c r="AE39" i="245"/>
  <c r="Z38" i="245"/>
  <c r="U36" i="245"/>
  <c r="M35" i="245"/>
  <c r="H34" i="245"/>
  <c r="AN32" i="245"/>
  <c r="P29" i="245"/>
  <c r="H26" i="245"/>
  <c r="AF24" i="245"/>
  <c r="AH21" i="245"/>
  <c r="AQ19" i="245"/>
  <c r="R18" i="245"/>
  <c r="AF14" i="245"/>
  <c r="AR12" i="245"/>
  <c r="O10" i="245"/>
  <c r="AT55" i="245"/>
  <c r="W54" i="245"/>
  <c r="AP56" i="245"/>
  <c r="P51" i="245"/>
  <c r="P52" i="245" s="1"/>
  <c r="Q50" i="245"/>
  <c r="R49" i="245"/>
  <c r="T48" i="245"/>
  <c r="O47" i="245"/>
  <c r="AS43" i="245"/>
  <c r="AK42" i="245"/>
  <c r="AL40" i="245"/>
  <c r="AC39" i="245"/>
  <c r="U38" i="245"/>
  <c r="T36" i="245"/>
  <c r="AU33" i="245"/>
  <c r="AM32" i="245"/>
  <c r="M29" i="245"/>
  <c r="AR25" i="245"/>
  <c r="AC24" i="245"/>
  <c r="AG21" i="245"/>
  <c r="AP19" i="245"/>
  <c r="P18" i="245"/>
  <c r="AE14" i="245"/>
  <c r="AQ12" i="245"/>
  <c r="N10" i="245"/>
  <c r="Q49" i="245"/>
  <c r="N47" i="245"/>
  <c r="AQ43" i="245"/>
  <c r="AJ42" i="245"/>
  <c r="AJ40" i="245"/>
  <c r="AB39" i="245"/>
  <c r="T38" i="245"/>
  <c r="S36" i="245"/>
  <c r="AR33" i="245"/>
  <c r="AK32" i="245"/>
  <c r="L29" i="245"/>
  <c r="AP25" i="245"/>
  <c r="AB24" i="245"/>
  <c r="AE21" i="245"/>
  <c r="AO19" i="245"/>
  <c r="N18" i="245"/>
  <c r="AC14" i="245"/>
  <c r="AO12" i="245"/>
  <c r="M10" i="245"/>
  <c r="G42" i="245"/>
  <c r="N51" i="245"/>
  <c r="N52" i="245" s="1"/>
  <c r="O49" i="245"/>
  <c r="Q48" i="245"/>
  <c r="L47" i="245"/>
  <c r="AP43" i="245"/>
  <c r="AI42" i="245"/>
  <c r="AF40" i="245"/>
  <c r="Y39" i="245"/>
  <c r="Q38" i="245"/>
  <c r="Q36" i="245"/>
  <c r="AN33" i="245"/>
  <c r="AH32" i="245"/>
  <c r="H29" i="245"/>
  <c r="AM25" i="245"/>
  <c r="Y24" i="245"/>
  <c r="Y21" i="245"/>
  <c r="AN19" i="245"/>
  <c r="M18" i="245"/>
  <c r="AB14" i="245"/>
  <c r="AN12" i="245"/>
  <c r="L10" i="245"/>
  <c r="AN76" i="245"/>
  <c r="M51" i="245"/>
  <c r="M52" i="245" s="1"/>
  <c r="N49" i="245"/>
  <c r="M48" i="245"/>
  <c r="K47" i="245"/>
  <c r="AO43" i="245"/>
  <c r="AH42" i="245"/>
  <c r="AE40" i="245"/>
  <c r="X39" i="245"/>
  <c r="P38" i="245"/>
  <c r="O36" i="245"/>
  <c r="AM33" i="245"/>
  <c r="AG32" i="245"/>
  <c r="AK25" i="245"/>
  <c r="X24" i="245"/>
  <c r="R21" i="245"/>
  <c r="AL19" i="245"/>
  <c r="L18" i="245"/>
  <c r="R14" i="245"/>
  <c r="AM12" i="245"/>
  <c r="AL55" i="245"/>
  <c r="J54" i="245"/>
  <c r="G40" i="245"/>
  <c r="AK56" i="245"/>
  <c r="K50" i="245"/>
  <c r="L49" i="245"/>
  <c r="L48" i="245"/>
  <c r="J47" i="245"/>
  <c r="AN43" i="245"/>
  <c r="AF42" i="245"/>
  <c r="AB40" i="245"/>
  <c r="V39" i="245"/>
  <c r="O38" i="245"/>
  <c r="AS34" i="245"/>
  <c r="AJ33" i="245"/>
  <c r="AE32" i="245"/>
  <c r="AJ25" i="245"/>
  <c r="W24" i="245"/>
  <c r="AU22" i="245"/>
  <c r="Q21" i="245"/>
  <c r="K18" i="245"/>
  <c r="L14" i="245"/>
  <c r="AL12" i="245"/>
  <c r="AA75" i="245"/>
  <c r="J36" i="245"/>
  <c r="AL36" i="245"/>
  <c r="R36" i="245"/>
  <c r="AT36" i="245"/>
  <c r="W36" i="245"/>
  <c r="Z36" i="245"/>
  <c r="AA36" i="245"/>
  <c r="AE36" i="245"/>
  <c r="AK36" i="245"/>
  <c r="H36" i="245"/>
  <c r="AM36" i="245"/>
  <c r="L36" i="245"/>
  <c r="AP36" i="245"/>
  <c r="M36" i="245"/>
  <c r="AQ36" i="245"/>
  <c r="N36" i="245"/>
  <c r="AR36" i="245"/>
  <c r="P36" i="245"/>
  <c r="AU36" i="245"/>
  <c r="AE19" i="245"/>
  <c r="Q19" i="245"/>
  <c r="AS19" i="245"/>
  <c r="R19" i="245"/>
  <c r="AT19" i="245"/>
  <c r="S19" i="245"/>
  <c r="AU19" i="245"/>
  <c r="V19" i="245"/>
  <c r="Z19" i="245"/>
  <c r="K19" i="245"/>
  <c r="N19" i="245"/>
  <c r="O19" i="245"/>
  <c r="T19" i="245"/>
  <c r="W19" i="245"/>
  <c r="Y19" i="245"/>
  <c r="AD19" i="245"/>
  <c r="AG19" i="245"/>
  <c r="AF19" i="245"/>
  <c r="AI19" i="245"/>
  <c r="AJ19" i="245"/>
  <c r="AK19" i="245"/>
  <c r="AM19" i="245"/>
  <c r="Q51" i="245"/>
  <c r="Q52" i="245" s="1"/>
  <c r="AS51" i="245"/>
  <c r="AS52" i="245" s="1"/>
  <c r="T51" i="245"/>
  <c r="T52" i="245" s="1"/>
  <c r="Y51" i="245"/>
  <c r="Y52" i="245" s="1"/>
  <c r="AE51" i="245"/>
  <c r="AE52" i="245" s="1"/>
  <c r="AF51" i="245"/>
  <c r="AF52" i="245" s="1"/>
  <c r="G51" i="245"/>
  <c r="G52" i="245" s="1"/>
  <c r="AI51" i="245"/>
  <c r="AI52" i="245" s="1"/>
  <c r="H51" i="245"/>
  <c r="H52" i="245" s="1"/>
  <c r="AJ51" i="245"/>
  <c r="AJ52" i="245" s="1"/>
  <c r="K51" i="245"/>
  <c r="K52" i="245" s="1"/>
  <c r="AM51" i="245"/>
  <c r="AM52" i="245" s="1"/>
  <c r="AP44" i="245"/>
  <c r="I54" i="245"/>
  <c r="G38" i="245"/>
  <c r="AJ56" i="245"/>
  <c r="J51" i="245"/>
  <c r="J52" i="245" s="1"/>
  <c r="K49" i="245"/>
  <c r="I48" i="245"/>
  <c r="I47" i="245"/>
  <c r="AM43" i="245"/>
  <c r="AE42" i="245"/>
  <c r="AA40" i="245"/>
  <c r="U39" i="245"/>
  <c r="M38" i="245"/>
  <c r="I36" i="245"/>
  <c r="AR34" i="245"/>
  <c r="AC32" i="245"/>
  <c r="AI25" i="245"/>
  <c r="U24" i="245"/>
  <c r="AR22" i="245"/>
  <c r="P21" i="245"/>
  <c r="AC19" i="245"/>
  <c r="J14" i="245"/>
  <c r="AK12" i="245"/>
  <c r="R33" i="245"/>
  <c r="AT33" i="245"/>
  <c r="Z33" i="245"/>
  <c r="V33" i="245"/>
  <c r="Y33" i="245"/>
  <c r="AA33" i="245"/>
  <c r="AE33" i="245"/>
  <c r="AK33" i="245"/>
  <c r="H33" i="245"/>
  <c r="AL33" i="245"/>
  <c r="K33" i="245"/>
  <c r="AO33" i="245"/>
  <c r="L33" i="245"/>
  <c r="AP33" i="245"/>
  <c r="M33" i="245"/>
  <c r="AQ33" i="245"/>
  <c r="O33" i="245"/>
  <c r="AS33" i="245"/>
  <c r="AA55" i="245"/>
  <c r="AB55" i="245"/>
  <c r="AI55" i="245"/>
  <c r="AJ55" i="245"/>
  <c r="AP55" i="245"/>
  <c r="J73" i="245"/>
  <c r="AL73" i="245"/>
  <c r="K73" i="245"/>
  <c r="AM73" i="245"/>
  <c r="L73" i="245"/>
  <c r="AN73" i="245"/>
  <c r="M73" i="245"/>
  <c r="AO73" i="245"/>
  <c r="N73" i="245"/>
  <c r="AP73" i="245"/>
  <c r="X73" i="245"/>
  <c r="Y73" i="245"/>
  <c r="Z73" i="245"/>
  <c r="AA73" i="245"/>
  <c r="AB73" i="245"/>
  <c r="AC73" i="245"/>
  <c r="AD73" i="245"/>
  <c r="AE73" i="245"/>
  <c r="AI73" i="245"/>
  <c r="H73" i="245"/>
  <c r="I73" i="245"/>
  <c r="O73" i="245"/>
  <c r="P73" i="245"/>
  <c r="Q73" i="245"/>
  <c r="R73" i="245"/>
  <c r="S73" i="245"/>
  <c r="T73" i="245"/>
  <c r="U73" i="245"/>
  <c r="V73" i="245"/>
  <c r="W73" i="245"/>
  <c r="G73" i="245"/>
  <c r="AF73" i="245"/>
  <c r="AG73" i="245"/>
  <c r="AH73" i="245"/>
  <c r="AJ73" i="245"/>
  <c r="AK73" i="245"/>
  <c r="AQ73" i="245"/>
  <c r="AR73" i="245"/>
  <c r="AS73" i="245"/>
  <c r="AT73" i="245"/>
  <c r="AU73" i="245"/>
  <c r="AC50" i="245"/>
  <c r="AF50" i="245"/>
  <c r="I50" i="245"/>
  <c r="AK50" i="245"/>
  <c r="O50" i="245"/>
  <c r="AQ50" i="245"/>
  <c r="G50" i="245"/>
  <c r="P50" i="245"/>
  <c r="AR50" i="245"/>
  <c r="S50" i="245"/>
  <c r="AU50" i="245"/>
  <c r="T50" i="245"/>
  <c r="W50" i="245"/>
  <c r="AH56" i="245"/>
  <c r="H50" i="245"/>
  <c r="Y40" i="245"/>
  <c r="T39" i="245"/>
  <c r="L38" i="245"/>
  <c r="AO34" i="245"/>
  <c r="AH33" i="245"/>
  <c r="AG25" i="245"/>
  <c r="T24" i="245"/>
  <c r="AO22" i="245"/>
  <c r="N21" i="245"/>
  <c r="AB19" i="245"/>
  <c r="Q12" i="245"/>
  <c r="J34" i="245"/>
  <c r="W53" i="245"/>
  <c r="P53" i="245"/>
  <c r="N75" i="245"/>
  <c r="AP75" i="245"/>
  <c r="O75" i="245"/>
  <c r="AQ75" i="245"/>
  <c r="P75" i="245"/>
  <c r="AR75" i="245"/>
  <c r="Q75" i="245"/>
  <c r="AS75" i="245"/>
  <c r="R75" i="245"/>
  <c r="AT75" i="245"/>
  <c r="AB75" i="245"/>
  <c r="AC75" i="245"/>
  <c r="AD75" i="245"/>
  <c r="AE75" i="245"/>
  <c r="AF75" i="245"/>
  <c r="AG75" i="245"/>
  <c r="AH75" i="245"/>
  <c r="AI75" i="245"/>
  <c r="K75" i="245"/>
  <c r="AM75" i="245"/>
  <c r="AJ75" i="245"/>
  <c r="AK75" i="245"/>
  <c r="AL75" i="245"/>
  <c r="AN75" i="245"/>
  <c r="AO75" i="245"/>
  <c r="AU75" i="245"/>
  <c r="H75" i="245"/>
  <c r="I75" i="245"/>
  <c r="G75" i="245"/>
  <c r="J75" i="245"/>
  <c r="L75" i="245"/>
  <c r="M75" i="245"/>
  <c r="S75" i="245"/>
  <c r="T75" i="245"/>
  <c r="U75" i="245"/>
  <c r="V75" i="245"/>
  <c r="W75" i="245"/>
  <c r="X75" i="245"/>
  <c r="Y75" i="245"/>
  <c r="T54" i="245"/>
  <c r="V54" i="245"/>
  <c r="AK54" i="245"/>
  <c r="Z74" i="245"/>
  <c r="AA74" i="245"/>
  <c r="AB74" i="245"/>
  <c r="AC74" i="245"/>
  <c r="AD74" i="245"/>
  <c r="L74" i="245"/>
  <c r="AN74" i="245"/>
  <c r="M74" i="245"/>
  <c r="AO74" i="245"/>
  <c r="N74" i="245"/>
  <c r="AP74" i="245"/>
  <c r="O74" i="245"/>
  <c r="AQ74" i="245"/>
  <c r="P74" i="245"/>
  <c r="AR74" i="245"/>
  <c r="Q74" i="245"/>
  <c r="AS74" i="245"/>
  <c r="R74" i="245"/>
  <c r="AT74" i="245"/>
  <c r="S74" i="245"/>
  <c r="AU74" i="245"/>
  <c r="W74" i="245"/>
  <c r="T74" i="245"/>
  <c r="U74" i="245"/>
  <c r="V74" i="245"/>
  <c r="X74" i="245"/>
  <c r="Y74" i="245"/>
  <c r="AE74" i="245"/>
  <c r="AF74" i="245"/>
  <c r="AG74" i="245"/>
  <c r="AH74" i="245"/>
  <c r="AI74" i="245"/>
  <c r="AJ74" i="245"/>
  <c r="AK74" i="245"/>
  <c r="AL74" i="245"/>
  <c r="AM74" i="245"/>
  <c r="G74" i="245"/>
  <c r="H74" i="245"/>
  <c r="I74" i="245"/>
  <c r="AD32" i="245"/>
  <c r="J32" i="245"/>
  <c r="AL32" i="245"/>
  <c r="AF32" i="245"/>
  <c r="AI32" i="245"/>
  <c r="AJ32" i="245"/>
  <c r="K32" i="245"/>
  <c r="AO32" i="245"/>
  <c r="Q32" i="245"/>
  <c r="AU32" i="245"/>
  <c r="R32" i="245"/>
  <c r="U32" i="245"/>
  <c r="V32" i="245"/>
  <c r="W32" i="245"/>
  <c r="Y32" i="245"/>
  <c r="O18" i="245"/>
  <c r="AQ18" i="245"/>
  <c r="AC18" i="245"/>
  <c r="AD18" i="245"/>
  <c r="AE18" i="245"/>
  <c r="AH18" i="245"/>
  <c r="J18" i="245"/>
  <c r="AL18" i="245"/>
  <c r="Q18" i="245"/>
  <c r="T18" i="245"/>
  <c r="U18" i="245"/>
  <c r="W18" i="245"/>
  <c r="Y18" i="245"/>
  <c r="AA18" i="245"/>
  <c r="AI18" i="245"/>
  <c r="AK18" i="245"/>
  <c r="AJ18" i="245"/>
  <c r="AN18" i="245"/>
  <c r="AO18" i="245"/>
  <c r="AP18" i="245"/>
  <c r="I18" i="245"/>
  <c r="AS18" i="245"/>
  <c r="I44" i="245"/>
  <c r="AR44" i="245"/>
  <c r="AD44" i="245"/>
  <c r="AE44" i="245"/>
  <c r="AH44" i="245"/>
  <c r="AI44" i="245"/>
  <c r="AL44" i="245"/>
  <c r="V72" i="245"/>
  <c r="W72" i="245"/>
  <c r="X72" i="245"/>
  <c r="Y72" i="245"/>
  <c r="Z72" i="245"/>
  <c r="H72" i="245"/>
  <c r="AJ72" i="245"/>
  <c r="I72" i="245"/>
  <c r="AK72" i="245"/>
  <c r="J72" i="245"/>
  <c r="AL72" i="245"/>
  <c r="K72" i="245"/>
  <c r="AM72" i="245"/>
  <c r="L72" i="245"/>
  <c r="AN72" i="245"/>
  <c r="M72" i="245"/>
  <c r="AO72" i="245"/>
  <c r="N72" i="245"/>
  <c r="AP72" i="245"/>
  <c r="O72" i="245"/>
  <c r="AQ72" i="245"/>
  <c r="S72" i="245"/>
  <c r="AU72" i="245"/>
  <c r="AR72" i="245"/>
  <c r="AS72" i="245"/>
  <c r="AT72" i="245"/>
  <c r="G72" i="245"/>
  <c r="P72" i="245"/>
  <c r="Q72" i="245"/>
  <c r="R72" i="245"/>
  <c r="T72" i="245"/>
  <c r="U72" i="245"/>
  <c r="AA72" i="245"/>
  <c r="AB72" i="245"/>
  <c r="AC72" i="245"/>
  <c r="AD72" i="245"/>
  <c r="AE72" i="245"/>
  <c r="AF72" i="245"/>
  <c r="AG72" i="245"/>
  <c r="AG55" i="245"/>
  <c r="AU51" i="245"/>
  <c r="AU52" i="245" s="1"/>
  <c r="I51" i="245"/>
  <c r="I52" i="245" s="1"/>
  <c r="J49" i="245"/>
  <c r="H48" i="245"/>
  <c r="AJ43" i="245"/>
  <c r="AC42" i="245"/>
  <c r="G45" i="245"/>
  <c r="AL46" i="245"/>
  <c r="N31" i="245"/>
  <c r="AP31" i="245"/>
  <c r="V31" i="245"/>
  <c r="K31" i="245"/>
  <c r="AO31" i="245"/>
  <c r="O31" i="245"/>
  <c r="AS31" i="245"/>
  <c r="P31" i="245"/>
  <c r="AT31" i="245"/>
  <c r="T31" i="245"/>
  <c r="AA31" i="245"/>
  <c r="AB31" i="245"/>
  <c r="AE31" i="245"/>
  <c r="AF31" i="245"/>
  <c r="AG31" i="245"/>
  <c r="AI31" i="245"/>
  <c r="AA17" i="245"/>
  <c r="M17" i="245"/>
  <c r="AO17" i="245"/>
  <c r="N17" i="245"/>
  <c r="AP17" i="245"/>
  <c r="O17" i="245"/>
  <c r="AQ17" i="245"/>
  <c r="R17" i="245"/>
  <c r="AT17" i="245"/>
  <c r="V17" i="245"/>
  <c r="U17" i="245"/>
  <c r="Y17" i="245"/>
  <c r="Z17" i="245"/>
  <c r="AC17" i="245"/>
  <c r="AE17" i="245"/>
  <c r="AG17" i="245"/>
  <c r="AK17" i="245"/>
  <c r="AM17" i="245"/>
  <c r="AL17" i="245"/>
  <c r="AR17" i="245"/>
  <c r="H17" i="245"/>
  <c r="AS17" i="245"/>
  <c r="I17" i="245"/>
  <c r="AU17" i="245"/>
  <c r="K17" i="245"/>
  <c r="AH71" i="245"/>
  <c r="AI71" i="245"/>
  <c r="H71" i="245"/>
  <c r="AJ71" i="245"/>
  <c r="G71" i="245"/>
  <c r="I71" i="245"/>
  <c r="AK71" i="245"/>
  <c r="J71" i="245"/>
  <c r="AL71" i="245"/>
  <c r="T71" i="245"/>
  <c r="U71" i="245"/>
  <c r="V71" i="245"/>
  <c r="W71" i="245"/>
  <c r="X71" i="245"/>
  <c r="Y71" i="245"/>
  <c r="Z71" i="245"/>
  <c r="AA71" i="245"/>
  <c r="AE71" i="245"/>
  <c r="AB71" i="245"/>
  <c r="AC71" i="245"/>
  <c r="AD71" i="245"/>
  <c r="AF71" i="245"/>
  <c r="AG71" i="245"/>
  <c r="AM71" i="245"/>
  <c r="AN71" i="245"/>
  <c r="AO71" i="245"/>
  <c r="AP71" i="245"/>
  <c r="AQ71" i="245"/>
  <c r="AR71" i="245"/>
  <c r="AS71" i="245"/>
  <c r="AT71" i="245"/>
  <c r="AU71" i="245"/>
  <c r="K71" i="245"/>
  <c r="L71" i="245"/>
  <c r="M71" i="245"/>
  <c r="N71" i="245"/>
  <c r="O71" i="245"/>
  <c r="P71" i="245"/>
  <c r="Q71" i="245"/>
  <c r="AN44" i="245"/>
  <c r="AT53" i="245"/>
  <c r="AG56" i="245"/>
  <c r="AH55" i="245"/>
  <c r="AT51" i="245"/>
  <c r="AT52" i="245" s="1"/>
  <c r="AT50" i="245"/>
  <c r="AU49" i="245"/>
  <c r="I49" i="245"/>
  <c r="AU47" i="245"/>
  <c r="AO44" i="245"/>
  <c r="AF43" i="245"/>
  <c r="Z42" i="245"/>
  <c r="X40" i="245"/>
  <c r="S39" i="245"/>
  <c r="J38" i="245"/>
  <c r="AS35" i="245"/>
  <c r="AN34" i="245"/>
  <c r="AG33" i="245"/>
  <c r="AA32" i="245"/>
  <c r="S31" i="245"/>
  <c r="AB25" i="245"/>
  <c r="Q24" i="245"/>
  <c r="AI22" i="245"/>
  <c r="L21" i="245"/>
  <c r="AA19" i="245"/>
  <c r="AJ17" i="245"/>
  <c r="M12" i="245"/>
  <c r="J74" i="245"/>
  <c r="AF70" i="245"/>
  <c r="AU70" i="245"/>
  <c r="G70" i="245"/>
  <c r="V70" i="245"/>
  <c r="W70" i="245"/>
  <c r="X70" i="245"/>
  <c r="Y70" i="245"/>
  <c r="Z70" i="245"/>
  <c r="AA70" i="245"/>
  <c r="AB70" i="245"/>
  <c r="AC70" i="245"/>
  <c r="AH70" i="245"/>
  <c r="H70" i="245"/>
  <c r="M70" i="245"/>
  <c r="S70" i="245"/>
  <c r="U70" i="245"/>
  <c r="AD70" i="245"/>
  <c r="AE70" i="245"/>
  <c r="AG70" i="245"/>
  <c r="AJ70" i="245"/>
  <c r="AO70" i="245"/>
  <c r="AS53" i="245"/>
  <c r="G34" i="245"/>
  <c r="AD56" i="245"/>
  <c r="AR51" i="245"/>
  <c r="AR52" i="245" s="1"/>
  <c r="AS50" i="245"/>
  <c r="AT49" i="245"/>
  <c r="H49" i="245"/>
  <c r="AS47" i="245"/>
  <c r="AE43" i="245"/>
  <c r="Y42" i="245"/>
  <c r="W40" i="245"/>
  <c r="R39" i="245"/>
  <c r="I38" i="245"/>
  <c r="AM34" i="245"/>
  <c r="AF33" i="245"/>
  <c r="Z32" i="245"/>
  <c r="AR26" i="245"/>
  <c r="AA25" i="245"/>
  <c r="J24" i="245"/>
  <c r="AH22" i="245"/>
  <c r="J21" i="245"/>
  <c r="X19" i="245"/>
  <c r="AI17" i="245"/>
  <c r="AR15" i="245"/>
  <c r="J12" i="245"/>
  <c r="AI72" i="245"/>
  <c r="X36" i="245"/>
  <c r="AE76" i="245"/>
  <c r="AF76" i="245"/>
  <c r="P76" i="245"/>
  <c r="Q76" i="245"/>
  <c r="AS76" i="245"/>
  <c r="R76" i="245"/>
  <c r="AT76" i="245"/>
  <c r="S76" i="245"/>
  <c r="AU76" i="245"/>
  <c r="T76" i="245"/>
  <c r="U76" i="245"/>
  <c r="V76" i="245"/>
  <c r="W76" i="245"/>
  <c r="AA76" i="245"/>
  <c r="AO76" i="245"/>
  <c r="AP76" i="245"/>
  <c r="AQ76" i="245"/>
  <c r="AR76" i="245"/>
  <c r="H76" i="245"/>
  <c r="I76" i="245"/>
  <c r="J76" i="245"/>
  <c r="K76" i="245"/>
  <c r="L76" i="245"/>
  <c r="M76" i="245"/>
  <c r="N76" i="245"/>
  <c r="O76" i="245"/>
  <c r="X76" i="245"/>
  <c r="Y76" i="245"/>
  <c r="Z76" i="245"/>
  <c r="G76" i="245"/>
  <c r="AB76" i="245"/>
  <c r="AC76" i="245"/>
  <c r="AD76" i="245"/>
  <c r="AG76" i="245"/>
  <c r="AH76" i="245"/>
  <c r="AI76" i="245"/>
  <c r="AJ76" i="245"/>
  <c r="AK76" i="245"/>
  <c r="AL76" i="245"/>
  <c r="AL69" i="245"/>
  <c r="AF69" i="245"/>
  <c r="AH69" i="245"/>
  <c r="AI69" i="245"/>
  <c r="AJ69" i="245"/>
  <c r="AK69" i="245"/>
  <c r="H69" i="245"/>
  <c r="I69" i="245"/>
  <c r="J69" i="245"/>
  <c r="Y69" i="245"/>
  <c r="K69" i="245"/>
  <c r="L69" i="245"/>
  <c r="M69" i="245"/>
  <c r="Z69" i="245"/>
  <c r="AD69" i="245"/>
  <c r="AN69" i="245"/>
  <c r="AO69" i="245"/>
  <c r="AP69" i="245"/>
  <c r="AT69" i="245"/>
  <c r="AK44" i="245"/>
  <c r="AR53" i="245"/>
  <c r="G33" i="245"/>
  <c r="AC56" i="245"/>
  <c r="AQ51" i="245"/>
  <c r="AQ52" i="245" s="1"/>
  <c r="AP50" i="245"/>
  <c r="AR47" i="245"/>
  <c r="AB43" i="245"/>
  <c r="W42" i="245"/>
  <c r="U40" i="245"/>
  <c r="P39" i="245"/>
  <c r="H38" i="245"/>
  <c r="AD33" i="245"/>
  <c r="X32" i="245"/>
  <c r="AP26" i="245"/>
  <c r="Z25" i="245"/>
  <c r="I24" i="245"/>
  <c r="AF22" i="245"/>
  <c r="AT20" i="245"/>
  <c r="U19" i="245"/>
  <c r="AH17" i="245"/>
  <c r="AO15" i="245"/>
  <c r="I12" i="245"/>
  <c r="AH72" i="245"/>
  <c r="AH34" i="245"/>
  <c r="N34" i="245"/>
  <c r="AP34" i="245"/>
  <c r="L34" i="245"/>
  <c r="AQ34" i="245"/>
  <c r="P34" i="245"/>
  <c r="AT34" i="245"/>
  <c r="Q34" i="245"/>
  <c r="AU34" i="245"/>
  <c r="U34" i="245"/>
  <c r="AA34" i="245"/>
  <c r="AB34" i="245"/>
  <c r="AE34" i="245"/>
  <c r="AF34" i="245"/>
  <c r="AG34" i="245"/>
  <c r="AJ34" i="245"/>
  <c r="AA8" i="245"/>
  <c r="AB8" i="245"/>
  <c r="M8" i="245"/>
  <c r="AO8" i="245"/>
  <c r="N8" i="245"/>
  <c r="AP8" i="245"/>
  <c r="O8" i="245"/>
  <c r="AQ8" i="245"/>
  <c r="P8" i="245"/>
  <c r="AR8" i="245"/>
  <c r="S8" i="245"/>
  <c r="AU8" i="245"/>
  <c r="W8" i="245"/>
  <c r="V8" i="245"/>
  <c r="Y8" i="245"/>
  <c r="Z8" i="245"/>
  <c r="AE8" i="245"/>
  <c r="AF8" i="245"/>
  <c r="AG8" i="245"/>
  <c r="AH8" i="245"/>
  <c r="AI8" i="245"/>
  <c r="AK8" i="245"/>
  <c r="AL8" i="245"/>
  <c r="AM8" i="245"/>
  <c r="AN8" i="245"/>
  <c r="AS8" i="245"/>
  <c r="AT8" i="245"/>
  <c r="G8" i="245"/>
  <c r="H8" i="245"/>
  <c r="I8" i="245"/>
  <c r="J8" i="245"/>
  <c r="K8" i="245"/>
  <c r="Q8" i="245"/>
  <c r="R8" i="245"/>
  <c r="M49" i="245"/>
  <c r="AO49" i="245"/>
  <c r="P49" i="245"/>
  <c r="AR49" i="245"/>
  <c r="U49" i="245"/>
  <c r="AA49" i="245"/>
  <c r="AB49" i="245"/>
  <c r="AE49" i="245"/>
  <c r="AF49" i="245"/>
  <c r="AI49" i="245"/>
  <c r="N48" i="245"/>
  <c r="Y48" i="245"/>
  <c r="AB48" i="245"/>
  <c r="AG48" i="245"/>
  <c r="J48" i="245"/>
  <c r="AM48" i="245"/>
  <c r="K48" i="245"/>
  <c r="AN48" i="245"/>
  <c r="O48" i="245"/>
  <c r="AQ48" i="245"/>
  <c r="P48" i="245"/>
  <c r="AR48" i="245"/>
  <c r="S48" i="245"/>
  <c r="AU48" i="245"/>
  <c r="AJ44" i="245"/>
  <c r="AI53" i="245"/>
  <c r="G32" i="245"/>
  <c r="Z56" i="245"/>
  <c r="AP51" i="245"/>
  <c r="AP52" i="245" s="1"/>
  <c r="AO50" i="245"/>
  <c r="AQ49" i="245"/>
  <c r="AS48" i="245"/>
  <c r="AP47" i="245"/>
  <c r="U42" i="245"/>
  <c r="T40" i="245"/>
  <c r="L39" i="245"/>
  <c r="AP35" i="245"/>
  <c r="AK34" i="245"/>
  <c r="AC33" i="245"/>
  <c r="T32" i="245"/>
  <c r="M31" i="245"/>
  <c r="AL26" i="245"/>
  <c r="W25" i="245"/>
  <c r="AE22" i="245"/>
  <c r="AS20" i="245"/>
  <c r="P19" i="245"/>
  <c r="AF17" i="245"/>
  <c r="S71" i="245"/>
  <c r="J43" i="245"/>
  <c r="AL43" i="245"/>
  <c r="R43" i="245"/>
  <c r="AT43" i="245"/>
  <c r="N43" i="245"/>
  <c r="AR43" i="245"/>
  <c r="Q43" i="245"/>
  <c r="S43" i="245"/>
  <c r="W43" i="245"/>
  <c r="AC43" i="245"/>
  <c r="AD43" i="245"/>
  <c r="AG43" i="245"/>
  <c r="AH43" i="245"/>
  <c r="AI43" i="245"/>
  <c r="AK43" i="245"/>
  <c r="W29" i="245"/>
  <c r="I29" i="245"/>
  <c r="J29" i="245"/>
  <c r="AL29" i="245"/>
  <c r="K29" i="245"/>
  <c r="AM29" i="245"/>
  <c r="R29" i="245"/>
  <c r="AT29" i="245"/>
  <c r="AD29" i="245"/>
  <c r="AG29" i="245"/>
  <c r="AH29" i="245"/>
  <c r="AN29" i="245"/>
  <c r="N29" i="245"/>
  <c r="AU29" i="245"/>
  <c r="O29" i="245"/>
  <c r="S29" i="245"/>
  <c r="T29" i="245"/>
  <c r="U29" i="245"/>
  <c r="X29" i="245"/>
  <c r="W15" i="245"/>
  <c r="I15" i="245"/>
  <c r="AK15" i="245"/>
  <c r="J15" i="245"/>
  <c r="AL15" i="245"/>
  <c r="K15" i="245"/>
  <c r="AM15" i="245"/>
  <c r="N15" i="245"/>
  <c r="AP15" i="245"/>
  <c r="R15" i="245"/>
  <c r="AT15" i="245"/>
  <c r="AC15" i="245"/>
  <c r="AF15" i="245"/>
  <c r="AG15" i="245"/>
  <c r="AI15" i="245"/>
  <c r="AN15" i="245"/>
  <c r="AQ15" i="245"/>
  <c r="AS15" i="245"/>
  <c r="H15" i="245"/>
  <c r="AU15" i="245"/>
  <c r="L15" i="245"/>
  <c r="O15" i="245"/>
  <c r="M15" i="245"/>
  <c r="Q15" i="245"/>
  <c r="S15" i="245"/>
  <c r="T15" i="245"/>
  <c r="U15" i="245"/>
  <c r="V15" i="245"/>
  <c r="AH53" i="245"/>
  <c r="Y56" i="245"/>
  <c r="AO51" i="245"/>
  <c r="AO52" i="245" s="1"/>
  <c r="AN50" i="245"/>
  <c r="AP49" i="245"/>
  <c r="AP48" i="245"/>
  <c r="AO47" i="245"/>
  <c r="Z43" i="245"/>
  <c r="T42" i="245"/>
  <c r="S40" i="245"/>
  <c r="AI34" i="245"/>
  <c r="AB33" i="245"/>
  <c r="S32" i="245"/>
  <c r="AR29" i="245"/>
  <c r="AK26" i="245"/>
  <c r="V25" i="245"/>
  <c r="AD22" i="245"/>
  <c r="AQ20" i="245"/>
  <c r="M19" i="245"/>
  <c r="AD17" i="245"/>
  <c r="AH15" i="245"/>
  <c r="AU11" i="245"/>
  <c r="R71" i="245"/>
  <c r="AH57" i="245"/>
  <c r="AF53" i="245"/>
  <c r="X56" i="245"/>
  <c r="AN51" i="245"/>
  <c r="AN52" i="245" s="1"/>
  <c r="AN49" i="245"/>
  <c r="AO48" i="245"/>
  <c r="AF44" i="245"/>
  <c r="Y43" i="245"/>
  <c r="O40" i="245"/>
  <c r="AU38" i="245"/>
  <c r="AD34" i="245"/>
  <c r="X33" i="245"/>
  <c r="P32" i="245"/>
  <c r="AQ29" i="245"/>
  <c r="AH26" i="245"/>
  <c r="T25" i="245"/>
  <c r="AC22" i="245"/>
  <c r="AO20" i="245"/>
  <c r="L19" i="245"/>
  <c r="AB17" i="245"/>
  <c r="AE15" i="245"/>
  <c r="AT11" i="245"/>
  <c r="R47" i="245"/>
  <c r="AT47" i="245"/>
  <c r="Z47" i="245"/>
  <c r="AI47" i="245"/>
  <c r="H47" i="245"/>
  <c r="AL47" i="245"/>
  <c r="M47" i="245"/>
  <c r="AQ47" i="245"/>
  <c r="T47" i="245"/>
  <c r="U47" i="245"/>
  <c r="X47" i="245"/>
  <c r="Y47" i="245"/>
  <c r="AC47" i="245"/>
  <c r="V42" i="245"/>
  <c r="AD42" i="245"/>
  <c r="X42" i="245"/>
  <c r="AA42" i="245"/>
  <c r="AB42" i="245"/>
  <c r="AG42" i="245"/>
  <c r="I42" i="245"/>
  <c r="AM42" i="245"/>
  <c r="J42" i="245"/>
  <c r="AN42" i="245"/>
  <c r="M42" i="245"/>
  <c r="AQ42" i="245"/>
  <c r="N42" i="245"/>
  <c r="AR42" i="245"/>
  <c r="O42" i="245"/>
  <c r="AS42" i="245"/>
  <c r="Q42" i="245"/>
  <c r="AU42" i="245"/>
  <c r="AI14" i="245"/>
  <c r="U14" i="245"/>
  <c r="V14" i="245"/>
  <c r="W14" i="245"/>
  <c r="Z14" i="245"/>
  <c r="AD14" i="245"/>
  <c r="AH14" i="245"/>
  <c r="AL14" i="245"/>
  <c r="AM14" i="245"/>
  <c r="AO14" i="245"/>
  <c r="I14" i="245"/>
  <c r="AQ14" i="245"/>
  <c r="K14" i="245"/>
  <c r="AS14" i="245"/>
  <c r="M14" i="245"/>
  <c r="AU14" i="245"/>
  <c r="N14" i="245"/>
  <c r="O14" i="245"/>
  <c r="Q14" i="245"/>
  <c r="P14" i="245"/>
  <c r="S14" i="245"/>
  <c r="T14" i="245"/>
  <c r="X14" i="245"/>
  <c r="Y14" i="245"/>
  <c r="AA14" i="245"/>
  <c r="AA44" i="245"/>
  <c r="AE53" i="245"/>
  <c r="W56" i="245"/>
  <c r="AL51" i="245"/>
  <c r="AL52" i="245" s="1"/>
  <c r="AL50" i="245"/>
  <c r="AM49" i="245"/>
  <c r="AL48" i="245"/>
  <c r="AM47" i="245"/>
  <c r="X43" i="245"/>
  <c r="R42" i="245"/>
  <c r="N40" i="245"/>
  <c r="AT38" i="245"/>
  <c r="AS36" i="245"/>
  <c r="AL35" i="245"/>
  <c r="AC34" i="245"/>
  <c r="W33" i="245"/>
  <c r="O32" i="245"/>
  <c r="I31" i="245"/>
  <c r="AP29" i="245"/>
  <c r="AG26" i="245"/>
  <c r="S25" i="245"/>
  <c r="AB22" i="245"/>
  <c r="AN20" i="245"/>
  <c r="J19" i="245"/>
  <c r="X17" i="245"/>
  <c r="AD15" i="245"/>
  <c r="AR11" i="245"/>
  <c r="V53" i="245"/>
  <c r="V56" i="245"/>
  <c r="AL49" i="245"/>
  <c r="AK48" i="245"/>
  <c r="AK47" i="245"/>
  <c r="V43" i="245"/>
  <c r="P42" i="245"/>
  <c r="L40" i="245"/>
  <c r="AS38" i="245"/>
  <c r="AO36" i="245"/>
  <c r="Z34" i="245"/>
  <c r="U33" i="245"/>
  <c r="N32" i="245"/>
  <c r="AO29" i="245"/>
  <c r="AF26" i="245"/>
  <c r="R25" i="245"/>
  <c r="Z22" i="245"/>
  <c r="AM20" i="245"/>
  <c r="I19" i="245"/>
  <c r="W17" i="245"/>
  <c r="AB15" i="245"/>
  <c r="AQ11" i="245"/>
  <c r="AD46" i="245"/>
  <c r="O46" i="245"/>
  <c r="W46" i="245"/>
  <c r="AK51" i="245"/>
  <c r="AK52" i="245" s="1"/>
  <c r="X44" i="245"/>
  <c r="U56" i="245"/>
  <c r="AH51" i="245"/>
  <c r="AH52" i="245" s="1"/>
  <c r="AI50" i="245"/>
  <c r="AK49" i="245"/>
  <c r="AJ48" i="245"/>
  <c r="AJ47" i="245"/>
  <c r="U43" i="245"/>
  <c r="L42" i="245"/>
  <c r="K40" i="245"/>
  <c r="AR38" i="245"/>
  <c r="AN36" i="245"/>
  <c r="Y34" i="245"/>
  <c r="T33" i="245"/>
  <c r="M32" i="245"/>
  <c r="AK29" i="245"/>
  <c r="AD26" i="245"/>
  <c r="Q25" i="245"/>
  <c r="U22" i="245"/>
  <c r="AK20" i="245"/>
  <c r="H19" i="245"/>
  <c r="T17" i="245"/>
  <c r="AA15" i="245"/>
  <c r="X11" i="245"/>
  <c r="AM45" i="245"/>
  <c r="O45" i="245"/>
  <c r="W44" i="245"/>
  <c r="T53" i="245"/>
  <c r="G24" i="245"/>
  <c r="T56" i="245"/>
  <c r="AG51" i="245"/>
  <c r="AG52" i="245" s="1"/>
  <c r="AH50" i="245"/>
  <c r="AJ49" i="245"/>
  <c r="AI48" i="245"/>
  <c r="AH47" i="245"/>
  <c r="AD45" i="245"/>
  <c r="T43" i="245"/>
  <c r="K42" i="245"/>
  <c r="AQ38" i="245"/>
  <c r="AJ36" i="245"/>
  <c r="AF35" i="245"/>
  <c r="X34" i="245"/>
  <c r="S33" i="245"/>
  <c r="L32" i="245"/>
  <c r="AJ29" i="245"/>
  <c r="P25" i="245"/>
  <c r="P22" i="245"/>
  <c r="AF20" i="245"/>
  <c r="AU18" i="245"/>
  <c r="S17" i="245"/>
  <c r="Z15" i="245"/>
  <c r="T11" i="245"/>
  <c r="R40" i="245"/>
  <c r="AT40" i="245"/>
  <c r="Z40" i="245"/>
  <c r="M40" i="245"/>
  <c r="AQ40" i="245"/>
  <c r="P40" i="245"/>
  <c r="AU40" i="245"/>
  <c r="Q40" i="245"/>
  <c r="V40" i="245"/>
  <c r="AC40" i="245"/>
  <c r="AD40" i="245"/>
  <c r="AG40" i="245"/>
  <c r="AH40" i="245"/>
  <c r="AI40" i="245"/>
  <c r="AK40" i="245"/>
  <c r="AE26" i="245"/>
  <c r="Q26" i="245"/>
  <c r="AS26" i="245"/>
  <c r="R26" i="245"/>
  <c r="AT26" i="245"/>
  <c r="S26" i="245"/>
  <c r="AU26" i="245"/>
  <c r="V26" i="245"/>
  <c r="Z26" i="245"/>
  <c r="O26" i="245"/>
  <c r="U26" i="245"/>
  <c r="W26" i="245"/>
  <c r="AB26" i="245"/>
  <c r="AI26" i="245"/>
  <c r="AJ26" i="245"/>
  <c r="AM26" i="245"/>
  <c r="G26" i="245"/>
  <c r="AN26" i="245"/>
  <c r="AO26" i="245"/>
  <c r="I26" i="245"/>
  <c r="AQ26" i="245"/>
  <c r="AF12" i="245"/>
  <c r="R12" i="245"/>
  <c r="AT12" i="245"/>
  <c r="S12" i="245"/>
  <c r="AU12" i="245"/>
  <c r="T12" i="245"/>
  <c r="W12" i="245"/>
  <c r="AA12" i="245"/>
  <c r="H12" i="245"/>
  <c r="AP12" i="245"/>
  <c r="K12" i="245"/>
  <c r="AS12" i="245"/>
  <c r="L12" i="245"/>
  <c r="N12" i="245"/>
  <c r="O12" i="245"/>
  <c r="P12" i="245"/>
  <c r="U12" i="245"/>
  <c r="V12" i="245"/>
  <c r="X12" i="245"/>
  <c r="Y12" i="245"/>
  <c r="Z12" i="245"/>
  <c r="AB12" i="245"/>
  <c r="AC12" i="245"/>
  <c r="AD12" i="245"/>
  <c r="AE12" i="245"/>
  <c r="AG12" i="245"/>
  <c r="AH12" i="245"/>
  <c r="AI12" i="245"/>
  <c r="AJ12" i="245"/>
  <c r="V44" i="245"/>
  <c r="S56" i="245"/>
  <c r="AD51" i="245"/>
  <c r="AD52" i="245" s="1"/>
  <c r="AG50" i="245"/>
  <c r="AH49" i="245"/>
  <c r="AH48" i="245"/>
  <c r="AG47" i="245"/>
  <c r="P43" i="245"/>
  <c r="H42" i="245"/>
  <c r="I40" i="245"/>
  <c r="AN38" i="245"/>
  <c r="AI36" i="245"/>
  <c r="AE35" i="245"/>
  <c r="W34" i="245"/>
  <c r="Q33" i="245"/>
  <c r="I32" i="245"/>
  <c r="AI29" i="245"/>
  <c r="AA26" i="245"/>
  <c r="M25" i="245"/>
  <c r="O22" i="245"/>
  <c r="AT18" i="245"/>
  <c r="Q17" i="245"/>
  <c r="Y15" i="245"/>
  <c r="P11" i="245"/>
  <c r="S20" i="245"/>
  <c r="AU20" i="245"/>
  <c r="AG20" i="245"/>
  <c r="AH20" i="245"/>
  <c r="AI20" i="245"/>
  <c r="J20" i="245"/>
  <c r="AL20" i="245"/>
  <c r="N20" i="245"/>
  <c r="AP20" i="245"/>
  <c r="H20" i="245"/>
  <c r="AR20" i="245"/>
  <c r="L20" i="245"/>
  <c r="M20" i="245"/>
  <c r="P20" i="245"/>
  <c r="R20" i="245"/>
  <c r="U20" i="245"/>
  <c r="Y20" i="245"/>
  <c r="AA20" i="245"/>
  <c r="Z20" i="245"/>
  <c r="AC20" i="245"/>
  <c r="AD20" i="245"/>
  <c r="AE20" i="245"/>
  <c r="AJ20" i="245"/>
  <c r="Q53" i="245"/>
  <c r="G20" i="245"/>
  <c r="R56" i="245"/>
  <c r="AC51" i="245"/>
  <c r="AC52" i="245" s="1"/>
  <c r="AE50" i="245"/>
  <c r="AG49" i="245"/>
  <c r="AF48" i="245"/>
  <c r="AF47" i="245"/>
  <c r="AA46" i="245"/>
  <c r="U44" i="245"/>
  <c r="O43" i="245"/>
  <c r="H40" i="245"/>
  <c r="AM38" i="245"/>
  <c r="AH36" i="245"/>
  <c r="V34" i="245"/>
  <c r="P33" i="245"/>
  <c r="H32" i="245"/>
  <c r="AF29" i="245"/>
  <c r="Y26" i="245"/>
  <c r="M22" i="245"/>
  <c r="X20" i="245"/>
  <c r="AR18" i="245"/>
  <c r="P17" i="245"/>
  <c r="X15" i="245"/>
  <c r="O11" i="245"/>
  <c r="AD39" i="245"/>
  <c r="J39" i="245"/>
  <c r="AL39" i="245"/>
  <c r="W39" i="245"/>
  <c r="Z39" i="245"/>
  <c r="G39" i="245"/>
  <c r="AA39" i="245"/>
  <c r="AF39" i="245"/>
  <c r="H39" i="245"/>
  <c r="AM39" i="245"/>
  <c r="I39" i="245"/>
  <c r="AN39" i="245"/>
  <c r="M39" i="245"/>
  <c r="AQ39" i="245"/>
  <c r="N39" i="245"/>
  <c r="AR39" i="245"/>
  <c r="O39" i="245"/>
  <c r="AS39" i="245"/>
  <c r="Q39" i="245"/>
  <c r="AU39" i="245"/>
  <c r="G14" i="245"/>
  <c r="G19" i="245"/>
  <c r="Q56" i="245"/>
  <c r="AB51" i="245"/>
  <c r="AB52" i="245" s="1"/>
  <c r="AD49" i="245"/>
  <c r="AE48" i="245"/>
  <c r="AE47" i="245"/>
  <c r="M43" i="245"/>
  <c r="AT39" i="245"/>
  <c r="AL38" i="245"/>
  <c r="AG36" i="245"/>
  <c r="T34" i="245"/>
  <c r="N33" i="245"/>
  <c r="AE29" i="245"/>
  <c r="X26" i="245"/>
  <c r="AU24" i="245"/>
  <c r="W20" i="245"/>
  <c r="AM18" i="245"/>
  <c r="P15" i="245"/>
  <c r="M11" i="245"/>
  <c r="O25" i="245"/>
  <c r="AQ25" i="245"/>
  <c r="AC25" i="245"/>
  <c r="AD25" i="245"/>
  <c r="AE25" i="245"/>
  <c r="AH25" i="245"/>
  <c r="J25" i="245"/>
  <c r="AL25" i="245"/>
  <c r="U25" i="245"/>
  <c r="X25" i="245"/>
  <c r="Y25" i="245"/>
  <c r="AF25" i="245"/>
  <c r="AN25" i="245"/>
  <c r="AO25" i="245"/>
  <c r="I25" i="245"/>
  <c r="AS25" i="245"/>
  <c r="K25" i="245"/>
  <c r="AT25" i="245"/>
  <c r="L25" i="245"/>
  <c r="AU25" i="245"/>
  <c r="N25" i="245"/>
  <c r="O44" i="245"/>
  <c r="G56" i="245"/>
  <c r="G18" i="245"/>
  <c r="O56" i="245"/>
  <c r="AA51" i="245"/>
  <c r="AA52" i="245" s="1"/>
  <c r="AB50" i="245"/>
  <c r="AC49" i="245"/>
  <c r="AD48" i="245"/>
  <c r="AD47" i="245"/>
  <c r="X45" i="245"/>
  <c r="L43" i="245"/>
  <c r="AP39" i="245"/>
  <c r="AI38" i="245"/>
  <c r="AF36" i="245"/>
  <c r="S34" i="245"/>
  <c r="J33" i="245"/>
  <c r="AC29" i="245"/>
  <c r="T26" i="245"/>
  <c r="AT21" i="245"/>
  <c r="V20" i="245"/>
  <c r="AG18" i="245"/>
  <c r="J17" i="245"/>
  <c r="AT14" i="245"/>
  <c r="W22" i="245"/>
  <c r="I22" i="245"/>
  <c r="AK22" i="245"/>
  <c r="J22" i="245"/>
  <c r="AL22" i="245"/>
  <c r="K22" i="245"/>
  <c r="AM22" i="245"/>
  <c r="N22" i="245"/>
  <c r="AP22" i="245"/>
  <c r="R22" i="245"/>
  <c r="AT22" i="245"/>
  <c r="AG22" i="245"/>
  <c r="AJ22" i="245"/>
  <c r="AN22" i="245"/>
  <c r="AQ22" i="245"/>
  <c r="AS22" i="245"/>
  <c r="L22" i="245"/>
  <c r="Q22" i="245"/>
  <c r="G22" i="245"/>
  <c r="T22" i="245"/>
  <c r="S22" i="245"/>
  <c r="V22" i="245"/>
  <c r="X22" i="245"/>
  <c r="Y22" i="245"/>
  <c r="AA22" i="245"/>
  <c r="Q11" i="245"/>
  <c r="AS11" i="245"/>
  <c r="AE11" i="245"/>
  <c r="AF11" i="245"/>
  <c r="AG11" i="245"/>
  <c r="H11" i="245"/>
  <c r="AJ11" i="245"/>
  <c r="L11" i="245"/>
  <c r="AN11" i="245"/>
  <c r="N11" i="245"/>
  <c r="R11" i="245"/>
  <c r="S11" i="245"/>
  <c r="U11" i="245"/>
  <c r="V11" i="245"/>
  <c r="W11" i="245"/>
  <c r="Y11" i="245"/>
  <c r="Z11" i="245"/>
  <c r="AA11" i="245"/>
  <c r="AB11" i="245"/>
  <c r="AC11" i="245"/>
  <c r="AD11" i="245"/>
  <c r="AH11" i="245"/>
  <c r="AI11" i="245"/>
  <c r="AK11" i="245"/>
  <c r="AL11" i="245"/>
  <c r="AM11" i="245"/>
  <c r="AO11" i="245"/>
  <c r="AP11" i="245"/>
  <c r="AA24" i="245"/>
  <c r="M24" i="245"/>
  <c r="AO24" i="245"/>
  <c r="N24" i="245"/>
  <c r="AP24" i="245"/>
  <c r="O24" i="245"/>
  <c r="AQ24" i="245"/>
  <c r="R24" i="245"/>
  <c r="AT24" i="245"/>
  <c r="V24" i="245"/>
  <c r="Z24" i="245"/>
  <c r="AD24" i="245"/>
  <c r="AE24" i="245"/>
  <c r="AI24" i="245"/>
  <c r="AR24" i="245"/>
  <c r="H24" i="245"/>
  <c r="AS24" i="245"/>
  <c r="K24" i="245"/>
  <c r="L24" i="245"/>
  <c r="P24" i="245"/>
  <c r="S24" i="245"/>
  <c r="AD10" i="245"/>
  <c r="P10" i="245"/>
  <c r="AR10" i="245"/>
  <c r="Q10" i="245"/>
  <c r="AS10" i="245"/>
  <c r="R10" i="245"/>
  <c r="AT10" i="245"/>
  <c r="U10" i="245"/>
  <c r="Y10" i="245"/>
  <c r="S10" i="245"/>
  <c r="W10" i="245"/>
  <c r="X10" i="245"/>
  <c r="Z10" i="245"/>
  <c r="AA10" i="245"/>
  <c r="AB10" i="245"/>
  <c r="AC10" i="245"/>
  <c r="AE10" i="245"/>
  <c r="AF10" i="245"/>
  <c r="AG10" i="245"/>
  <c r="AH10" i="245"/>
  <c r="AI10" i="245"/>
  <c r="AJ10" i="245"/>
  <c r="AK10" i="245"/>
  <c r="AM10" i="245"/>
  <c r="AN10" i="245"/>
  <c r="G10" i="245"/>
  <c r="AO10" i="245"/>
  <c r="H10" i="245"/>
  <c r="AP10" i="245"/>
  <c r="I10" i="245"/>
  <c r="AQ10" i="245"/>
  <c r="J10" i="245"/>
  <c r="AU10" i="245"/>
  <c r="N44" i="245"/>
  <c r="AU54" i="245"/>
  <c r="N56" i="245"/>
  <c r="Z51" i="245"/>
  <c r="Z52" i="245" s="1"/>
  <c r="AA50" i="245"/>
  <c r="Z49" i="245"/>
  <c r="AC48" i="245"/>
  <c r="AB47" i="245"/>
  <c r="X46" i="245"/>
  <c r="W45" i="245"/>
  <c r="P44" i="245"/>
  <c r="K43" i="245"/>
  <c r="AO39" i="245"/>
  <c r="AD36" i="245"/>
  <c r="Y35" i="245"/>
  <c r="R34" i="245"/>
  <c r="I33" i="245"/>
  <c r="AQ31" i="245"/>
  <c r="AB29" i="245"/>
  <c r="P26" i="245"/>
  <c r="AM24" i="245"/>
  <c r="AR21" i="245"/>
  <c r="T20" i="245"/>
  <c r="AF18" i="245"/>
  <c r="AR14" i="245"/>
  <c r="J11" i="245"/>
  <c r="N38" i="245"/>
  <c r="AP38" i="245"/>
  <c r="V38" i="245"/>
  <c r="AG38" i="245"/>
  <c r="AJ38" i="245"/>
  <c r="AK38" i="245"/>
  <c r="K38" i="245"/>
  <c r="AO38" i="245"/>
  <c r="R38" i="245"/>
  <c r="S38" i="245"/>
  <c r="W38" i="245"/>
  <c r="X38" i="245"/>
  <c r="Y38" i="245"/>
  <c r="AA38" i="245"/>
  <c r="M44" i="245"/>
  <c r="AT54" i="245"/>
  <c r="L56" i="245"/>
  <c r="X51" i="245"/>
  <c r="X52" i="245" s="1"/>
  <c r="Z50" i="245"/>
  <c r="Y49" i="245"/>
  <c r="AA48" i="245"/>
  <c r="AA47" i="245"/>
  <c r="I43" i="245"/>
  <c r="AS40" i="245"/>
  <c r="AK39" i="245"/>
  <c r="AF38" i="245"/>
  <c r="AC36" i="245"/>
  <c r="T35" i="245"/>
  <c r="O34" i="245"/>
  <c r="AT32" i="245"/>
  <c r="AN31" i="245"/>
  <c r="AA29" i="245"/>
  <c r="N26" i="245"/>
  <c r="AL24" i="245"/>
  <c r="AO21" i="245"/>
  <c r="Q20" i="245"/>
  <c r="AB18" i="245"/>
  <c r="AP14" i="245"/>
  <c r="I11" i="245"/>
  <c r="G49" i="245"/>
  <c r="G15" i="245"/>
  <c r="K56" i="245"/>
  <c r="W51" i="245"/>
  <c r="W52" i="245" s="1"/>
  <c r="Y50" i="245"/>
  <c r="X49" i="245"/>
  <c r="Z48" i="245"/>
  <c r="W47" i="245"/>
  <c r="H43" i="245"/>
  <c r="AR40" i="245"/>
  <c r="AJ39" i="245"/>
  <c r="AE38" i="245"/>
  <c r="AB36" i="245"/>
  <c r="M34" i="245"/>
  <c r="AS32" i="245"/>
  <c r="Z29" i="245"/>
  <c r="M26" i="245"/>
  <c r="AK24" i="245"/>
  <c r="AN21" i="245"/>
  <c r="O20" i="245"/>
  <c r="Z18" i="245"/>
  <c r="AN14" i="245"/>
  <c r="G11" i="245"/>
  <c r="H44" i="245"/>
  <c r="AQ44" i="245"/>
  <c r="K55" i="245"/>
  <c r="AM55" i="245"/>
  <c r="AQ55" i="245"/>
  <c r="AU55" i="245"/>
  <c r="I58" i="245"/>
  <c r="AK58" i="245"/>
  <c r="J58" i="245"/>
  <c r="AL58" i="245"/>
  <c r="K58" i="245"/>
  <c r="AM58" i="245"/>
  <c r="L58" i="245"/>
  <c r="AN58" i="245"/>
  <c r="M58" i="245"/>
  <c r="AO58" i="245"/>
  <c r="W58" i="245"/>
  <c r="X58" i="245"/>
  <c r="Y58" i="245"/>
  <c r="Z58" i="245"/>
  <c r="AA58" i="245"/>
  <c r="AB58" i="245"/>
  <c r="AC58" i="245"/>
  <c r="AD58" i="245"/>
  <c r="AH58" i="245"/>
  <c r="H58" i="245"/>
  <c r="N58" i="245"/>
  <c r="O58" i="245"/>
  <c r="P58" i="245"/>
  <c r="Q58" i="245"/>
  <c r="R58" i="245"/>
  <c r="S58" i="245"/>
  <c r="T58" i="245"/>
  <c r="U58" i="245"/>
  <c r="V58" i="245"/>
  <c r="AE58" i="245"/>
  <c r="AF58" i="245"/>
  <c r="AG58" i="245"/>
  <c r="AI58" i="245"/>
  <c r="AJ58" i="245"/>
  <c r="AP58" i="245"/>
  <c r="AQ58" i="245"/>
  <c r="AR58" i="245"/>
  <c r="AS58" i="245"/>
  <c r="AT58" i="245"/>
  <c r="AU58" i="245"/>
  <c r="K44" i="245"/>
  <c r="AL54" i="245"/>
  <c r="AU56" i="245"/>
  <c r="J56" i="245"/>
  <c r="V51" i="245"/>
  <c r="V52" i="245" s="1"/>
  <c r="X50" i="245"/>
  <c r="W49" i="245"/>
  <c r="X48" i="245"/>
  <c r="V47" i="245"/>
  <c r="AT42" i="245"/>
  <c r="AP40" i="245"/>
  <c r="AI39" i="245"/>
  <c r="AD38" i="245"/>
  <c r="Y36" i="245"/>
  <c r="P35" i="245"/>
  <c r="K34" i="245"/>
  <c r="AR32" i="245"/>
  <c r="AL31" i="245"/>
  <c r="Y29" i="245"/>
  <c r="L26" i="245"/>
  <c r="AJ24" i="245"/>
  <c r="AL21" i="245"/>
  <c r="K20" i="245"/>
  <c r="X18" i="245"/>
  <c r="AK14" i="245"/>
  <c r="AL10" i="245"/>
  <c r="AD8" i="245"/>
  <c r="AH41" i="245"/>
  <c r="N41" i="245"/>
  <c r="AP41" i="245"/>
  <c r="S27" i="245"/>
  <c r="AU27" i="245"/>
  <c r="AG27" i="245"/>
  <c r="AH27" i="245"/>
  <c r="AI27" i="245"/>
  <c r="J27" i="245"/>
  <c r="AL27" i="245"/>
  <c r="N27" i="245"/>
  <c r="AP27" i="245"/>
  <c r="S13" i="245"/>
  <c r="AU13" i="245"/>
  <c r="AG13" i="245"/>
  <c r="AH13" i="245"/>
  <c r="G13" i="245"/>
  <c r="AI13" i="245"/>
  <c r="J13" i="245"/>
  <c r="AL13" i="245"/>
  <c r="N13" i="245"/>
  <c r="AP13" i="245"/>
  <c r="G30" i="245"/>
  <c r="AA41" i="245"/>
  <c r="AK37" i="245"/>
  <c r="AS30" i="245"/>
  <c r="O30" i="245"/>
  <c r="AO27" i="245"/>
  <c r="U23" i="245"/>
  <c r="Q16" i="245"/>
  <c r="AC13" i="245"/>
  <c r="Q9" i="245"/>
  <c r="AQ30" i="245"/>
  <c r="M30" i="245"/>
  <c r="AM27" i="245"/>
  <c r="S23" i="245"/>
  <c r="O16" i="245"/>
  <c r="AA13" i="245"/>
  <c r="M9" i="245"/>
  <c r="AG37" i="245"/>
  <c r="AP30" i="245"/>
  <c r="L30" i="245"/>
  <c r="AK27" i="245"/>
  <c r="R23" i="245"/>
  <c r="N16" i="245"/>
  <c r="Z13" i="245"/>
  <c r="L9" i="245"/>
  <c r="W41" i="245"/>
  <c r="AF37" i="245"/>
  <c r="AO30" i="245"/>
  <c r="K30" i="245"/>
  <c r="AJ27" i="245"/>
  <c r="Q23" i="245"/>
  <c r="AU16" i="245"/>
  <c r="M16" i="245"/>
  <c r="Y13" i="245"/>
  <c r="AU9" i="245"/>
  <c r="K9" i="245"/>
  <c r="G23" i="245"/>
  <c r="T41" i="245"/>
  <c r="AL30" i="245"/>
  <c r="H30" i="245"/>
  <c r="AD27" i="245"/>
  <c r="AR16" i="245"/>
  <c r="I16" i="245"/>
  <c r="V13" i="245"/>
  <c r="AR9" i="245"/>
  <c r="Z37" i="245"/>
  <c r="AH37" i="245"/>
  <c r="K23" i="245"/>
  <c r="AM23" i="245"/>
  <c r="Y23" i="245"/>
  <c r="Z23" i="245"/>
  <c r="AA23" i="245"/>
  <c r="AD23" i="245"/>
  <c r="AH23" i="245"/>
  <c r="N9" i="245"/>
  <c r="O9" i="245"/>
  <c r="AQ9" i="245"/>
  <c r="AC9" i="245"/>
  <c r="AD9" i="245"/>
  <c r="AE9" i="245"/>
  <c r="AH9" i="245"/>
  <c r="J9" i="245"/>
  <c r="AL9" i="245"/>
  <c r="S41" i="245"/>
  <c r="AB37" i="245"/>
  <c r="AK30" i="245"/>
  <c r="AC27" i="245"/>
  <c r="AU23" i="245"/>
  <c r="M23" i="245"/>
  <c r="AQ16" i="245"/>
  <c r="H16" i="245"/>
  <c r="U13" i="245"/>
  <c r="AP9" i="245"/>
  <c r="AL16" i="245"/>
  <c r="AD30" i="245"/>
  <c r="W27" i="245"/>
  <c r="AO23" i="245"/>
  <c r="AJ16" i="245"/>
  <c r="M13" i="245"/>
  <c r="AI9" i="245"/>
  <c r="AG16" i="245"/>
  <c r="Y30" i="245"/>
  <c r="R27" i="245"/>
  <c r="AJ23" i="245"/>
  <c r="AE16" i="245"/>
  <c r="AR13" i="245"/>
  <c r="H13" i="245"/>
  <c r="AA9" i="245"/>
  <c r="Q27" i="245"/>
  <c r="AI23" i="245"/>
  <c r="AQ13" i="245"/>
  <c r="Z9" i="245"/>
  <c r="Z30" i="245"/>
  <c r="AH30" i="245"/>
  <c r="K16" i="245"/>
  <c r="AM16" i="245"/>
  <c r="Y16" i="245"/>
  <c r="Z16" i="245"/>
  <c r="AA16" i="245"/>
  <c r="AD16" i="245"/>
  <c r="AH16" i="245"/>
  <c r="AG41" i="245"/>
  <c r="AQ37" i="245"/>
  <c r="M37" i="245"/>
  <c r="U30" i="245"/>
  <c r="M27" i="245"/>
  <c r="AE23" i="245"/>
  <c r="W16" i="245"/>
  <c r="AM13" i="245"/>
  <c r="W9" i="245"/>
  <c r="AG69" i="245"/>
  <c r="AC69" i="245"/>
  <c r="X69" i="245"/>
  <c r="V69" i="245"/>
  <c r="U69" i="245"/>
  <c r="T69" i="245"/>
  <c r="R69" i="245"/>
  <c r="N69" i="245"/>
  <c r="AM69" i="245"/>
  <c r="T70" i="245"/>
  <c r="AS70" i="245"/>
  <c r="Q70" i="245"/>
  <c r="AR70" i="245"/>
  <c r="AQ70" i="245"/>
  <c r="O70" i="245"/>
  <c r="AP70" i="245"/>
  <c r="N70" i="245"/>
  <c r="AN70" i="245"/>
  <c r="L70" i="245"/>
  <c r="AM70" i="245"/>
  <c r="K70" i="245"/>
  <c r="AL70" i="245"/>
  <c r="J70" i="245"/>
  <c r="AK70" i="245"/>
  <c r="I70" i="245"/>
  <c r="AI70" i="245"/>
  <c r="AB69" i="245"/>
  <c r="AA69" i="245"/>
  <c r="W69" i="245"/>
  <c r="AU69" i="245"/>
  <c r="AS69" i="245"/>
  <c r="Q69" i="245"/>
  <c r="AR69" i="245"/>
  <c r="P69" i="245"/>
  <c r="AQ69" i="245"/>
  <c r="O69" i="245"/>
  <c r="AE69" i="245"/>
  <c r="AQ53" i="245"/>
  <c r="AP53" i="245"/>
  <c r="N53" i="245"/>
  <c r="AS55" i="245"/>
  <c r="Q55" i="245"/>
  <c r="AO53" i="245"/>
  <c r="M53" i="245"/>
  <c r="AB54" i="245"/>
  <c r="AN53" i="245"/>
  <c r="L53" i="245"/>
  <c r="AA54" i="245"/>
  <c r="AM53" i="245"/>
  <c r="K53" i="245"/>
  <c r="Z54" i="245"/>
  <c r="AL53" i="245"/>
  <c r="J53" i="245"/>
  <c r="AC44" i="245"/>
  <c r="AO55" i="245"/>
  <c r="M55" i="245"/>
  <c r="Y54" i="245"/>
  <c r="I53" i="245"/>
  <c r="AB44" i="245"/>
  <c r="X54" i="245"/>
  <c r="AJ53" i="245"/>
  <c r="H53" i="245"/>
  <c r="G55" i="245"/>
  <c r="Y44" i="245"/>
  <c r="I55" i="245"/>
  <c r="AG53" i="245"/>
  <c r="T44" i="245"/>
  <c r="AR54" i="245"/>
  <c r="P54" i="245"/>
  <c r="AB53" i="245"/>
  <c r="AS54" i="245"/>
  <c r="Q54" i="245"/>
  <c r="AC53" i="245"/>
  <c r="AU44" i="245"/>
  <c r="S44" i="245"/>
  <c r="AE55" i="245"/>
  <c r="AQ54" i="245"/>
  <c r="AT44" i="245"/>
  <c r="R44" i="245"/>
  <c r="AP54" i="245"/>
  <c r="N54" i="245"/>
  <c r="AS44" i="245"/>
  <c r="Q44" i="245"/>
  <c r="AO54" i="245"/>
  <c r="M54" i="245"/>
  <c r="H84" i="245" l="1"/>
  <c r="P84" i="245"/>
  <c r="AA79" i="245"/>
  <c r="Y83" i="245"/>
  <c r="Y97" i="245" s="1"/>
  <c r="Y84" i="245"/>
  <c r="Y102" i="245" s="1"/>
  <c r="G84" i="245"/>
  <c r="G103" i="245" s="1"/>
  <c r="G79" i="245"/>
  <c r="S79" i="245"/>
  <c r="O83" i="245"/>
  <c r="O97" i="245" s="1"/>
  <c r="AK79" i="245"/>
  <c r="J83" i="245"/>
  <c r="Q79" i="245"/>
  <c r="AM83" i="245"/>
  <c r="AM97" i="245" s="1"/>
  <c r="AN84" i="245"/>
  <c r="AN103" i="245" s="1"/>
  <c r="AC79" i="245"/>
  <c r="J79" i="245"/>
  <c r="R83" i="245"/>
  <c r="R97" i="245" s="1"/>
  <c r="AR84" i="245"/>
  <c r="AR93" i="245" s="1"/>
  <c r="AH84" i="245"/>
  <c r="AH101" i="245" s="1"/>
  <c r="AQ79" i="245"/>
  <c r="AE79" i="245"/>
  <c r="AQ83" i="245"/>
  <c r="AQ87" i="245" s="1"/>
  <c r="T84" i="245"/>
  <c r="T103" i="245" s="1"/>
  <c r="AL84" i="245"/>
  <c r="AL93" i="245" s="1"/>
  <c r="U79" i="245"/>
  <c r="AO79" i="245"/>
  <c r="AF79" i="245"/>
  <c r="AT83" i="245"/>
  <c r="AT87" i="245" s="1"/>
  <c r="AK83" i="245"/>
  <c r="AK95" i="245" s="1"/>
  <c r="AT84" i="245"/>
  <c r="AT103" i="245" s="1"/>
  <c r="L84" i="245"/>
  <c r="L102" i="245" s="1"/>
  <c r="AD84" i="245"/>
  <c r="AD94" i="245" s="1"/>
  <c r="X79" i="245"/>
  <c r="AS79" i="245"/>
  <c r="M79" i="245"/>
  <c r="H79" i="245"/>
  <c r="I83" i="245"/>
  <c r="I87" i="245" s="1"/>
  <c r="AG83" i="245"/>
  <c r="AG97" i="245" s="1"/>
  <c r="L83" i="245"/>
  <c r="L97" i="245" s="1"/>
  <c r="AU84" i="245"/>
  <c r="AU94" i="245" s="1"/>
  <c r="AP84" i="245"/>
  <c r="AP102" i="245" s="1"/>
  <c r="AJ84" i="245"/>
  <c r="AJ102" i="245" s="1"/>
  <c r="AC84" i="245"/>
  <c r="AC93" i="245" s="1"/>
  <c r="Q78" i="245"/>
  <c r="Q99" i="245" s="1"/>
  <c r="T78" i="245"/>
  <c r="AE83" i="245"/>
  <c r="AE97" i="245" s="1"/>
  <c r="AI83" i="245"/>
  <c r="AI96" i="245" s="1"/>
  <c r="X83" i="245"/>
  <c r="X87" i="245" s="1"/>
  <c r="U83" i="245"/>
  <c r="U87" i="245" s="1"/>
  <c r="X86" i="245"/>
  <c r="AH86" i="245"/>
  <c r="T79" i="245"/>
  <c r="AR79" i="245"/>
  <c r="AN79" i="245"/>
  <c r="I79" i="245"/>
  <c r="AD79" i="245"/>
  <c r="AD83" i="245"/>
  <c r="AD95" i="245" s="1"/>
  <c r="W83" i="245"/>
  <c r="W87" i="245" s="1"/>
  <c r="AS83" i="245"/>
  <c r="AS87" i="245" s="1"/>
  <c r="AP83" i="245"/>
  <c r="AP95" i="245" s="1"/>
  <c r="K83" i="245"/>
  <c r="K95" i="245" s="1"/>
  <c r="S84" i="245"/>
  <c r="S93" i="245" s="1"/>
  <c r="AQ84" i="245"/>
  <c r="AQ102" i="245" s="1"/>
  <c r="AM84" i="245"/>
  <c r="AM93" i="245" s="1"/>
  <c r="X84" i="245"/>
  <c r="X102" i="245" s="1"/>
  <c r="AB84" i="245"/>
  <c r="AB94" i="245" s="1"/>
  <c r="G83" i="245"/>
  <c r="G87" i="245" s="1"/>
  <c r="Z79" i="245"/>
  <c r="AU79" i="245"/>
  <c r="P79" i="245"/>
  <c r="L79" i="245"/>
  <c r="AJ79" i="245"/>
  <c r="F79" i="245"/>
  <c r="AC83" i="245"/>
  <c r="AC87" i="245" s="1"/>
  <c r="V83" i="245"/>
  <c r="V96" i="245" s="1"/>
  <c r="Q83" i="245"/>
  <c r="Q96" i="245" s="1"/>
  <c r="N83" i="245"/>
  <c r="N97" i="245" s="1"/>
  <c r="AL83" i="245"/>
  <c r="AL97" i="245" s="1"/>
  <c r="W84" i="245"/>
  <c r="W94" i="245" s="1"/>
  <c r="O84" i="245"/>
  <c r="O103" i="245" s="1"/>
  <c r="K84" i="245"/>
  <c r="K101" i="245" s="1"/>
  <c r="AI84" i="245"/>
  <c r="AI94" i="245" s="1"/>
  <c r="AA84" i="245"/>
  <c r="AA103" i="245" s="1"/>
  <c r="U78" i="245"/>
  <c r="U100" i="245" s="1"/>
  <c r="Y79" i="245"/>
  <c r="AT79" i="245"/>
  <c r="O79" i="245"/>
  <c r="AM79" i="245"/>
  <c r="AI79" i="245"/>
  <c r="AH83" i="245"/>
  <c r="AH95" i="245" s="1"/>
  <c r="AB83" i="245"/>
  <c r="AB96" i="245" s="1"/>
  <c r="T83" i="245"/>
  <c r="T95" i="245" s="1"/>
  <c r="AR83" i="245"/>
  <c r="AR87" i="245" s="1"/>
  <c r="AO83" i="245"/>
  <c r="AO96" i="245" s="1"/>
  <c r="F83" i="245"/>
  <c r="R84" i="245"/>
  <c r="R94" i="245" s="1"/>
  <c r="N84" i="245"/>
  <c r="N102" i="245" s="1"/>
  <c r="J84" i="245"/>
  <c r="J103" i="245" s="1"/>
  <c r="AG84" i="245"/>
  <c r="AG101" i="245" s="1"/>
  <c r="Z84" i="245"/>
  <c r="Z101" i="245" s="1"/>
  <c r="W79" i="245"/>
  <c r="R79" i="245"/>
  <c r="AP79" i="245"/>
  <c r="K79" i="245"/>
  <c r="AH79" i="245"/>
  <c r="AJ83" i="245"/>
  <c r="AJ87" i="245" s="1"/>
  <c r="AA83" i="245"/>
  <c r="AA95" i="245" s="1"/>
  <c r="AU83" i="245"/>
  <c r="AU97" i="245" s="1"/>
  <c r="P83" i="245"/>
  <c r="P97" i="245" s="1"/>
  <c r="M83" i="245"/>
  <c r="M87" i="245" s="1"/>
  <c r="V84" i="245"/>
  <c r="V93" i="245" s="1"/>
  <c r="AS84" i="245"/>
  <c r="AS103" i="245" s="1"/>
  <c r="AO84" i="245"/>
  <c r="AO102" i="245" s="1"/>
  <c r="AK84" i="245"/>
  <c r="AK101" i="245" s="1"/>
  <c r="AF84" i="245"/>
  <c r="AF103" i="245" s="1"/>
  <c r="F84" i="245"/>
  <c r="AO82" i="245"/>
  <c r="AO105" i="245" s="1"/>
  <c r="AO108" i="245" s="1"/>
  <c r="V79" i="245"/>
  <c r="AB79" i="245"/>
  <c r="N79" i="245"/>
  <c r="AL79" i="245"/>
  <c r="AF83" i="245"/>
  <c r="AF97" i="245" s="1"/>
  <c r="Z83" i="245"/>
  <c r="Z95" i="245" s="1"/>
  <c r="S83" i="245"/>
  <c r="S87" i="245" s="1"/>
  <c r="H83" i="245"/>
  <c r="H95" i="245" s="1"/>
  <c r="U84" i="245"/>
  <c r="U93" i="245" s="1"/>
  <c r="Q84" i="245"/>
  <c r="Q94" i="245" s="1"/>
  <c r="M84" i="245"/>
  <c r="M103" i="245" s="1"/>
  <c r="I84" i="245"/>
  <c r="I93" i="245" s="1"/>
  <c r="AU78" i="245"/>
  <c r="AU100" i="245" s="1"/>
  <c r="AL82" i="245"/>
  <c r="AL106" i="245" s="1"/>
  <c r="AL109" i="245" s="1"/>
  <c r="S86" i="245"/>
  <c r="AD86" i="245"/>
  <c r="I78" i="245"/>
  <c r="I92" i="245" s="1"/>
  <c r="AR78" i="245"/>
  <c r="AR99" i="245" s="1"/>
  <c r="AK82" i="245"/>
  <c r="AK106" i="245" s="1"/>
  <c r="AK109" i="245" s="1"/>
  <c r="R86" i="245"/>
  <c r="AK78" i="245"/>
  <c r="AK99" i="245" s="1"/>
  <c r="AQ78" i="245"/>
  <c r="AQ99" i="245" s="1"/>
  <c r="AU82" i="245"/>
  <c r="AU106" i="245" s="1"/>
  <c r="AU109" i="245" s="1"/>
  <c r="O86" i="245"/>
  <c r="AF78" i="245"/>
  <c r="AF88" i="245" s="1"/>
  <c r="AF82" i="245"/>
  <c r="AF104" i="245" s="1"/>
  <c r="AF107" i="245" s="1"/>
  <c r="N86" i="245"/>
  <c r="AE78" i="245"/>
  <c r="AE99" i="245" s="1"/>
  <c r="AT82" i="245"/>
  <c r="AT105" i="245" s="1"/>
  <c r="AT108" i="245" s="1"/>
  <c r="AC82" i="245"/>
  <c r="AC104" i="245" s="1"/>
  <c r="AC107" i="245" s="1"/>
  <c r="Z86" i="245"/>
  <c r="Z78" i="245"/>
  <c r="Z99" i="245" s="1"/>
  <c r="Q82" i="245"/>
  <c r="Q105" i="245" s="1"/>
  <c r="Q108" i="245" s="1"/>
  <c r="AA82" i="245"/>
  <c r="AA104" i="245" s="1"/>
  <c r="AA107" i="245" s="1"/>
  <c r="K86" i="245"/>
  <c r="X78" i="245"/>
  <c r="X98" i="245" s="1"/>
  <c r="N82" i="245"/>
  <c r="N105" i="245" s="1"/>
  <c r="N108" i="245" s="1"/>
  <c r="F82" i="245"/>
  <c r="H86" i="245"/>
  <c r="G78" i="245"/>
  <c r="G99" i="245" s="1"/>
  <c r="AM78" i="245"/>
  <c r="AM91" i="245" s="1"/>
  <c r="K78" i="245"/>
  <c r="K100" i="245" s="1"/>
  <c r="Y78" i="245"/>
  <c r="Y100" i="245" s="1"/>
  <c r="T91" i="245"/>
  <c r="P78" i="245"/>
  <c r="P88" i="245" s="1"/>
  <c r="R82" i="245"/>
  <c r="R105" i="245" s="1"/>
  <c r="R108" i="245" s="1"/>
  <c r="S82" i="245"/>
  <c r="S106" i="245" s="1"/>
  <c r="S109" i="245" s="1"/>
  <c r="J82" i="245"/>
  <c r="J105" i="245" s="1"/>
  <c r="J108" i="245" s="1"/>
  <c r="AG82" i="245"/>
  <c r="AG106" i="245" s="1"/>
  <c r="AG109" i="245" s="1"/>
  <c r="AB82" i="245"/>
  <c r="AB106" i="245" s="1"/>
  <c r="AB109" i="245" s="1"/>
  <c r="AB86" i="245"/>
  <c r="AT86" i="245"/>
  <c r="AP86" i="245"/>
  <c r="AM86" i="245"/>
  <c r="AI86" i="245"/>
  <c r="F86" i="245"/>
  <c r="AJ78" i="245"/>
  <c r="AJ98" i="245" s="1"/>
  <c r="AD78" i="245"/>
  <c r="AD88" i="245" s="1"/>
  <c r="M78" i="245"/>
  <c r="M92" i="245" s="1"/>
  <c r="S78" i="245"/>
  <c r="S100" i="245" s="1"/>
  <c r="O78" i="245"/>
  <c r="O99" i="245" s="1"/>
  <c r="AR82" i="245"/>
  <c r="AR104" i="245" s="1"/>
  <c r="AR107" i="245" s="1"/>
  <c r="M82" i="245"/>
  <c r="M105" i="245" s="1"/>
  <c r="M108" i="245" s="1"/>
  <c r="I82" i="245"/>
  <c r="I106" i="245" s="1"/>
  <c r="I109" i="245" s="1"/>
  <c r="T82" i="245"/>
  <c r="T106" i="245" s="1"/>
  <c r="T109" i="245" s="1"/>
  <c r="Z82" i="245"/>
  <c r="Z105" i="245" s="1"/>
  <c r="Z108" i="245" s="1"/>
  <c r="W86" i="245"/>
  <c r="AS86" i="245"/>
  <c r="AO86" i="245"/>
  <c r="AL86" i="245"/>
  <c r="AG86" i="245"/>
  <c r="G86" i="245"/>
  <c r="H78" i="245"/>
  <c r="H100" i="245" s="1"/>
  <c r="AC78" i="245"/>
  <c r="AC92" i="245" s="1"/>
  <c r="L78" i="245"/>
  <c r="L91" i="245" s="1"/>
  <c r="AT78" i="245"/>
  <c r="AT100" i="245" s="1"/>
  <c r="AP78" i="245"/>
  <c r="AP91" i="245" s="1"/>
  <c r="P82" i="245"/>
  <c r="P105" i="245" s="1"/>
  <c r="P108" i="245" s="1"/>
  <c r="AN82" i="245"/>
  <c r="AN105" i="245" s="1"/>
  <c r="AN108" i="245" s="1"/>
  <c r="AJ82" i="245"/>
  <c r="AJ106" i="245" s="1"/>
  <c r="AJ109" i="245" s="1"/>
  <c r="AE82" i="245"/>
  <c r="AE104" i="245" s="1"/>
  <c r="AE107" i="245" s="1"/>
  <c r="Y82" i="245"/>
  <c r="Y104" i="245" s="1"/>
  <c r="Y107" i="245" s="1"/>
  <c r="V86" i="245"/>
  <c r="Q86" i="245"/>
  <c r="M86" i="245"/>
  <c r="J86" i="245"/>
  <c r="AF86" i="245"/>
  <c r="AI78" i="245"/>
  <c r="AI92" i="245" s="1"/>
  <c r="AN78" i="245"/>
  <c r="AN92" i="245" s="1"/>
  <c r="W78" i="245"/>
  <c r="W100" i="245" s="1"/>
  <c r="R78" i="245"/>
  <c r="R98" i="245" s="1"/>
  <c r="N78" i="245"/>
  <c r="N100" i="245" s="1"/>
  <c r="AQ82" i="245"/>
  <c r="AQ106" i="245" s="1"/>
  <c r="AQ109" i="245" s="1"/>
  <c r="L82" i="245"/>
  <c r="L105" i="245" s="1"/>
  <c r="L108" i="245" s="1"/>
  <c r="H82" i="245"/>
  <c r="H106" i="245" s="1"/>
  <c r="H109" i="245" s="1"/>
  <c r="AS82" i="245"/>
  <c r="AS104" i="245" s="1"/>
  <c r="AS107" i="245" s="1"/>
  <c r="X82" i="245"/>
  <c r="X106" i="245" s="1"/>
  <c r="X109" i="245" s="1"/>
  <c r="U86" i="245"/>
  <c r="AR86" i="245"/>
  <c r="AC86" i="245"/>
  <c r="AK86" i="245"/>
  <c r="AE86" i="245"/>
  <c r="AL78" i="245"/>
  <c r="AL91" i="245" s="1"/>
  <c r="AH78" i="245"/>
  <c r="AH88" i="245" s="1"/>
  <c r="AB78" i="245"/>
  <c r="AB100" i="245" s="1"/>
  <c r="AO78" i="245"/>
  <c r="AO88" i="245" s="1"/>
  <c r="AS78" i="245"/>
  <c r="AS91" i="245" s="1"/>
  <c r="F78" i="245"/>
  <c r="O82" i="245"/>
  <c r="O106" i="245" s="1"/>
  <c r="O109" i="245" s="1"/>
  <c r="AM82" i="245"/>
  <c r="AM105" i="245" s="1"/>
  <c r="AM108" i="245" s="1"/>
  <c r="AI82" i="245"/>
  <c r="AI106" i="245" s="1"/>
  <c r="AI109" i="245" s="1"/>
  <c r="AD82" i="245"/>
  <c r="AD106" i="245" s="1"/>
  <c r="AD109" i="245" s="1"/>
  <c r="W82" i="245"/>
  <c r="W104" i="245" s="1"/>
  <c r="W107" i="245" s="1"/>
  <c r="T86" i="245"/>
  <c r="P86" i="245"/>
  <c r="AN86" i="245"/>
  <c r="I86" i="245"/>
  <c r="AA86" i="245"/>
  <c r="G82" i="245"/>
  <c r="G105" i="245" s="1"/>
  <c r="G108" i="245" s="1"/>
  <c r="J78" i="245"/>
  <c r="J88" i="245" s="1"/>
  <c r="AG78" i="245"/>
  <c r="AG100" i="245" s="1"/>
  <c r="AA78" i="245"/>
  <c r="AA92" i="245" s="1"/>
  <c r="V78" i="245"/>
  <c r="V92" i="245" s="1"/>
  <c r="AP82" i="245"/>
  <c r="AP105" i="245" s="1"/>
  <c r="AP108" i="245" s="1"/>
  <c r="K82" i="245"/>
  <c r="K106" i="245" s="1"/>
  <c r="K109" i="245" s="1"/>
  <c r="AH82" i="245"/>
  <c r="AH106" i="245" s="1"/>
  <c r="AH109" i="245" s="1"/>
  <c r="U82" i="245"/>
  <c r="U105" i="245" s="1"/>
  <c r="U108" i="245" s="1"/>
  <c r="AU86" i="245"/>
  <c r="AQ86" i="245"/>
  <c r="L86" i="245"/>
  <c r="AJ86" i="245"/>
  <c r="AM113" i="245"/>
  <c r="X113" i="245"/>
  <c r="AO113" i="245"/>
  <c r="Q113" i="245"/>
  <c r="AN113" i="245"/>
  <c r="AK113" i="245"/>
  <c r="AI113" i="245"/>
  <c r="Q91" i="245"/>
  <c r="N113" i="245"/>
  <c r="M113" i="245"/>
  <c r="O95" i="245"/>
  <c r="O113" i="245"/>
  <c r="V104" i="245"/>
  <c r="V107" i="245" s="1"/>
  <c r="V106" i="245"/>
  <c r="V109" i="245" s="1"/>
  <c r="V105" i="245"/>
  <c r="V108" i="245" s="1"/>
  <c r="AD113" i="245"/>
  <c r="W113" i="245"/>
  <c r="U113" i="245"/>
  <c r="AQ113" i="245"/>
  <c r="AN87" i="245"/>
  <c r="AN97" i="245"/>
  <c r="AN96" i="245"/>
  <c r="AN95" i="245"/>
  <c r="AE113" i="245"/>
  <c r="Y113" i="245"/>
  <c r="T113" i="245"/>
  <c r="AU113" i="245"/>
  <c r="AP113" i="245"/>
  <c r="J87" i="245"/>
  <c r="J95" i="245"/>
  <c r="J96" i="245"/>
  <c r="J97" i="245"/>
  <c r="L113" i="245"/>
  <c r="H103" i="245"/>
  <c r="H101" i="245"/>
  <c r="H102" i="245"/>
  <c r="H94" i="245"/>
  <c r="H93" i="245"/>
  <c r="Z113" i="245"/>
  <c r="R113" i="245"/>
  <c r="AS113" i="245"/>
  <c r="AH103" i="245"/>
  <c r="AH102" i="245"/>
  <c r="AH93" i="245"/>
  <c r="AH94" i="245"/>
  <c r="AR113" i="245"/>
  <c r="AE102" i="245"/>
  <c r="AE93" i="245"/>
  <c r="AE94" i="245"/>
  <c r="AE101" i="245"/>
  <c r="AE103" i="245"/>
  <c r="H113" i="245"/>
  <c r="K113" i="245"/>
  <c r="AJ113" i="245"/>
  <c r="AA94" i="245"/>
  <c r="AC113" i="245"/>
  <c r="AG113" i="245"/>
  <c r="AB113" i="245"/>
  <c r="AF113" i="245"/>
  <c r="P102" i="245"/>
  <c r="P93" i="245"/>
  <c r="P94" i="245"/>
  <c r="P103" i="245"/>
  <c r="P101" i="245"/>
  <c r="AL113" i="245"/>
  <c r="G113" i="245"/>
  <c r="AT113" i="245"/>
  <c r="F113" i="245"/>
  <c r="S113" i="245"/>
  <c r="AA113" i="245"/>
  <c r="I113" i="245"/>
  <c r="AH113" i="245"/>
  <c r="AL45" i="245"/>
  <c r="AA45" i="245"/>
  <c r="J113" i="245"/>
  <c r="P113" i="245"/>
  <c r="AI54" i="245"/>
  <c r="AG54" i="245"/>
  <c r="J45" i="245"/>
  <c r="J46" i="245"/>
  <c r="M45" i="245"/>
  <c r="M46" i="245"/>
  <c r="AU45" i="245"/>
  <c r="AU46" i="245"/>
  <c r="AO45" i="245"/>
  <c r="AO46" i="245"/>
  <c r="AH45" i="245"/>
  <c r="AH46" i="245"/>
  <c r="S45" i="245"/>
  <c r="S46" i="245"/>
  <c r="AB45" i="245"/>
  <c r="AB46" i="245"/>
  <c r="N45" i="245"/>
  <c r="N46" i="245"/>
  <c r="AC45" i="245"/>
  <c r="AC46" i="245"/>
  <c r="Y45" i="245"/>
  <c r="Y46" i="245"/>
  <c r="T45" i="245"/>
  <c r="T46" i="245"/>
  <c r="Z45" i="245"/>
  <c r="Z46" i="245"/>
  <c r="AN45" i="245"/>
  <c r="AN46" i="245"/>
  <c r="U45" i="245"/>
  <c r="U46" i="245"/>
  <c r="K45" i="245"/>
  <c r="K46" i="245"/>
  <c r="I45" i="245"/>
  <c r="I46" i="245"/>
  <c r="AI45" i="245"/>
  <c r="AI46" i="245"/>
  <c r="AR45" i="245"/>
  <c r="AR46" i="245"/>
  <c r="AK45" i="245"/>
  <c r="AK46" i="245"/>
  <c r="V45" i="245"/>
  <c r="V46" i="245"/>
  <c r="P45" i="245"/>
  <c r="P46" i="245"/>
  <c r="AS45" i="245"/>
  <c r="AS46" i="245"/>
  <c r="AQ45" i="245"/>
  <c r="AQ46" i="245"/>
  <c r="AP45" i="245"/>
  <c r="AP46" i="245"/>
  <c r="AF45" i="245"/>
  <c r="AF46" i="245"/>
  <c r="Q45" i="245"/>
  <c r="Q46" i="245"/>
  <c r="H45" i="245"/>
  <c r="H46" i="245"/>
  <c r="AJ45" i="245"/>
  <c r="AJ46" i="245"/>
  <c r="R45" i="245"/>
  <c r="R46" i="245"/>
  <c r="AG45" i="245"/>
  <c r="AG46" i="245"/>
  <c r="AT45" i="245"/>
  <c r="AT46" i="245"/>
  <c r="AE45" i="245"/>
  <c r="AE46" i="245"/>
  <c r="L45" i="245"/>
  <c r="L46" i="245"/>
  <c r="X55" i="245"/>
  <c r="W55" i="245"/>
  <c r="G25" i="245"/>
  <c r="Y55" i="245"/>
  <c r="R54" i="245"/>
  <c r="J55" i="245"/>
  <c r="AH54" i="245"/>
  <c r="R55" i="245"/>
  <c r="Z55" i="245"/>
  <c r="T55" i="245"/>
  <c r="P55" i="245"/>
  <c r="R53" i="245"/>
  <c r="O55" i="245"/>
  <c r="V55" i="245"/>
  <c r="S54" i="245"/>
  <c r="AN55" i="245"/>
  <c r="O54" i="245"/>
  <c r="L55" i="245"/>
  <c r="AD55" i="245"/>
  <c r="N55" i="245"/>
  <c r="AE54" i="245"/>
  <c r="G53" i="245"/>
  <c r="X53" i="245"/>
  <c r="U53" i="245"/>
  <c r="G54" i="245"/>
  <c r="AK53" i="245"/>
  <c r="AD53" i="245"/>
  <c r="AM54" i="245"/>
  <c r="AN54" i="245"/>
  <c r="AC54" i="245"/>
  <c r="AF55" i="245"/>
  <c r="L54" i="245"/>
  <c r="Z53" i="245"/>
  <c r="U54" i="245"/>
  <c r="AA53" i="245"/>
  <c r="Y53" i="245"/>
  <c r="AC55" i="245"/>
  <c r="H55" i="245"/>
  <c r="AK55" i="245"/>
  <c r="AU53" i="245"/>
  <c r="S53" i="245"/>
  <c r="O53" i="245"/>
  <c r="AD54" i="245"/>
  <c r="T102" i="245" l="1"/>
  <c r="AQ96" i="245"/>
  <c r="Y95" i="245"/>
  <c r="AU96" i="245"/>
  <c r="Y87" i="245"/>
  <c r="AL101" i="245"/>
  <c r="Y96" i="245"/>
  <c r="AL103" i="245"/>
  <c r="AT95" i="245"/>
  <c r="AM95" i="245"/>
  <c r="O96" i="245"/>
  <c r="Y103" i="245"/>
  <c r="R87" i="245"/>
  <c r="AM87" i="245"/>
  <c r="AK96" i="245"/>
  <c r="Y94" i="245"/>
  <c r="R95" i="245"/>
  <c r="Y101" i="245"/>
  <c r="R96" i="245"/>
  <c r="AM96" i="245"/>
  <c r="O87" i="245"/>
  <c r="Y93" i="245"/>
  <c r="U96" i="245"/>
  <c r="K96" i="245"/>
  <c r="AP94" i="245"/>
  <c r="AG95" i="245"/>
  <c r="G102" i="245"/>
  <c r="AN101" i="245"/>
  <c r="AR101" i="245"/>
  <c r="AT94" i="245"/>
  <c r="AN94" i="245"/>
  <c r="G93" i="245"/>
  <c r="G101" i="245"/>
  <c r="AR94" i="245"/>
  <c r="AG104" i="245"/>
  <c r="AG107" i="245" s="1"/>
  <c r="AJ94" i="245"/>
  <c r="AN102" i="245"/>
  <c r="AQ95" i="245"/>
  <c r="G94" i="245"/>
  <c r="AR103" i="245"/>
  <c r="AR102" i="245"/>
  <c r="AJ103" i="245"/>
  <c r="AK103" i="245"/>
  <c r="AN93" i="245"/>
  <c r="AQ97" i="245"/>
  <c r="AG87" i="245"/>
  <c r="AT101" i="245"/>
  <c r="AJ101" i="245"/>
  <c r="AL102" i="245"/>
  <c r="AD93" i="245"/>
  <c r="AL94" i="245"/>
  <c r="L87" i="245"/>
  <c r="L93" i="245"/>
  <c r="G96" i="245"/>
  <c r="AA101" i="245"/>
  <c r="AC94" i="245"/>
  <c r="T93" i="245"/>
  <c r="L95" i="245"/>
  <c r="L103" i="245"/>
  <c r="G97" i="245"/>
  <c r="AC101" i="245"/>
  <c r="AF105" i="245"/>
  <c r="AF108" i="245" s="1"/>
  <c r="T94" i="245"/>
  <c r="T101" i="245"/>
  <c r="V101" i="245"/>
  <c r="AI95" i="245"/>
  <c r="L101" i="245"/>
  <c r="L94" i="245"/>
  <c r="AQ100" i="245"/>
  <c r="AC102" i="245"/>
  <c r="AG96" i="245"/>
  <c r="AT93" i="245"/>
  <c r="AG105" i="245"/>
  <c r="AG108" i="245" s="1"/>
  <c r="AJ93" i="245"/>
  <c r="M97" i="245"/>
  <c r="I97" i="245"/>
  <c r="AF91" i="245"/>
  <c r="P96" i="245"/>
  <c r="AT102" i="245"/>
  <c r="AI93" i="245"/>
  <c r="M95" i="245"/>
  <c r="AK100" i="245"/>
  <c r="AD101" i="245"/>
  <c r="AT97" i="245"/>
  <c r="U92" i="245"/>
  <c r="R104" i="245"/>
  <c r="R107" i="245" s="1"/>
  <c r="AD103" i="245"/>
  <c r="AT96" i="245"/>
  <c r="U98" i="245"/>
  <c r="AQ92" i="245"/>
  <c r="AD102" i="245"/>
  <c r="AU93" i="245"/>
  <c r="AQ91" i="245"/>
  <c r="Q92" i="245"/>
  <c r="U97" i="245"/>
  <c r="AB92" i="245"/>
  <c r="K93" i="245"/>
  <c r="I95" i="245"/>
  <c r="AK97" i="245"/>
  <c r="AP101" i="245"/>
  <c r="U95" i="245"/>
  <c r="X103" i="245"/>
  <c r="I96" i="245"/>
  <c r="AK87" i="245"/>
  <c r="AO103" i="245"/>
  <c r="AP103" i="245"/>
  <c r="AP93" i="245"/>
  <c r="X94" i="245"/>
  <c r="AS93" i="245"/>
  <c r="U91" i="245"/>
  <c r="AU102" i="245"/>
  <c r="AU103" i="245"/>
  <c r="AA93" i="245"/>
  <c r="AA102" i="245"/>
  <c r="AS94" i="245"/>
  <c r="AC103" i="245"/>
  <c r="U88" i="245"/>
  <c r="AU87" i="245"/>
  <c r="AO98" i="245"/>
  <c r="AU101" i="245"/>
  <c r="T96" i="245"/>
  <c r="V94" i="245"/>
  <c r="X95" i="245"/>
  <c r="L96" i="245"/>
  <c r="AQ88" i="245"/>
  <c r="Q100" i="245"/>
  <c r="Q88" i="245"/>
  <c r="AB105" i="245"/>
  <c r="AB108" i="245" s="1"/>
  <c r="U99" i="245"/>
  <c r="AU95" i="245"/>
  <c r="AO99" i="245"/>
  <c r="AU105" i="245"/>
  <c r="AU108" i="245" s="1"/>
  <c r="V103" i="245"/>
  <c r="X96" i="245"/>
  <c r="Z87" i="245"/>
  <c r="AI87" i="245"/>
  <c r="AQ98" i="245"/>
  <c r="Q98" i="245"/>
  <c r="AC99" i="245"/>
  <c r="AR98" i="245"/>
  <c r="AR92" i="245"/>
  <c r="AA96" i="245"/>
  <c r="AA87" i="245"/>
  <c r="AA97" i="245"/>
  <c r="AC100" i="245"/>
  <c r="W101" i="245"/>
  <c r="W93" i="245"/>
  <c r="W102" i="245"/>
  <c r="Z104" i="245"/>
  <c r="Z107" i="245" s="1"/>
  <c r="R93" i="245"/>
  <c r="S94" i="245"/>
  <c r="S101" i="245"/>
  <c r="S102" i="245"/>
  <c r="AL88" i="245"/>
  <c r="X97" i="245"/>
  <c r="AK104" i="245"/>
  <c r="AK107" i="245" s="1"/>
  <c r="AK105" i="245"/>
  <c r="AK108" i="245" s="1"/>
  <c r="I98" i="245"/>
  <c r="AP97" i="245"/>
  <c r="I91" i="245"/>
  <c r="AP96" i="245"/>
  <c r="I88" i="245"/>
  <c r="R106" i="245"/>
  <c r="R109" i="245" s="1"/>
  <c r="S103" i="245"/>
  <c r="AJ95" i="245"/>
  <c r="AR91" i="245"/>
  <c r="AO106" i="245"/>
  <c r="AO109" i="245" s="1"/>
  <c r="AH99" i="245"/>
  <c r="Q106" i="245"/>
  <c r="Q109" i="245" s="1"/>
  <c r="AL95" i="245"/>
  <c r="AL98" i="245"/>
  <c r="AL87" i="245"/>
  <c r="AI97" i="245"/>
  <c r="AL92" i="245"/>
  <c r="P95" i="245"/>
  <c r="K97" i="245"/>
  <c r="K87" i="245"/>
  <c r="Y106" i="245"/>
  <c r="Y109" i="245" s="1"/>
  <c r="Z93" i="245"/>
  <c r="AF101" i="245"/>
  <c r="AF102" i="245"/>
  <c r="AF93" i="245"/>
  <c r="AB91" i="245"/>
  <c r="AB99" i="245"/>
  <c r="AE87" i="245"/>
  <c r="AE95" i="245"/>
  <c r="AE96" i="245"/>
  <c r="AS95" i="245"/>
  <c r="M96" i="245"/>
  <c r="AF99" i="245"/>
  <c r="AS97" i="245"/>
  <c r="J106" i="245"/>
  <c r="J109" i="245" s="1"/>
  <c r="AD96" i="245"/>
  <c r="AS96" i="245"/>
  <c r="AF106" i="245"/>
  <c r="AF109" i="245" s="1"/>
  <c r="AU104" i="245"/>
  <c r="AU107" i="245" s="1"/>
  <c r="J104" i="245"/>
  <c r="J107" i="245" s="1"/>
  <c r="AD97" i="245"/>
  <c r="AR95" i="245"/>
  <c r="Q103" i="245"/>
  <c r="H104" i="245"/>
  <c r="H107" i="245" s="1"/>
  <c r="AB103" i="245"/>
  <c r="P100" i="245"/>
  <c r="AM102" i="245"/>
  <c r="AL99" i="245"/>
  <c r="AB97" i="245"/>
  <c r="AD100" i="245"/>
  <c r="AH96" i="245"/>
  <c r="G95" i="245"/>
  <c r="P106" i="245"/>
  <c r="P109" i="245" s="1"/>
  <c r="AO92" i="245"/>
  <c r="M99" i="245"/>
  <c r="AB87" i="245"/>
  <c r="AM103" i="245"/>
  <c r="AQ93" i="245"/>
  <c r="Z102" i="245"/>
  <c r="R103" i="245"/>
  <c r="AJ104" i="245"/>
  <c r="AJ107" i="245" s="1"/>
  <c r="AF92" i="245"/>
  <c r="R101" i="245"/>
  <c r="R102" i="245"/>
  <c r="AG93" i="245"/>
  <c r="U101" i="245"/>
  <c r="Q101" i="245"/>
  <c r="T97" i="245"/>
  <c r="Z98" i="245"/>
  <c r="AM94" i="245"/>
  <c r="AJ92" i="245"/>
  <c r="Q87" i="245"/>
  <c r="AJ91" i="245"/>
  <c r="Q97" i="245"/>
  <c r="AR105" i="245"/>
  <c r="AR108" i="245" s="1"/>
  <c r="Z96" i="245"/>
  <c r="Z97" i="245"/>
  <c r="H87" i="245"/>
  <c r="Z106" i="245"/>
  <c r="Z109" i="245" s="1"/>
  <c r="I101" i="245"/>
  <c r="I103" i="245"/>
  <c r="AF98" i="245"/>
  <c r="AQ94" i="245"/>
  <c r="AO100" i="245"/>
  <c r="AB88" i="245"/>
  <c r="AC91" i="245"/>
  <c r="AR88" i="245"/>
  <c r="Q95" i="245"/>
  <c r="AQ104" i="245"/>
  <c r="AQ107" i="245" s="1"/>
  <c r="AM104" i="245"/>
  <c r="AM107" i="245" s="1"/>
  <c r="M93" i="245"/>
  <c r="U104" i="245"/>
  <c r="U107" i="245" s="1"/>
  <c r="AO91" i="245"/>
  <c r="AQ103" i="245"/>
  <c r="AR106" i="245"/>
  <c r="AR109" i="245" s="1"/>
  <c r="AG102" i="245"/>
  <c r="AO97" i="245"/>
  <c r="J100" i="245"/>
  <c r="AG103" i="245"/>
  <c r="L98" i="245"/>
  <c r="AA106" i="245"/>
  <c r="AA109" i="245" s="1"/>
  <c r="S95" i="245"/>
  <c r="S96" i="245"/>
  <c r="U102" i="245"/>
  <c r="T104" i="245"/>
  <c r="T107" i="245" s="1"/>
  <c r="AO104" i="245"/>
  <c r="AO107" i="245" s="1"/>
  <c r="Z103" i="245"/>
  <c r="AC105" i="245"/>
  <c r="AC108" i="245" s="1"/>
  <c r="V88" i="245"/>
  <c r="Z94" i="245"/>
  <c r="AC106" i="245"/>
  <c r="AC109" i="245" s="1"/>
  <c r="AS102" i="245"/>
  <c r="AF94" i="245"/>
  <c r="T87" i="245"/>
  <c r="U94" i="245"/>
  <c r="AA105" i="245"/>
  <c r="AA108" i="245" s="1"/>
  <c r="AR96" i="245"/>
  <c r="M98" i="245"/>
  <c r="W92" i="245"/>
  <c r="W99" i="245"/>
  <c r="Q102" i="245"/>
  <c r="Q93" i="245"/>
  <c r="AE106" i="245"/>
  <c r="AE109" i="245" s="1"/>
  <c r="Z88" i="245"/>
  <c r="G92" i="245"/>
  <c r="Z100" i="245"/>
  <c r="AR97" i="245"/>
  <c r="I100" i="245"/>
  <c r="W103" i="245"/>
  <c r="Z92" i="245"/>
  <c r="AC98" i="245"/>
  <c r="AO87" i="245"/>
  <c r="AR100" i="245"/>
  <c r="AC88" i="245"/>
  <c r="AO95" i="245"/>
  <c r="AJ100" i="245"/>
  <c r="H99" i="245"/>
  <c r="AD105" i="245"/>
  <c r="AD108" i="245" s="1"/>
  <c r="AO93" i="245"/>
  <c r="H91" i="245"/>
  <c r="R91" i="245"/>
  <c r="AD104" i="245"/>
  <c r="AD107" i="245" s="1"/>
  <c r="Q104" i="245"/>
  <c r="Q107" i="245" s="1"/>
  <c r="S97" i="245"/>
  <c r="AG94" i="245"/>
  <c r="AL96" i="245"/>
  <c r="AB95" i="245"/>
  <c r="AP87" i="245"/>
  <c r="AQ101" i="245"/>
  <c r="O94" i="245"/>
  <c r="G98" i="245"/>
  <c r="O101" i="245"/>
  <c r="AM106" i="245"/>
  <c r="AM109" i="245" s="1"/>
  <c r="AF100" i="245"/>
  <c r="N103" i="245"/>
  <c r="Y98" i="245"/>
  <c r="Y91" i="245"/>
  <c r="Y92" i="245"/>
  <c r="I104" i="245"/>
  <c r="I107" i="245" s="1"/>
  <c r="G100" i="245"/>
  <c r="W91" i="245"/>
  <c r="I105" i="245"/>
  <c r="I108" i="245" s="1"/>
  <c r="N87" i="245"/>
  <c r="G91" i="245"/>
  <c r="AS106" i="245"/>
  <c r="AS109" i="245" s="1"/>
  <c r="W98" i="245"/>
  <c r="U103" i="245"/>
  <c r="AI100" i="245"/>
  <c r="G88" i="245"/>
  <c r="AS105" i="245"/>
  <c r="AS108" i="245" s="1"/>
  <c r="W88" i="245"/>
  <c r="AA100" i="245"/>
  <c r="AI99" i="245"/>
  <c r="Y105" i="245"/>
  <c r="Y108" i="245" s="1"/>
  <c r="AA91" i="245"/>
  <c r="AI88" i="245"/>
  <c r="AA99" i="245"/>
  <c r="L104" i="245"/>
  <c r="L107" i="245" s="1"/>
  <c r="AI91" i="245"/>
  <c r="AM98" i="245"/>
  <c r="AA98" i="245"/>
  <c r="AD98" i="245"/>
  <c r="L106" i="245"/>
  <c r="L109" i="245" s="1"/>
  <c r="G104" i="245"/>
  <c r="G107" i="245" s="1"/>
  <c r="AM88" i="245"/>
  <c r="AA88" i="245"/>
  <c r="AD92" i="245"/>
  <c r="AJ88" i="245"/>
  <c r="AJ99" i="245"/>
  <c r="P104" i="245"/>
  <c r="P107" i="245" s="1"/>
  <c r="T105" i="245"/>
  <c r="T108" i="245" s="1"/>
  <c r="V102" i="245"/>
  <c r="AH91" i="245"/>
  <c r="H92" i="245"/>
  <c r="AH98" i="245"/>
  <c r="AB104" i="245"/>
  <c r="AB107" i="245" s="1"/>
  <c r="J99" i="245"/>
  <c r="AN99" i="245"/>
  <c r="AH92" i="245"/>
  <c r="P87" i="245"/>
  <c r="H98" i="245"/>
  <c r="J98" i="245"/>
  <c r="AN91" i="245"/>
  <c r="AH100" i="245"/>
  <c r="I99" i="245"/>
  <c r="J92" i="245"/>
  <c r="V99" i="245"/>
  <c r="Z91" i="245"/>
  <c r="AN88" i="245"/>
  <c r="AD91" i="245"/>
  <c r="M94" i="245"/>
  <c r="H88" i="245"/>
  <c r="AN100" i="245"/>
  <c r="J91" i="245"/>
  <c r="G106" i="245"/>
  <c r="G109" i="245" s="1"/>
  <c r="R99" i="245"/>
  <c r="AE105" i="245"/>
  <c r="AE108" i="245" s="1"/>
  <c r="AD99" i="245"/>
  <c r="N96" i="245"/>
  <c r="N93" i="245"/>
  <c r="AB98" i="245"/>
  <c r="AI98" i="245"/>
  <c r="W106" i="245"/>
  <c r="W109" i="245" s="1"/>
  <c r="AL105" i="245"/>
  <c r="AL108" i="245" s="1"/>
  <c r="AM100" i="245"/>
  <c r="X104" i="245"/>
  <c r="X107" i="245" s="1"/>
  <c r="AJ105" i="245"/>
  <c r="AJ108" i="245" s="1"/>
  <c r="X105" i="245"/>
  <c r="X108" i="245" s="1"/>
  <c r="H97" i="245"/>
  <c r="AN98" i="245"/>
  <c r="H96" i="245"/>
  <c r="W105" i="245"/>
  <c r="W108" i="245" s="1"/>
  <c r="V87" i="245"/>
  <c r="AU99" i="245"/>
  <c r="V95" i="245"/>
  <c r="V97" i="245"/>
  <c r="AH105" i="245"/>
  <c r="AH108" i="245" s="1"/>
  <c r="AH104" i="245"/>
  <c r="AH107" i="245" s="1"/>
  <c r="K98" i="245"/>
  <c r="K99" i="245"/>
  <c r="K92" i="245"/>
  <c r="N95" i="245"/>
  <c r="K91" i="245"/>
  <c r="K88" i="245"/>
  <c r="AM92" i="245"/>
  <c r="AM99" i="245"/>
  <c r="AL104" i="245"/>
  <c r="AL107" i="245" s="1"/>
  <c r="AG99" i="245"/>
  <c r="AG98" i="245"/>
  <c r="AG92" i="245"/>
  <c r="AG88" i="245"/>
  <c r="AG91" i="245"/>
  <c r="AP88" i="245"/>
  <c r="AP100" i="245"/>
  <c r="AH87" i="245"/>
  <c r="AT88" i="245"/>
  <c r="AB93" i="245"/>
  <c r="T88" i="245"/>
  <c r="AI101" i="245"/>
  <c r="X93" i="245"/>
  <c r="W95" i="245"/>
  <c r="K94" i="245"/>
  <c r="AC95" i="245"/>
  <c r="AF87" i="245"/>
  <c r="O91" i="245"/>
  <c r="P99" i="245"/>
  <c r="AK98" i="245"/>
  <c r="N104" i="245"/>
  <c r="N107" i="245" s="1"/>
  <c r="AK92" i="245"/>
  <c r="N106" i="245"/>
  <c r="N109" i="245" s="1"/>
  <c r="R92" i="245"/>
  <c r="AB102" i="245"/>
  <c r="AU92" i="245"/>
  <c r="T100" i="245"/>
  <c r="L92" i="245"/>
  <c r="AI103" i="245"/>
  <c r="M88" i="245"/>
  <c r="X101" i="245"/>
  <c r="W97" i="245"/>
  <c r="Y99" i="245"/>
  <c r="J102" i="245"/>
  <c r="K102" i="245"/>
  <c r="AC97" i="245"/>
  <c r="M101" i="245"/>
  <c r="AF95" i="245"/>
  <c r="O88" i="245"/>
  <c r="AK91" i="245"/>
  <c r="O93" i="245"/>
  <c r="O92" i="245"/>
  <c r="R100" i="245"/>
  <c r="AS101" i="245"/>
  <c r="AU98" i="245"/>
  <c r="L88" i="245"/>
  <c r="AI102" i="245"/>
  <c r="M100" i="245"/>
  <c r="W96" i="245"/>
  <c r="Y88" i="245"/>
  <c r="AK102" i="245"/>
  <c r="J94" i="245"/>
  <c r="K103" i="245"/>
  <c r="AC96" i="245"/>
  <c r="AP98" i="245"/>
  <c r="M102" i="245"/>
  <c r="AF96" i="245"/>
  <c r="O98" i="245"/>
  <c r="AS88" i="245"/>
  <c r="AK88" i="245"/>
  <c r="O102" i="245"/>
  <c r="AB101" i="245"/>
  <c r="R88" i="245"/>
  <c r="S98" i="245"/>
  <c r="AU91" i="245"/>
  <c r="AT104" i="245"/>
  <c r="AT107" i="245" s="1"/>
  <c r="L100" i="245"/>
  <c r="M91" i="245"/>
  <c r="I102" i="245"/>
  <c r="AK94" i="245"/>
  <c r="J93" i="245"/>
  <c r="AM101" i="245"/>
  <c r="AE92" i="245"/>
  <c r="AP92" i="245"/>
  <c r="O100" i="245"/>
  <c r="AO94" i="245"/>
  <c r="N94" i="245"/>
  <c r="P92" i="245"/>
  <c r="AS98" i="245"/>
  <c r="AJ96" i="245"/>
  <c r="S99" i="245"/>
  <c r="AU88" i="245"/>
  <c r="AT106" i="245"/>
  <c r="AT109" i="245" s="1"/>
  <c r="L99" i="245"/>
  <c r="I94" i="245"/>
  <c r="AK93" i="245"/>
  <c r="J101" i="245"/>
  <c r="AD87" i="245"/>
  <c r="AP99" i="245"/>
  <c r="AO101" i="245"/>
  <c r="AJ97" i="245"/>
  <c r="N101" i="245"/>
  <c r="AH97" i="245"/>
  <c r="P91" i="245"/>
  <c r="AS92" i="245"/>
  <c r="P98" i="245"/>
  <c r="V91" i="245"/>
  <c r="N99" i="245"/>
  <c r="T99" i="245"/>
  <c r="X91" i="245"/>
  <c r="K104" i="245"/>
  <c r="K107" i="245" s="1"/>
  <c r="AT99" i="245"/>
  <c r="T98" i="245"/>
  <c r="V98" i="245"/>
  <c r="X88" i="245"/>
  <c r="K105" i="245"/>
  <c r="K108" i="245" s="1"/>
  <c r="N98" i="245"/>
  <c r="AS100" i="245"/>
  <c r="AT91" i="245"/>
  <c r="S92" i="245"/>
  <c r="V100" i="245"/>
  <c r="X100" i="245"/>
  <c r="AE91" i="245"/>
  <c r="N92" i="245"/>
  <c r="AS99" i="245"/>
  <c r="AP104" i="245"/>
  <c r="AP107" i="245" s="1"/>
  <c r="AT98" i="245"/>
  <c r="S91" i="245"/>
  <c r="X92" i="245"/>
  <c r="AE98" i="245"/>
  <c r="N91" i="245"/>
  <c r="O104" i="245"/>
  <c r="O107" i="245" s="1"/>
  <c r="AQ105" i="245"/>
  <c r="AQ108" i="245" s="1"/>
  <c r="AT92" i="245"/>
  <c r="S88" i="245"/>
  <c r="T92" i="245"/>
  <c r="X99" i="245"/>
  <c r="AE100" i="245"/>
  <c r="N88" i="245"/>
  <c r="O105" i="245"/>
  <c r="O108" i="245" s="1"/>
  <c r="AE88" i="245"/>
  <c r="U106" i="245"/>
  <c r="U109" i="245" s="1"/>
  <c r="AL100" i="245"/>
  <c r="H105" i="245"/>
  <c r="H108" i="245" s="1"/>
  <c r="S104" i="245"/>
  <c r="S107" i="245" s="1"/>
  <c r="AI104" i="245"/>
  <c r="AI107" i="245" s="1"/>
  <c r="AN104" i="245"/>
  <c r="AN107" i="245" s="1"/>
  <c r="M104" i="245"/>
  <c r="M107" i="245" s="1"/>
  <c r="S105" i="245"/>
  <c r="S108" i="245" s="1"/>
  <c r="AP106" i="245"/>
  <c r="AP109" i="245" s="1"/>
  <c r="AI105" i="245"/>
  <c r="AI108" i="245" s="1"/>
  <c r="AN106" i="245"/>
  <c r="AN109" i="245" s="1"/>
  <c r="M106" i="245"/>
  <c r="M109" i="245" s="1"/>
  <c r="G36" i="245"/>
  <c r="E98" i="216"/>
  <c r="F98" i="216"/>
  <c r="E184" i="231" s="1"/>
  <c r="E99" i="216"/>
  <c r="F99" i="216"/>
  <c r="E185" i="231" s="1"/>
  <c r="E100" i="216"/>
  <c r="F100" i="216"/>
  <c r="E186" i="231" s="1"/>
  <c r="E101" i="216"/>
  <c r="F101" i="216"/>
  <c r="E187" i="231" s="1"/>
  <c r="E102" i="216"/>
  <c r="F102" i="216"/>
  <c r="E188" i="231" s="1"/>
  <c r="E103" i="216"/>
  <c r="F103" i="216"/>
  <c r="E189" i="231" s="1"/>
  <c r="E104" i="216"/>
  <c r="F104" i="216"/>
  <c r="E190" i="231" s="1"/>
  <c r="E105" i="216"/>
  <c r="F105" i="216"/>
  <c r="E191" i="231" s="1"/>
  <c r="E106" i="216"/>
  <c r="F106" i="216"/>
  <c r="E192" i="231" s="1"/>
  <c r="E107" i="216"/>
  <c r="F107" i="216"/>
  <c r="E193" i="231" s="1"/>
  <c r="E108" i="216"/>
  <c r="F108" i="216"/>
  <c r="E194" i="231" s="1"/>
  <c r="E109" i="216"/>
  <c r="F109" i="216"/>
  <c r="E195" i="231" s="1"/>
  <c r="E110" i="216"/>
  <c r="F110" i="216"/>
  <c r="E196" i="231" s="1"/>
  <c r="E111" i="216"/>
  <c r="F111" i="216"/>
  <c r="E197" i="231" s="1"/>
  <c r="E112" i="216"/>
  <c r="F112" i="216"/>
  <c r="E198" i="231" s="1"/>
  <c r="E199" i="231"/>
  <c r="E200" i="231"/>
  <c r="E201" i="231"/>
  <c r="E202" i="231"/>
  <c r="E206" i="231" s="1"/>
  <c r="E203" i="231"/>
  <c r="E207" i="231" s="1"/>
  <c r="E85" i="216"/>
  <c r="F85" i="216"/>
  <c r="E171" i="231" s="1"/>
  <c r="E86" i="216"/>
  <c r="F86" i="216"/>
  <c r="E172" i="231" s="1"/>
  <c r="E87" i="216"/>
  <c r="F87" i="216"/>
  <c r="E173" i="231" s="1"/>
  <c r="E88" i="216"/>
  <c r="F88" i="216"/>
  <c r="E174" i="231" s="1"/>
  <c r="E89" i="216"/>
  <c r="F89" i="216"/>
  <c r="E175" i="231" s="1"/>
  <c r="E90" i="216"/>
  <c r="F90" i="216"/>
  <c r="E176" i="231" s="1"/>
  <c r="E91" i="216"/>
  <c r="F91" i="216"/>
  <c r="E177" i="231" s="1"/>
  <c r="E92" i="216"/>
  <c r="F92" i="216"/>
  <c r="E178" i="231" s="1"/>
  <c r="E93" i="216"/>
  <c r="F93" i="216"/>
  <c r="E179" i="231" s="1"/>
  <c r="E94" i="216"/>
  <c r="F94" i="216"/>
  <c r="E180" i="231" s="1"/>
  <c r="E95" i="216"/>
  <c r="F95" i="216"/>
  <c r="E181" i="231" s="1"/>
  <c r="E96" i="216"/>
  <c r="F96" i="216"/>
  <c r="E182" i="231" s="1"/>
  <c r="E97" i="216"/>
  <c r="F97" i="216"/>
  <c r="E183" i="231" s="1"/>
  <c r="F84" i="216"/>
  <c r="E170" i="231" s="1"/>
  <c r="E84" i="216"/>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7"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9" i="245" l="1"/>
  <c r="G28"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N20" i="246" l="1"/>
  <c r="O20" i="246"/>
  <c r="P20" i="246"/>
  <c r="Q20" i="246"/>
  <c r="R20" i="246" l="1"/>
  <c r="AC8" i="246" l="1"/>
  <c r="AD8" i="246" s="1"/>
  <c r="AE8" i="246" s="1"/>
  <c r="AF8" i="246" s="1"/>
  <c r="J10" i="246" l="1"/>
  <c r="J12" i="246"/>
  <c r="J13" i="246"/>
  <c r="J14" i="246"/>
  <c r="J15" i="246"/>
  <c r="J16" i="246"/>
  <c r="J9" i="246"/>
  <c r="J11" i="246"/>
  <c r="L10" i="246"/>
  <c r="L9" i="246"/>
  <c r="L12" i="246"/>
  <c r="L11" i="246"/>
  <c r="L13" i="246"/>
  <c r="L14" i="246"/>
  <c r="L15" i="246"/>
  <c r="L16" i="246"/>
  <c r="K10" i="246"/>
  <c r="K9" i="246"/>
  <c r="K11" i="246"/>
  <c r="K12" i="246"/>
  <c r="K13" i="246"/>
  <c r="K14" i="246"/>
  <c r="K15" i="246"/>
  <c r="K16" i="246"/>
  <c r="I10" i="246"/>
  <c r="I9" i="246"/>
  <c r="I11" i="246"/>
  <c r="I12" i="246"/>
  <c r="I13" i="246"/>
  <c r="I14" i="246"/>
  <c r="I15" i="246"/>
  <c r="I16" i="246"/>
  <c r="R17" i="246" l="1"/>
  <c r="CX22" i="238"/>
  <c r="CW22" i="238"/>
  <c r="CV22" i="238"/>
  <c r="CW24" i="238"/>
  <c r="CV24" i="238"/>
  <c r="CX24" i="238"/>
  <c r="CX28" i="238"/>
  <c r="CV28" i="238"/>
  <c r="CW28" i="238"/>
  <c r="CX26" i="238"/>
  <c r="CV26" i="238"/>
  <c r="CW26" i="238"/>
  <c r="CW23" i="238"/>
  <c r="CX23" i="238"/>
  <c r="CV23" i="238"/>
  <c r="CW27" i="238"/>
  <c r="CX27" i="238"/>
  <c r="CV27" i="238"/>
  <c r="CX21" i="238"/>
  <c r="CW21" i="238"/>
  <c r="CV21" i="238"/>
  <c r="CX25" i="238"/>
  <c r="CV25" i="238"/>
  <c r="CW25"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10" authorId="1">
      <text>
        <r>
          <rPr>
            <b/>
            <sz val="9"/>
            <color indexed="81"/>
            <rFont val="Tahoma"/>
            <family val="2"/>
          </rPr>
          <t>Olexandr Balyk:</t>
        </r>
        <r>
          <rPr>
            <sz val="9"/>
            <color indexed="81"/>
            <rFont val="Tahoma"/>
            <family val="2"/>
          </rPr>
          <t xml:space="preserve">
Same as in Ramses</t>
        </r>
      </text>
    </comment>
    <comment ref="H10" authorId="1">
      <text>
        <r>
          <rPr>
            <b/>
            <sz val="9"/>
            <color indexed="81"/>
            <rFont val="Tahoma"/>
            <family val="2"/>
          </rPr>
          <t>Olexandr Balyk:</t>
        </r>
        <r>
          <rPr>
            <sz val="9"/>
            <color indexed="81"/>
            <rFont val="Tahoma"/>
            <family val="2"/>
          </rPr>
          <t xml:space="preserve">
Same as in Ramses</t>
        </r>
      </text>
    </comment>
    <comment ref="I10" authorId="1">
      <text>
        <r>
          <rPr>
            <b/>
            <sz val="9"/>
            <color indexed="81"/>
            <rFont val="Tahoma"/>
            <family val="2"/>
          </rPr>
          <t>Olexandr Balyk:</t>
        </r>
        <r>
          <rPr>
            <sz val="9"/>
            <color indexed="81"/>
            <rFont val="Tahoma"/>
            <family val="2"/>
          </rPr>
          <t xml:space="preserve">
Same as in Ramses</t>
        </r>
      </text>
    </comment>
    <comment ref="J10" authorId="1">
      <text>
        <r>
          <rPr>
            <b/>
            <sz val="9"/>
            <color indexed="81"/>
            <rFont val="Tahoma"/>
            <family val="2"/>
          </rPr>
          <t>Olexandr Balyk:</t>
        </r>
        <r>
          <rPr>
            <sz val="9"/>
            <color indexed="81"/>
            <rFont val="Tahoma"/>
            <family val="2"/>
          </rPr>
          <t xml:space="preserve">
Same as in Ramses</t>
        </r>
      </text>
    </comment>
    <comment ref="K10" authorId="1">
      <text>
        <r>
          <rPr>
            <b/>
            <sz val="9"/>
            <color indexed="81"/>
            <rFont val="Tahoma"/>
            <family val="2"/>
          </rPr>
          <t>Olexandr Balyk:</t>
        </r>
        <r>
          <rPr>
            <sz val="9"/>
            <color indexed="81"/>
            <rFont val="Tahoma"/>
            <family val="2"/>
          </rPr>
          <t xml:space="preserve">
Same as in Ramses</t>
        </r>
      </text>
    </comment>
    <comment ref="L10" authorId="1">
      <text>
        <r>
          <rPr>
            <b/>
            <sz val="9"/>
            <color indexed="81"/>
            <rFont val="Tahoma"/>
            <family val="2"/>
          </rPr>
          <t>Olexandr Balyk:</t>
        </r>
        <r>
          <rPr>
            <sz val="9"/>
            <color indexed="81"/>
            <rFont val="Tahoma"/>
            <family val="2"/>
          </rPr>
          <t xml:space="preserve">
Same as in Ramses</t>
        </r>
      </text>
    </comment>
    <comment ref="M10" authorId="1">
      <text>
        <r>
          <rPr>
            <b/>
            <sz val="9"/>
            <color indexed="81"/>
            <rFont val="Tahoma"/>
            <family val="2"/>
          </rPr>
          <t>Olexandr Balyk:</t>
        </r>
        <r>
          <rPr>
            <sz val="9"/>
            <color indexed="81"/>
            <rFont val="Tahoma"/>
            <family val="2"/>
          </rPr>
          <t xml:space="preserve">
Same as in Ramses</t>
        </r>
      </text>
    </comment>
    <comment ref="N10" authorId="1">
      <text>
        <r>
          <rPr>
            <b/>
            <sz val="9"/>
            <color indexed="81"/>
            <rFont val="Tahoma"/>
            <family val="2"/>
          </rPr>
          <t>Olexandr Balyk:</t>
        </r>
        <r>
          <rPr>
            <sz val="9"/>
            <color indexed="81"/>
            <rFont val="Tahoma"/>
            <family val="2"/>
          </rPr>
          <t xml:space="preserve">
Same as in Ramses</t>
        </r>
      </text>
    </comment>
    <comment ref="O10" authorId="1">
      <text>
        <r>
          <rPr>
            <b/>
            <sz val="9"/>
            <color indexed="81"/>
            <rFont val="Tahoma"/>
            <family val="2"/>
          </rPr>
          <t>Olexandr Balyk:</t>
        </r>
        <r>
          <rPr>
            <sz val="9"/>
            <color indexed="81"/>
            <rFont val="Tahoma"/>
            <family val="2"/>
          </rPr>
          <t xml:space="preserve">
Same as in Ramses</t>
        </r>
      </text>
    </comment>
    <comment ref="G14" authorId="2">
      <text>
        <r>
          <rPr>
            <b/>
            <sz val="9"/>
            <color indexed="81"/>
            <rFont val="Tahoma"/>
            <family val="2"/>
          </rPr>
          <t>Kristoffer Steen Andersen:</t>
        </r>
        <r>
          <rPr>
            <sz val="9"/>
            <color indexed="81"/>
            <rFont val="Tahoma"/>
            <family val="2"/>
          </rPr>
          <t xml:space="preserve">
It is assumed that biogas is prices triple of natural gas!!</t>
        </r>
      </text>
    </comment>
    <comment ref="H14" authorId="2">
      <text>
        <r>
          <rPr>
            <b/>
            <sz val="9"/>
            <color indexed="81"/>
            <rFont val="Tahoma"/>
            <family val="2"/>
          </rPr>
          <t>Kristoffer Steen Andersen:</t>
        </r>
        <r>
          <rPr>
            <sz val="9"/>
            <color indexed="81"/>
            <rFont val="Tahoma"/>
            <family val="2"/>
          </rPr>
          <t xml:space="preserve">
It is assumed that biogas is prices double of natural gas!!</t>
        </r>
      </text>
    </comment>
    <comment ref="I14" authorId="2">
      <text>
        <r>
          <rPr>
            <b/>
            <sz val="9"/>
            <color indexed="81"/>
            <rFont val="Tahoma"/>
            <family val="2"/>
          </rPr>
          <t>Kristoffer Steen Andersen:</t>
        </r>
        <r>
          <rPr>
            <sz val="9"/>
            <color indexed="81"/>
            <rFont val="Tahoma"/>
            <family val="2"/>
          </rPr>
          <t xml:space="preserve">
It is assumed that biogas is prices double of natural gas!!</t>
        </r>
      </text>
    </comment>
    <comment ref="J14" authorId="2">
      <text>
        <r>
          <rPr>
            <b/>
            <sz val="9"/>
            <color indexed="81"/>
            <rFont val="Tahoma"/>
            <family val="2"/>
          </rPr>
          <t>Kristoffer Steen Andersen:</t>
        </r>
        <r>
          <rPr>
            <sz val="9"/>
            <color indexed="81"/>
            <rFont val="Tahoma"/>
            <family val="2"/>
          </rPr>
          <t xml:space="preserve">
It is assumed that biogas is prices double of natural gas!!</t>
        </r>
      </text>
    </comment>
    <comment ref="K14" authorId="2">
      <text>
        <r>
          <rPr>
            <b/>
            <sz val="9"/>
            <color indexed="81"/>
            <rFont val="Tahoma"/>
            <family val="2"/>
          </rPr>
          <t>Kristoffer Steen Andersen:</t>
        </r>
        <r>
          <rPr>
            <sz val="9"/>
            <color indexed="81"/>
            <rFont val="Tahoma"/>
            <family val="2"/>
          </rPr>
          <t xml:space="preserve">
It is assumed that biogas is prices double of natural gas!!</t>
        </r>
      </text>
    </comment>
    <comment ref="L14" authorId="2">
      <text>
        <r>
          <rPr>
            <b/>
            <sz val="9"/>
            <color indexed="81"/>
            <rFont val="Tahoma"/>
            <family val="2"/>
          </rPr>
          <t>Kristoffer Steen Andersen:</t>
        </r>
        <r>
          <rPr>
            <sz val="9"/>
            <color indexed="81"/>
            <rFont val="Tahoma"/>
            <family val="2"/>
          </rPr>
          <t xml:space="preserve">
It is assumed that biogas is prices double of natural gas!!</t>
        </r>
      </text>
    </comment>
    <comment ref="M14" authorId="2">
      <text>
        <r>
          <rPr>
            <b/>
            <sz val="9"/>
            <color indexed="81"/>
            <rFont val="Tahoma"/>
            <family val="2"/>
          </rPr>
          <t>Kristoffer Steen Andersen:</t>
        </r>
        <r>
          <rPr>
            <sz val="9"/>
            <color indexed="81"/>
            <rFont val="Tahoma"/>
            <family val="2"/>
          </rPr>
          <t xml:space="preserve">
It is assumed that biogas is prices double of natural gas!!</t>
        </r>
      </text>
    </comment>
    <comment ref="N14" authorId="2">
      <text>
        <r>
          <rPr>
            <b/>
            <sz val="9"/>
            <color indexed="81"/>
            <rFont val="Tahoma"/>
            <family val="2"/>
          </rPr>
          <t>Kristoffer Steen Andersen:</t>
        </r>
        <r>
          <rPr>
            <sz val="9"/>
            <color indexed="81"/>
            <rFont val="Tahoma"/>
            <family val="2"/>
          </rPr>
          <t xml:space="preserve">
It is assumed that biogas is prices double of natural gas!!</t>
        </r>
      </text>
    </comment>
    <comment ref="O14" authorId="2">
      <text>
        <r>
          <rPr>
            <b/>
            <sz val="9"/>
            <color indexed="81"/>
            <rFont val="Tahoma"/>
            <family val="2"/>
          </rPr>
          <t>Kristoffer Steen Andersen:</t>
        </r>
        <r>
          <rPr>
            <sz val="9"/>
            <color indexed="81"/>
            <rFont val="Tahoma"/>
            <family val="2"/>
          </rPr>
          <t xml:space="preserve">
It is assumed that biogas is prices double of natural gas!!</t>
        </r>
      </text>
    </comment>
    <comment ref="G25" authorId="2">
      <text>
        <r>
          <rPr>
            <b/>
            <sz val="9"/>
            <color indexed="81"/>
            <rFont val="Tahoma"/>
            <family val="2"/>
          </rPr>
          <t>Kristoffer Steen Andersen:</t>
        </r>
        <r>
          <rPr>
            <sz val="9"/>
            <color indexed="81"/>
            <rFont val="Tahoma"/>
            <family val="2"/>
          </rPr>
          <t xml:space="preserve">
It is assumed that LPG is prices double of natural gas!!</t>
        </r>
      </text>
    </comment>
    <comment ref="G122" authorId="0">
      <text>
        <r>
          <rPr>
            <b/>
            <sz val="9"/>
            <color indexed="81"/>
            <rFont val="Tahoma"/>
            <family val="2"/>
          </rPr>
          <t>Rikke Næraa:</t>
        </r>
        <r>
          <rPr>
            <sz val="9"/>
            <color indexed="81"/>
            <rFont val="Tahoma"/>
            <family val="2"/>
          </rPr>
          <t xml:space="preserve">
RAMSES data for 2010 ( from BF2012)
</t>
        </r>
      </text>
    </comment>
    <comment ref="J237" authorId="3">
      <text>
        <r>
          <rPr>
            <b/>
            <sz val="9"/>
            <color indexed="81"/>
            <rFont val="Tahoma"/>
            <family val="2"/>
          </rPr>
          <t>Christian Bang:</t>
        </r>
        <r>
          <rPr>
            <sz val="9"/>
            <color indexed="81"/>
            <rFont val="Tahoma"/>
            <family val="2"/>
          </rPr>
          <t xml:space="preserve">
DDHA in 2013 DKK: 48.0</t>
        </r>
      </text>
    </comment>
    <comment ref="J241" authorId="3">
      <text>
        <r>
          <rPr>
            <b/>
            <sz val="9"/>
            <color indexed="81"/>
            <rFont val="Tahoma"/>
            <family val="2"/>
          </rPr>
          <t>Christian Bang:</t>
        </r>
        <r>
          <rPr>
            <sz val="9"/>
            <color indexed="81"/>
            <rFont val="Tahoma"/>
            <family val="2"/>
          </rPr>
          <t xml:space="preserve">
DDHA in 2013 DKK: 
Average - 72,
Weigted average a deal lower.</t>
        </r>
      </text>
    </comment>
    <comment ref="D244" authorId="3">
      <text>
        <r>
          <rPr>
            <b/>
            <sz val="9"/>
            <color indexed="81"/>
            <rFont val="Tahoma"/>
            <family val="2"/>
          </rPr>
          <t>Christian Bang:</t>
        </r>
        <r>
          <rPr>
            <sz val="9"/>
            <color indexed="81"/>
            <rFont val="Tahoma"/>
            <family val="2"/>
          </rPr>
          <t xml:space="preserve">
Has not been investigated thouroughly in this study.</t>
        </r>
      </text>
    </comment>
    <comment ref="J247" authorId="3">
      <text>
        <r>
          <rPr>
            <b/>
            <sz val="9"/>
            <color indexed="81"/>
            <rFont val="Tahoma"/>
            <family val="2"/>
          </rPr>
          <t>Christian Bang:</t>
        </r>
        <r>
          <rPr>
            <sz val="9"/>
            <color indexed="81"/>
            <rFont val="Tahoma"/>
            <family val="2"/>
          </rPr>
          <t xml:space="preserve">
DDHA in 2013 DKK: 
41.9</t>
        </r>
      </text>
    </comment>
    <comment ref="J286" authorId="4">
      <text>
        <r>
          <rPr>
            <b/>
            <sz val="9"/>
            <color indexed="81"/>
            <rFont val="Tahoma"/>
            <family val="2"/>
          </rPr>
          <t>János Hethey:</t>
        </r>
        <r>
          <rPr>
            <sz val="9"/>
            <color indexed="81"/>
            <rFont val="Tahoma"/>
            <family val="2"/>
          </rPr>
          <t xml:space="preserve">
Forskel jf. ENS forudsætninger
</t>
        </r>
      </text>
    </comment>
    <comment ref="K286"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indexed="81"/>
            <rFont val="Tahoma"/>
            <family val="2"/>
          </rPr>
          <t>Maurizio Gargiulo:</t>
        </r>
        <r>
          <rPr>
            <sz val="9"/>
            <color indexed="81"/>
            <rFont val="Tahoma"/>
            <family val="2"/>
          </rPr>
          <t xml:space="preserve">
TO BE REVIEWED</t>
        </r>
      </text>
    </comment>
    <comment ref="AH29" authorId="0">
      <text>
        <r>
          <rPr>
            <b/>
            <sz val="9"/>
            <color indexed="81"/>
            <rFont val="Tahoma"/>
            <family val="2"/>
          </rPr>
          <t>Maurizio Gargiulo:</t>
        </r>
        <r>
          <rPr>
            <sz val="9"/>
            <color indexed="81"/>
            <rFont val="Tahoma"/>
            <family val="2"/>
          </rPr>
          <t xml:space="preserve">
I think these costs should be reviewed. </t>
        </r>
      </text>
    </comment>
    <comment ref="AK29" authorId="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<sst xmlns="http://schemas.openxmlformats.org/spreadsheetml/2006/main" count="9220" uniqueCount="2225">
  <si>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</si>
  <si>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</si>
  <si>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</si>
  <si>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</si>
  <si>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</si>
  <si>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</si>
  <si>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</si>
  <si>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</si>
  <si>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</si>
  <si>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</si>
  <si>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</si>
  <si>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</si>
  <si>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</si>
  <si>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</si>
  <si>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</si>
  <si>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</si>
  <si>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</si>
  <si>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</si>
  <si>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</si>
  <si>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</si>
  <si>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</si>
  <si>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</si>
  <si>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</si>
  <si>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</si>
  <si>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</si>
  <si>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</si>
  <si>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</si>
  <si>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</si>
  <si>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</si>
  <si>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</si>
  <si>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</si>
  <si>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</si>
  <si>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</si>
  <si>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</si>
  <si>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</si>
  <si>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</si>
  <si>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</si>
  <si>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</si>
  <si>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</si>
  <si>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</si>
  <si>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</si>
  <si>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</si>
  <si>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</si>
  <si>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</si>
  <si>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</si>
  <si>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</si>
  <si>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</si>
  <si>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</si>
  <si>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</si>
  <si>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</si>
  <si>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</si>
  <si>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</si>
  <si>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</si>
  <si>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</si>
  <si>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</si>
  <si>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</si>
  <si>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</si>
  <si>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</si>
  <si>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</si>
  <si>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</si>
  <si>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</si>
  <si>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</si>
  <si>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</si>
  <si>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</si>
  <si>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</si>
  <si>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</si>
  <si>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</si>
  <si>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</si>
  <si>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</si>
  <si>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</si>
  <si>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</si>
  <si>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</si>
  <si>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</si>
  <si>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</si>
  <si>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</si>
  <si>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</si>
  <si>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</si>
  <si>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</si>
  <si>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</si>
  <si>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</si>
  <si>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</si>
  <si>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</si>
  <si>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</si>
  <si>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</si>
  <si>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</si>
  <si>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</si>
  <si>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</si>
  <si>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</si>
  <si>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</si>
  <si>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</si>
  <si>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</si>
  <si>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</si>
  <si>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</si>
  <si>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</si>
  <si>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</si>
  <si>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</si>
  <si>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</si>
  <si>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</si>
  <si>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</si>
  <si>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</si>
  <si>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</si>
  <si>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</si>
  <si>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</si>
  <si>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</si>
  <si>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</si>
  <si>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</si>
  <si>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</si>
  <si>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</si>
  <si>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</si>
  <si>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</si>
  <si>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</si>
  <si>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</si>
  <si>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</si>
  <si>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</si>
  <si>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</si>
  <si>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</si>
  <si>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</si>
  <si>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</si>
  <si>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</si>
  <si>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</si>
  <si>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</si>
  <si>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</si>
  <si>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</si>
  <si>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</si>
  <si>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</si>
  <si>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</si>
  <si>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</si>
  <si>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</si>
  <si>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</si>
  <si>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</si>
  <si>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</si>
  <si>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</si>
  <si>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</si>
  <si>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</si>
  <si>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</si>
  <si>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</si>
  <si>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</si>
  <si>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</si>
  <si>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</si>
  <si>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</si>
  <si>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</si>
  <si>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</si>
  <si>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</si>
  <si>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</si>
  <si>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</si>
  <si>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</si>
  <si>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</si>
  <si>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</si>
  <si>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</si>
  <si>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</si>
  <si>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</si>
  <si>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</si>
  <si>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</si>
  <si>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</si>
  <si>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</si>
  <si>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</si>
  <si>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</si>
  <si>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</si>
  <si>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</si>
  <si>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</si>
  <si>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</si>
  <si>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</si>
  <si>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</si>
  <si>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</si>
  <si>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</si>
  <si>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</si>
  <si>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</si>
  <si>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</si>
  <si>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</si>
  <si>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</si>
  <si>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</si>
  <si>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</si>
  <si>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</si>
  <si>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</si>
  <si>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</si>
  <si>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</si>
  <si>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</si>
  <si>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</si>
  <si>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</si>
  <si>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</si>
  <si>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</si>
  <si>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</si>
  <si>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</si>
  <si>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</si>
  <si>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</si>
  <si>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</si>
  <si>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</si>
  <si>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</si>
  <si>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</si>
  <si>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</si>
  <si>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</si>
  <si>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</si>
  <si>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</si>
  <si>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</si>
  <si>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</si>
  <si>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</si>
  <si>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</si>
  <si>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</si>
  <si>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</si>
  <si>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</si>
  <si>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</si>
  <si>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</si>
  <si>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</si>
  <si>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</si>
  <si>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</si>
  <si>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</si>
  <si>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</si>
  <si>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</si>
  <si>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</si>
  <si>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</si>
  <si>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</si>
  <si>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</si>
  <si>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</si>
  <si>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</si>
  <si>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</si>
  <si>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</si>
  <si>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</si>
  <si>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</si>
  <si>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</si>
  <si>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</si>
  <si>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</si>
  <si>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</si>
  <si>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</si>
  <si>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</si>
  <si>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</si>
  <si>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</si>
  <si>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</si>
  <si>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</si>
  <si>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</si>
  <si>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</si>
  <si>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</si>
  <si>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</si>
  <si>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</si>
  <si>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</si>
  <si>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</si>
  <si>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</si>
  <si>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</si>
  <si>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</si>
  <si>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</si>
  <si>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</si>
  <si>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</si>
  <si>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</si>
  <si>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</si>
  <si>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</si>
  <si>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</si>
  <si>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</si>
  <si>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</si>
  <si>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</si>
  <si>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</si>
  <si>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</si>
  <si>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</si>
  <si>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</si>
  <si>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</si>
  <si>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</si>
  <si>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</si>
  <si>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</si>
  <si>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</si>
  <si>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</si>
  <si>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</si>
  <si>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</si>
  <si>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</si>
  <si>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</si>
  <si>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</si>
  <si>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</si>
  <si>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</si>
  <si>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</si>
  <si>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</si>
  <si>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</si>
  <si>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</si>
  <si>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</si>
  <si>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</si>
  <si>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</si>
  <si>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</si>
  <si>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</si>
  <si>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</si>
  <si>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</si>
  <si>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</si>
  <si>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</si>
  <si>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</si>
  <si>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</si>
  <si>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</si>
  <si>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</si>
  <si>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</si>
  <si>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</si>
  <si>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</si>
  <si>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</si>
  <si>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</si>
  <si>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</si>
  <si>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</si>
  <si>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</si>
  <si>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</si>
  <si>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</si>
  <si>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</si>
  <si>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</si>
  <si>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</si>
  <si>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</si>
  <si>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</si>
  <si>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</si>
  <si>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</si>
  <si>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</si>
  <si>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</si>
  <si>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</si>
  <si>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</si>
  <si>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</si>
  <si>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</si>
  <si>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</si>
  <si>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</si>
  <si>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</si>
  <si>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</si>
  <si>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</si>
  <si>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</si>
  <si>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</si>
  <si>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</si>
  <si>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</si>
  <si>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</si>
  <si>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</si>
  <si>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</si>
  <si>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</si>
  <si>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</si>
  <si>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</si>
  <si>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</si>
  <si>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</si>
  <si>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</si>
  <si>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</si>
  <si>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</si>
  <si>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</si>
  <si>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</si>
  <si>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</si>
  <si>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</si>
  <si>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</si>
  <si>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</si>
  <si>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</si>
  <si>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</si>
  <si>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</si>
  <si>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</si>
  <si>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</si>
  <si>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</si>
  <si>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</si>
  <si>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</si>
  <si>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</si>
  <si>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</si>
  <si>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</si>
  <si>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</si>
  <si>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</si>
  <si>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</si>
  <si>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</si>
  <si>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</si>
  <si>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</si>
  <si>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</si>
  <si>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</si>
  <si>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</si>
  <si>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</si>
  <si>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</si>
  <si>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</si>
  <si>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</si>
  <si>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</si>
  <si>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</si>
  <si>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</si>
  <si>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</si>
  <si>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</si>
  <si>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</si>
  <si>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</si>
  <si>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</si>
  <si>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</si>
  <si>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</si>
  <si>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</si>
  <si>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</si>
  <si>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</si>
  <si>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</si>
  <si>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</si>
  <si>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</si>
  <si>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</si>
  <si>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</si>
  <si>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</si>
  <si>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</si>
  <si>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</si>
  <si>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</si>
  <si>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</si>
  <si>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</si>
  <si>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</si>
  <si>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</si>
  <si>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</si>
  <si>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</si>
  <si>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</si>
  <si>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</si>
  <si>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</si>
  <si>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</si>
  <si>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</si>
  <si>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</si>
  <si>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</si>
  <si>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</si>
  <si>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</si>
  <si>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</si>
  <si>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</si>
  <si>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</si>
  <si>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</si>
  <si>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</si>
  <si>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</si>
  <si>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</si>
  <si>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</si>
  <si>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</si>
  <si>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</si>
  <si>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</si>
  <si>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</si>
  <si>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</si>
  <si>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</si>
  <si>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</si>
  <si>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</si>
  <si>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</si>
  <si>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</si>
  <si>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</si>
  <si>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</si>
  <si>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</si>
  <si>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</si>
  <si>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</si>
  <si>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</si>
  <si>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</si>
  <si>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</si>
  <si>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</si>
  <si>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</si>
  <si>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</si>
  <si>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</si>
  <si>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</si>
  <si>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</si>
  <si>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</si>
  <si>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</si>
  <si>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</si>
  <si>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</si>
  <si>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</si>
  <si>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</si>
  <si>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</si>
  <si>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</si>
  <si>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</si>
  <si>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</si>
  <si>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</si>
  <si>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</si>
  <si>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</si>
  <si>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</si>
  <si>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</si>
  <si>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</si>
  <si>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</si>
  <si>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</si>
  <si>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</si>
  <si>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</si>
  <si>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</si>
  <si>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</si>
  <si>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</si>
  <si>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</si>
  <si>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</si>
  <si>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</si>
  <si>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</si>
  <si>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</si>
  <si>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</si>
  <si>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</si>
  <si>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</si>
  <si>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</si>
  <si>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</si>
  <si>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</si>
  <si>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</si>
  <si>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</si>
  <si>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</si>
  <si>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</si>
  <si>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</si>
  <si>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</si>
  <si>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</si>
  <si>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</si>
  <si>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</si>
  <si>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</si>
  <si>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</si>
  <si>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</si>
  <si>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</si>
  <si>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</si>
  <si>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</si>
  <si>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</si>
  <si>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</si>
  <si>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</si>
  <si>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</si>
  <si>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</si>
  <si>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</si>
  <si>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</si>
  <si>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</si>
  <si>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</si>
  <si>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</si>
  <si>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</si>
  <si>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</si>
  <si>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</si>
  <si>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</si>
  <si>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</si>
  <si>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</si>
  <si>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</si>
  <si>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</si>
  <si>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</si>
  <si>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</si>
  <si>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</si>
  <si>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</si>
  <si>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</si>
  <si>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</si>
  <si>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</si>
  <si>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</si>
  <si>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</si>
  <si>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</si>
  <si>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</si>
  <si>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</si>
  <si>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</si>
  <si>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</si>
  <si>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</si>
  <si>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</si>
  <si>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</si>
  <si>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</si>
  <si>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</si>
  <si>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</si>
  <si>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</si>
  <si>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</si>
  <si>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</si>
  <si>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</si>
  <si>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</si>
  <si>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</si>
  <si>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</si>
  <si>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</si>
  <si>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</si>
  <si>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</si>
  <si>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</si>
  <si>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</si>
  <si>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</si>
  <si>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</si>
  <si>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</si>
  <si>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</si>
  <si>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</si>
  <si>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</si>
  <si>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</si>
  <si>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</si>
  <si>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</si>
  <si>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</si>
  <si>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</si>
  <si>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</si>
  <si>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</si>
  <si>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</si>
  <si>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</si>
  <si>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</si>
  <si>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</si>
  <si>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</si>
  <si>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</si>
  <si>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</si>
  <si>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</si>
  <si>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</si>
  <si>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</si>
  <si>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</si>
  <si>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</si>
  <si>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</si>
  <si>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</si>
  <si>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</si>
  <si>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</si>
  <si>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</si>
  <si>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</si>
  <si>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</si>
  <si>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</si>
  <si>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</si>
  <si>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</si>
  <si>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</si>
  <si>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</si>
  <si>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</si>
  <si>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</si>
  <si>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</si>
  <si>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</si>
  <si>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</si>
  <si>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</si>
  <si>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</si>
  <si>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</si>
  <si>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</si>
  <si>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</si>
  <si>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</si>
  <si>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</si>
  <si>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</si>
  <si>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</si>
  <si>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</si>
  <si>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</si>
  <si>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</si>
  <si>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</si>
  <si>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</si>
  <si>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</si>
  <si>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</si>
  <si>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</si>
  <si>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</si>
  <si>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</si>
  <si>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</si>
  <si>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</si>
  <si>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</si>
  <si>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</si>
  <si>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</si>
  <si>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</si>
  <si>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</si>
  <si>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</si>
  <si>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</si>
  <si>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</si>
  <si>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</si>
  <si>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</si>
  <si>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</si>
  <si>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</si>
  <si>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</si>
  <si>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</si>
  <si>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</si>
  <si>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</si>
  <si>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</si>
  <si>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</si>
  <si>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</si>
  <si>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</si>
  <si>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</si>
  <si>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</si>
  <si>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</si>
  <si>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</si>
  <si>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</si>
  <si>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</si>
  <si>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</si>
  <si>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</si>
  <si>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</si>
  <si>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</si>
  <si>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</si>
  <si>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</si>
  <si>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</si>
  <si>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</si>
  <si>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</si>
  <si>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</si>
  <si>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</si>
  <si>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</si>
  <si>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</si>
  <si>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</si>
  <si>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</si>
  <si>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</si>
  <si>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</si>
  <si>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</si>
  <si>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</si>
  <si>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</si>
  <si>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</si>
  <si>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</si>
  <si>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</si>
  <si>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</si>
  <si>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</si>
  <si>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</si>
  <si>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</si>
  <si>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</si>
  <si>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</si>
  <si>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</si>
  <si>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</si>
  <si>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</si>
  <si>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</si>
  <si>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</si>
  <si>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</si>
  <si>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</si>
  <si>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</si>
  <si>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</si>
  <si>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</si>
  <si>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</si>
  <si>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</si>
  <si>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</si>
  <si>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</si>
  <si>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</si>
  <si>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</si>
  <si>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</si>
  <si>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</si>
  <si>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</si>
  <si>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</si>
  <si>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</si>
  <si>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</si>
  <si>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</si>
  <si>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</si>
  <si>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</si>
  <si>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</si>
  <si>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</si>
  <si>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</si>
  <si>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</si>
  <si>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</si>
  <si>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</si>
  <si>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</si>
  <si>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</si>
  <si>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</si>
  <si>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</si>
  <si>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</si>
  <si>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</si>
  <si>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</si>
  <si>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</si>
  <si>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</si>
  <si>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</si>
  <si>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</si>
  <si>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</si>
  <si>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</si>
  <si>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</si>
  <si>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</si>
  <si>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</si>
  <si>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</si>
  <si>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</si>
  <si>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</si>
  <si>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</si>
  <si>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</si>
  <si>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</si>
  <si>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</si>
  <si>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</si>
  <si>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</si>
  <si>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</si>
  <si>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</si>
  <si>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</si>
  <si>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</si>
  <si>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</si>
  <si>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</si>
  <si>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</si>
  <si>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</si>
  <si>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</si>
  <si>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</si>
  <si>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</si>
  <si>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</si>
  <si>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</si>
  <si>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</si>
  <si>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</si>
  <si>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</si>
  <si>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</si>
  <si>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</si>
  <si>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</si>
  <si>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</si>
  <si>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</si>
  <si>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</si>
  <si>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</si>
  <si>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</si>
  <si>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</si>
  <si>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</si>
  <si>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</si>
  <si>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</si>
  <si>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</si>
  <si>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</si>
  <si>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</si>
  <si>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</si>
  <si>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</si>
  <si>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</si>
  <si>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</si>
  <si>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</si>
  <si>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</si>
  <si>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</si>
  <si>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</si>
  <si>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</si>
  <si>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</si>
  <si>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</si>
  <si>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</si>
  <si>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</si>
  <si>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</si>
  <si>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</si>
  <si>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</si>
  <si>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</si>
  <si>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</si>
  <si>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</si>
  <si>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</si>
  <si>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</si>
  <si>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</si>
  <si>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</si>
  <si>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</si>
  <si>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</si>
  <si>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</si>
  <si>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</si>
  <si>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</si>
  <si>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</si>
  <si>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</si>
  <si>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</si>
  <si>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</si>
  <si>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</si>
  <si>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</si>
  <si>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</si>
  <si>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</si>
  <si>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</si>
  <si>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</si>
  <si>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</si>
  <si>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</si>
  <si>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</si>
  <si>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</si>
  <si>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</si>
  <si>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</si>
  <si>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</si>
  <si>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</si>
  <si>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</si>
  <si>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</si>
  <si>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</si>
  <si>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</si>
  <si>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</si>
  <si>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</si>
  <si>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</si>
  <si>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</si>
  <si>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</si>
  <si>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</si>
  <si>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</si>
  <si>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</si>
  <si>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</si>
  <si>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</si>
  <si>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</si>
  <si>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</si>
  <si>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</si>
  <si>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</si>
  <si>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</si>
  <si>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</si>
  <si>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</si>
  <si>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</si>
  <si>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</si>
  <si>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</si>
  <si>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</si>
  <si>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</si>
  <si>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</si>
  <si>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</si>
  <si>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</si>
  <si>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</si>
  <si>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</si>
  <si>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</si>
  <si>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</si>
  <si>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</si>
  <si>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</si>
  <si>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</si>
  <si>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</si>
  <si>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</si>
  <si>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</si>
  <si>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</si>
  <si>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</si>
  <si>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</si>
  <si>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</si>
  <si>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</si>
  <si>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</si>
  <si>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</si>
  <si>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</si>
  <si>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</si>
  <si>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</si>
  <si>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</si>
  <si>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</si>
  <si>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</si>
  <si>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</si>
  <si>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</si>
  <si>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</si>
  <si>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</si>
  <si>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</si>
  <si>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</si>
  <si>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</si>
  <si>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</si>
  <si>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</si>
  <si>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</si>
  <si>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</si>
  <si>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</si>
  <si>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</si>
  <si>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</si>
  <si>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</si>
  <si>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</si>
  <si>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</si>
  <si>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</si>
  <si>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</si>
  <si>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</si>
  <si>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</si>
  <si>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</si>
  <si>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</si>
  <si>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</si>
  <si>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</si>
  <si>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</si>
  <si>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</si>
  <si>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</si>
  <si>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</si>
  <si>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</si>
  <si>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</si>
  <si>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</si>
  <si>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</si>
  <si>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</si>
  <si>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</si>
  <si>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</si>
  <si>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</si>
  <si>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</si>
  <si>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</si>
  <si>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</si>
  <si>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</si>
  <si>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</si>
  <si>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</si>
  <si>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</si>
  <si>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</si>
  <si>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</si>
  <si>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</si>
  <si>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</si>
  <si>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</si>
  <si>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</si>
  <si>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</si>
  <si>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</si>
  <si>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</si>
  <si>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</si>
  <si>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</si>
  <si>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</si>
  <si>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</si>
  <si>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</si>
  <si>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</si>
  <si>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</si>
  <si>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</si>
  <si>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</si>
  <si>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</si>
  <si>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</si>
  <si>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</si>
  <si>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</si>
  <si>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</si>
  <si>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</si>
  <si>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</si>
  <si>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</si>
  <si>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</si>
  <si>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</si>
  <si>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</si>
  <si>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</si>
  <si>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</si>
  <si>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</si>
  <si>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</si>
  <si>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</si>
  <si>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</si>
  <si>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</si>
  <si>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</si>
  <si>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</si>
  <si>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</si>
  <si>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</si>
  <si>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</si>
  <si>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</si>
  <si>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</si>
  <si>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</si>
  <si>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</si>
  <si>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</si>
  <si>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</si>
  <si>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</si>
  <si>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</si>
  <si>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</si>
  <si>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</si>
  <si>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</si>
  <si>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</si>
  <si>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</si>
  <si>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</si>
  <si>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</si>
  <si>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</si>
  <si>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</si>
  <si>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</si>
  <si>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</si>
  <si>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</si>
  <si>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</si>
  <si>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</si>
  <si>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</si>
  <si>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</si>
  <si>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</si>
  <si>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</si>
  <si>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</si>
  <si>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</si>
  <si>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</si>
  <si>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</si>
  <si>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</si>
  <si>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</si>
  <si>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</si>
  <si>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</si>
  <si>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</si>
  <si>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</si>
  <si>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</si>
  <si>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</si>
  <si>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</si>
  <si>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</si>
  <si>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</si>
  <si>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</si>
  <si>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</si>
  <si>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</si>
  <si>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</si>
  <si>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</si>
  <si>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</si>
  <si>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</si>
  <si>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</si>
  <si>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</si>
  <si>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</si>
  <si>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</si>
  <si>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</si>
  <si>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</si>
  <si>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</si>
  <si>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</si>
  <si>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</si>
  <si>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</si>
  <si>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</si>
  <si>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</si>
  <si>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</si>
  <si>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</si>
  <si>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</si>
  <si>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</si>
  <si>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</si>
  <si>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</si>
  <si>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</si>
  <si>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</si>
  <si>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</si>
  <si>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</si>
  <si>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</si>
  <si>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</si>
  <si>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</si>
  <si>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</si>
  <si>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</si>
  <si>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</si>
  <si>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</si>
  <si>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</si>
  <si>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</si>
  <si>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</si>
  <si>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</si>
  <si>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</si>
  <si>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</si>
  <si>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</si>
  <si>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</si>
  <si>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</si>
  <si>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</si>
  <si>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</si>
  <si>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</si>
  <si>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</si>
  <si>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</si>
  <si>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</si>
  <si>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</si>
  <si>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</si>
  <si>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</si>
  <si>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</si>
  <si>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</si>
  <si>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</si>
  <si>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</si>
  <si>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</si>
  <si>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</si>
  <si>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</si>
  <si>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</si>
  <si>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</si>
  <si>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</si>
  <si>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</si>
  <si>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</si>
  <si>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</si>
  <si>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</si>
  <si>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</si>
  <si>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</si>
  <si>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</si>
  <si>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</si>
  <si>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</si>
  <si>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</si>
  <si>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</si>
  <si>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</si>
  <si>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</si>
  <si>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</si>
  <si>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</si>
  <si>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</si>
  <si>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</si>
  <si>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</si>
  <si>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</si>
  <si>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</si>
  <si>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</si>
  <si>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</si>
  <si>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</si>
  <si>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</si>
  <si>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</si>
  <si>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</si>
  <si>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</si>
  <si>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</si>
  <si>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</si>
  <si>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</si>
  <si>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</si>
  <si>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</si>
  <si>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</si>
  <si>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</si>
  <si>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</si>
  <si>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</si>
  <si>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</si>
  <si>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</si>
  <si>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</si>
  <si>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</si>
  <si>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</si>
  <si>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</si>
  <si>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</si>
  <si>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</si>
  <si>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</si>
  <si>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</si>
  <si>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</si>
  <si>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</si>
  <si>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</si>
  <si>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</si>
  <si>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</si>
  <si>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</si>
  <si>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</si>
  <si>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</si>
  <si>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</si>
  <si>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</si>
  <si>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</si>
  <si>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</si>
  <si>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</si>
  <si>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</si>
  <si>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</si>
  <si>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</si>
  <si>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</si>
  <si>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</si>
  <si>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</si>
  <si>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</si>
  <si>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</si>
  <si>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</si>
  <si>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</si>
  <si>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</si>
  <si>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</si>
  <si>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</si>
  <si>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</si>
  <si>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</si>
  <si>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</si>
  <si>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</si>
  <si>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</si>
  <si>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</si>
  <si>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</si>
  <si>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</si>
  <si>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</si>
  <si>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</si>
  <si>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</si>
  <si>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</si>
  <si>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</si>
  <si>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</si>
  <si>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</si>
  <si>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</si>
  <si>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</si>
  <si>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</si>
  <si>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</si>
  <si>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</si>
  <si>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</si>
  <si>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</si>
  <si>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</si>
  <si>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</si>
  <si>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</si>
  <si>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</si>
  <si>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</si>
  <si>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</si>
  <si>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</si>
  <si>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</si>
  <si>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</si>
  <si>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</si>
  <si>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</si>
  <si>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</si>
  <si>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</si>
  <si>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</si>
  <si>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</si>
  <si>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</si>
  <si>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</si>
  <si>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</si>
  <si>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</si>
  <si>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</si>
  <si>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</si>
  <si>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</si>
  <si>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</si>
  <si>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</si>
  <si>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</si>
  <si>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</si>
  <si>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</si>
  <si>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</si>
  <si>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</si>
  <si>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</si>
  <si>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</si>
  <si>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</si>
  <si>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</si>
  <si>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</si>
  <si>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</si>
  <si>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</si>
  <si>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</si>
  <si>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</si>
  <si>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</si>
  <si>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</si>
  <si>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</si>
  <si>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</si>
  <si>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</si>
  <si>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</si>
  <si>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</si>
  <si>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</si>
  <si>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</si>
  <si>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</si>
  <si>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</si>
  <si>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</si>
  <si>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</si>
  <si>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</si>
  <si>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</si>
  <si>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</si>
  <si>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</si>
  <si>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</si>
  <si>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</si>
  <si>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</si>
  <si>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</si>
  <si>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</si>
  <si>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</si>
  <si>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</si>
  <si>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</si>
  <si>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</si>
  <si>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</si>
  <si>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</si>
  <si>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</si>
  <si>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</si>
  <si>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</si>
  <si>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</si>
  <si>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</si>
  <si>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</si>
  <si>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</si>
  <si>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</si>
  <si>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</si>
  <si>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</si>
  <si>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</si>
  <si>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</si>
  <si>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</si>
  <si>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</si>
  <si>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</si>
  <si>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</si>
  <si>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</si>
  <si>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</si>
  <si>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</si>
  <si>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</si>
  <si>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</si>
  <si>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</si>
  <si>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</si>
  <si>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</si>
  <si>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</si>
  <si>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</si>
  <si>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</si>
  <si>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</si>
  <si>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</si>
  <si>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</si>
  <si>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</si>
  <si>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</si>
  <si>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</si>
  <si>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</si>
  <si>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</si>
  <si>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</si>
  <si>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</si>
  <si>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</si>
  <si>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</si>
  <si>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</si>
  <si>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</si>
  <si>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</si>
  <si>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</si>
  <si>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</si>
  <si>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</si>
  <si>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</si>
  <si>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</si>
  <si>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</si>
  <si>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</si>
  <si>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</si>
  <si>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</si>
  <si>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</si>
  <si>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</si>
  <si>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</si>
  <si>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</si>
  <si>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</si>
  <si>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</si>
  <si>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</si>
  <si>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</si>
  <si>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</si>
  <si>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</si>
  <si>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</si>
  <si>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</si>
  <si>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</si>
  <si>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</si>
  <si>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</si>
  <si>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</si>
  <si>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</si>
  <si>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</si>
  <si>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</si>
  <si>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</si>
  <si>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</si>
  <si>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</si>
  <si>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</si>
  <si>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</si>
  <si>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</si>
  <si>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</si>
  <si>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</si>
  <si>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</si>
  <si>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</si>
  <si>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</si>
  <si>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</si>
  <si>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</si>
  <si>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</si>
  <si>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</si>
  <si>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</si>
  <si>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</si>
  <si>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</si>
  <si>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</si>
  <si>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</si>
  <si>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</si>
  <si>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</si>
  <si>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</si>
  <si>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</si>
  <si>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</si>
  <si>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</si>
  <si>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</si>
  <si>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</si>
  <si>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</si>
  <si>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</si>
  <si>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</si>
  <si>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</si>
  <si>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</si>
  <si>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</si>
  <si>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</si>
  <si>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</si>
  <si>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</si>
  <si>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</si>
  <si>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</si>
  <si>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</si>
  <si>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</si>
  <si>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</si>
  <si>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</si>
  <si>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</si>
  <si>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</si>
  <si>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</si>
  <si>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</si>
  <si>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</si>
  <si>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</si>
  <si>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</si>
  <si>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</si>
  <si>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</si>
  <si>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</si>
  <si>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</si>
  <si>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</si>
  <si>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</si>
  <si>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</si>
  <si>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</si>
  <si>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</si>
  <si>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</si>
  <si>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</si>
  <si>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</si>
  <si>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</si>
  <si>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</si>
  <si>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</si>
  <si>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</si>
  <si>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</si>
  <si>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</si>
  <si>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</si>
  <si>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</si>
  <si>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</si>
  <si>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</si>
  <si>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</si>
  <si>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</si>
  <si>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</si>
  <si>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</si>
  <si>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</si>
  <si>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</si>
  <si>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</si>
  <si>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</si>
  <si>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</si>
  <si>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</si>
  <si>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</si>
  <si>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</si>
  <si>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</si>
  <si>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</si>
  <si>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</si>
  <si>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</si>
  <si>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</si>
  <si>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</si>
  <si>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</si>
  <si>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</si>
  <si>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</si>
  <si>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</si>
  <si>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</si>
  <si>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</si>
  <si>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</si>
  <si>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</si>
  <si>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</si>
  <si>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</si>
  <si>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</si>
  <si>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</si>
  <si>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</si>
  <si>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</si>
  <si>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</si>
  <si>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</si>
  <si>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</si>
  <si>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</si>
  <si>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</si>
  <si>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</si>
  <si>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</si>
  <si>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</si>
  <si>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</si>
  <si>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</si>
  <si>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</si>
  <si>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</si>
  <si>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</si>
  <si>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</si>
  <si>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</si>
  <si>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</si>
  <si>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</si>
  <si>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</si>
  <si>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</si>
  <si>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</si>
  <si>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</si>
  <si>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</si>
  <si>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</si>
  <si>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</si>
  <si>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</si>
  <si>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</si>
  <si>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</si>
  <si>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</si>
  <si>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</si>
  <si>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</si>
  <si>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</si>
  <si>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</si>
  <si>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</si>
  <si>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</si>
  <si>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</si>
  <si>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</si>
  <si>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</si>
  <si>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</si>
  <si>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</si>
  <si>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</si>
  <si>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</si>
  <si>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</si>
  <si>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</si>
  <si>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</si>
  <si>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</si>
  <si>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</si>
  <si>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</si>
  <si>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</si>
  <si>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</si>
  <si>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</si>
  <si>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</si>
  <si>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</si>
  <si>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</si>
  <si>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</si>
  <si>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</si>
  <si>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</si>
  <si>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</si>
  <si>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</si>
  <si>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</si>
  <si>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</si>
  <si>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</si>
  <si>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</si>
  <si>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</si>
  <si>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</si>
  <si>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</si>
  <si>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</si>
  <si>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</si>
  <si>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</si>
  <si>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</si>
  <si>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</si>
  <si>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</si>
  <si>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</si>
  <si>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</si>
  <si>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</si>
  <si>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</si>
  <si>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</si>
  <si>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</si>
  <si>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</si>
  <si>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</si>
  <si>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</si>
  <si>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</si>
  <si>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</si>
  <si>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</si>
  <si>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</si>
  <si>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</si>
  <si>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</si>
  <si>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</si>
  <si>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</si>
  <si>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</si>
  <si>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</si>
  <si>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</si>
  <si>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</si>
  <si>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</si>
  <si>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</si>
  <si>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</si>
  <si>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</si>
  <si>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</si>
  <si>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</si>
  <si>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</si>
  <si>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</si>
  <si>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</si>
  <si>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</si>
  <si>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</si>
  <si>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</si>
  <si>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</si>
  <si>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</si>
  <si>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</si>
  <si>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</si>
  <si>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</si>
  <si>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</si>
  <si>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</si>
  <si>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</si>
  <si>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</si>
  <si>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</si>
  <si>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</si>
  <si>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</si>
  <si>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</si>
  <si>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</si>
  <si>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</si>
  <si>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</si>
  <si>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</si>
  <si>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</si>
  <si>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</si>
  <si>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</si>
  <si>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</si>
  <si>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</si>
  <si>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</si>
  <si>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</si>
  <si>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</si>
  <si>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</si>
  <si>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</si>
  <si>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</si>
  <si>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</si>
  <si>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</si>
  <si>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</si>
  <si>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</si>
  <si>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</si>
  <si>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</si>
  <si>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</si>
  <si>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</si>
  <si>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</si>
  <si>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</si>
  <si>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</si>
  <si>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</si>
  <si>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</si>
  <si>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</si>
  <si>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</si>
  <si>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</si>
  <si>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</si>
  <si>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</si>
  <si>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</si>
  <si>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</si>
  <si>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</si>
  <si>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</si>
  <si>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</si>
  <si>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</si>
  <si>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</si>
  <si>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</si>
  <si>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</si>
  <si>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</si>
  <si>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</si>
  <si>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</si>
  <si>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</si>
  <si>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</si>
  <si>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</si>
  <si>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</si>
  <si>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</si>
  <si>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</si>
  <si>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</si>
  <si>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</si>
  <si>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</si>
  <si>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</si>
  <si>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</si>
  <si>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</si>
  <si>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</si>
  <si>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</si>
  <si>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</si>
  <si>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</si>
  <si>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</si>
  <si>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</si>
  <si>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</si>
  <si>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</si>
  <si>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</si>
  <si>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</si>
  <si>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</si>
  <si>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</si>
  <si>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</si>
  <si>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</si>
  <si>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</si>
  <si>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</si>
  <si>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</si>
  <si>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</si>
  <si>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</si>
  <si>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</si>
  <si>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</si>
  <si>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</si>
  <si>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</si>
  <si>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</si>
  <si>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</si>
  <si>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</si>
  <si>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</si>
  <si>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</si>
  <si>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</si>
  <si>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</si>
  <si>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</si>
  <si>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</si>
  <si>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</si>
  <si>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</si>
  <si>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</si>
  <si>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</si>
  <si>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</si>
  <si>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</si>
  <si>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</si>
  <si>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</si>
  <si>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</si>
  <si>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</si>
  <si>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</si>
  <si>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</si>
  <si>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</si>
  <si>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</si>
  <si>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</si>
  <si>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</si>
  <si>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</si>
  <si>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</si>
  <si>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</si>
  <si>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</si>
  <si>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</si>
  <si>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</si>
  <si>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</si>
  <si>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</si>
  <si>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</si>
  <si>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</si>
  <si>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</si>
  <si>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</si>
  <si>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</si>
  <si>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</si>
  <si>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</si>
  <si>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</si>
  <si>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</si>
  <si>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</si>
  <si>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</si>
  <si>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</si>
  <si>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</si>
  <si>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</si>
  <si>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</si>
  <si>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</si>
  <si>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</si>
  <si>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</si>
  <si>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</si>
  <si>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</si>
  <si>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</si>
  <si>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</si>
  <si>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</si>
  <si>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</si>
  <si>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</si>
  <si>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</si>
  <si>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</si>
  <si>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</si>
  <si>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</si>
  <si>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</si>
  <si>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</si>
  <si>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</si>
  <si>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</si>
  <si>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</si>
  <si>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</si>
  <si>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</si>
  <si>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</si>
  <si>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</si>
  <si>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</si>
  <si>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</si>
  <si>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</si>
  <si>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</si>
  <si>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</si>
  <si>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</si>
  <si>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</si>
  <si>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</si>
  <si>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</si>
  <si>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</si>
  <si>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</si>
  <si>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</si>
  <si>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</si>
  <si>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</si>
  <si>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</si>
  <si>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</si>
  <si>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</si>
  <si>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</si>
  <si>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</si>
  <si>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</si>
  <si>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</si>
  <si>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</si>
  <si>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</si>
  <si>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</si>
  <si>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</si>
  <si>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</si>
  <si>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</si>
  <si>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</si>
  <si>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</si>
  <si>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</si>
  <si>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</si>
  <si>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</si>
  <si>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</si>
  <si>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</si>
  <si>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</si>
  <si>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</si>
  <si>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</si>
  <si>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</si>
  <si>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</si>
  <si>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</si>
  <si>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</si>
  <si>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</si>
  <si>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</si>
  <si>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</si>
  <si>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</si>
  <si>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</si>
  <si>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</si>
  <si>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</si>
  <si>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</si>
  <si>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</si>
  <si>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</si>
  <si>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</si>
  <si>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</si>
  <si>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</si>
  <si>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</si>
  <si>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</si>
  <si>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</si>
  <si>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</si>
  <si>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</si>
  <si>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</si>
  <si>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</si>
  <si>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</si>
  <si>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</si>
  <si>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</si>
  <si>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</si>
  <si>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</si>
  <si>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</si>
  <si>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</si>
  <si>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</si>
  <si>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</si>
  <si>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</si>
  <si>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</si>
  <si>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</si>
  <si>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</si>
  <si>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</si>
  <si>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</si>
  <si>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</si>
  <si>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</si>
  <si>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</si>
  <si>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</si>
  <si>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</si>
  <si>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</si>
  <si>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</si>
  <si>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</si>
  <si>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</si>
  <si>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</si>
  <si>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</si>
  <si>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</si>
  <si>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</si>
  <si>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</si>
  <si>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</si>
  <si>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</si>
  <si>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</si>
  <si>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</si>
  <si>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</si>
  <si>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</si>
  <si>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</si>
  <si>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</si>
  <si>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</si>
  <si>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</si>
  <si>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</si>
  <si>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</si>
  <si>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</si>
  <si>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</si>
  <si>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</si>
  <si>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</si>
  <si>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</si>
  <si>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</si>
  <si>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</si>
  <si>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</si>
  <si>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</si>
  <si>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</si>
  <si>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</si>
  <si>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</si>
  <si>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</si>
  <si>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</si>
  <si>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</si>
  <si>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</si>
  <si>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</si>
  <si>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</si>
  <si>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</si>
  <si>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</si>
  <si>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</si>
  <si>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</si>
  <si>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</si>
  <si>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</si>
  <si>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</si>
  <si>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</si>
  <si>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</si>
  <si>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</si>
  <si>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</si>
  <si>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</si>
  <si>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</si>
  <si>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</si>
  <si>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</si>
  <si>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</si>
  <si>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</si>
  <si>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</si>
  <si>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</si>
  <si>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</si>
  <si>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</si>
  <si>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</si>
  <si>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</si>
  <si>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</si>
  <si>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</si>
  <si>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</si>
  <si>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</si>
  <si>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</si>
  <si>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</si>
  <si>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</si>
  <si>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</si>
  <si>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</si>
  <si>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</si>
  <si>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</si>
  <si>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</si>
  <si>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</si>
  <si>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</si>
  <si>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</si>
  <si>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</si>
  <si>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</si>
  <si>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</si>
  <si>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</si>
  <si>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</si>
  <si>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</si>
  <si>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</si>
  <si>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</si>
  <si>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</si>
  <si>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</si>
  <si>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</si>
  <si>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</si>
  <si>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</si>
  <si>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</si>
  <si>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</si>
  <si>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</si>
  <si>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</si>
  <si>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</si>
  <si>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</si>
  <si>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</si>
  <si>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</si>
  <si>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</si>
  <si>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</si>
  <si>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</si>
  <si>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</si>
  <si>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</si>
  <si>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</si>
  <si>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</si>
  <si>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</si>
  <si>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</si>
  <si>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</si>
  <si>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</si>
  <si>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</si>
  <si>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</si>
  <si>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</si>
  <si>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</si>
  <si>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</si>
  <si>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</si>
  <si>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</si>
  <si>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</si>
  <si>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</si>
  <si>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</si>
  <si>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</si>
  <si>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</si>
  <si>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</si>
  <si>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</si>
  <si>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</si>
  <si>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</si>
  <si>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</si>
  <si>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</si>
  <si>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</si>
  <si>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</si>
  <si>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</si>
  <si>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</si>
  <si>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</si>
  <si>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</si>
  <si>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</si>
  <si>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</si>
  <si>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</si>
  <si>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</si>
  <si>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</si>
  <si>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</si>
  <si>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</si>
  <si>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</si>
  <si>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</si>
  <si>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</si>
  <si>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</si>
  <si>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</si>
  <si>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</si>
  <si>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</si>
  <si>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</si>
  <si>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</si>
  <si>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</si>
  <si>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</si>
  <si>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</si>
  <si>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</si>
  <si>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</si>
  <si>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</si>
  <si>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</si>
  <si>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</si>
  <si>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</si>
  <si>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</si>
  <si>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</si>
  <si>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</si>
  <si>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</si>
  <si>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</si>
  <si>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</si>
  <si>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</si>
  <si>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</si>
  <si>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</si>
  <si>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</si>
  <si>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</si>
  <si>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</si>
  <si>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</si>
  <si>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</si>
  <si>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</si>
  <si>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</si>
  <si>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</si>
  <si>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</si>
  <si>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</si>
  <si>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</si>
  <si>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</si>
  <si>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</si>
  <si>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</si>
  <si>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</si>
  <si>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</si>
  <si>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</si>
  <si>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</si>
  <si>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</si>
  <si>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</si>
  <si>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</si>
  <si>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</si>
  <si>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</si>
  <si>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</si>
  <si>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</si>
  <si>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</si>
  <si>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</si>
  <si>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</si>
  <si>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</si>
  <si>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</si>
  <si>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</si>
  <si>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</si>
  <si>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</si>
  <si>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</si>
  <si>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</si>
  <si>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</si>
  <si>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</si>
  <si>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</si>
  <si>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</si>
  <si>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</si>
  <si>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</si>
  <si>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</si>
  <si>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</si>
  <si>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</si>
  <si>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</si>
  <si>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</si>
  <si>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</si>
  <si>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</si>
  <si>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</si>
  <si>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</si>
  <si>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</si>
  <si>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</si>
  <si>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</si>
  <si>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</si>
  <si>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</si>
  <si>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</si>
  <si>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</si>
  <si>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</si>
  <si>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</si>
  <si>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</si>
  <si>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</si>
  <si>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</si>
  <si>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</si>
  <si>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</si>
  <si>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</si>
  <si>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</si>
  <si>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</si>
  <si>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</si>
  <si>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</si>
  <si>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</si>
  <si>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</si>
  <si>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</si>
  <si>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</si>
  <si>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</si>
  <si>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</si>
  <si>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</si>
  <si>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</si>
  <si>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</si>
  <si>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</si>
  <si>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</si>
  <si>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</si>
  <si>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</si>
  <si>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</si>
  <si>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</si>
  <si>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</si>
  <si>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</si>
  <si>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</si>
  <si>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</si>
  <si>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</si>
  <si>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</si>
  <si>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</si>
  <si>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</si>
  <si>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</si>
  <si>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</si>
  <si>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</si>
  <si>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</si>
  <si>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</si>
  <si>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</si>
  <si>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</si>
  <si>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</si>
  <si>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</si>
  <si>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</si>
  <si>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</si>
  <si>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</si>
  <si>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</si>
  <si>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</si>
  <si>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</si>
  <si>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</si>
  <si>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</si>
  <si>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</si>
  <si>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</si>
  <si>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</si>
  <si>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</si>
  <si>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</si>
  <si>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</si>
  <si>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</si>
  <si>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</si>
  <si>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</si>
  <si>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</si>
  <si>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</si>
  <si>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</si>
  <si>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</si>
  <si>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</si>
  <si>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</si>
  <si>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</si>
  <si>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</si>
  <si>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</si>
  <si>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</si>
  <si>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</si>
  <si>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</si>
  <si>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</si>
  <si>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</si>
  <si>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</si>
  <si>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</si>
  <si>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</si>
  <si>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</si>
  <si>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</si>
  <si>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</si>
  <si>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</si>
  <si>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</si>
  <si>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</si>
  <si>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</si>
  <si>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</si>
  <si>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</si>
  <si>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</si>
  <si>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</si>
  <si>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</si>
  <si>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</si>
  <si>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</si>
  <si>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</si>
  <si>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</si>
  <si>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</si>
  <si>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</si>
  <si>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</si>
  <si>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</si>
  <si>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</si>
  <si>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</si>
  <si>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</si>
  <si>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</si>
  <si>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</si>
  <si>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</si>
  <si>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</si>
  <si>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</si>
  <si>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</si>
  <si>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</si>
  <si>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</si>
  <si>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</si>
  <si>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</si>
  <si>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</si>
  <si>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</si>
  <si>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</si>
  <si>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</si>
  <si>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</si>
  <si>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</si>
  <si>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</si>
  <si>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</si>
  <si>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</si>
  <si>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</si>
  <si>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</si>
  <si>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</si>
  <si>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</si>
  <si>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</si>
  <si>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</si>
  <si>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</si>
  <si>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</si>
  <si>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</si>
  <si>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</si>
  <si>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</si>
  <si>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</si>
  <si>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</si>
  <si>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</si>
  <si>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</si>
  <si>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</si>
  <si>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</si>
  <si>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</si>
  <si>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</si>
  <si>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</si>
  <si>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</si>
  <si>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</si>
  <si>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</si>
  <si>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</si>
  <si>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</si>
  <si>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</si>
  <si>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</si>
  <si>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</si>
  <si>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</si>
  <si>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</si>
  <si>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</si>
  <si>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</si>
  <si>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</si>
  <si>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</si>
  <si>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</si>
  <si>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</si>
  <si>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</si>
  <si>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</si>
  <si>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</si>
  <si>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</si>
  <si>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</si>
  <si>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</si>
  <si>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</si>
  <si>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</si>
  <si>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</si>
  <si>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</si>
  <si>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</si>
  <si>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</si>
  <si>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</si>
  <si>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</si>
  <si>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</si>
  <si>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</si>
  <si>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</si>
  <si>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</si>
  <si>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</si>
  <si>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</si>
  <si>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</si>
  <si>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</si>
  <si>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</si>
  <si>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</si>
  <si>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</si>
  <si>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</si>
  <si>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</si>
  <si>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</si>
  <si>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</si>
  <si>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</si>
  <si>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</si>
  <si>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</si>
  <si>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</si>
  <si>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</si>
  <si>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</si>
  <si>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</si>
  <si>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</si>
  <si>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</si>
  <si>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</si>
  <si>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</si>
  <si>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</si>
  <si>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</si>
  <si>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</si>
  <si>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</si>
  <si>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</si>
  <si>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</si>
  <si>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</si>
  <si>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</si>
  <si>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</si>
  <si>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</si>
  <si>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</si>
  <si>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</si>
  <si>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</si>
  <si>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IMPELC-DE2DE3</t>
  </si>
  <si>
    <t>Import technology - Electricity to DE3 West</t>
  </si>
  <si>
    <t>IMPELC-DE2DE5</t>
  </si>
  <si>
    <t>Import technology - Electricity to DE5 East</t>
  </si>
  <si>
    <t>IMPELC-DE3DE4</t>
  </si>
  <si>
    <t>Import technology - Electricity to DE4 South</t>
  </si>
  <si>
    <t>IMPELC-DE3DE2</t>
  </si>
  <si>
    <t>IMPELC-DE3DE5</t>
  </si>
  <si>
    <t>IMPELC-DE4DE3</t>
  </si>
  <si>
    <t>IMPELC-DE4DE5</t>
  </si>
  <si>
    <t>IMPELC-DE5DE2</t>
  </si>
  <si>
    <t xml:space="preserve">Import technology - Electricity to DE2 North </t>
  </si>
  <si>
    <t>IMPELC-DE5DE4</t>
  </si>
  <si>
    <t>IMPELC-DE5DE3</t>
  </si>
  <si>
    <t>Import technology - Electricity to DE5 West</t>
  </si>
  <si>
    <t>Import technology - Electricity to DE3 East</t>
  </si>
  <si>
    <t>IMPELC-DE2DE1</t>
  </si>
  <si>
    <t xml:space="preserve">Import technology - Electricity to DE1 </t>
  </si>
  <si>
    <t>IMPELC-DE3DE1</t>
  </si>
  <si>
    <t>IMPELC-DE4DE1</t>
  </si>
  <si>
    <t>IMPELC-DE5DE1</t>
  </si>
  <si>
    <t>EXPELC-DE2DE5</t>
  </si>
  <si>
    <t>EXPELC-DE3DE2</t>
  </si>
  <si>
    <t>EXPELC-DE3DE4</t>
  </si>
  <si>
    <t>EXPELC-DE3DE5</t>
  </si>
  <si>
    <t>EXPELC-DE4DE3</t>
  </si>
  <si>
    <t>EXPELC-DE4DE5</t>
  </si>
  <si>
    <t>EXPELC-DE5DE2</t>
  </si>
  <si>
    <t>EXPELC-DE5DE4</t>
  </si>
  <si>
    <t>EXPELC-DE5DE3</t>
  </si>
  <si>
    <t>EXPELC-DE2DE3</t>
  </si>
  <si>
    <t>Export technology - Electricity to DE3 West</t>
  </si>
  <si>
    <t>Export technology - Electricity to DE4 South</t>
  </si>
  <si>
    <t>Export technology - Electricity to DE5 East</t>
  </si>
  <si>
    <t>Export technology - Electricity to DE2 North</t>
  </si>
  <si>
    <t xml:space="preserve">Export technology - Electricity to DE2 North </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</si>
  <si>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</si>
  <si>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</si>
  <si>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</si>
  <si>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</si>
  <si>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</si>
  <si>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</si>
  <si>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</si>
  <si>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</si>
  <si>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</si>
  <si>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</si>
  <si>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</si>
  <si>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</si>
  <si>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</si>
  <si>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</si>
  <si>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</si>
  <si>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</si>
  <si>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</si>
  <si>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</si>
  <si>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</si>
  <si>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</si>
  <si>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</si>
  <si>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</si>
  <si>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FT-GRDELCREG</t>
  </si>
  <si>
    <t>STOCK~AZ3~2070</t>
  </si>
  <si>
    <t>STOCK~AZ2~2070</t>
  </si>
  <si>
    <t>STOCK~AZ1~2070</t>
  </si>
  <si>
    <t>STOCK~AZ3~2020</t>
  </si>
  <si>
    <t>STOCK~AZ2~2020</t>
  </si>
  <si>
    <t>STOCK~AZ1~2020</t>
  </si>
  <si>
    <t>STOCK~AZ3</t>
  </si>
  <si>
    <t>STOCK~AZ2</t>
  </si>
  <si>
    <t>STOCK~AZ1</t>
  </si>
  <si>
    <t>Power transmission between regions</t>
  </si>
  <si>
    <t>FT-GRDELCDE1</t>
  </si>
  <si>
    <t>Power transmission to DE1</t>
  </si>
  <si>
    <t>Electricity between region</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</si>
  <si>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</si>
  <si>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</si>
  <si>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</si>
  <si>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</si>
  <si>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</si>
  <si>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</si>
  <si>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</si>
  <si>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</si>
  <si>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</si>
  <si>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</si>
  <si>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</si>
  <si>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</si>
  <si>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</si>
  <si>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</si>
  <si>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</si>
  <si>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</si>
  <si>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</si>
  <si>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</si>
  <si>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</si>
  <si>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IMPOWNELCC</t>
  </si>
  <si>
    <t>Import technology - Jonathans Electricity</t>
  </si>
</sst>
</file>

<file path=xl/styles.xml><?xml version="1.0" encoding="utf-8"?>
<styleSheet xmlns="http://schemas.openxmlformats.org/spreadsheetml/2006/main" xmlns:mc="http://schemas.openxmlformats.org/markup-compatibility/2006" xmlns:x14ac="http://schemas.microsoft.com/office/spreadsheetml/2009/9/ac" mc:Ignorable="x14ac">
  <numFmts count="36">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cellStyleXfs>
  <cellXfs count="1359">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0" fontId="12" fillId="55" borderId="0" xfId="2611" applyFill="1"/>
    <xf numFmtId="170" fontId="12" fillId="55" borderId="0" xfId="2611" applyNumberFormat="1" applyFill="1"/>
    <xf numFmtId="1" fontId="12" fillId="55" borderId="0" xfId="2611" applyNumberFormat="1" applyFill="1"/>
    <xf numFmtId="2" fontId="12" fillId="55" borderId="0" xfId="2611" applyNumberFormat="1" applyFill="1"/>
    <xf numFmtId="189" fontId="12" fillId="55" borderId="0" xfId="2611" applyNumberFormat="1" applyFill="1"/>
    <xf numFmtId="194" fontId="12" fillId="55" borderId="0" xfId="2611" applyNumberFormat="1" applyFill="1"/>
    <xf numFmtId="172" fontId="0" fillId="0" borderId="0" xfId="0" applyNumberFormat="1" applyFont="1"/>
    <xf numFmtId="172" fontId="12" fillId="0" borderId="0" xfId="0" applyNumberFormat="1" applyFont="1" applyBorder="1"/>
    <xf numFmtId="0" fontId="0" fillId="98" borderId="0" xfId="0" applyFill="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xf numFmtId="0" fontId="48" fillId="98" borderId="0" xfId="0" applyNumberFormat="1" applyFont="1" applyFill="1" applyBorder="1" applyAlignment="1" applyProtection="1">
      <alignment horizontal="left" vertical="center" wrapText="1"/>
    </xf>
    <xf numFmtId="0" fontId="12" fillId="98" borderId="0" xfId="0" applyFont="1" applyFill="1" applyBorder="1" applyAlignment="1">
      <alignment horizontal="left" vertical="center" wrapText="1"/>
    </xf>
  </cellXfs>
  <cellStyles count="10695">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0.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50" Type="http://schemas.openxmlformats.org/officeDocument/2006/relationships/externalLink" Target="externalLinks/externalLink21.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2.xml"/><Relationship Id="rId54"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sharedStrings" Target="sharedStrings.xml"/><Relationship Id="rId61"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2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xmlns=""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xmlns=""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xmlns=""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xmlns=""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TIMES%20models/TIMES_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c0ee8d5d29f1698f/Desktop/GitHub/Bachelor_Git/TIMES-AZ/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DE"/>
      <sheetName val="Refineries"/>
      <sheetName val="Refinery_data"/>
      <sheetName val="OTHRefineries"/>
      <sheetName val="Eurostats"/>
      <sheetName val="Translation"/>
    </sheetNames>
    <sheetDataSet>
      <sheetData sheetId="0"/>
      <sheetData sheetId="1">
        <row r="47">
          <cell r="M47">
            <v>-902115.12999999989</v>
          </cell>
          <cell r="N47">
            <v>-952840.29500000004</v>
          </cell>
          <cell r="O47">
            <v>-1005811.7600000002</v>
          </cell>
          <cell r="P47">
            <v>-1046232.97</v>
          </cell>
        </row>
        <row r="48">
          <cell r="M48">
            <v>28923</v>
          </cell>
          <cell r="N48">
            <v>31898.400000000001</v>
          </cell>
          <cell r="O48">
            <v>38207.699999999997</v>
          </cell>
          <cell r="P48">
            <v>33876.600000000006</v>
          </cell>
        </row>
        <row r="49">
          <cell r="M49">
            <v>35169</v>
          </cell>
          <cell r="N49">
            <v>57627.4</v>
          </cell>
          <cell r="O49">
            <v>73030.899999999994</v>
          </cell>
          <cell r="P49">
            <v>64557.4</v>
          </cell>
        </row>
        <row r="50">
          <cell r="M50">
            <v>18613.8</v>
          </cell>
          <cell r="N50">
            <v>17544.599999999999</v>
          </cell>
          <cell r="O50">
            <v>22647.599999999999</v>
          </cell>
          <cell r="P50">
            <v>23230.799999999999</v>
          </cell>
        </row>
        <row r="51">
          <cell r="M51">
            <v>276415.59999999998</v>
          </cell>
          <cell r="N51">
            <v>264291.3</v>
          </cell>
          <cell r="O51">
            <v>315047.40000000002</v>
          </cell>
          <cell r="P51">
            <v>317214.09999999998</v>
          </cell>
        </row>
        <row r="52">
          <cell r="M52">
            <v>141050.70000000001</v>
          </cell>
          <cell r="N52">
            <v>104218.59999999999</v>
          </cell>
          <cell r="O52">
            <v>108213.5</v>
          </cell>
          <cell r="P52">
            <v>97458</v>
          </cell>
        </row>
        <row r="53">
          <cell r="M53">
            <v>147297.5</v>
          </cell>
          <cell r="N53">
            <v>161069.1</v>
          </cell>
          <cell r="O53">
            <v>175775.6</v>
          </cell>
          <cell r="P53">
            <v>194081.9</v>
          </cell>
        </row>
        <row r="54">
          <cell r="M54">
            <v>245745</v>
          </cell>
          <cell r="N54">
            <v>270728</v>
          </cell>
          <cell r="O54">
            <v>285477</v>
          </cell>
          <cell r="P54">
            <v>331051.10000000003</v>
          </cell>
        </row>
        <row r="55">
          <cell r="M55">
            <v>13641.599999999999</v>
          </cell>
          <cell r="N55">
            <v>11895.799999999996</v>
          </cell>
          <cell r="O55">
            <v>10880.800000000003</v>
          </cell>
          <cell r="P55">
            <v>1292.7999999999956</v>
          </cell>
        </row>
        <row r="56">
          <cell r="M56">
            <v>5670</v>
          </cell>
          <cell r="N56">
            <v>15225</v>
          </cell>
          <cell r="O56">
            <v>7560</v>
          </cell>
          <cell r="P56">
            <v>16975</v>
          </cell>
        </row>
      </sheetData>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21875" defaultRowHeight="13.2"/>
  <cols>
    <col min="1" max="1" width="11" style="91" bestFit="1" customWidth="1"/>
    <col min="2" max="2" width="23.21875" style="91" bestFit="1" customWidth="1"/>
    <col min="3" max="3" width="28" style="91" bestFit="1" customWidth="1"/>
    <col min="4" max="4" width="16.44140625" style="91" bestFit="1" customWidth="1"/>
    <col min="5" max="5" width="144.44140625" style="91" bestFit="1" customWidth="1"/>
    <col min="6" max="8" width="9.21875" style="91"/>
    <col min="9" max="9" width="13" style="91" customWidth="1"/>
    <col min="10" max="10" width="14.44140625" style="91" bestFit="1" customWidth="1"/>
    <col min="11" max="16384" width="9.218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workbookViewId="0">
      <selection activeCell="C19" sqref="C19"/>
    </sheetView>
  </sheetViews>
  <sheetFormatPr defaultColWidth="9.21875" defaultRowHeight="14.4"/>
  <cols>
    <col min="1" max="1" width="9.21875" style="474"/>
    <col min="2" max="2" width="28.44140625" style="474" customWidth="1"/>
    <col min="3" max="3" width="138.44140625" style="474" customWidth="1"/>
    <col min="4" max="16384" width="9.218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6"/>
  <sheetViews>
    <sheetView zoomScale="70" zoomScaleNormal="70" workbookViewId="0">
      <selection activeCell="G127" sqref="G127"/>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Distribution!E15</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t="str">
        <f>Distribution!E7</f>
        <v>ELCC</v>
      </c>
      <c r="F126" s="1301" t="s">
        <v>2203</v>
      </c>
      <c r="G126" s="398" t="s">
        <v>62</v>
      </c>
      <c r="I126" s="588" t="s">
        <v>1672</v>
      </c>
      <c r="K126" s="588" t="s">
        <v>1671</v>
      </c>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57"/>
  <sheetViews>
    <sheetView topLeftCell="A65" zoomScale="80" zoomScaleNormal="80" workbookViewId="0">
      <selection activeCell="E167" sqref="E167"/>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2132</v>
      </c>
      <c r="E56" s="398" t="s">
        <v>2133</v>
      </c>
      <c r="F56" s="20" t="s">
        <v>62</v>
      </c>
      <c r="G56" s="18"/>
      <c r="H56" s="20" t="s">
        <v>1672</v>
      </c>
    </row>
    <row r="57" spans="1:11" s="7" customFormat="1">
      <c r="A57" s="3"/>
      <c r="B57" s="20"/>
      <c r="C57" s="22"/>
      <c r="D57" s="398" t="s">
        <v>2134</v>
      </c>
      <c r="E57" s="398" t="s">
        <v>2135</v>
      </c>
      <c r="F57" s="20" t="s">
        <v>62</v>
      </c>
      <c r="G57" s="18"/>
      <c r="H57" s="20" t="s">
        <v>1672</v>
      </c>
    </row>
    <row r="58" spans="1:11" s="7" customFormat="1">
      <c r="A58" s="3"/>
      <c r="B58" s="20"/>
      <c r="C58" s="22"/>
      <c r="D58" s="398" t="s">
        <v>2138</v>
      </c>
      <c r="E58" s="398" t="s">
        <v>2143</v>
      </c>
      <c r="F58" s="20" t="s">
        <v>62</v>
      </c>
      <c r="G58" s="18"/>
      <c r="H58" s="20" t="s">
        <v>1672</v>
      </c>
    </row>
    <row r="59" spans="1:11" s="7" customFormat="1">
      <c r="A59" s="3"/>
      <c r="B59" s="20"/>
      <c r="C59" s="22"/>
      <c r="D59" s="398" t="s">
        <v>2136</v>
      </c>
      <c r="E59" s="398" t="s">
        <v>2137</v>
      </c>
      <c r="F59" s="20" t="s">
        <v>62</v>
      </c>
      <c r="G59" s="18"/>
      <c r="H59" s="20" t="s">
        <v>1672</v>
      </c>
    </row>
    <row r="60" spans="1:11" s="7" customFormat="1">
      <c r="A60" s="3"/>
      <c r="B60" s="20"/>
      <c r="C60" s="22"/>
      <c r="D60" s="398" t="s">
        <v>2139</v>
      </c>
      <c r="E60" s="398" t="s">
        <v>2135</v>
      </c>
      <c r="F60" s="20" t="s">
        <v>62</v>
      </c>
      <c r="G60" s="18"/>
      <c r="H60" s="20" t="s">
        <v>1672</v>
      </c>
    </row>
    <row r="61" spans="1:11" s="7" customFormat="1">
      <c r="A61" s="3"/>
      <c r="B61" s="20"/>
      <c r="C61" s="22"/>
      <c r="D61" s="398" t="s">
        <v>2140</v>
      </c>
      <c r="E61" s="398" t="s">
        <v>2133</v>
      </c>
      <c r="F61" s="20" t="s">
        <v>62</v>
      </c>
      <c r="G61" s="18"/>
      <c r="H61" s="20" t="s">
        <v>1672</v>
      </c>
    </row>
    <row r="62" spans="1:11" s="7" customFormat="1">
      <c r="A62" s="3"/>
      <c r="B62" s="20"/>
      <c r="C62" s="22"/>
      <c r="D62" s="398" t="s">
        <v>2141</v>
      </c>
      <c r="E62" s="398" t="s">
        <v>2135</v>
      </c>
      <c r="F62" s="20" t="s">
        <v>62</v>
      </c>
      <c r="G62" s="18"/>
      <c r="H62" s="20" t="s">
        <v>1672</v>
      </c>
    </row>
    <row r="63" spans="1:11" s="7" customFormat="1">
      <c r="A63" s="3"/>
      <c r="B63" s="20"/>
      <c r="C63" s="22"/>
      <c r="D63" s="398" t="s">
        <v>2142</v>
      </c>
      <c r="E63" s="398" t="s">
        <v>2143</v>
      </c>
      <c r="F63" s="20" t="s">
        <v>62</v>
      </c>
      <c r="G63" s="18"/>
      <c r="H63" s="20" t="s">
        <v>1672</v>
      </c>
    </row>
    <row r="64" spans="1:11" s="7" customFormat="1">
      <c r="A64" s="3"/>
      <c r="B64" s="20"/>
      <c r="C64" s="22"/>
      <c r="D64" s="398" t="s">
        <v>2144</v>
      </c>
      <c r="E64" s="398" t="s">
        <v>2137</v>
      </c>
      <c r="F64" s="20" t="s">
        <v>62</v>
      </c>
      <c r="G64" s="18"/>
      <c r="H64" s="20" t="s">
        <v>1672</v>
      </c>
    </row>
    <row r="65" spans="1:11" s="7" customFormat="1">
      <c r="A65" s="3"/>
      <c r="B65" s="20"/>
      <c r="C65" s="22"/>
      <c r="D65" s="398" t="s">
        <v>2145</v>
      </c>
      <c r="E65" s="398" t="s">
        <v>2146</v>
      </c>
      <c r="F65" s="20" t="s">
        <v>62</v>
      </c>
      <c r="G65" s="18"/>
      <c r="H65" s="20" t="s">
        <v>1672</v>
      </c>
    </row>
    <row r="66" spans="1:11" s="7" customFormat="1">
      <c r="A66" s="3"/>
      <c r="B66" s="20"/>
      <c r="C66" s="22"/>
      <c r="D66" s="398" t="s">
        <v>2206</v>
      </c>
      <c r="E66" s="398" t="s">
        <v>2143</v>
      </c>
      <c r="F66" s="20" t="s">
        <v>62</v>
      </c>
      <c r="G66" s="18"/>
      <c r="H66" s="20" t="s">
        <v>1672</v>
      </c>
    </row>
    <row r="67" spans="1:11" s="7" customFormat="1">
      <c r="A67" s="3"/>
      <c r="B67" s="20"/>
      <c r="C67" s="22"/>
      <c r="D67" s="398" t="s">
        <v>2211</v>
      </c>
      <c r="E67" s="398" t="s">
        <v>2143</v>
      </c>
      <c r="F67" s="20" t="s">
        <v>62</v>
      </c>
      <c r="G67" s="18"/>
      <c r="H67" s="20" t="s">
        <v>1672</v>
      </c>
    </row>
    <row r="68" spans="1:11" s="7" customFormat="1">
      <c r="A68" s="3"/>
      <c r="B68" s="20"/>
      <c r="C68" s="22"/>
      <c r="D68" s="398" t="s">
        <v>2174</v>
      </c>
      <c r="E68" s="398" t="s">
        <v>2147</v>
      </c>
      <c r="F68" s="20" t="s">
        <v>62</v>
      </c>
      <c r="G68" s="18"/>
      <c r="H68" s="20" t="s">
        <v>1672</v>
      </c>
    </row>
    <row r="69" spans="1:11" s="7" customFormat="1">
      <c r="A69" s="3"/>
      <c r="B69" s="20"/>
      <c r="C69" s="22"/>
      <c r="D69" s="398" t="s">
        <v>2175</v>
      </c>
      <c r="E69" s="398" t="s">
        <v>2137</v>
      </c>
      <c r="F69" s="20" t="s">
        <v>62</v>
      </c>
      <c r="G69" s="18"/>
      <c r="H69" s="20" t="s">
        <v>1672</v>
      </c>
    </row>
    <row r="70" spans="1:11" s="7" customFormat="1">
      <c r="A70" s="3"/>
      <c r="B70" s="20"/>
      <c r="C70" s="22"/>
      <c r="D70" s="398" t="s">
        <v>2176</v>
      </c>
      <c r="E70" s="398" t="s">
        <v>2137</v>
      </c>
      <c r="F70" s="20" t="s">
        <v>62</v>
      </c>
      <c r="G70" s="18"/>
      <c r="H70" s="20" t="s">
        <v>1672</v>
      </c>
    </row>
    <row r="71" spans="1:11" s="7" customFormat="1">
      <c r="A71" s="3"/>
      <c r="B71" s="20"/>
      <c r="C71" s="22"/>
      <c r="D71" s="398" t="s">
        <v>2177</v>
      </c>
      <c r="E71" s="398" t="s">
        <v>2137</v>
      </c>
      <c r="F71" s="20" t="s">
        <v>62</v>
      </c>
      <c r="G71" s="18"/>
      <c r="H71" s="20" t="s">
        <v>1672</v>
      </c>
    </row>
    <row r="72" spans="1:11" s="7" customFormat="1">
      <c r="A72" s="3"/>
      <c r="B72" s="20"/>
      <c r="C72" s="22"/>
      <c r="D72" s="398" t="s">
        <v>2178</v>
      </c>
      <c r="E72" s="398" t="s">
        <v>2137</v>
      </c>
      <c r="F72" s="20" t="s">
        <v>62</v>
      </c>
      <c r="G72" s="18"/>
      <c r="H72" s="20" t="s">
        <v>1672</v>
      </c>
    </row>
    <row r="73" spans="1:11" s="7" customFormat="1">
      <c r="A73" s="3"/>
      <c r="B73" s="20"/>
      <c r="C73" s="22"/>
      <c r="D73" s="398" t="s">
        <v>2179</v>
      </c>
      <c r="E73" s="398" t="s">
        <v>2135</v>
      </c>
      <c r="F73" s="20" t="s">
        <v>62</v>
      </c>
      <c r="G73" s="18"/>
      <c r="H73" s="20" t="s">
        <v>1672</v>
      </c>
    </row>
    <row r="74" spans="1:11" s="7" customFormat="1">
      <c r="A74" s="3"/>
      <c r="B74" s="20"/>
      <c r="C74" s="22"/>
      <c r="D74" s="398" t="s">
        <v>2180</v>
      </c>
      <c r="E74" s="398" t="s">
        <v>2135</v>
      </c>
      <c r="F74" s="20" t="s">
        <v>62</v>
      </c>
      <c r="G74" s="18"/>
      <c r="H74" s="20" t="s">
        <v>1672</v>
      </c>
    </row>
    <row r="75" spans="1:11" s="7" customFormat="1">
      <c r="A75" s="3"/>
      <c r="B75" s="20"/>
      <c r="C75" s="22"/>
      <c r="D75" s="398" t="s">
        <v>2181</v>
      </c>
      <c r="E75" s="398" t="s">
        <v>2135</v>
      </c>
      <c r="F75" s="20" t="s">
        <v>62</v>
      </c>
      <c r="G75" s="18"/>
      <c r="H75" s="20" t="s">
        <v>1672</v>
      </c>
    </row>
    <row r="76" spans="1:11" s="7" customFormat="1">
      <c r="A76" s="3"/>
      <c r="B76" s="20"/>
      <c r="C76" s="22"/>
      <c r="D76" s="398" t="s">
        <v>2204</v>
      </c>
      <c r="E76" s="398" t="s">
        <v>2133</v>
      </c>
      <c r="F76" s="20" t="s">
        <v>62</v>
      </c>
      <c r="G76" s="18"/>
      <c r="H76" s="20" t="s">
        <v>1672</v>
      </c>
    </row>
    <row r="77" spans="1:11" s="7" customFormat="1">
      <c r="A77" s="3"/>
      <c r="B77" s="20"/>
      <c r="C77" s="22"/>
      <c r="D77" s="398" t="s">
        <v>2205</v>
      </c>
      <c r="E77" s="398" t="s">
        <v>2143</v>
      </c>
      <c r="F77" s="20" t="s">
        <v>62</v>
      </c>
      <c r="G77" s="18"/>
      <c r="H77" s="20" t="s">
        <v>1672</v>
      </c>
    </row>
    <row r="78" spans="1:11" s="7" customFormat="1">
      <c r="A78" s="3"/>
      <c r="B78" s="20"/>
      <c r="C78" s="22"/>
      <c r="D78" s="398" t="s">
        <v>2216</v>
      </c>
      <c r="E78" s="398" t="s">
        <v>2135</v>
      </c>
      <c r="F78" s="20" t="s">
        <v>62</v>
      </c>
      <c r="G78" s="18"/>
      <c r="H78" s="20" t="s">
        <v>1672</v>
      </c>
    </row>
    <row r="79" spans="1:11" s="7" customFormat="1">
      <c r="A79" s="3"/>
      <c r="B79" s="20"/>
      <c r="C79" s="22"/>
      <c r="D79" s="398" t="s">
        <v>2179</v>
      </c>
      <c r="E79" s="398" t="s">
        <v>2135</v>
      </c>
      <c r="F79" s="20" t="s">
        <v>62</v>
      </c>
      <c r="G79" s="18"/>
      <c r="H79" s="20" t="s">
        <v>1672</v>
      </c>
      <c r="I79" s="20"/>
      <c r="J79" s="20"/>
      <c r="K79" s="3"/>
    </row>
    <row r="80" spans="1:11" s="7" customFormat="1">
      <c r="A80" s="3"/>
      <c r="B80" s="20"/>
      <c r="C80" s="22"/>
      <c r="D80" s="398" t="s">
        <v>2217</v>
      </c>
      <c r="E80" s="398" t="s">
        <v>2146</v>
      </c>
      <c r="F80" s="20" t="s">
        <v>62</v>
      </c>
      <c r="G80" s="18"/>
      <c r="H80" s="20" t="s">
        <v>1672</v>
      </c>
      <c r="I80" s="20"/>
      <c r="J80" s="20"/>
      <c r="K80" s="3"/>
    </row>
    <row r="81" spans="1:13" s="7" customFormat="1">
      <c r="A81" s="3"/>
      <c r="B81" s="20"/>
      <c r="C81" s="22"/>
      <c r="D81" s="398" t="s">
        <v>2148</v>
      </c>
      <c r="E81" s="398" t="s">
        <v>2149</v>
      </c>
      <c r="F81" s="20" t="s">
        <v>62</v>
      </c>
      <c r="G81" s="18"/>
      <c r="H81" s="20" t="s">
        <v>1672</v>
      </c>
      <c r="I81" s="398"/>
      <c r="J81" s="398"/>
      <c r="K81" s="20"/>
      <c r="L81" s="18"/>
      <c r="M81" s="20"/>
    </row>
    <row r="82" spans="1:13" s="7" customFormat="1">
      <c r="A82" s="3"/>
      <c r="B82" s="20"/>
      <c r="C82" s="22"/>
      <c r="D82" s="398" t="s">
        <v>2150</v>
      </c>
      <c r="E82" s="398" t="s">
        <v>2149</v>
      </c>
      <c r="F82" s="20" t="s">
        <v>62</v>
      </c>
      <c r="G82" s="18"/>
      <c r="H82" s="20" t="s">
        <v>1672</v>
      </c>
      <c r="I82" s="398"/>
      <c r="J82" s="398"/>
      <c r="K82" s="20"/>
      <c r="L82" s="18"/>
      <c r="M82" s="20"/>
    </row>
    <row r="83" spans="1:13" s="7" customFormat="1">
      <c r="A83" s="3"/>
      <c r="B83" s="20"/>
      <c r="C83" s="22"/>
      <c r="D83" s="398" t="s">
        <v>2151</v>
      </c>
      <c r="E83" s="398" t="s">
        <v>2149</v>
      </c>
      <c r="F83" s="20" t="s">
        <v>62</v>
      </c>
      <c r="G83" s="18"/>
      <c r="H83" s="20" t="s">
        <v>1672</v>
      </c>
      <c r="I83" s="398"/>
      <c r="J83" s="398"/>
      <c r="K83" s="20"/>
      <c r="L83" s="18"/>
      <c r="M83" s="20"/>
    </row>
    <row r="84" spans="1:13" s="7" customFormat="1">
      <c r="A84" s="3"/>
      <c r="B84" s="20"/>
      <c r="C84" s="22"/>
      <c r="D84" s="398" t="s">
        <v>2152</v>
      </c>
      <c r="E84" s="398" t="s">
        <v>2149</v>
      </c>
      <c r="F84" s="20" t="s">
        <v>62</v>
      </c>
      <c r="G84" s="18"/>
      <c r="H84" s="20" t="s">
        <v>1672</v>
      </c>
      <c r="I84" s="398"/>
      <c r="J84" s="398"/>
      <c r="K84" s="20"/>
      <c r="L84" s="18"/>
      <c r="M84" s="20"/>
    </row>
    <row r="85" spans="1:13" s="1262" customFormat="1">
      <c r="B85" s="1263" t="s">
        <v>171</v>
      </c>
      <c r="C85" s="1264"/>
      <c r="D85" s="1265" t="str">
        <f>$B$85&amp;Commodities!E46</f>
        <v>MINWST</v>
      </c>
      <c r="E85" s="1265" t="str">
        <f>"Mining technology - "&amp;Commodities!F46</f>
        <v>Mining technology - Waste</v>
      </c>
      <c r="F85" s="1263" t="s">
        <v>62</v>
      </c>
      <c r="G85" s="1265"/>
      <c r="H85" s="1263"/>
      <c r="I85" s="1263"/>
      <c r="J85" s="1263"/>
    </row>
    <row r="86" spans="1:13" s="7" customFormat="1">
      <c r="A86" s="3"/>
      <c r="B86" s="20"/>
      <c r="C86" s="22"/>
      <c r="D86" s="18" t="str">
        <f>$B$85&amp;Commodities!E47</f>
        <v>MINSTR</v>
      </c>
      <c r="E86" s="18" t="str">
        <f>"Mining technology - "&amp;Commodities!F47</f>
        <v>Mining technology - Straw</v>
      </c>
      <c r="F86" s="20" t="s">
        <v>62</v>
      </c>
      <c r="G86" s="18"/>
      <c r="H86" s="20"/>
      <c r="I86" s="20"/>
      <c r="J86" s="20"/>
      <c r="K86" s="3"/>
    </row>
    <row r="87" spans="1:13" s="7" customFormat="1">
      <c r="A87" s="3"/>
      <c r="B87" s="20"/>
      <c r="C87" s="22"/>
      <c r="D87" s="18" t="str">
        <f>$B$85&amp;Commodities!E48</f>
        <v>MINGRS</v>
      </c>
      <c r="E87" s="18" t="str">
        <f>"Mining technology - "&amp;Commodities!F48</f>
        <v>Mining technology - Grass</v>
      </c>
      <c r="F87" s="20" t="s">
        <v>62</v>
      </c>
      <c r="G87" s="18"/>
      <c r="H87" s="20"/>
      <c r="I87" s="20"/>
      <c r="J87" s="20"/>
      <c r="K87" s="3"/>
    </row>
    <row r="88" spans="1:13" s="7" customFormat="1">
      <c r="A88" s="3"/>
      <c r="B88" s="20"/>
      <c r="C88" s="22"/>
      <c r="D88" s="18" t="str">
        <f>$B$85&amp;Commodities!E49</f>
        <v>MINWPE</v>
      </c>
      <c r="E88" s="18" t="str">
        <f>"Mining technology - "&amp;Commodities!F49</f>
        <v>Mining technology - Wood pellets</v>
      </c>
      <c r="F88" s="20" t="s">
        <v>62</v>
      </c>
      <c r="G88" s="18"/>
      <c r="H88" s="20"/>
      <c r="I88" s="20"/>
      <c r="J88" s="20"/>
      <c r="K88" s="3"/>
    </row>
    <row r="89" spans="1:13" s="7" customFormat="1">
      <c r="A89" s="3"/>
      <c r="B89" s="20"/>
      <c r="C89" s="22"/>
      <c r="D89" s="18" t="str">
        <f>$B$85&amp;Commodities!E50</f>
        <v>MINWCH</v>
      </c>
      <c r="E89" s="18" t="str">
        <f>"Mining technology - "&amp;Commodities!F50</f>
        <v>Mining technology - Wood chips and wood waste</v>
      </c>
      <c r="F89" s="20" t="s">
        <v>62</v>
      </c>
      <c r="G89" s="18"/>
      <c r="H89" s="20"/>
      <c r="I89" s="20"/>
      <c r="J89" s="20"/>
      <c r="K89" s="3"/>
    </row>
    <row r="90" spans="1:13" s="7" customFormat="1">
      <c r="A90" s="3"/>
      <c r="B90" s="20"/>
      <c r="C90" s="22"/>
      <c r="D90" s="18" t="str">
        <f>$B$85&amp;Commodities!E51</f>
        <v>MINFIW</v>
      </c>
      <c r="E90" s="18" t="str">
        <f>"Mining technology - "&amp;Commodities!F51</f>
        <v>Mining technology - Firewood</v>
      </c>
      <c r="F90" s="20" t="s">
        <v>62</v>
      </c>
      <c r="G90" s="18"/>
      <c r="H90" s="20"/>
      <c r="I90" s="20"/>
      <c r="J90" s="20"/>
      <c r="K90" s="3"/>
    </row>
    <row r="91" spans="1:13" s="7" customFormat="1">
      <c r="A91" s="3"/>
      <c r="B91" s="20"/>
      <c r="C91" s="22"/>
      <c r="D91" s="18" t="str">
        <f>$B$85&amp;Commodities!E52</f>
        <v>MINCRN</v>
      </c>
      <c r="E91" s="18" t="str">
        <f>"Mining technology - "&amp;Commodities!F52</f>
        <v>Mining technology - Corn</v>
      </c>
      <c r="F91" s="20" t="s">
        <v>62</v>
      </c>
      <c r="G91" s="18"/>
      <c r="H91" s="20"/>
      <c r="I91" s="20"/>
      <c r="J91" s="20"/>
      <c r="K91" s="3"/>
    </row>
    <row r="92" spans="1:13" s="7" customFormat="1">
      <c r="A92" s="3"/>
      <c r="B92" s="20"/>
      <c r="C92" s="22"/>
      <c r="D92" s="18" t="str">
        <f>$B$85&amp;Commodities!E53</f>
        <v>MINRPS</v>
      </c>
      <c r="E92" s="18" t="str">
        <f>"Mining technology - "&amp;Commodities!F53</f>
        <v>Mining technology - Rapeseed</v>
      </c>
      <c r="F92" s="20" t="s">
        <v>62</v>
      </c>
      <c r="G92" s="18"/>
      <c r="H92" s="20"/>
      <c r="I92" s="20"/>
      <c r="J92" s="20"/>
      <c r="K92" s="3"/>
    </row>
    <row r="93" spans="1:13" s="7" customFormat="1">
      <c r="A93" s="3"/>
      <c r="B93" s="20"/>
      <c r="C93" s="22"/>
      <c r="D93" s="18" t="str">
        <f>$B$85&amp;Commodities!E54</f>
        <v>MINSGB</v>
      </c>
      <c r="E93" s="18" t="str">
        <f>"Mining technology - "&amp;Commodities!F54</f>
        <v>Mining technology - Sugar Beet</v>
      </c>
      <c r="F93" s="20" t="s">
        <v>62</v>
      </c>
      <c r="G93" s="18"/>
      <c r="H93" s="20"/>
      <c r="I93" s="20"/>
      <c r="J93" s="20"/>
      <c r="K93" s="3"/>
    </row>
    <row r="94" spans="1:13" s="7" customFormat="1">
      <c r="A94" s="3"/>
      <c r="B94" s="20"/>
      <c r="C94" s="22"/>
      <c r="D94" s="18" t="str">
        <f>$B$85&amp;Commodities!E55</f>
        <v>MINDLI</v>
      </c>
      <c r="E94" s="18" t="str">
        <f>"Mining technology - "&amp;Commodities!F55</f>
        <v>Mining technology - Deep Litter</v>
      </c>
      <c r="F94" s="20" t="s">
        <v>62</v>
      </c>
      <c r="G94" s="18"/>
      <c r="H94" s="20"/>
      <c r="I94" s="20"/>
      <c r="J94" s="20"/>
      <c r="K94" s="3"/>
    </row>
    <row r="95" spans="1:13" s="7" customFormat="1">
      <c r="A95" s="3"/>
      <c r="B95" s="20"/>
      <c r="C95" s="22"/>
      <c r="D95" s="18" t="str">
        <f>$B$85&amp;Commodities!E56</f>
        <v>MINMNR</v>
      </c>
      <c r="E95" s="18" t="str">
        <f>"Mining technology - "&amp;Commodities!F56</f>
        <v>Mining technology - Manure (Gylle)</v>
      </c>
      <c r="F95" s="20" t="s">
        <v>62</v>
      </c>
      <c r="G95" s="18"/>
      <c r="H95" s="20"/>
      <c r="I95" s="20"/>
      <c r="J95" s="20"/>
      <c r="K95" s="3"/>
    </row>
    <row r="96" spans="1:13" s="7" customFormat="1">
      <c r="A96" s="3"/>
      <c r="B96" s="20"/>
      <c r="C96" s="22"/>
      <c r="D96" s="18" t="str">
        <f>$B$85&amp;RIGHT(Commodities!E57,3)</f>
        <v>MINNGA</v>
      </c>
      <c r="E96" s="18" t="str">
        <f>"Mining technology - "&amp;Commodities!F57</f>
        <v>Mining technology - Mining Natural Gas</v>
      </c>
      <c r="F96" s="20" t="s">
        <v>62</v>
      </c>
      <c r="G96" s="18"/>
      <c r="H96" s="20"/>
      <c r="I96" s="20"/>
      <c r="J96" s="20"/>
      <c r="K96" s="3"/>
    </row>
    <row r="97" spans="1:11" s="7" customFormat="1">
      <c r="A97" s="3"/>
      <c r="B97" s="20"/>
      <c r="C97" s="22"/>
      <c r="D97" s="18" t="str">
        <f>$B$85&amp;RIGHT(Commodities!E58,3)</f>
        <v>MINCRD</v>
      </c>
      <c r="E97" s="18" t="str">
        <f>"Mining technology - "&amp;Commodities!F58</f>
        <v>Mining technology - Mining Crude Oil</v>
      </c>
      <c r="F97" s="20" t="s">
        <v>62</v>
      </c>
      <c r="G97" s="18"/>
      <c r="H97" s="20"/>
      <c r="I97" s="20"/>
      <c r="J97" s="20"/>
      <c r="K97" s="3"/>
    </row>
    <row r="98" spans="1:11" s="7" customFormat="1">
      <c r="A98" s="3"/>
      <c r="B98" s="20"/>
      <c r="C98" s="22"/>
      <c r="D98" s="18" t="str">
        <f>$B$85&amp;Commodities!E59</f>
        <v>MINWIN</v>
      </c>
      <c r="E98" s="18" t="str">
        <f>"Mining technology - "&amp;Commodities!F59</f>
        <v>Mining technology - Wind</v>
      </c>
      <c r="F98" s="20" t="s">
        <v>62</v>
      </c>
      <c r="G98" s="18"/>
      <c r="H98" s="20"/>
      <c r="I98" s="20"/>
      <c r="J98" s="20"/>
      <c r="K98" s="3"/>
    </row>
    <row r="99" spans="1:11" s="7" customFormat="1">
      <c r="A99" s="3"/>
      <c r="B99" s="20"/>
      <c r="C99" s="22"/>
      <c r="D99" s="18" t="str">
        <f>$B$85&amp;Commodities!E60</f>
        <v>MINHYD</v>
      </c>
      <c r="E99" s="18" t="str">
        <f>"Mining technology - "&amp;Commodities!F60</f>
        <v>Mining technology - Hydro</v>
      </c>
      <c r="F99" s="20" t="s">
        <v>62</v>
      </c>
      <c r="G99" s="18"/>
      <c r="H99" s="20"/>
      <c r="I99" s="20"/>
      <c r="J99" s="20"/>
      <c r="K99" s="3"/>
    </row>
    <row r="100" spans="1:11" s="7" customFormat="1">
      <c r="A100" s="3"/>
      <c r="B100" s="20"/>
      <c r="C100" s="22"/>
      <c r="D100" s="18" t="str">
        <f>$B$85&amp;Commodities!E61</f>
        <v>MINSOL</v>
      </c>
      <c r="E100" s="18" t="str">
        <f>"Mining technology - "&amp;Commodities!F61</f>
        <v>Mining technology - Solar</v>
      </c>
      <c r="F100" s="20" t="s">
        <v>62</v>
      </c>
      <c r="G100" s="18"/>
      <c r="H100" s="20"/>
      <c r="I100" s="20"/>
      <c r="J100" s="20"/>
      <c r="K100" s="3"/>
    </row>
    <row r="101" spans="1:11" s="7" customFormat="1">
      <c r="A101" s="3"/>
      <c r="B101" s="20"/>
      <c r="C101" s="22"/>
      <c r="D101" s="18" t="str">
        <f>$B$85&amp;Commodities!E62</f>
        <v>MINGEO</v>
      </c>
      <c r="E101" s="18" t="str">
        <f>"Mining technology - "&amp;Commodities!F62</f>
        <v>Mining technology - Geothermal</v>
      </c>
      <c r="F101" s="20" t="s">
        <v>62</v>
      </c>
      <c r="G101" s="18"/>
      <c r="H101" s="20"/>
      <c r="I101" s="20"/>
      <c r="J101" s="20"/>
      <c r="K101" s="3"/>
    </row>
    <row r="102" spans="1:11" s="7" customFormat="1">
      <c r="A102" s="3"/>
      <c r="B102" s="20"/>
      <c r="C102" s="22"/>
      <c r="D102" s="18" t="str">
        <f>$B$85&amp;Commodities!E63</f>
        <v>MINWAV</v>
      </c>
      <c r="E102" s="18" t="str">
        <f>"Mining technology - "&amp;Commodities!F63</f>
        <v>Mining technology - Wave</v>
      </c>
      <c r="F102" s="20" t="s">
        <v>62</v>
      </c>
      <c r="G102" s="18"/>
      <c r="H102" s="20"/>
      <c r="I102" s="20"/>
      <c r="J102" s="20"/>
      <c r="K102" s="3"/>
    </row>
    <row r="103" spans="1:11" s="7" customFormat="1">
      <c r="A103" s="3"/>
      <c r="B103" s="522"/>
      <c r="C103" s="551"/>
      <c r="D103" s="544" t="str">
        <f>$B$85&amp;Commodities!E64</f>
        <v>MINMOV</v>
      </c>
      <c r="E103" s="544" t="str">
        <f>"Mining technology - "&amp;Commodities!F64</f>
        <v>Mining technology - Movement - Dummy commodity for bike and walk</v>
      </c>
      <c r="F103" s="522" t="s">
        <v>62</v>
      </c>
      <c r="G103" s="544"/>
      <c r="H103" s="522"/>
      <c r="I103" s="522"/>
      <c r="J103" s="20"/>
      <c r="K103" s="3"/>
    </row>
    <row r="104" spans="1:11" s="7" customFormat="1">
      <c r="A104" s="3"/>
      <c r="B104" s="20" t="s">
        <v>298</v>
      </c>
      <c r="C104" s="22"/>
      <c r="D104" s="18" t="str">
        <f>$B$104&amp;Commodities!E12</f>
        <v>EXPCOA</v>
      </c>
      <c r="E104" s="18" t="str">
        <f>"Export technology - "&amp;Commodities!F12</f>
        <v>Export technology - Coal</v>
      </c>
      <c r="F104" s="20" t="s">
        <v>62</v>
      </c>
      <c r="G104" s="18"/>
      <c r="H104" s="20"/>
      <c r="I104" s="20"/>
      <c r="J104" s="20"/>
      <c r="K104" s="3"/>
    </row>
    <row r="105" spans="1:11" s="7" customFormat="1">
      <c r="A105" s="3"/>
      <c r="B105" s="20"/>
      <c r="C105" s="22"/>
      <c r="D105" s="18" t="str">
        <f>$B$104&amp;Commodities!E13</f>
        <v>EXPNGA</v>
      </c>
      <c r="E105" s="18" t="str">
        <f>"Export technology - "&amp;Commodities!F13</f>
        <v>Export technology - Natural Gas</v>
      </c>
      <c r="F105" s="20" t="s">
        <v>62</v>
      </c>
      <c r="G105" s="18"/>
      <c r="H105" s="20"/>
      <c r="I105" s="20"/>
      <c r="J105" s="20"/>
      <c r="K105" s="3"/>
    </row>
    <row r="106" spans="1:11" s="7" customFormat="1">
      <c r="A106" s="3"/>
      <c r="B106" s="20"/>
      <c r="C106" s="22"/>
      <c r="D106" s="18" t="str">
        <f>$B$104&amp;Commodities!E14</f>
        <v>EXPCRD</v>
      </c>
      <c r="E106" s="18" t="str">
        <f>"Export technology - "&amp;Commodities!F14</f>
        <v>Export technology - Crude Oil</v>
      </c>
      <c r="F106" s="20" t="s">
        <v>62</v>
      </c>
      <c r="G106" s="18"/>
      <c r="H106" s="20"/>
      <c r="I106" s="20"/>
      <c r="J106" s="20"/>
      <c r="K106" s="3"/>
    </row>
    <row r="107" spans="1:11" s="7" customFormat="1">
      <c r="A107" s="3"/>
      <c r="B107" s="20"/>
      <c r="C107" s="22"/>
      <c r="D107" s="18" t="str">
        <f>$B$104&amp;Commodities!E15</f>
        <v>EXPLPG</v>
      </c>
      <c r="E107" s="18" t="str">
        <f>"Export technology - "&amp;Commodities!F15</f>
        <v>Export technology - Liquid petrol gas</v>
      </c>
      <c r="F107" s="20" t="s">
        <v>62</v>
      </c>
      <c r="G107" s="18"/>
      <c r="H107" s="20"/>
      <c r="I107" s="20"/>
      <c r="J107" s="20"/>
      <c r="K107" s="3"/>
    </row>
    <row r="108" spans="1:11" s="7" customFormat="1">
      <c r="A108" s="3"/>
      <c r="B108" s="20"/>
      <c r="C108" s="22"/>
      <c r="D108" s="18" t="str">
        <f>$B$104&amp;Commodities!E16</f>
        <v>EXPLVN</v>
      </c>
      <c r="E108" s="18" t="str">
        <f>"Export technology - "&amp;Commodities!F16</f>
        <v>Export technology - Naphtha (Petroleoum)</v>
      </c>
      <c r="F108" s="20" t="s">
        <v>62</v>
      </c>
      <c r="G108" s="18"/>
      <c r="H108" s="20"/>
      <c r="I108" s="20"/>
      <c r="J108" s="20"/>
      <c r="K108" s="3"/>
    </row>
    <row r="109" spans="1:11" s="7" customFormat="1">
      <c r="A109" s="3"/>
      <c r="B109" s="20"/>
      <c r="C109" s="22"/>
      <c r="D109" s="18" t="str">
        <f>$B$104&amp;Commodities!E17</f>
        <v>EXPGSL</v>
      </c>
      <c r="E109" s="18" t="str">
        <f>"Export technology - "&amp;Commodities!F17</f>
        <v>Export technology - Gasoline</v>
      </c>
      <c r="F109" s="20" t="s">
        <v>62</v>
      </c>
      <c r="G109" s="18"/>
      <c r="H109" s="20"/>
      <c r="I109" s="20"/>
      <c r="J109" s="20"/>
      <c r="K109" s="3"/>
    </row>
    <row r="110" spans="1:11" s="7" customFormat="1">
      <c r="A110" s="3"/>
      <c r="B110" s="20"/>
      <c r="C110" s="22"/>
      <c r="D110" s="18" t="str">
        <f>$B$104&amp;Commodities!E18</f>
        <v>EXPKER</v>
      </c>
      <c r="E110" s="18" t="str">
        <f>"Export technology - "&amp;Commodities!F18</f>
        <v>Export technology - Kerosene</v>
      </c>
      <c r="F110" s="20" t="s">
        <v>62</v>
      </c>
      <c r="G110" s="18"/>
      <c r="H110" s="20"/>
      <c r="I110" s="20"/>
      <c r="J110" s="20"/>
      <c r="K110" s="3"/>
    </row>
    <row r="111" spans="1:11" s="7" customFormat="1">
      <c r="A111" s="3"/>
      <c r="B111" s="20"/>
      <c r="C111" s="22"/>
      <c r="D111" s="18" t="str">
        <f>$B$104&amp;Commodities!E19</f>
        <v>EXPDSL</v>
      </c>
      <c r="E111" s="18" t="str">
        <f>"Export technology - "&amp;Commodities!F19</f>
        <v>Export technology - Diesel</v>
      </c>
      <c r="F111" s="20" t="s">
        <v>62</v>
      </c>
      <c r="G111" s="18"/>
      <c r="H111" s="20"/>
      <c r="I111" s="20"/>
      <c r="J111" s="20"/>
      <c r="K111" s="3"/>
    </row>
    <row r="112" spans="1:11" s="7" customFormat="1">
      <c r="A112" s="3"/>
      <c r="B112" s="20"/>
      <c r="C112" s="22"/>
      <c r="D112" s="18" t="str">
        <f>$B$104&amp;Commodities!E20</f>
        <v>EXPHFO</v>
      </c>
      <c r="E112" s="18" t="str">
        <f>"Export technology - "&amp;Commodities!F20</f>
        <v>Export technology - Heavy Fuel Oil</v>
      </c>
      <c r="F112" s="20" t="s">
        <v>62</v>
      </c>
      <c r="G112" s="18"/>
      <c r="H112" s="20"/>
      <c r="I112" s="20"/>
      <c r="J112" s="20"/>
      <c r="K112" s="3"/>
    </row>
    <row r="113" spans="1:11" s="7" customFormat="1">
      <c r="A113" s="3"/>
      <c r="B113" s="20"/>
      <c r="C113" s="22"/>
      <c r="D113" s="18" t="str">
        <f>$B$104&amp;Commodities!E21</f>
        <v>EXPMGO</v>
      </c>
      <c r="E113" s="18" t="str">
        <f>"Export technology - "&amp;Commodities!F21</f>
        <v>Export technology - Marine Gas Oil</v>
      </c>
      <c r="F113" s="20" t="s">
        <v>62</v>
      </c>
      <c r="G113" s="18"/>
      <c r="H113" s="20"/>
      <c r="I113" s="20"/>
      <c r="J113" s="20"/>
      <c r="K113" s="3"/>
    </row>
    <row r="114" spans="1:11" s="7" customFormat="1">
      <c r="A114" s="3"/>
      <c r="B114" s="20"/>
      <c r="C114" s="22"/>
      <c r="D114" s="18" t="str">
        <f>$B$104&amp;Commodities!E22</f>
        <v>EXPAGSL</v>
      </c>
      <c r="E114" s="18" t="str">
        <f>"Export technology - "&amp;Commodities!F22</f>
        <v>Export technology - Aviation gasoline</v>
      </c>
      <c r="F114" s="20" t="s">
        <v>62</v>
      </c>
      <c r="G114" s="18"/>
      <c r="H114" s="20"/>
      <c r="I114" s="20"/>
      <c r="J114" s="20"/>
      <c r="K114" s="3"/>
    </row>
    <row r="115" spans="1:11" s="7" customFormat="1">
      <c r="A115" s="3"/>
      <c r="B115" s="20"/>
      <c r="C115" s="22"/>
      <c r="D115" s="18" t="str">
        <f>$B$104&amp;Commodities!E23</f>
        <v>EXPBGA</v>
      </c>
      <c r="E115" s="18" t="str">
        <f>"Export technology - "&amp;Commodities!F23</f>
        <v>Export technology - Biogas</v>
      </c>
      <c r="F115" s="20" t="s">
        <v>62</v>
      </c>
      <c r="G115" s="18"/>
      <c r="H115" s="20"/>
      <c r="I115" s="20"/>
      <c r="J115" s="20"/>
      <c r="K115" s="3"/>
    </row>
    <row r="116" spans="1:11" s="7" customFormat="1">
      <c r="A116" s="3"/>
      <c r="B116" s="20"/>
      <c r="C116" s="22"/>
      <c r="D116" s="18" t="str">
        <f>$B$104&amp;Commodities!E24</f>
        <v>EXPHFB</v>
      </c>
      <c r="E116" s="18" t="str">
        <f>"Export technology - "&amp;Commodities!F24</f>
        <v>Export technology - Heavy Fuel Bio Oil</v>
      </c>
      <c r="F116" s="20" t="s">
        <v>62</v>
      </c>
      <c r="G116" s="18"/>
      <c r="H116" s="20"/>
      <c r="I116" s="20"/>
      <c r="J116" s="20"/>
      <c r="K116" s="3"/>
    </row>
    <row r="117" spans="1:11" s="7" customFormat="1">
      <c r="A117" s="3"/>
      <c r="B117" s="20"/>
      <c r="C117" s="22"/>
      <c r="D117" s="18" t="str">
        <f>$B$104&amp;Commodities!E25</f>
        <v>EXPDDGS</v>
      </c>
      <c r="E117" s="18" t="str">
        <f>"Export technology - "&amp;Commodities!F25</f>
        <v>Export technology - Ethanol</v>
      </c>
      <c r="F117" s="20" t="s">
        <v>62</v>
      </c>
      <c r="G117" s="18"/>
      <c r="H117" s="20"/>
      <c r="I117" s="20"/>
      <c r="J117" s="20"/>
      <c r="K117" s="3"/>
    </row>
    <row r="118" spans="1:11" s="7" customFormat="1">
      <c r="A118" s="3"/>
      <c r="B118" s="20"/>
      <c r="C118" s="22"/>
      <c r="D118" s="18" t="str">
        <f>$B$104&amp;Commodities!E26</f>
        <v>EXPH2</v>
      </c>
      <c r="E118" s="18" t="str">
        <f>"Export technology - "&amp;Commodities!F26</f>
        <v>Export technology - Hydrogen</v>
      </c>
      <c r="F118" s="20" t="s">
        <v>62</v>
      </c>
      <c r="G118" s="18"/>
      <c r="H118" s="20"/>
      <c r="I118" s="20"/>
      <c r="J118" s="20"/>
      <c r="K118" s="3"/>
    </row>
    <row r="119" spans="1:11" s="7" customFormat="1">
      <c r="A119" s="3"/>
      <c r="B119" s="20"/>
      <c r="C119" s="22"/>
      <c r="D119" s="18" t="str">
        <f>$B$104&amp;Commodities!E27</f>
        <v>EXPH2G</v>
      </c>
      <c r="E119" s="18" t="str">
        <f>"Export technology - "&amp;Commodities!F27</f>
        <v>Export technology - Hydrogen Gas</v>
      </c>
      <c r="F119" s="20" t="s">
        <v>62</v>
      </c>
      <c r="G119" s="18"/>
      <c r="H119" s="20"/>
      <c r="I119" s="20"/>
      <c r="J119" s="20"/>
      <c r="K119" s="3"/>
    </row>
    <row r="120" spans="1:11" s="7" customFormat="1">
      <c r="A120" s="3"/>
      <c r="B120" s="20"/>
      <c r="C120" s="22"/>
      <c r="D120" s="18" t="str">
        <f>$B$104&amp;Commodities!E28</f>
        <v>EXPAMM</v>
      </c>
      <c r="E120" s="18" t="str">
        <f>"Export technology - "&amp;Commodities!F28</f>
        <v>Export technology - Ammonia (Liquid)</v>
      </c>
      <c r="F120" s="20" t="s">
        <v>62</v>
      </c>
      <c r="G120" s="18"/>
      <c r="H120" s="20"/>
      <c r="I120" s="20"/>
      <c r="J120" s="20"/>
      <c r="K120" s="3"/>
    </row>
    <row r="121" spans="1:11" s="7" customFormat="1">
      <c r="A121" s="3"/>
      <c r="B121" s="20"/>
      <c r="C121" s="22"/>
      <c r="D121" s="18" t="str">
        <f>$B$104&amp;Commodities!E29</f>
        <v>EXPDME</v>
      </c>
      <c r="E121" s="18" t="str">
        <f>"Export technology - "&amp;Commodities!F29</f>
        <v>Export technology - Dimethyl ether</v>
      </c>
      <c r="F121" s="20" t="s">
        <v>62</v>
      </c>
      <c r="G121" s="18"/>
      <c r="H121" s="20"/>
      <c r="I121" s="20"/>
      <c r="J121" s="20"/>
      <c r="K121" s="3"/>
    </row>
    <row r="122" spans="1:11" s="7" customFormat="1">
      <c r="A122" s="3"/>
      <c r="B122" s="20"/>
      <c r="C122" s="22"/>
      <c r="D122" s="18" t="str">
        <f>$B$104&amp;Commodities!E30</f>
        <v>EXPKRB1</v>
      </c>
      <c r="E122" s="18" t="str">
        <f>"Export technology - "&amp;Commodities!F30</f>
        <v>Export technology - Bio Kerosene G1</v>
      </c>
      <c r="F122" s="20" t="s">
        <v>62</v>
      </c>
      <c r="G122" s="18"/>
      <c r="H122" s="20"/>
      <c r="I122" s="20"/>
      <c r="J122" s="20"/>
      <c r="K122" s="3"/>
    </row>
    <row r="123" spans="1:11" s="7" customFormat="1">
      <c r="A123" s="3"/>
      <c r="B123" s="20"/>
      <c r="C123" s="22"/>
      <c r="D123" s="18" t="str">
        <f>$B$104&amp;Commodities!E31</f>
        <v>EXPKRB2</v>
      </c>
      <c r="E123" s="18" t="str">
        <f>"Export technology - "&amp;Commodities!F31</f>
        <v>Export technology - Bio Kerosene G2</v>
      </c>
      <c r="F123" s="20" t="s">
        <v>62</v>
      </c>
      <c r="G123" s="18"/>
      <c r="H123" s="20"/>
      <c r="I123" s="20"/>
      <c r="J123" s="20"/>
      <c r="K123" s="3"/>
    </row>
    <row r="124" spans="1:11" s="7" customFormat="1">
      <c r="A124" s="3"/>
      <c r="B124" s="20"/>
      <c r="C124" s="22"/>
      <c r="D124" s="18" t="str">
        <f>$B$104&amp;Commodities!E32</f>
        <v>EXPKRE</v>
      </c>
      <c r="E124" s="18" t="str">
        <f>"Export technology - "&amp;Commodities!F32</f>
        <v>Export technology - Electro Kerosene</v>
      </c>
      <c r="F124" s="20" t="s">
        <v>62</v>
      </c>
      <c r="G124" s="18"/>
      <c r="H124" s="20"/>
      <c r="I124" s="20"/>
      <c r="J124" s="20"/>
      <c r="K124" s="3"/>
    </row>
    <row r="125" spans="1:11" s="7" customFormat="1">
      <c r="A125" s="3"/>
      <c r="B125" s="20"/>
      <c r="C125" s="22"/>
      <c r="D125" s="18" t="str">
        <f>$B$104&amp;Commodities!E33</f>
        <v>EXPSNG1</v>
      </c>
      <c r="E125" s="18" t="str">
        <f>"Export technology - "&amp;Commodities!F33</f>
        <v>Export technology - Bio Synt. Nat. Gas G1</v>
      </c>
      <c r="F125" s="20" t="s">
        <v>62</v>
      </c>
      <c r="G125" s="18"/>
      <c r="H125" s="20"/>
      <c r="I125" s="20"/>
      <c r="J125" s="20"/>
      <c r="K125" s="3"/>
    </row>
    <row r="126" spans="1:11" s="7" customFormat="1">
      <c r="A126" s="3"/>
      <c r="B126" s="20"/>
      <c r="C126" s="22"/>
      <c r="D126" s="18" t="str">
        <f>$B$104&amp;Commodities!E34</f>
        <v>EXPSNG2</v>
      </c>
      <c r="E126" s="18" t="str">
        <f>"Export technology - "&amp;Commodities!F34</f>
        <v>Export technology - Bio Synt. Nat. Gas G2</v>
      </c>
      <c r="F126" s="20" t="s">
        <v>62</v>
      </c>
      <c r="G126" s="18"/>
      <c r="H126" s="20"/>
      <c r="I126" s="20"/>
      <c r="J126" s="20"/>
      <c r="K126" s="3"/>
    </row>
    <row r="127" spans="1:11" s="7" customFormat="1">
      <c r="A127" s="3"/>
      <c r="B127" s="20"/>
      <c r="C127" s="22"/>
      <c r="D127" s="18" t="str">
        <f>$B$104&amp;Commodities!E35</f>
        <v>EXPSNE</v>
      </c>
      <c r="E127" s="18" t="str">
        <f>"Export technology - "&amp;Commodities!F35</f>
        <v>Export technology - Electro Synt. Nat. Gas</v>
      </c>
      <c r="F127" s="20" t="s">
        <v>62</v>
      </c>
      <c r="G127" s="18"/>
      <c r="H127" s="20"/>
      <c r="I127" s="20"/>
      <c r="J127" s="20"/>
      <c r="K127" s="3"/>
    </row>
    <row r="128" spans="1:11" s="7" customFormat="1">
      <c r="A128" s="3"/>
      <c r="B128" s="20"/>
      <c r="C128" s="22"/>
      <c r="D128" s="18" t="str">
        <f>$B$104&amp;Commodities!E36</f>
        <v>EXPDSB1</v>
      </c>
      <c r="E128" s="18" t="str">
        <f>"Export technology - "&amp;Commodities!F36</f>
        <v>Export technology - Biodiesel G1</v>
      </c>
      <c r="F128" s="20" t="s">
        <v>62</v>
      </c>
      <c r="G128" s="18"/>
      <c r="H128" s="20"/>
      <c r="I128" s="20"/>
      <c r="J128" s="20"/>
      <c r="K128" s="3"/>
    </row>
    <row r="129" spans="1:11" s="7" customFormat="1">
      <c r="A129" s="3"/>
      <c r="B129" s="20"/>
      <c r="C129" s="22"/>
      <c r="D129" s="18" t="str">
        <f>$B$104&amp;Commodities!E37</f>
        <v>EXPDSB2</v>
      </c>
      <c r="E129" s="18" t="str">
        <f>"Export technology - "&amp;Commodities!F37</f>
        <v>Export technology - Biodiesel G2</v>
      </c>
      <c r="F129" s="20" t="s">
        <v>62</v>
      </c>
      <c r="G129" s="18"/>
      <c r="H129" s="20"/>
      <c r="I129" s="20"/>
      <c r="J129" s="20"/>
      <c r="K129" s="3"/>
    </row>
    <row r="130" spans="1:11" s="7" customFormat="1">
      <c r="A130" s="3"/>
      <c r="B130" s="20"/>
      <c r="C130" s="22"/>
      <c r="D130" s="18" t="str">
        <f>$B$104&amp;Commodities!E38</f>
        <v>EXPDSE</v>
      </c>
      <c r="E130" s="18" t="str">
        <f>"Export technology - "&amp;Commodities!F38</f>
        <v>Export technology - Electro Diesel</v>
      </c>
      <c r="F130" s="20" t="s">
        <v>62</v>
      </c>
      <c r="G130" s="18"/>
      <c r="H130" s="20"/>
      <c r="I130" s="20"/>
      <c r="J130" s="20"/>
      <c r="K130" s="3"/>
    </row>
    <row r="131" spans="1:11" s="7" customFormat="1">
      <c r="A131" s="3"/>
      <c r="B131" s="20"/>
      <c r="C131" s="22"/>
      <c r="D131" s="18" t="str">
        <f>$B$104&amp;Commodities!E39</f>
        <v>EXPGSB1</v>
      </c>
      <c r="E131" s="18" t="str">
        <f>"Export technology - "&amp;Commodities!F39</f>
        <v>Export technology - Bioethanol G1</v>
      </c>
      <c r="F131" s="20" t="s">
        <v>62</v>
      </c>
      <c r="G131" s="18"/>
      <c r="H131" s="20"/>
      <c r="I131" s="20"/>
      <c r="J131" s="20"/>
      <c r="K131" s="3"/>
    </row>
    <row r="132" spans="1:11" s="7" customFormat="1">
      <c r="A132" s="3"/>
      <c r="B132" s="20"/>
      <c r="C132" s="22"/>
      <c r="D132" s="18" t="str">
        <f>$B$104&amp;Commodities!E40</f>
        <v>EXPGSB2</v>
      </c>
      <c r="E132" s="18" t="str">
        <f>"Export technology - "&amp;Commodities!F40</f>
        <v>Export technology - Bioethanol G2</v>
      </c>
      <c r="F132" s="20" t="s">
        <v>62</v>
      </c>
      <c r="G132" s="18"/>
      <c r="H132" s="20"/>
      <c r="I132" s="20"/>
      <c r="J132" s="20"/>
      <c r="K132" s="3"/>
    </row>
    <row r="133" spans="1:11" s="7" customFormat="1">
      <c r="A133" s="3"/>
      <c r="B133" s="20"/>
      <c r="C133" s="22"/>
      <c r="D133" s="18" t="str">
        <f>$B$104&amp;Commodities!E41</f>
        <v>EXPGSE</v>
      </c>
      <c r="E133" s="18" t="str">
        <f>"Export technology - "&amp;Commodities!F41</f>
        <v>Export technology - Electro Gasoline</v>
      </c>
      <c r="F133" s="20" t="s">
        <v>62</v>
      </c>
      <c r="G133" s="18"/>
      <c r="H133" s="20"/>
      <c r="I133" s="20"/>
      <c r="J133" s="20"/>
      <c r="K133" s="3"/>
    </row>
    <row r="134" spans="1:11" s="7" customFormat="1">
      <c r="A134" s="3"/>
      <c r="B134" s="20"/>
      <c r="C134" s="22"/>
      <c r="D134" s="18" t="str">
        <f>$B$104&amp;Commodities!E42</f>
        <v>EXPMOB1</v>
      </c>
      <c r="E134" s="18" t="str">
        <f>"Export technology - "&amp;Commodities!F42</f>
        <v>Export technology - Bio Methanol G1</v>
      </c>
      <c r="F134" s="20" t="s">
        <v>62</v>
      </c>
      <c r="G134" s="18"/>
      <c r="H134" s="20"/>
      <c r="I134" s="20"/>
      <c r="J134" s="20"/>
      <c r="K134" s="3"/>
    </row>
    <row r="135" spans="1:11" s="7" customFormat="1">
      <c r="A135" s="3"/>
      <c r="B135" s="20"/>
      <c r="C135" s="22"/>
      <c r="D135" s="18" t="str">
        <f>$B$104&amp;Commodities!E43</f>
        <v>EXPMOB2</v>
      </c>
      <c r="E135" s="18" t="str">
        <f>"Export technology - "&amp;Commodities!F43</f>
        <v>Export technology - Bio Methanol G2</v>
      </c>
      <c r="F135" s="20" t="s">
        <v>62</v>
      </c>
      <c r="G135" s="18"/>
      <c r="H135" s="20"/>
      <c r="I135" s="20"/>
      <c r="J135" s="20"/>
      <c r="K135" s="3"/>
    </row>
    <row r="136" spans="1:11" s="7" customFormat="1">
      <c r="A136" s="3"/>
      <c r="B136" s="20"/>
      <c r="C136" s="22"/>
      <c r="D136" s="18" t="str">
        <f>$B$104&amp;Commodities!E44</f>
        <v>EXPMOE</v>
      </c>
      <c r="E136" s="18" t="str">
        <f>"Export technology - "&amp;Commodities!F44</f>
        <v>Export technology - Electro Methanol</v>
      </c>
      <c r="F136" s="20" t="s">
        <v>62</v>
      </c>
      <c r="G136" s="18"/>
      <c r="H136" s="20"/>
      <c r="I136" s="20"/>
      <c r="J136" s="20"/>
      <c r="K136" s="3"/>
    </row>
    <row r="137" spans="1:11" s="7" customFormat="1">
      <c r="A137" s="3"/>
      <c r="B137" s="20"/>
      <c r="C137" s="22"/>
      <c r="D137" s="18" t="str">
        <f>$B$104&amp;Commodities!E66</f>
        <v>EXPLNB</v>
      </c>
      <c r="E137" s="18" t="str">
        <f>"Export technology - "&amp;Commodities!F66</f>
        <v>Export technology - Bio Naphtha (Petroleoum)</v>
      </c>
      <c r="F137" s="20" t="s">
        <v>62</v>
      </c>
      <c r="G137" s="18"/>
      <c r="H137" s="20"/>
      <c r="I137" s="20"/>
      <c r="J137" s="20"/>
      <c r="K137" s="3"/>
    </row>
    <row r="138" spans="1:11" s="7" customFormat="1">
      <c r="A138" s="3"/>
      <c r="B138" s="20"/>
      <c r="C138" s="22"/>
      <c r="D138" s="18" t="str">
        <f>$B$104&amp;Commodities!E67</f>
        <v>EXPGLY</v>
      </c>
      <c r="E138" s="18" t="str">
        <f>"Export technology - "&amp;Commodities!F67</f>
        <v>Export technology - Glycerol</v>
      </c>
      <c r="F138" s="20" t="s">
        <v>62</v>
      </c>
      <c r="G138" s="18"/>
      <c r="H138" s="20"/>
      <c r="I138" s="20"/>
      <c r="J138" s="20"/>
      <c r="K138" s="3"/>
    </row>
    <row r="139" spans="1:11" s="7" customFormat="1">
      <c r="A139" s="3"/>
      <c r="B139" s="20"/>
      <c r="C139" s="22"/>
      <c r="D139" s="18" t="str">
        <f>$B$104&amp;Commodities!E68</f>
        <v>EXPRPC</v>
      </c>
      <c r="E139" s="18" t="str">
        <f>"Export technology - "&amp;Commodities!F68</f>
        <v>Export technology - Rape Cake</v>
      </c>
      <c r="F139" s="20" t="s">
        <v>62</v>
      </c>
      <c r="G139" s="18"/>
      <c r="H139" s="20"/>
      <c r="I139" s="20"/>
      <c r="J139" s="20"/>
      <c r="K139" s="3"/>
    </row>
    <row r="140" spans="1:11" s="7" customFormat="1">
      <c r="A140" s="3"/>
      <c r="B140" s="20"/>
      <c r="C140" s="22"/>
      <c r="D140" s="18" t="str">
        <f>$B$104&amp;Commodities!E69</f>
        <v>EXPSGP</v>
      </c>
      <c r="E140" s="18" t="str">
        <f>"Export technology - "&amp;Commodities!F69</f>
        <v>Export technology - Sugar Beet Pulp</v>
      </c>
      <c r="F140" s="20" t="s">
        <v>62</v>
      </c>
      <c r="G140" s="18"/>
      <c r="H140" s="20"/>
      <c r="I140" s="20"/>
      <c r="J140" s="20"/>
      <c r="K140" s="3"/>
    </row>
    <row r="141" spans="1:11" s="7" customFormat="1">
      <c r="A141" s="3"/>
      <c r="B141" s="20"/>
      <c r="C141" s="22"/>
      <c r="D141" s="18" t="str">
        <f>$B$104&amp;Commodities!E65</f>
        <v>EXPOTH</v>
      </c>
      <c r="E141" s="18" t="str">
        <f>"Export technology - "&amp;Commodities!F65</f>
        <v>Export technology - Other non energy related commodities</v>
      </c>
      <c r="F141" s="20" t="s">
        <v>62</v>
      </c>
      <c r="G141" s="18"/>
      <c r="H141" s="20"/>
      <c r="I141" s="20"/>
      <c r="J141" s="20"/>
      <c r="K141" s="3"/>
    </row>
    <row r="142" spans="1:11" s="7" customFormat="1">
      <c r="A142" s="3"/>
      <c r="B142" s="20"/>
      <c r="C142" s="22"/>
      <c r="D142" s="398" t="s">
        <v>2162</v>
      </c>
      <c r="E142" s="398" t="s">
        <v>2166</v>
      </c>
      <c r="F142" s="20" t="s">
        <v>62</v>
      </c>
      <c r="G142" s="18"/>
      <c r="H142" s="20" t="s">
        <v>1672</v>
      </c>
      <c r="I142" s="20"/>
      <c r="J142" s="20"/>
      <c r="K142" s="3"/>
    </row>
    <row r="143" spans="1:11" s="7" customFormat="1">
      <c r="A143" s="3"/>
      <c r="B143" s="20"/>
      <c r="C143" s="22"/>
      <c r="D143" s="398" t="s">
        <v>2153</v>
      </c>
      <c r="E143" s="398" t="s">
        <v>2167</v>
      </c>
      <c r="F143" s="20" t="s">
        <v>62</v>
      </c>
      <c r="G143" s="18"/>
      <c r="H143" s="20" t="s">
        <v>1672</v>
      </c>
      <c r="I143" s="20"/>
      <c r="J143" s="20"/>
      <c r="K143" s="3"/>
    </row>
    <row r="144" spans="1:11" s="7" customFormat="1">
      <c r="A144" s="3"/>
      <c r="B144" s="20"/>
      <c r="C144" s="22"/>
      <c r="D144" s="398" t="s">
        <v>2154</v>
      </c>
      <c r="E144" s="398" t="s">
        <v>2163</v>
      </c>
      <c r="F144" s="20" t="s">
        <v>62</v>
      </c>
      <c r="G144" s="18"/>
      <c r="H144" s="20" t="s">
        <v>1672</v>
      </c>
      <c r="I144" s="20"/>
      <c r="J144" s="20"/>
      <c r="K144" s="3"/>
    </row>
    <row r="145" spans="1:11" s="7" customFormat="1">
      <c r="A145" s="3"/>
      <c r="B145" s="20"/>
      <c r="C145" s="22"/>
      <c r="D145" s="398" t="s">
        <v>2155</v>
      </c>
      <c r="E145" s="398" t="s">
        <v>2163</v>
      </c>
      <c r="F145" s="20" t="s">
        <v>62</v>
      </c>
      <c r="G145" s="18"/>
      <c r="H145" s="20" t="s">
        <v>1672</v>
      </c>
      <c r="I145" s="20"/>
      <c r="J145" s="20"/>
      <c r="K145" s="3"/>
    </row>
    <row r="146" spans="1:11" s="7" customFormat="1">
      <c r="A146" s="3"/>
      <c r="B146" s="20"/>
      <c r="C146" s="22"/>
      <c r="D146" s="398" t="s">
        <v>2156</v>
      </c>
      <c r="E146" s="398" t="s">
        <v>2163</v>
      </c>
      <c r="F146" s="20" t="s">
        <v>62</v>
      </c>
      <c r="G146" s="18"/>
      <c r="H146" s="20" t="s">
        <v>1672</v>
      </c>
      <c r="I146" s="20"/>
      <c r="J146" s="20"/>
      <c r="K146" s="3"/>
    </row>
    <row r="147" spans="1:11" s="7" customFormat="1">
      <c r="A147" s="3"/>
      <c r="B147" s="20"/>
      <c r="C147" s="22"/>
      <c r="D147" s="398" t="s">
        <v>2157</v>
      </c>
      <c r="E147" s="398" t="s">
        <v>2164</v>
      </c>
      <c r="F147" s="20" t="s">
        <v>62</v>
      </c>
      <c r="G147" s="18"/>
      <c r="H147" s="20" t="s">
        <v>1672</v>
      </c>
      <c r="I147" s="20"/>
      <c r="J147" s="20"/>
      <c r="K147" s="3"/>
    </row>
    <row r="148" spans="1:11" s="7" customFormat="1">
      <c r="A148" s="3"/>
      <c r="B148" s="20"/>
      <c r="C148" s="22"/>
      <c r="D148" s="398" t="s">
        <v>2158</v>
      </c>
      <c r="E148" s="398" t="s">
        <v>2164</v>
      </c>
      <c r="F148" s="20" t="s">
        <v>62</v>
      </c>
      <c r="G148" s="18"/>
      <c r="H148" s="20" t="s">
        <v>1672</v>
      </c>
      <c r="I148" s="20"/>
      <c r="J148" s="20"/>
      <c r="K148" s="3"/>
    </row>
    <row r="149" spans="1:11" s="7" customFormat="1">
      <c r="A149" s="3"/>
      <c r="B149" s="20"/>
      <c r="C149" s="22"/>
      <c r="D149" s="398" t="s">
        <v>2159</v>
      </c>
      <c r="E149" s="398" t="s">
        <v>2165</v>
      </c>
      <c r="F149" s="20" t="s">
        <v>62</v>
      </c>
      <c r="G149" s="18"/>
      <c r="H149" s="20" t="s">
        <v>1672</v>
      </c>
      <c r="I149" s="20"/>
      <c r="J149" s="20"/>
      <c r="K149" s="3"/>
    </row>
    <row r="150" spans="1:11" s="7" customFormat="1">
      <c r="A150" s="3"/>
      <c r="B150" s="20"/>
      <c r="C150" s="22"/>
      <c r="D150" s="398" t="s">
        <v>2160</v>
      </c>
      <c r="E150" s="398" t="s">
        <v>2165</v>
      </c>
      <c r="F150" s="20" t="s">
        <v>62</v>
      </c>
      <c r="G150" s="18"/>
      <c r="H150" s="20" t="s">
        <v>1672</v>
      </c>
      <c r="I150" s="20"/>
      <c r="J150" s="20"/>
      <c r="K150" s="3"/>
    </row>
    <row r="151" spans="1:11" s="7" customFormat="1">
      <c r="A151" s="3"/>
      <c r="B151" s="20"/>
      <c r="C151" s="22"/>
      <c r="D151" s="398" t="s">
        <v>2161</v>
      </c>
      <c r="E151" s="398" t="s">
        <v>2165</v>
      </c>
      <c r="F151" s="20" t="s">
        <v>62</v>
      </c>
      <c r="G151" s="18"/>
      <c r="H151" s="20" t="s">
        <v>1672</v>
      </c>
      <c r="I151" s="20"/>
      <c r="J151" s="20"/>
      <c r="K151" s="3"/>
    </row>
    <row r="152" spans="1:11" s="7" customFormat="1">
      <c r="A152" s="3"/>
      <c r="B152" s="20"/>
      <c r="C152" s="22"/>
      <c r="D152" s="398" t="s">
        <v>2209</v>
      </c>
      <c r="E152" s="398" t="s">
        <v>2213</v>
      </c>
      <c r="F152" s="20" t="s">
        <v>62</v>
      </c>
      <c r="G152" s="18"/>
      <c r="H152" s="20" t="s">
        <v>1672</v>
      </c>
      <c r="I152" s="20"/>
      <c r="J152" s="20"/>
      <c r="K152" s="3"/>
    </row>
    <row r="153" spans="1:11" s="7" customFormat="1">
      <c r="A153" s="3"/>
      <c r="B153" s="20"/>
      <c r="C153" s="22"/>
      <c r="D153" s="398" t="s">
        <v>2212</v>
      </c>
      <c r="E153" s="398" t="s">
        <v>2214</v>
      </c>
      <c r="F153" s="20" t="s">
        <v>62</v>
      </c>
      <c r="G153" s="18"/>
      <c r="H153" s="20" t="s">
        <v>1672</v>
      </c>
      <c r="I153" s="20"/>
      <c r="J153" s="20"/>
      <c r="K153" s="3"/>
    </row>
    <row r="154" spans="1:11" s="7" customFormat="1">
      <c r="A154" s="3"/>
      <c r="B154" s="20"/>
      <c r="C154" s="22"/>
      <c r="D154" s="398" t="s">
        <v>2182</v>
      </c>
      <c r="E154" s="398" t="s">
        <v>2168</v>
      </c>
      <c r="F154" s="20" t="s">
        <v>62</v>
      </c>
      <c r="G154" s="18"/>
      <c r="H154" s="20" t="s">
        <v>1672</v>
      </c>
      <c r="I154" s="20"/>
      <c r="J154" s="20"/>
      <c r="K154" s="3"/>
    </row>
    <row r="155" spans="1:11" s="7" customFormat="1">
      <c r="A155" s="3"/>
      <c r="B155" s="20"/>
      <c r="C155" s="22"/>
      <c r="D155" s="398" t="s">
        <v>2183</v>
      </c>
      <c r="E155" s="398" t="s">
        <v>2169</v>
      </c>
      <c r="F155" s="20" t="s">
        <v>62</v>
      </c>
      <c r="G155" s="18"/>
      <c r="H155" s="20" t="s">
        <v>1672</v>
      </c>
      <c r="I155" s="20"/>
      <c r="J155" s="20"/>
      <c r="K155" s="3"/>
    </row>
    <row r="156" spans="1:11" s="7" customFormat="1">
      <c r="A156" s="3"/>
      <c r="B156" s="20"/>
      <c r="C156" s="22"/>
      <c r="D156" s="398" t="s">
        <v>2184</v>
      </c>
      <c r="E156" s="398" t="s">
        <v>2170</v>
      </c>
      <c r="F156" s="20" t="s">
        <v>62</v>
      </c>
      <c r="G156" s="18"/>
      <c r="H156" s="20" t="s">
        <v>1672</v>
      </c>
      <c r="I156" s="20"/>
      <c r="J156" s="20"/>
      <c r="K156" s="3"/>
    </row>
    <row r="157" spans="1:11" s="7" customFormat="1">
      <c r="A157" s="3"/>
      <c r="B157" s="20"/>
      <c r="C157" s="22"/>
      <c r="D157" s="398" t="s">
        <v>2185</v>
      </c>
      <c r="E157" s="398" t="s">
        <v>2171</v>
      </c>
      <c r="F157" s="20" t="s">
        <v>62</v>
      </c>
      <c r="G157" s="18"/>
      <c r="H157" s="20" t="s">
        <v>1672</v>
      </c>
      <c r="I157" s="20"/>
      <c r="J157" s="20"/>
      <c r="K157" s="3"/>
    </row>
    <row r="158" spans="1:11" s="7" customFormat="1">
      <c r="A158" s="3"/>
      <c r="B158" s="20"/>
      <c r="C158" s="22"/>
      <c r="D158" s="398" t="s">
        <v>2186</v>
      </c>
      <c r="E158" s="398" t="s">
        <v>2172</v>
      </c>
      <c r="F158" s="20" t="s">
        <v>62</v>
      </c>
      <c r="G158" s="18"/>
      <c r="H158" s="20" t="s">
        <v>1672</v>
      </c>
      <c r="I158" s="20"/>
      <c r="J158" s="20"/>
      <c r="K158" s="3"/>
    </row>
    <row r="159" spans="1:11" s="7" customFormat="1">
      <c r="A159" s="3"/>
      <c r="B159" s="20"/>
      <c r="C159" s="22"/>
      <c r="D159" s="398" t="s">
        <v>2187</v>
      </c>
      <c r="E159" s="398" t="s">
        <v>2210</v>
      </c>
      <c r="F159" s="20" t="s">
        <v>62</v>
      </c>
      <c r="G159" s="18"/>
      <c r="H159" s="20" t="s">
        <v>1672</v>
      </c>
      <c r="I159" s="20"/>
      <c r="J159" s="20"/>
      <c r="K159" s="3"/>
    </row>
    <row r="160" spans="1:11" s="7" customFormat="1">
      <c r="A160" s="3"/>
      <c r="B160" s="20"/>
      <c r="C160" s="22"/>
      <c r="D160" s="398" t="s">
        <v>2188</v>
      </c>
      <c r="E160" s="398" t="s">
        <v>2173</v>
      </c>
      <c r="F160" s="20" t="s">
        <v>62</v>
      </c>
      <c r="G160" s="18"/>
      <c r="H160" s="20" t="s">
        <v>1672</v>
      </c>
      <c r="I160" s="20"/>
      <c r="J160" s="20"/>
      <c r="K160" s="3"/>
    </row>
    <row r="161" spans="1:11" s="7" customFormat="1">
      <c r="A161" s="3"/>
      <c r="B161" s="20"/>
      <c r="C161" s="22"/>
      <c r="D161" s="398" t="s">
        <v>2189</v>
      </c>
      <c r="E161" s="398" t="s">
        <v>2172</v>
      </c>
      <c r="F161" s="20" t="s">
        <v>62</v>
      </c>
      <c r="G161" s="18"/>
      <c r="H161" s="20" t="s">
        <v>1672</v>
      </c>
      <c r="I161" s="20"/>
      <c r="J161" s="20"/>
      <c r="K161" s="3"/>
    </row>
    <row r="162" spans="1:11" s="7" customFormat="1">
      <c r="A162" s="3"/>
      <c r="B162" s="20"/>
      <c r="C162" s="22"/>
      <c r="D162" s="398" t="s">
        <v>2207</v>
      </c>
      <c r="E162" s="398" t="s">
        <v>2219</v>
      </c>
      <c r="F162" s="20" t="s">
        <v>62</v>
      </c>
      <c r="G162" s="18"/>
      <c r="H162" s="20" t="s">
        <v>1672</v>
      </c>
      <c r="I162" s="20"/>
      <c r="J162" s="20"/>
      <c r="K162" s="3"/>
    </row>
    <row r="163" spans="1:11" s="7" customFormat="1">
      <c r="A163" s="3"/>
      <c r="B163" s="20"/>
      <c r="C163" s="22"/>
      <c r="D163" s="398" t="s">
        <v>2208</v>
      </c>
      <c r="E163" s="398" t="s">
        <v>2220</v>
      </c>
      <c r="F163" s="20" t="s">
        <v>62</v>
      </c>
      <c r="G163" s="18"/>
      <c r="H163" s="20" t="s">
        <v>1672</v>
      </c>
      <c r="I163" s="20"/>
      <c r="J163" s="20"/>
      <c r="K163" s="3"/>
    </row>
    <row r="164" spans="1:11" s="7" customFormat="1">
      <c r="A164" s="3"/>
      <c r="B164" s="20"/>
      <c r="C164" s="22"/>
      <c r="D164" s="398" t="s">
        <v>2215</v>
      </c>
      <c r="E164" s="398" t="s">
        <v>2214</v>
      </c>
      <c r="F164" s="20" t="s">
        <v>62</v>
      </c>
      <c r="G164" s="18"/>
      <c r="H164" s="20" t="s">
        <v>1672</v>
      </c>
    </row>
    <row r="165" spans="1:11" s="7" customFormat="1">
      <c r="A165" s="3"/>
      <c r="B165" s="20"/>
      <c r="C165" s="22"/>
      <c r="D165" s="398" t="s">
        <v>2187</v>
      </c>
      <c r="E165" s="398" t="s">
        <v>2221</v>
      </c>
      <c r="F165" s="20" t="s">
        <v>62</v>
      </c>
      <c r="G165" s="18"/>
      <c r="H165" s="20" t="s">
        <v>1672</v>
      </c>
      <c r="I165" s="20"/>
      <c r="J165" s="20"/>
      <c r="K165" s="3"/>
    </row>
    <row r="166" spans="1:11" s="7" customFormat="1">
      <c r="A166" s="3"/>
      <c r="B166" s="20"/>
      <c r="C166" s="22"/>
      <c r="D166" s="398" t="s">
        <v>2218</v>
      </c>
      <c r="E166" s="398" t="s">
        <v>2222</v>
      </c>
      <c r="F166" s="20" t="s">
        <v>62</v>
      </c>
      <c r="G166" s="18"/>
      <c r="H166" s="20" t="s">
        <v>1672</v>
      </c>
      <c r="I166" s="20"/>
      <c r="J166" s="20"/>
      <c r="K166" s="3"/>
    </row>
    <row r="167" spans="1:11" s="1262" customFormat="1">
      <c r="B167" s="1266" t="s">
        <v>143</v>
      </c>
      <c r="C167" s="1264"/>
      <c r="D167" s="1267" t="str">
        <f>"FT-"&amp;Commodities!E81</f>
        <v>FT-SUPELC</v>
      </c>
      <c r="E167" s="1267" t="str">
        <f>"FT technology - "&amp;Commodities!F81</f>
        <v>FT technology - Supply electricity</v>
      </c>
      <c r="F167" s="1266" t="s">
        <v>62</v>
      </c>
      <c r="G167" s="1265"/>
      <c r="H167" s="1268" t="s">
        <v>1672</v>
      </c>
      <c r="I167" s="1263"/>
      <c r="J167" s="1263"/>
    </row>
    <row r="168" spans="1:11" s="7" customFormat="1">
      <c r="A168" s="3"/>
      <c r="B168" s="20"/>
      <c r="C168" s="22"/>
      <c r="D168" s="484" t="str">
        <f>"FT-"&amp;Commodities!E82</f>
        <v>FT-SUPHETC</v>
      </c>
      <c r="E168" s="484" t="str">
        <f>"FT technology - "&amp;Commodities!F82</f>
        <v>FT technology - Supply Decentral district heating</v>
      </c>
      <c r="F168" s="398" t="s">
        <v>62</v>
      </c>
      <c r="G168" s="18"/>
      <c r="H168" s="481" t="s">
        <v>1672</v>
      </c>
      <c r="I168" s="20"/>
      <c r="J168" s="20"/>
      <c r="K168" s="3"/>
    </row>
    <row r="169" spans="1:11" s="7" customFormat="1">
      <c r="A169" s="3"/>
      <c r="B169" s="522"/>
      <c r="C169" s="551"/>
      <c r="D169" s="525" t="str">
        <f>"FT-"&amp;Commodities!E83</f>
        <v>FT-SUPHETD</v>
      </c>
      <c r="E169" s="525" t="str">
        <f>"FT technology - "&amp;Commodities!F83</f>
        <v>FT technology - Supply Central district heating</v>
      </c>
      <c r="F169" s="521" t="s">
        <v>62</v>
      </c>
      <c r="G169" s="544"/>
      <c r="H169" s="481" t="s">
        <v>1672</v>
      </c>
      <c r="I169" s="522"/>
      <c r="J169" s="20"/>
      <c r="K169" s="3"/>
    </row>
    <row r="170" spans="1:11" s="7" customFormat="1">
      <c r="A170" s="3"/>
      <c r="B170" s="398"/>
      <c r="C170" s="22"/>
      <c r="D170" s="484" t="str">
        <f>"FT-"&amp;Commodities!E84</f>
        <v>FT-SUPCOA</v>
      </c>
      <c r="E170" s="484" t="str">
        <f>"FT technology - "&amp;Commodities!F84</f>
        <v>FT technology - Supply Coal</v>
      </c>
      <c r="F170" s="398" t="s">
        <v>62</v>
      </c>
      <c r="G170" s="18"/>
      <c r="H170" s="20"/>
      <c r="I170" s="20"/>
      <c r="J170" s="20"/>
      <c r="K170" s="3"/>
    </row>
    <row r="171" spans="1:11" s="7" customFormat="1">
      <c r="A171" s="3"/>
      <c r="B171" s="20"/>
      <c r="C171" s="22"/>
      <c r="D171" s="484" t="str">
        <f>"FT-"&amp;Commodities!E85</f>
        <v>FT-SUPNGA</v>
      </c>
      <c r="E171" s="484" t="str">
        <f>"FT technology - "&amp;Commodities!F85</f>
        <v>FT technology - Supply Natural Gas</v>
      </c>
      <c r="F171" s="398" t="s">
        <v>62</v>
      </c>
      <c r="G171" s="18"/>
      <c r="H171" s="20"/>
      <c r="I171" s="20"/>
      <c r="J171" s="20"/>
      <c r="K171" s="3"/>
    </row>
    <row r="172" spans="1:11" s="7" customFormat="1">
      <c r="A172" s="3"/>
      <c r="B172" s="20"/>
      <c r="C172" s="22"/>
      <c r="D172" s="484" t="str">
        <f>"FT-"&amp;Commodities!E86</f>
        <v>FT-SUPCRD</v>
      </c>
      <c r="E172" s="484" t="str">
        <f>"FT technology - "&amp;Commodities!F86</f>
        <v>FT technology - Supply Crude Oil</v>
      </c>
      <c r="F172" s="398" t="s">
        <v>62</v>
      </c>
      <c r="G172" s="18"/>
      <c r="H172" s="20"/>
      <c r="I172" s="20"/>
      <c r="J172" s="20"/>
      <c r="K172" s="3"/>
    </row>
    <row r="173" spans="1:11" s="7" customFormat="1">
      <c r="A173" s="3"/>
      <c r="B173" s="20"/>
      <c r="C173" s="22"/>
      <c r="D173" s="484" t="str">
        <f>"FT-"&amp;Commodities!E87</f>
        <v>FT-SUPLPG</v>
      </c>
      <c r="E173" s="484" t="str">
        <f>"FT technology - "&amp;Commodities!F87</f>
        <v>FT technology - Supply Liquid petrol gas</v>
      </c>
      <c r="F173" s="398" t="s">
        <v>62</v>
      </c>
      <c r="G173" s="18"/>
      <c r="H173" s="20"/>
      <c r="I173" s="20"/>
      <c r="J173" s="20"/>
      <c r="K173" s="3"/>
    </row>
    <row r="174" spans="1:11" s="7" customFormat="1">
      <c r="A174" s="3"/>
      <c r="B174" s="20"/>
      <c r="C174" s="22"/>
      <c r="D174" s="484" t="str">
        <f>"FT-"&amp;Commodities!E88</f>
        <v>FT-SUPLVN</v>
      </c>
      <c r="E174" s="484" t="str">
        <f>"FT technology - "&amp;Commodities!F88</f>
        <v>FT technology - Supply Naphtha (Petroleoum)</v>
      </c>
      <c r="F174" s="398" t="s">
        <v>62</v>
      </c>
      <c r="G174" s="18"/>
      <c r="H174" s="20"/>
      <c r="I174" s="20"/>
      <c r="J174" s="20"/>
      <c r="K174" s="3"/>
    </row>
    <row r="175" spans="1:11" s="7" customFormat="1">
      <c r="A175" s="3"/>
      <c r="B175" s="20"/>
      <c r="C175" s="22"/>
      <c r="D175" s="484" t="str">
        <f>"FT-"&amp;Commodities!E89</f>
        <v>FT-SUPGSL</v>
      </c>
      <c r="E175" s="484" t="str">
        <f>"FT technology - "&amp;Commodities!F89</f>
        <v>FT technology - Supply Gasoline</v>
      </c>
      <c r="F175" s="398" t="s">
        <v>62</v>
      </c>
      <c r="G175" s="18"/>
      <c r="H175" s="20"/>
      <c r="I175" s="20"/>
      <c r="J175" s="20"/>
      <c r="K175" s="3"/>
    </row>
    <row r="176" spans="1:11" s="7" customFormat="1">
      <c r="A176" s="3"/>
      <c r="B176" s="20"/>
      <c r="C176" s="22"/>
      <c r="D176" s="484" t="str">
        <f>"FT-"&amp;Commodities!E90</f>
        <v>FT-SUPKER</v>
      </c>
      <c r="E176" s="484" t="str">
        <f>"FT technology - "&amp;Commodities!F90</f>
        <v>FT technology - Supply Kerosene</v>
      </c>
      <c r="F176" s="398" t="s">
        <v>62</v>
      </c>
      <c r="G176" s="18"/>
      <c r="H176" s="20"/>
      <c r="I176" s="20"/>
      <c r="J176" s="20"/>
      <c r="K176" s="3"/>
    </row>
    <row r="177" spans="1:11" s="7" customFormat="1">
      <c r="A177" s="3"/>
      <c r="B177" s="20"/>
      <c r="C177" s="22"/>
      <c r="D177" s="484" t="str">
        <f>"FT-"&amp;Commodities!E91</f>
        <v>FT-SUPDSL</v>
      </c>
      <c r="E177" s="484" t="str">
        <f>"FT technology - "&amp;Commodities!F91</f>
        <v>FT technology - Supply Diesel</v>
      </c>
      <c r="F177" s="398" t="s">
        <v>62</v>
      </c>
      <c r="G177" s="18"/>
      <c r="H177" s="20"/>
      <c r="I177" s="20"/>
      <c r="J177" s="20"/>
      <c r="K177" s="3"/>
    </row>
    <row r="178" spans="1:11" s="7" customFormat="1">
      <c r="A178" s="3"/>
      <c r="B178" s="20"/>
      <c r="C178" s="22"/>
      <c r="D178" s="484" t="str">
        <f>"FT-"&amp;Commodities!E92</f>
        <v>FT-SUPHFO</v>
      </c>
      <c r="E178" s="484" t="str">
        <f>"FT technology - "&amp;Commodities!F92</f>
        <v>FT technology - Supply Heavy Fuel Oil</v>
      </c>
      <c r="F178" s="398" t="s">
        <v>62</v>
      </c>
      <c r="G178" s="18"/>
      <c r="H178" s="20"/>
      <c r="I178" s="20"/>
      <c r="J178" s="20"/>
      <c r="K178" s="3"/>
    </row>
    <row r="179" spans="1:11">
      <c r="D179" s="484" t="str">
        <f>"FT-"&amp;Commodities!E93</f>
        <v>FT-SUPMGO</v>
      </c>
      <c r="E179" s="484" t="str">
        <f>"FT technology - "&amp;Commodities!F93</f>
        <v>FT technology - Supply Marine Gas Oil</v>
      </c>
      <c r="F179" s="398" t="s">
        <v>62</v>
      </c>
      <c r="G179" s="18"/>
      <c r="H179" s="15"/>
      <c r="I179" s="15"/>
      <c r="J179" s="15"/>
    </row>
    <row r="180" spans="1:11">
      <c r="D180" s="484" t="str">
        <f>"FT-"&amp;Commodities!E94</f>
        <v>FT-SUPAGSL</v>
      </c>
      <c r="E180" s="484" t="str">
        <f>"FT technology - "&amp;Commodities!F94</f>
        <v>FT technology - Supply Aviation gasoline</v>
      </c>
      <c r="F180" s="398" t="s">
        <v>62</v>
      </c>
      <c r="G180" s="18"/>
      <c r="H180" s="15"/>
      <c r="I180" s="15"/>
      <c r="J180" s="15"/>
    </row>
    <row r="181" spans="1:11">
      <c r="D181" s="484" t="str">
        <f>"FT-"&amp;Commodities!E95</f>
        <v>FT-SUPWST</v>
      </c>
      <c r="E181" s="484" t="str">
        <f>"FT technology - "&amp;Commodities!F95</f>
        <v>FT technology - Supply Waste</v>
      </c>
      <c r="F181" s="398" t="s">
        <v>62</v>
      </c>
      <c r="G181" s="18"/>
      <c r="H181" s="15"/>
      <c r="I181" s="15"/>
      <c r="J181" s="15"/>
    </row>
    <row r="182" spans="1:11">
      <c r="D182" s="484" t="str">
        <f>"FT-"&amp;Commodities!E96</f>
        <v>FT-SUPSTR</v>
      </c>
      <c r="E182" s="484" t="str">
        <f>"FT technology - "&amp;Commodities!F96</f>
        <v>FT technology - Supply Straw</v>
      </c>
      <c r="F182" s="398" t="s">
        <v>62</v>
      </c>
      <c r="G182" s="18"/>
      <c r="H182" s="15"/>
      <c r="I182" s="15"/>
      <c r="J182" s="15"/>
    </row>
    <row r="183" spans="1:11">
      <c r="D183" s="484" t="str">
        <f>"FT-"&amp;Commodities!E97</f>
        <v>FT-SUPGRS</v>
      </c>
      <c r="E183" s="484" t="str">
        <f>"FT technology - "&amp;Commodities!F97</f>
        <v>FT technology - Supply Grass</v>
      </c>
      <c r="F183" s="398" t="s">
        <v>62</v>
      </c>
      <c r="G183" s="18"/>
      <c r="H183" s="15"/>
      <c r="I183" s="15"/>
      <c r="J183" s="15"/>
    </row>
    <row r="184" spans="1:11">
      <c r="D184" s="484" t="str">
        <f>"FT-"&amp;Commodities!E98</f>
        <v>FT-SUPWPE</v>
      </c>
      <c r="E184" s="484" t="str">
        <f>"FT technology - "&amp;Commodities!F98</f>
        <v>FT technology - Supply Wood pellets</v>
      </c>
      <c r="F184" s="398" t="s">
        <v>62</v>
      </c>
      <c r="G184" s="18"/>
      <c r="H184" s="15"/>
      <c r="I184" s="15"/>
      <c r="J184" s="15"/>
    </row>
    <row r="185" spans="1:11">
      <c r="D185" s="484" t="str">
        <f>"FT-"&amp;Commodities!E99</f>
        <v>FT-SUPWCH</v>
      </c>
      <c r="E185" s="484" t="str">
        <f>"FT technology - "&amp;Commodities!F99</f>
        <v>FT technology - Supply Wood chips and wood waste</v>
      </c>
      <c r="F185" s="398" t="s">
        <v>62</v>
      </c>
      <c r="G185" s="18"/>
      <c r="H185" s="15"/>
      <c r="I185" s="15"/>
      <c r="J185" s="15"/>
    </row>
    <row r="186" spans="1:11">
      <c r="D186" s="484" t="str">
        <f>"FT-"&amp;Commodities!E100</f>
        <v>FT-SUPFIW</v>
      </c>
      <c r="E186" s="484" t="str">
        <f>"FT technology - "&amp;Commodities!F100</f>
        <v>FT technology - Supply Firewood</v>
      </c>
      <c r="F186" s="398" t="s">
        <v>62</v>
      </c>
      <c r="G186" s="18"/>
      <c r="H186" s="15"/>
      <c r="I186" s="15"/>
      <c r="J186" s="15"/>
    </row>
    <row r="187" spans="1:11">
      <c r="D187" s="484" t="str">
        <f>"FT-"&amp;Commodities!E101</f>
        <v>FT-SUPCRN</v>
      </c>
      <c r="E187" s="484" t="str">
        <f>"FT technology - "&amp;Commodities!F101</f>
        <v>FT technology - Supply Corn</v>
      </c>
      <c r="F187" s="398" t="s">
        <v>62</v>
      </c>
      <c r="G187" s="18"/>
      <c r="H187" s="15"/>
      <c r="I187" s="15"/>
      <c r="J187" s="15"/>
    </row>
    <row r="188" spans="1:11">
      <c r="D188" s="484" t="str">
        <f>"FT-"&amp;Commodities!E102</f>
        <v>FT-SUPRPS</v>
      </c>
      <c r="E188" s="484" t="str">
        <f>"FT technology - "&amp;Commodities!F102</f>
        <v>FT technology - Supply Rapeseed</v>
      </c>
      <c r="F188" s="398" t="s">
        <v>62</v>
      </c>
      <c r="G188" s="18"/>
      <c r="H188" s="15"/>
      <c r="I188" s="15"/>
      <c r="J188" s="15"/>
    </row>
    <row r="189" spans="1:11" s="404" customFormat="1">
      <c r="D189" s="484" t="str">
        <f>"FT-"&amp;Commodities!E103</f>
        <v>FT-SUPSGB</v>
      </c>
      <c r="E189" s="484" t="str">
        <f>"FT technology - "&amp;Commodities!F103</f>
        <v>FT technology - Supply Sugar Beet</v>
      </c>
      <c r="F189" s="398" t="s">
        <v>62</v>
      </c>
      <c r="G189" s="18"/>
      <c r="H189" s="481"/>
      <c r="I189" s="481"/>
      <c r="J189" s="481"/>
      <c r="K189" s="1"/>
    </row>
    <row r="190" spans="1:11">
      <c r="D190" s="484" t="str">
        <f>"FT-"&amp;Commodities!E104</f>
        <v>FT-SUPDLI</v>
      </c>
      <c r="E190" s="484" t="str">
        <f>"FT technology - "&amp;Commodities!F104</f>
        <v>FT technology - Supply Deep Litter</v>
      </c>
      <c r="F190" s="398" t="s">
        <v>62</v>
      </c>
      <c r="G190" s="18"/>
      <c r="H190" s="481"/>
      <c r="I190" s="481"/>
      <c r="J190" s="481"/>
      <c r="K190" s="1"/>
    </row>
    <row r="191" spans="1:11">
      <c r="D191" s="484" t="str">
        <f>"FT-"&amp;Commodities!E105</f>
        <v>FT-SUPMNR</v>
      </c>
      <c r="E191" s="484" t="str">
        <f>"FT technology - "&amp;Commodities!F105</f>
        <v>FT technology - Supply Manure (Gylle)</v>
      </c>
      <c r="F191" s="398" t="s">
        <v>62</v>
      </c>
      <c r="G191" s="18"/>
      <c r="H191" s="481"/>
      <c r="I191" s="481"/>
      <c r="J191" s="481"/>
      <c r="K191" s="1"/>
    </row>
    <row r="192" spans="1:11" s="484" customFormat="1">
      <c r="D192" s="484" t="str">
        <f>"FT-"&amp;Commodities!E106</f>
        <v>FT-SUPBGA</v>
      </c>
      <c r="E192" s="484" t="str">
        <f>"FT technology - "&amp;Commodities!F106</f>
        <v>FT technology - Supply Biogas</v>
      </c>
      <c r="F192" s="398" t="s">
        <v>62</v>
      </c>
      <c r="G192" s="398"/>
      <c r="H192" s="481"/>
      <c r="I192" s="481"/>
      <c r="J192" s="481"/>
      <c r="K192" s="1"/>
    </row>
    <row r="193" spans="1:11">
      <c r="D193" s="484" t="str">
        <f>"FT-"&amp;Commodities!E107</f>
        <v>FT-SUPHFB</v>
      </c>
      <c r="E193" s="484" t="str">
        <f>"FT technology - "&amp;Commodities!F107</f>
        <v>FT technology - Supply Heavy Fuel Bio Oil</v>
      </c>
      <c r="F193" s="398" t="s">
        <v>62</v>
      </c>
      <c r="G193" s="18"/>
      <c r="H193" s="481"/>
      <c r="I193" s="481"/>
      <c r="J193" s="481"/>
      <c r="K193" s="1"/>
    </row>
    <row r="194" spans="1:11" s="1" customFormat="1">
      <c r="D194" s="484" t="str">
        <f>"FT-"&amp;Commodities!E108</f>
        <v>FT-SUPDDGS</v>
      </c>
      <c r="E194" s="484" t="str">
        <f>"FT technology - "&amp;Commodities!F108</f>
        <v>FT technology - Supply Ethanol</v>
      </c>
      <c r="F194" s="398" t="s">
        <v>62</v>
      </c>
      <c r="G194" s="18"/>
      <c r="H194" s="481"/>
      <c r="I194" s="481"/>
      <c r="J194" s="481"/>
    </row>
    <row r="195" spans="1:11" s="1" customFormat="1">
      <c r="D195" s="484" t="str">
        <f>"FT-"&amp;Commodities!E109</f>
        <v>FT-SUPH2</v>
      </c>
      <c r="E195" s="484" t="str">
        <f>"FT technology - "&amp;Commodities!F109</f>
        <v>FT technology - Supply Hydrogen</v>
      </c>
      <c r="F195" s="398" t="s">
        <v>62</v>
      </c>
      <c r="G195" s="18"/>
      <c r="H195" s="481"/>
      <c r="I195" s="481"/>
      <c r="J195" s="481"/>
    </row>
    <row r="196" spans="1:11" s="1" customFormat="1">
      <c r="A196" s="3"/>
      <c r="D196" s="484" t="str">
        <f>"FT-"&amp;Commodities!E110</f>
        <v>FT-SUPH2G</v>
      </c>
      <c r="E196" s="484" t="str">
        <f>"FT technology - "&amp;Commodities!F110</f>
        <v>FT technology - Supply Hydrogen Gas</v>
      </c>
      <c r="F196" s="398" t="s">
        <v>62</v>
      </c>
      <c r="G196" s="18"/>
      <c r="H196" s="481"/>
      <c r="I196" s="481"/>
      <c r="J196" s="481"/>
    </row>
    <row r="197" spans="1:11" s="1" customFormat="1">
      <c r="A197" s="3"/>
      <c r="D197" s="484" t="str">
        <f>"FT-"&amp;Commodities!E111</f>
        <v>FT-SUPAMM</v>
      </c>
      <c r="E197" s="484" t="str">
        <f>"FT technology - "&amp;Commodities!F111</f>
        <v>FT technology - Supply Ammonia (Liquid)</v>
      </c>
      <c r="F197" s="398" t="s">
        <v>62</v>
      </c>
      <c r="G197" s="18"/>
      <c r="H197" s="481"/>
      <c r="I197" s="481"/>
      <c r="J197" s="481"/>
    </row>
    <row r="198" spans="1:11" s="1" customFormat="1">
      <c r="A198" s="3"/>
      <c r="D198" s="484" t="str">
        <f>"FT-"&amp;Commodities!E112</f>
        <v>FT-SUPDME</v>
      </c>
      <c r="E198" s="484" t="str">
        <f>"FT technology - "&amp;Commodities!F112</f>
        <v>FT technology - Supply Dimethyl ether</v>
      </c>
      <c r="F198" s="398" t="s">
        <v>62</v>
      </c>
      <c r="G198" s="18"/>
      <c r="H198" s="481"/>
      <c r="I198" s="481"/>
      <c r="J198" s="481"/>
    </row>
    <row r="199" spans="1:11" s="1" customFormat="1">
      <c r="A199" s="3"/>
      <c r="D199" s="484" t="str">
        <f>"FT-"&amp;Commodities!E113</f>
        <v>FT-SUPKRB</v>
      </c>
      <c r="E199" s="484" t="str">
        <f>"FT technology - "&amp;Commodities!F113</f>
        <v>FT technology - Supply Bio Kerosene</v>
      </c>
      <c r="F199" s="398" t="s">
        <v>62</v>
      </c>
      <c r="G199" s="18"/>
      <c r="H199" s="481"/>
      <c r="I199" s="481"/>
      <c r="J199" s="481"/>
    </row>
    <row r="200" spans="1:11" s="1" customFormat="1">
      <c r="A200" s="3"/>
      <c r="D200" s="484" t="str">
        <f>"FT-"&amp;Commodities!E114</f>
        <v>FT-SUPSNG</v>
      </c>
      <c r="E200" s="484" t="str">
        <f>"FT technology - "&amp;Commodities!F114</f>
        <v>FT technology - Supply Bio Synt. Nat. Gas</v>
      </c>
      <c r="F200" s="398" t="s">
        <v>62</v>
      </c>
      <c r="G200" s="18"/>
      <c r="H200" s="481"/>
      <c r="I200" s="481"/>
      <c r="J200" s="481"/>
    </row>
    <row r="201" spans="1:11">
      <c r="D201" s="484" t="str">
        <f>"FT-"&amp;Commodities!E115</f>
        <v>FT-SUPDSB</v>
      </c>
      <c r="E201" s="484" t="str">
        <f>"FT technology - "&amp;Commodities!F115</f>
        <v>FT technology - Supply Biodiesel</v>
      </c>
      <c r="F201" s="398" t="s">
        <v>62</v>
      </c>
      <c r="G201" s="18"/>
      <c r="H201" s="481"/>
      <c r="I201" s="481"/>
      <c r="J201" s="481"/>
      <c r="K201" s="1"/>
    </row>
    <row r="202" spans="1:11">
      <c r="D202" s="484" t="str">
        <f>"FT-"&amp;Commodities!E116</f>
        <v>FT-SUPGSB</v>
      </c>
      <c r="E202" s="484" t="str">
        <f>"FT technology - "&amp;Commodities!F116</f>
        <v>FT technology - Supply Bioethanol</v>
      </c>
      <c r="F202" s="398" t="s">
        <v>62</v>
      </c>
      <c r="G202" s="18"/>
      <c r="H202" s="481"/>
      <c r="I202" s="481"/>
      <c r="J202" s="481"/>
      <c r="K202" s="1"/>
    </row>
    <row r="203" spans="1:11">
      <c r="D203" s="484" t="str">
        <f>"FT-"&amp;Commodities!E117</f>
        <v>FT-SUPMOB</v>
      </c>
      <c r="E203" s="484" t="str">
        <f>"FT technology - "&amp;Commodities!F117</f>
        <v>FT technology - Supply Bio Methanol</v>
      </c>
      <c r="F203" s="398" t="s">
        <v>62</v>
      </c>
      <c r="G203" s="18"/>
      <c r="H203" s="481"/>
      <c r="I203" s="481"/>
      <c r="J203" s="481"/>
      <c r="K203" s="1"/>
    </row>
    <row r="204" spans="1:11">
      <c r="D204" s="588" t="s">
        <v>737</v>
      </c>
      <c r="E204" s="484" t="str">
        <f>"FT technology - "&amp;Commodities!F57</f>
        <v>FT technology - Mining Natural Gas</v>
      </c>
      <c r="F204" s="398" t="s">
        <v>62</v>
      </c>
      <c r="G204" s="18"/>
      <c r="H204" s="19"/>
      <c r="I204" s="19"/>
      <c r="J204" s="19"/>
    </row>
    <row r="205" spans="1:11">
      <c r="B205" s="1048"/>
      <c r="C205" s="1048"/>
      <c r="D205" s="1049" t="s">
        <v>738</v>
      </c>
      <c r="E205" s="1048" t="str">
        <f>"FT technology - "&amp;Commodities!F58</f>
        <v>FT technology - Mining Crude Oil</v>
      </c>
      <c r="F205" s="1050" t="s">
        <v>62</v>
      </c>
      <c r="G205" s="1051"/>
      <c r="H205" s="1052"/>
      <c r="I205" s="1052"/>
      <c r="J205" s="19"/>
    </row>
    <row r="206" spans="1:11" s="602" customFormat="1">
      <c r="B206" s="1"/>
      <c r="C206" s="1"/>
      <c r="D206" s="588" t="s">
        <v>1624</v>
      </c>
      <c r="E206" s="602" t="str">
        <f>E202 &amp;" 2020"</f>
        <v>FT technology - Supply Bioethanol 2020</v>
      </c>
      <c r="F206" s="398" t="s">
        <v>62</v>
      </c>
      <c r="G206" s="18"/>
      <c r="H206" s="481"/>
      <c r="I206" s="481"/>
      <c r="J206" s="481"/>
    </row>
    <row r="207" spans="1:11" s="602" customFormat="1">
      <c r="B207" s="1"/>
      <c r="C207" s="1"/>
      <c r="D207" s="1049" t="s">
        <v>1625</v>
      </c>
      <c r="E207" s="602" t="str">
        <f>E203 &amp;" 2020"</f>
        <v>FT technology - Supply Bio Methanol 2020</v>
      </c>
      <c r="F207" s="1050" t="s">
        <v>62</v>
      </c>
      <c r="G207" s="18"/>
      <c r="H207" s="481"/>
      <c r="I207" s="481"/>
      <c r="J207" s="481"/>
    </row>
    <row r="208" spans="1:11" s="602" customFormat="1">
      <c r="B208" s="1"/>
      <c r="C208" s="1"/>
      <c r="D208" s="588" t="s">
        <v>1634</v>
      </c>
      <c r="E208" s="602" t="str">
        <f>E204 &amp;" Electric"</f>
        <v>FT technology - Mining Natural Gas Electric</v>
      </c>
      <c r="F208" s="398" t="s">
        <v>62</v>
      </c>
      <c r="G208" s="18"/>
      <c r="H208" s="481"/>
      <c r="I208" s="481"/>
      <c r="J208" s="481"/>
    </row>
    <row r="209" spans="2:11" s="602" customFormat="1">
      <c r="B209" s="1"/>
      <c r="C209" s="1"/>
      <c r="D209" s="1049" t="s">
        <v>1635</v>
      </c>
      <c r="E209" s="602" t="str">
        <f>E205 &amp;" Electric"</f>
        <v>FT technology - Mining Crude Oil Electric</v>
      </c>
      <c r="F209" s="1050" t="s">
        <v>62</v>
      </c>
      <c r="G209" s="18"/>
      <c r="H209" s="481"/>
      <c r="I209" s="481"/>
      <c r="J209" s="481"/>
    </row>
    <row r="210" spans="2:11" s="602" customFormat="1">
      <c r="B210" s="1048"/>
      <c r="C210" s="1049" t="str">
        <f>Refineries!C8</f>
        <v>DE1</v>
      </c>
      <c r="D210" s="1049" t="str">
        <f>Refineries!B8</f>
        <v>SREFDE1</v>
      </c>
      <c r="E210" s="1049" t="str">
        <f>Refineries!D8</f>
        <v>Refinery Azerbaijan 1</v>
      </c>
      <c r="F210" s="1050" t="s">
        <v>62</v>
      </c>
      <c r="G210" s="1050" t="s">
        <v>1609</v>
      </c>
      <c r="H210" s="1048"/>
      <c r="I210" s="481"/>
      <c r="J210" s="481"/>
    </row>
    <row r="211" spans="2:11" s="602" customFormat="1">
      <c r="B211" s="1" t="s">
        <v>143</v>
      </c>
      <c r="C211" s="1"/>
      <c r="D211" s="402" t="str">
        <f>Distribution!B7</f>
        <v>FT-GRDELCREG</v>
      </c>
      <c r="E211" s="402" t="str">
        <f>Distribution!C7</f>
        <v>Power transmission between regions</v>
      </c>
      <c r="F211" s="398" t="s">
        <v>62</v>
      </c>
      <c r="G211" s="398" t="s">
        <v>1609</v>
      </c>
      <c r="H211" s="481" t="s">
        <v>1672</v>
      </c>
      <c r="I211" s="481"/>
      <c r="J211" s="481"/>
    </row>
    <row r="212" spans="2:11">
      <c r="D212" s="402" t="str">
        <f>Distribution!B8</f>
        <v>FT-GRDELCMID</v>
      </c>
      <c r="E212" s="402" t="str">
        <f>Distribution!C8</f>
        <v>Power transmission line medium voltage</v>
      </c>
      <c r="F212" s="398" t="s">
        <v>62</v>
      </c>
      <c r="G212" s="398" t="s">
        <v>1609</v>
      </c>
      <c r="H212" s="481" t="s">
        <v>1672</v>
      </c>
      <c r="I212" s="19"/>
      <c r="J212" s="19"/>
    </row>
    <row r="213" spans="2:11">
      <c r="D213" s="402" t="str">
        <f>Distribution!B9</f>
        <v>FT-GRDELCLOW</v>
      </c>
      <c r="E213" s="402" t="str">
        <f>Distribution!C9</f>
        <v>Power transmission line low voltage</v>
      </c>
      <c r="F213" s="398" t="s">
        <v>62</v>
      </c>
      <c r="G213" s="398" t="s">
        <v>1609</v>
      </c>
      <c r="H213" s="481" t="s">
        <v>1672</v>
      </c>
      <c r="I213" s="481"/>
      <c r="J213" s="481"/>
      <c r="K213" s="1"/>
    </row>
    <row r="214" spans="2:11" s="602" customFormat="1">
      <c r="D214" s="402" t="str">
        <f>Distribution!B10</f>
        <v>FT-GRDNGAT</v>
      </c>
      <c r="E214" s="402" t="str">
        <f>Distribution!C10</f>
        <v>Gas distribution grid transmission lines</v>
      </c>
      <c r="F214" s="398" t="s">
        <v>62</v>
      </c>
      <c r="G214" s="398" t="s">
        <v>1609</v>
      </c>
      <c r="H214" s="481"/>
      <c r="I214" s="481"/>
      <c r="J214" s="481"/>
      <c r="K214" s="1"/>
    </row>
    <row r="215" spans="2:11">
      <c r="D215" s="402" t="str">
        <f>Distribution!B11</f>
        <v>FT-GRDNGAD</v>
      </c>
      <c r="E215" s="402" t="str">
        <f>Distribution!C11</f>
        <v>Gas distribution grid distribution lines</v>
      </c>
      <c r="F215" s="398" t="s">
        <v>62</v>
      </c>
      <c r="G215" s="398" t="s">
        <v>1609</v>
      </c>
      <c r="H215" s="481"/>
      <c r="I215" s="481"/>
      <c r="J215" s="481"/>
      <c r="K215" s="1"/>
    </row>
    <row r="216" spans="2:11">
      <c r="D216" s="402" t="str">
        <f>Distribution!B12</f>
        <v>FT-GRDHETUPE</v>
      </c>
      <c r="E216" s="402" t="str">
        <f>Distribution!C12</f>
        <v>District heating distribution grid Urban lines existing</v>
      </c>
      <c r="F216" s="398" t="s">
        <v>62</v>
      </c>
      <c r="G216" s="398" t="s">
        <v>1609</v>
      </c>
      <c r="H216" s="481" t="s">
        <v>1672</v>
      </c>
      <c r="I216" s="481"/>
      <c r="J216" s="481"/>
      <c r="K216" s="1"/>
    </row>
    <row r="217" spans="2:11">
      <c r="D217" s="402" t="str">
        <f>Distribution!B13</f>
        <v>FT-GRDHETSPE</v>
      </c>
      <c r="E217" s="402" t="str">
        <f>Distribution!C13</f>
        <v>District heating distribution grid Suburban lines existing</v>
      </c>
      <c r="F217" s="398" t="s">
        <v>62</v>
      </c>
      <c r="G217" s="398" t="s">
        <v>1609</v>
      </c>
      <c r="H217" s="481" t="s">
        <v>1672</v>
      </c>
      <c r="I217" s="481"/>
      <c r="J217" s="481"/>
      <c r="K217" s="1"/>
    </row>
    <row r="218" spans="2:11">
      <c r="D218" s="402" t="str">
        <f>Distribution!B14</f>
        <v>FT-GRDHETRPE</v>
      </c>
      <c r="E218" s="402" t="str">
        <f>Distribution!C14</f>
        <v>District heating distribution grid Rural lines existing</v>
      </c>
      <c r="F218" s="398" t="s">
        <v>62</v>
      </c>
      <c r="G218" s="398" t="s">
        <v>1609</v>
      </c>
      <c r="H218" s="481" t="s">
        <v>1672</v>
      </c>
      <c r="I218" s="481"/>
      <c r="J218" s="481"/>
      <c r="K218" s="1"/>
    </row>
    <row r="219" spans="2:11">
      <c r="D219" s="402" t="str">
        <f>Distribution!B15</f>
        <v>FT-GRDELCDE1</v>
      </c>
      <c r="E219" s="402" t="str">
        <f>Distribution!C15</f>
        <v>Power transmission to DE1</v>
      </c>
      <c r="F219" s="398" t="s">
        <v>62</v>
      </c>
      <c r="G219" s="398" t="s">
        <v>1609</v>
      </c>
      <c r="H219" s="1302" t="s">
        <v>1672</v>
      </c>
      <c r="I219" s="481"/>
      <c r="J219" s="481"/>
      <c r="K219" s="1"/>
    </row>
    <row r="220" spans="2:11">
      <c r="F220" s="1"/>
      <c r="G220" s="18"/>
      <c r="H220" s="481"/>
      <c r="I220" s="481"/>
      <c r="J220" s="481"/>
      <c r="K220" s="1"/>
    </row>
    <row r="221" spans="2:11">
      <c r="F221" s="1"/>
      <c r="G221" s="18"/>
      <c r="H221" s="481"/>
      <c r="I221" s="481"/>
      <c r="J221" s="481"/>
      <c r="K221" s="1"/>
    </row>
    <row r="222" spans="2:11">
      <c r="F222" s="1"/>
      <c r="G222" s="18"/>
      <c r="H222" s="481"/>
      <c r="I222" s="481"/>
      <c r="J222" s="481"/>
      <c r="K222" s="1"/>
    </row>
    <row r="223" spans="2:11">
      <c r="F223" s="1"/>
      <c r="G223" s="18"/>
      <c r="H223" s="481"/>
      <c r="I223" s="481"/>
      <c r="J223" s="481"/>
      <c r="K223" s="1"/>
    </row>
    <row r="224" spans="2:11">
      <c r="F224" s="1"/>
      <c r="G224" s="18"/>
      <c r="H224" s="481"/>
      <c r="I224" s="481"/>
      <c r="J224" s="481"/>
      <c r="K224" s="1"/>
    </row>
    <row r="225" spans="6:11">
      <c r="F225" s="1"/>
      <c r="G225" s="481"/>
      <c r="H225" s="481"/>
      <c r="I225" s="481"/>
      <c r="J225" s="481"/>
      <c r="K225" s="1"/>
    </row>
    <row r="226" spans="6:11">
      <c r="F226" s="1"/>
      <c r="G226" s="481"/>
      <c r="H226" s="481"/>
      <c r="I226" s="481"/>
      <c r="J226" s="481"/>
      <c r="K226" s="1"/>
    </row>
    <row r="227" spans="6:11">
      <c r="F227" s="1"/>
      <c r="G227" s="481"/>
      <c r="H227" s="481"/>
      <c r="I227" s="481"/>
      <c r="J227" s="481"/>
      <c r="K227" s="1"/>
    </row>
    <row r="228" spans="6:11">
      <c r="F228" s="1"/>
      <c r="G228" s="481"/>
      <c r="H228" s="481"/>
      <c r="I228" s="481"/>
      <c r="J228" s="481"/>
      <c r="K228" s="1"/>
    </row>
    <row r="229" spans="6:11">
      <c r="F229" s="1"/>
      <c r="G229" s="481"/>
      <c r="H229" s="481"/>
      <c r="I229" s="481"/>
      <c r="J229" s="481"/>
      <c r="K229" s="1"/>
    </row>
    <row r="230" spans="6:11">
      <c r="F230" s="1"/>
      <c r="G230" s="481"/>
      <c r="H230" s="481"/>
      <c r="I230" s="481"/>
      <c r="J230" s="481"/>
      <c r="K230" s="1"/>
    </row>
    <row r="231" spans="6:11">
      <c r="F231" s="1"/>
      <c r="G231" s="481"/>
      <c r="H231" s="481"/>
      <c r="I231" s="481"/>
      <c r="J231" s="481"/>
      <c r="K231" s="1"/>
    </row>
    <row r="232" spans="6:11">
      <c r="F232" s="1"/>
      <c r="G232" s="481"/>
      <c r="H232" s="481"/>
      <c r="I232" s="481"/>
      <c r="J232" s="481"/>
      <c r="K232" s="1"/>
    </row>
    <row r="233" spans="6:11">
      <c r="F233" s="1"/>
      <c r="G233" s="481"/>
      <c r="H233" s="481"/>
      <c r="I233" s="481"/>
      <c r="J233" s="481"/>
      <c r="K233" s="1"/>
    </row>
    <row r="234" spans="6:11">
      <c r="F234" s="1"/>
      <c r="G234" s="481"/>
      <c r="H234" s="481"/>
      <c r="I234" s="481"/>
      <c r="J234" s="481"/>
      <c r="K234" s="1"/>
    </row>
    <row r="235" spans="6:11">
      <c r="F235" s="1"/>
      <c r="G235" s="481"/>
      <c r="H235" s="481"/>
      <c r="I235" s="481"/>
      <c r="J235" s="481"/>
      <c r="K235" s="1"/>
    </row>
    <row r="236" spans="6:11">
      <c r="F236" s="1"/>
      <c r="G236" s="1"/>
      <c r="H236" s="1"/>
      <c r="I236" s="1"/>
      <c r="J236" s="1"/>
      <c r="K236" s="1"/>
    </row>
    <row r="237" spans="6:11">
      <c r="F237" s="1"/>
      <c r="G237" s="1"/>
      <c r="H237" s="1"/>
      <c r="I237" s="1"/>
      <c r="J237" s="1"/>
      <c r="K237" s="1"/>
    </row>
    <row r="238" spans="6:11">
      <c r="F238" s="1"/>
      <c r="G238" s="1"/>
      <c r="H238" s="1"/>
      <c r="I238" s="1"/>
      <c r="J238" s="1"/>
      <c r="K238" s="1"/>
    </row>
    <row r="239" spans="6:11">
      <c r="F239" s="1"/>
      <c r="G239" s="1"/>
      <c r="H239" s="1"/>
      <c r="I239" s="1"/>
      <c r="J239" s="1"/>
      <c r="K239" s="1"/>
    </row>
    <row r="240" spans="6:11">
      <c r="F240" s="1"/>
      <c r="G240" s="1"/>
      <c r="H240" s="1"/>
      <c r="I240" s="1"/>
      <c r="J240" s="1"/>
      <c r="K240" s="1"/>
    </row>
    <row r="241" spans="6:11">
      <c r="F241" s="1"/>
      <c r="G241" s="1"/>
      <c r="H241" s="1"/>
      <c r="I241" s="1"/>
      <c r="J241" s="1"/>
      <c r="K241" s="1"/>
    </row>
    <row r="242" spans="6:11">
      <c r="F242" s="1"/>
      <c r="G242" s="1"/>
      <c r="H242" s="1"/>
      <c r="I242" s="1"/>
      <c r="J242" s="1"/>
      <c r="K242" s="1"/>
    </row>
    <row r="243" spans="6:11">
      <c r="F243" s="1"/>
      <c r="G243" s="1"/>
      <c r="H243" s="1"/>
      <c r="I243" s="1"/>
      <c r="J243" s="1"/>
      <c r="K243" s="1"/>
    </row>
    <row r="244" spans="6:11">
      <c r="F244" s="1"/>
      <c r="G244" s="1"/>
      <c r="H244" s="1"/>
      <c r="I244" s="1"/>
      <c r="J244" s="1"/>
      <c r="K244" s="1"/>
    </row>
    <row r="245" spans="6:11">
      <c r="F245" s="1"/>
      <c r="G245" s="1"/>
      <c r="H245" s="1"/>
      <c r="I245" s="1"/>
      <c r="J245" s="1"/>
      <c r="K245" s="1"/>
    </row>
    <row r="246" spans="6:11">
      <c r="F246" s="1"/>
      <c r="G246" s="1"/>
      <c r="H246" s="1"/>
      <c r="I246" s="1"/>
      <c r="J246" s="1"/>
      <c r="K246" s="1"/>
    </row>
    <row r="247" spans="6:11">
      <c r="F247" s="1"/>
      <c r="G247" s="1"/>
      <c r="H247" s="1"/>
      <c r="I247" s="1"/>
      <c r="J247" s="1"/>
      <c r="K247" s="1"/>
    </row>
    <row r="248" spans="6:11">
      <c r="F248" s="1"/>
      <c r="G248" s="1"/>
      <c r="H248" s="1"/>
      <c r="I248" s="1"/>
      <c r="J248" s="1"/>
      <c r="K248" s="1"/>
    </row>
    <row r="249" spans="6:11">
      <c r="F249" s="1"/>
      <c r="G249" s="1"/>
      <c r="H249" s="1"/>
      <c r="I249" s="1"/>
      <c r="J249" s="1"/>
      <c r="K249" s="1"/>
    </row>
    <row r="250" spans="6:11">
      <c r="F250" s="1"/>
      <c r="G250" s="1"/>
      <c r="H250" s="1"/>
      <c r="I250" s="1"/>
      <c r="J250" s="1"/>
      <c r="K250" s="1"/>
    </row>
    <row r="251" spans="6:11">
      <c r="F251" s="1"/>
      <c r="G251" s="1"/>
      <c r="H251" s="1"/>
      <c r="I251" s="1"/>
      <c r="J251" s="1"/>
      <c r="K251" s="1"/>
    </row>
    <row r="252" spans="6:11">
      <c r="F252" s="1"/>
      <c r="G252" s="1"/>
      <c r="H252" s="1"/>
      <c r="I252" s="1"/>
      <c r="J252" s="1"/>
      <c r="K252" s="1"/>
    </row>
    <row r="253" spans="6:11">
      <c r="F253" s="1"/>
      <c r="G253" s="1"/>
      <c r="H253" s="1"/>
      <c r="I253" s="1"/>
      <c r="J253" s="1"/>
      <c r="K253" s="1"/>
    </row>
    <row r="254" spans="6:11">
      <c r="F254" s="1"/>
      <c r="G254" s="1"/>
      <c r="H254" s="1"/>
      <c r="I254" s="1"/>
      <c r="J254" s="1"/>
      <c r="K254" s="1"/>
    </row>
    <row r="255" spans="6:11">
      <c r="F255" s="1"/>
      <c r="G255" s="1"/>
      <c r="H255" s="1"/>
      <c r="I255" s="1"/>
      <c r="J255" s="1"/>
      <c r="K255" s="1"/>
    </row>
    <row r="256" spans="6:11">
      <c r="F256" s="1"/>
      <c r="G256" s="1"/>
      <c r="H256" s="1"/>
      <c r="I256" s="1"/>
      <c r="J256" s="1"/>
      <c r="K256" s="1"/>
    </row>
    <row r="257" spans="6:11">
      <c r="F257" s="1"/>
      <c r="G257" s="1"/>
      <c r="H257" s="1"/>
      <c r="I257" s="1"/>
      <c r="J257" s="1"/>
      <c r="K257"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N16"/>
  <sheetViews>
    <sheetView topLeftCell="A4" workbookViewId="0">
      <selection activeCell="AB7" sqref="AB7"/>
    </sheetView>
  </sheetViews>
  <sheetFormatPr defaultColWidth="8.77734375" defaultRowHeight="13.2"/>
  <cols>
    <col min="1" max="1" width="8.77734375" style="606"/>
    <col min="2" max="2" width="15.88671875" style="606" bestFit="1" customWidth="1"/>
    <col min="3" max="3" width="30.109375" style="606" bestFit="1" customWidth="1"/>
    <col min="4" max="5" width="8.77734375" style="606"/>
    <col min="6" max="6" width="8.44140625" style="606" bestFit="1" customWidth="1"/>
    <col min="7" max="7" width="8.77734375" style="606"/>
    <col min="8" max="16" width="6.77734375" style="606" customWidth="1"/>
    <col min="17" max="17" width="8.77734375" style="606"/>
    <col min="18" max="18" width="12.44140625" style="606" bestFit="1" customWidth="1"/>
    <col min="19" max="19" width="9.5546875" style="606" bestFit="1" customWidth="1"/>
    <col min="20" max="20" width="17.5546875" style="606" customWidth="1"/>
    <col min="21" max="22" width="19.44140625" style="606" bestFit="1" customWidth="1"/>
    <col min="23" max="23" width="19.44140625" style="606" customWidth="1"/>
    <col min="24" max="24" width="8.77734375" style="606"/>
    <col min="25" max="25" width="9.6640625" style="606" customWidth="1"/>
    <col min="26" max="26" width="11.21875" style="606" customWidth="1"/>
    <col min="27" max="16384" width="8.77734375" style="606"/>
  </cols>
  <sheetData>
    <row r="3" spans="2:40" ht="13.8">
      <c r="C3" s="1294"/>
      <c r="D3" s="1294"/>
      <c r="F3" s="609" t="s">
        <v>7</v>
      </c>
    </row>
    <row r="4" spans="2:40" ht="41.4">
      <c r="B4" s="610" t="s">
        <v>1</v>
      </c>
      <c r="C4" s="610" t="s">
        <v>21</v>
      </c>
      <c r="D4" s="610" t="s">
        <v>81</v>
      </c>
      <c r="E4" s="1293" t="s">
        <v>13</v>
      </c>
      <c r="F4" s="610" t="s">
        <v>205</v>
      </c>
      <c r="G4" s="1292" t="s">
        <v>82</v>
      </c>
      <c r="H4" s="1292" t="s">
        <v>2199</v>
      </c>
      <c r="I4" s="1292" t="s">
        <v>2198</v>
      </c>
      <c r="J4" s="1292" t="s">
        <v>2197</v>
      </c>
      <c r="K4" s="1292" t="s">
        <v>2196</v>
      </c>
      <c r="L4" s="1292" t="s">
        <v>2195</v>
      </c>
      <c r="M4" s="1292" t="s">
        <v>2194</v>
      </c>
      <c r="N4" s="1292" t="s">
        <v>2193</v>
      </c>
      <c r="O4" s="1292" t="s">
        <v>2192</v>
      </c>
      <c r="P4" s="1292" t="s">
        <v>2191</v>
      </c>
      <c r="Q4" s="1291" t="s">
        <v>1655</v>
      </c>
      <c r="R4" s="610" t="s">
        <v>1654</v>
      </c>
      <c r="S4" s="1290" t="s">
        <v>1653</v>
      </c>
      <c r="T4" s="1290" t="s">
        <v>1652</v>
      </c>
      <c r="U4" s="1290" t="s">
        <v>83</v>
      </c>
      <c r="V4" s="1289" t="s">
        <v>1859</v>
      </c>
      <c r="W4" s="1289" t="s">
        <v>1858</v>
      </c>
      <c r="X4" s="1289" t="s">
        <v>1857</v>
      </c>
      <c r="Y4" s="1289" t="s">
        <v>1868</v>
      </c>
      <c r="Z4" s="1289" t="s">
        <v>1869</v>
      </c>
      <c r="AB4" s="1287" t="s">
        <v>1770</v>
      </c>
      <c r="AC4" s="606" t="s">
        <v>1673</v>
      </c>
      <c r="AD4" s="1288"/>
      <c r="AE4" s="1288"/>
      <c r="AF4" s="1287"/>
      <c r="AG4" s="1287"/>
      <c r="AH4" s="1287"/>
      <c r="AI4" s="1287"/>
      <c r="AJ4" s="606" t="s">
        <v>1666</v>
      </c>
    </row>
    <row r="5" spans="2:40" ht="24.6" thickBot="1">
      <c r="B5" s="1286" t="s">
        <v>214</v>
      </c>
      <c r="C5" s="1284"/>
      <c r="D5" s="1284"/>
      <c r="E5" s="1285"/>
      <c r="F5" s="1284"/>
      <c r="G5" s="1283"/>
      <c r="H5" s="1283"/>
      <c r="I5" s="1283"/>
      <c r="J5" s="1283"/>
      <c r="K5" s="1283"/>
      <c r="L5" s="1283"/>
      <c r="M5" s="1283"/>
      <c r="N5" s="1283"/>
      <c r="O5" s="1283"/>
      <c r="P5" s="1283"/>
      <c r="Q5" s="1283"/>
      <c r="R5" s="1283" t="s">
        <v>1681</v>
      </c>
      <c r="S5" s="1283"/>
      <c r="T5" s="1283" t="s">
        <v>1675</v>
      </c>
      <c r="U5" s="1283" t="s">
        <v>1682</v>
      </c>
      <c r="V5" s="1283" t="s">
        <v>1769</v>
      </c>
      <c r="W5" s="1283" t="s">
        <v>1769</v>
      </c>
      <c r="X5" s="1283" t="s">
        <v>1769</v>
      </c>
      <c r="Y5" s="1282"/>
      <c r="Z5" s="1282"/>
      <c r="AC5" s="1281" t="s">
        <v>1674</v>
      </c>
      <c r="AD5" s="1280"/>
      <c r="AE5" s="1280"/>
      <c r="AF5" s="1280"/>
      <c r="AG5" s="1280"/>
      <c r="AH5" s="1280"/>
      <c r="AI5" s="1280"/>
    </row>
    <row r="6" spans="2:40" ht="13.8" thickBot="1">
      <c r="B6" s="1279" t="s">
        <v>22</v>
      </c>
      <c r="C6" s="1276"/>
      <c r="D6" s="1276"/>
      <c r="E6" s="1276"/>
      <c r="F6" s="1277"/>
      <c r="G6" s="1278"/>
      <c r="H6" s="1278"/>
      <c r="I6" s="1278"/>
      <c r="J6" s="1278"/>
      <c r="K6" s="1278"/>
      <c r="L6" s="1278"/>
      <c r="M6" s="1278"/>
      <c r="N6" s="1278"/>
      <c r="O6" s="1278"/>
      <c r="P6" s="1278"/>
      <c r="Q6" s="1278"/>
      <c r="R6" s="1277"/>
      <c r="S6" s="1276"/>
      <c r="T6" s="1276" t="s">
        <v>1676</v>
      </c>
      <c r="U6" s="1276" t="s">
        <v>1683</v>
      </c>
      <c r="V6" s="1276" t="s">
        <v>1767</v>
      </c>
      <c r="W6" s="1276" t="s">
        <v>1767</v>
      </c>
      <c r="X6" s="1276" t="s">
        <v>1767</v>
      </c>
      <c r="Y6" s="1275"/>
      <c r="Z6" s="1275"/>
      <c r="AB6" s="1274" t="s">
        <v>1771</v>
      </c>
      <c r="AC6" s="606" t="s">
        <v>89</v>
      </c>
      <c r="AD6" s="1274" t="s">
        <v>1778</v>
      </c>
      <c r="AE6" s="1274"/>
      <c r="AF6" s="1274"/>
      <c r="AG6" s="1274"/>
      <c r="AH6" s="1274"/>
      <c r="AI6" s="1274"/>
      <c r="AM6" s="606" t="s">
        <v>1668</v>
      </c>
    </row>
    <row r="7" spans="2:40">
      <c r="B7" s="606" t="s">
        <v>2190</v>
      </c>
      <c r="C7" s="606" t="s">
        <v>2200</v>
      </c>
      <c r="D7" s="606" t="s">
        <v>1671</v>
      </c>
      <c r="E7" s="606" t="s">
        <v>215</v>
      </c>
      <c r="F7" s="606" t="s">
        <v>1684</v>
      </c>
      <c r="G7" s="628">
        <f>1-(1-AC7)*$AM$7/$AM$8</f>
        <v>0.9864033566304371</v>
      </c>
      <c r="H7" s="647" t="e">
        <f t="shared" ref="H7:H14" si="0">ROUNDUP(AB7/S7/R7,0)</f>
        <v>#REF!</v>
      </c>
      <c r="I7" s="647" t="e">
        <f>H7*0.1</f>
        <v>#REF!</v>
      </c>
      <c r="J7" s="647" t="e">
        <f>I7</f>
        <v>#REF!</v>
      </c>
      <c r="K7" s="647" t="e">
        <f t="shared" ref="K7:K14" si="1">H7</f>
        <v>#REF!</v>
      </c>
      <c r="L7" s="647" t="e">
        <f>K7*0.1</f>
        <v>#REF!</v>
      </c>
      <c r="M7" s="647" t="e">
        <f>L7</f>
        <v>#REF!</v>
      </c>
      <c r="N7" s="647">
        <v>0</v>
      </c>
      <c r="O7" s="647">
        <v>0</v>
      </c>
      <c r="P7" s="647">
        <f>O7</f>
        <v>0</v>
      </c>
      <c r="Q7" s="606">
        <v>50</v>
      </c>
      <c r="R7" s="608">
        <v>0.45</v>
      </c>
      <c r="S7" s="758">
        <f>8760*3.6/1000000</f>
        <v>3.1536000000000002E-2</v>
      </c>
      <c r="T7" s="758">
        <v>1.08953E-3</v>
      </c>
      <c r="U7" s="758"/>
      <c r="V7" s="758"/>
      <c r="W7" s="758"/>
      <c r="X7" s="758"/>
      <c r="Y7" s="647">
        <v>0</v>
      </c>
      <c r="Z7" s="647">
        <v>5</v>
      </c>
      <c r="AB7" s="606" t="e">
        <f>#REF!/1000</f>
        <v>#REF!</v>
      </c>
      <c r="AC7" s="606">
        <v>0.99149999999999994</v>
      </c>
      <c r="AD7" s="1273"/>
      <c r="AJ7" s="606" t="s">
        <v>1667</v>
      </c>
      <c r="AM7" s="606">
        <v>0.10390000000000001</v>
      </c>
      <c r="AN7" s="606" t="s">
        <v>1670</v>
      </c>
    </row>
    <row r="8" spans="2:40">
      <c r="B8" s="606" t="s">
        <v>1861</v>
      </c>
      <c r="C8" s="606" t="s">
        <v>1657</v>
      </c>
      <c r="D8" s="606" t="s">
        <v>1656</v>
      </c>
      <c r="E8" s="606" t="s">
        <v>1658</v>
      </c>
      <c r="F8" s="606" t="s">
        <v>1684</v>
      </c>
      <c r="G8" s="628">
        <f>1-(1-AC8)*$AM$7/$AM$8</f>
        <v>0.98000493622123097</v>
      </c>
      <c r="H8" s="647" t="e">
        <f t="shared" si="0"/>
        <v>#REF!</v>
      </c>
      <c r="I8" s="647" t="e">
        <f>H8*0.1</f>
        <v>#REF!</v>
      </c>
      <c r="J8" s="647" t="e">
        <f>I8</f>
        <v>#REF!</v>
      </c>
      <c r="K8" s="647" t="e">
        <f t="shared" si="1"/>
        <v>#REF!</v>
      </c>
      <c r="L8" s="647" t="e">
        <f>K8*0.1</f>
        <v>#REF!</v>
      </c>
      <c r="M8" s="647" t="e">
        <f>L8</f>
        <v>#REF!</v>
      </c>
      <c r="N8" s="647">
        <v>0</v>
      </c>
      <c r="O8" s="647">
        <f>N8*0.1</f>
        <v>0</v>
      </c>
      <c r="P8" s="647">
        <f>O8</f>
        <v>0</v>
      </c>
      <c r="Q8" s="606">
        <v>50</v>
      </c>
      <c r="R8" s="608">
        <v>0.45</v>
      </c>
      <c r="S8" s="758">
        <f>8760*3.6/1000000</f>
        <v>3.1536000000000002E-2</v>
      </c>
      <c r="T8" s="758">
        <v>6.5371800000000007E-4</v>
      </c>
      <c r="U8" s="1271"/>
      <c r="V8" s="1271"/>
      <c r="W8" s="1271"/>
      <c r="X8" s="1271"/>
      <c r="Y8" s="647">
        <v>0</v>
      </c>
      <c r="Z8" s="647">
        <v>5</v>
      </c>
      <c r="AB8" s="606" t="e">
        <f>(#REF!+#REF!)/1000</f>
        <v>#REF!</v>
      </c>
      <c r="AC8" s="606">
        <v>0.98749999999999982</v>
      </c>
      <c r="AJ8" s="606" t="s">
        <v>1667</v>
      </c>
      <c r="AM8" s="606">
        <f>1-0.93504646875</f>
        <v>6.4953531250000029E-2</v>
      </c>
      <c r="AN8" s="606" t="s">
        <v>1669</v>
      </c>
    </row>
    <row r="9" spans="2:40">
      <c r="B9" s="606" t="s">
        <v>1862</v>
      </c>
      <c r="C9" s="606" t="s">
        <v>1659</v>
      </c>
      <c r="D9" s="606" t="s">
        <v>1658</v>
      </c>
      <c r="E9" s="606" t="s">
        <v>1660</v>
      </c>
      <c r="F9" s="606" t="s">
        <v>1684</v>
      </c>
      <c r="G9" s="628">
        <f>1-(1-AC9)*$AM$7/$AM$8</f>
        <v>0.92801777039643241</v>
      </c>
      <c r="H9" s="647" t="e">
        <f t="shared" si="0"/>
        <v>#REF!</v>
      </c>
      <c r="I9" s="647" t="e">
        <f>H9*0.1</f>
        <v>#REF!</v>
      </c>
      <c r="J9" s="647" t="e">
        <f>I9</f>
        <v>#REF!</v>
      </c>
      <c r="K9" s="647" t="e">
        <f t="shared" si="1"/>
        <v>#REF!</v>
      </c>
      <c r="L9" s="647" t="e">
        <f>K9*0.1</f>
        <v>#REF!</v>
      </c>
      <c r="M9" s="647" t="e">
        <f>L9</f>
        <v>#REF!</v>
      </c>
      <c r="N9" s="647">
        <v>0</v>
      </c>
      <c r="O9" s="647">
        <f>N9*0.1</f>
        <v>0</v>
      </c>
      <c r="P9" s="647">
        <f>O9</f>
        <v>0</v>
      </c>
      <c r="Q9" s="606">
        <v>50</v>
      </c>
      <c r="R9" s="608">
        <v>0.47499999999999998</v>
      </c>
      <c r="S9" s="758">
        <f>8760*3.6/1000000</f>
        <v>3.1536000000000002E-2</v>
      </c>
      <c r="T9" s="758">
        <v>2.1034229310113715E-3</v>
      </c>
      <c r="U9" s="808"/>
      <c r="V9" s="808"/>
      <c r="W9" s="808"/>
      <c r="X9" s="808"/>
      <c r="Y9" s="647">
        <v>0</v>
      </c>
      <c r="Z9" s="647">
        <v>5</v>
      </c>
      <c r="AB9" s="606" t="e">
        <f>(#REF!+#REF!)/1000</f>
        <v>#REF!</v>
      </c>
      <c r="AC9" s="606">
        <v>0.95499999999999996</v>
      </c>
      <c r="AJ9" s="606" t="s">
        <v>1667</v>
      </c>
    </row>
    <row r="10" spans="2:40">
      <c r="B10" s="606" t="s">
        <v>1867</v>
      </c>
      <c r="C10" s="606" t="s">
        <v>1664</v>
      </c>
      <c r="D10" s="606" t="s">
        <v>41</v>
      </c>
      <c r="E10" s="606" t="s">
        <v>1665</v>
      </c>
      <c r="F10" s="606" t="s">
        <v>1684</v>
      </c>
      <c r="G10" s="628" t="e">
        <f>1-#REF!/#REF!</f>
        <v>#REF!</v>
      </c>
      <c r="H10" s="647" t="e">
        <f t="shared" si="0"/>
        <v>#REF!</v>
      </c>
      <c r="I10" s="647" t="e">
        <f>H10*0.1</f>
        <v>#REF!</v>
      </c>
      <c r="J10" s="647" t="e">
        <f>I10</f>
        <v>#REF!</v>
      </c>
      <c r="K10" s="647" t="e">
        <f t="shared" si="1"/>
        <v>#REF!</v>
      </c>
      <c r="L10" s="647" t="e">
        <f>K10*0.1</f>
        <v>#REF!</v>
      </c>
      <c r="M10" s="647" t="e">
        <f>L10</f>
        <v>#REF!</v>
      </c>
      <c r="N10" s="647">
        <v>0</v>
      </c>
      <c r="O10" s="647">
        <f>N10*0.1</f>
        <v>0</v>
      </c>
      <c r="P10" s="647">
        <f>O10</f>
        <v>0</v>
      </c>
      <c r="Q10" s="606">
        <v>50</v>
      </c>
      <c r="R10" s="608">
        <v>0.2</v>
      </c>
      <c r="S10" s="758">
        <v>3.1536000000000002E-2</v>
      </c>
      <c r="T10" s="1272">
        <f>6.04934202846487E-06</f>
        <v>6.0493420284648697E-6</v>
      </c>
      <c r="U10" s="808">
        <v>0.15631479862069877</v>
      </c>
      <c r="V10" s="808" t="e">
        <f>#REF!/#REF!*(1000/53.6)*25</f>
        <v>#REF!</v>
      </c>
      <c r="W10" s="808" t="e">
        <f>#REF!/#REF!*(1000/53.6)*25</f>
        <v>#REF!</v>
      </c>
      <c r="X10" s="808">
        <v>5</v>
      </c>
      <c r="Y10" s="647">
        <v>0</v>
      </c>
      <c r="Z10" s="647">
        <v>5</v>
      </c>
      <c r="AB10" s="606" t="e">
        <f>#REF!/1000</f>
        <v>#REF!</v>
      </c>
      <c r="AC10" s="606">
        <v>0.999</v>
      </c>
      <c r="AD10" s="606" t="s">
        <v>1779</v>
      </c>
      <c r="AJ10" s="606" t="s">
        <v>1667</v>
      </c>
    </row>
    <row r="11" spans="2:40">
      <c r="B11" s="606" t="s">
        <v>1865</v>
      </c>
      <c r="C11" s="606" t="s">
        <v>1678</v>
      </c>
      <c r="D11" s="606" t="s">
        <v>1665</v>
      </c>
      <c r="E11" s="606" t="s">
        <v>1677</v>
      </c>
      <c r="F11" s="606" t="s">
        <v>1684</v>
      </c>
      <c r="G11" s="606">
        <f>AC11</f>
        <v>0.997</v>
      </c>
      <c r="H11" s="647" t="e">
        <f t="shared" si="0"/>
        <v>#REF!</v>
      </c>
      <c r="I11" s="647" t="e">
        <f>H11*0.1</f>
        <v>#REF!</v>
      </c>
      <c r="J11" s="647" t="e">
        <f>I11</f>
        <v>#REF!</v>
      </c>
      <c r="K11" s="647" t="e">
        <f t="shared" si="1"/>
        <v>#REF!</v>
      </c>
      <c r="L11" s="647" t="e">
        <f>K11*0.1</f>
        <v>#REF!</v>
      </c>
      <c r="M11" s="647" t="e">
        <f>L11</f>
        <v>#REF!</v>
      </c>
      <c r="N11" s="647">
        <v>0</v>
      </c>
      <c r="O11" s="647">
        <f>N11*0.1</f>
        <v>0</v>
      </c>
      <c r="P11" s="647">
        <f>O11</f>
        <v>0</v>
      </c>
      <c r="Q11" s="606">
        <v>50</v>
      </c>
      <c r="R11" s="608">
        <v>0.47499999999999998</v>
      </c>
      <c r="S11" s="758">
        <v>3.1536000000000002E-2</v>
      </c>
      <c r="T11" s="1271">
        <v>3.5340000000000002E-4</v>
      </c>
      <c r="U11" s="808"/>
      <c r="V11" s="1270">
        <f>(1-G11)*1000/53.6*25</f>
        <v>1.3992537313432849</v>
      </c>
      <c r="W11" s="1270">
        <f>(1-G11)*1000/53.6*25</f>
        <v>1.3992537313432849</v>
      </c>
      <c r="X11" s="1270">
        <v>5</v>
      </c>
      <c r="Y11" s="647">
        <v>0</v>
      </c>
      <c r="Z11" s="647">
        <v>5</v>
      </c>
      <c r="AB11" s="606" t="e">
        <f>#REF!/1000</f>
        <v>#REF!</v>
      </c>
      <c r="AC11" s="606">
        <v>0.997</v>
      </c>
      <c r="AJ11" s="606" t="s">
        <v>1667</v>
      </c>
    </row>
    <row r="12" spans="2:40">
      <c r="B12" s="606" t="s">
        <v>1866</v>
      </c>
      <c r="C12" s="606" t="s">
        <v>1780</v>
      </c>
      <c r="D12" s="606" t="s">
        <v>1783</v>
      </c>
      <c r="E12" s="606" t="s">
        <v>1650</v>
      </c>
      <c r="F12" s="606" t="s">
        <v>1684</v>
      </c>
      <c r="G12" s="628" t="e">
        <f>1-#REF!/#REF!</f>
        <v>#REF!</v>
      </c>
      <c r="H12" s="647" t="e">
        <f t="shared" si="0"/>
        <v>#REF!</v>
      </c>
      <c r="I12" s="647">
        <v>0</v>
      </c>
      <c r="J12" s="647">
        <v>0</v>
      </c>
      <c r="K12" s="647" t="e">
        <f t="shared" si="1"/>
        <v>#REF!</v>
      </c>
      <c r="L12" s="647">
        <v>0</v>
      </c>
      <c r="M12" s="647">
        <v>0</v>
      </c>
      <c r="N12" s="647">
        <v>0</v>
      </c>
      <c r="O12" s="647">
        <v>0</v>
      </c>
      <c r="P12" s="647">
        <v>0</v>
      </c>
      <c r="Q12" s="606">
        <v>80</v>
      </c>
      <c r="R12" s="608">
        <v>0.2</v>
      </c>
      <c r="S12" s="758">
        <v>3.1536000000000002E-2</v>
      </c>
      <c r="T12" s="628"/>
      <c r="U12" s="808">
        <v>0.41666666666666663</v>
      </c>
      <c r="V12" s="808"/>
      <c r="W12" s="1269"/>
      <c r="X12" s="1269"/>
      <c r="Y12" s="647">
        <v>0</v>
      </c>
      <c r="Z12" s="647">
        <v>5</v>
      </c>
      <c r="AB12" s="606" t="e">
        <f>#REF!/1000</f>
        <v>#REF!</v>
      </c>
      <c r="AC12" s="606">
        <v>0.9</v>
      </c>
      <c r="AJ12" s="606" t="s">
        <v>1667</v>
      </c>
    </row>
    <row r="13" spans="2:40">
      <c r="B13" s="606" t="s">
        <v>1863</v>
      </c>
      <c r="C13" s="606" t="s">
        <v>1781</v>
      </c>
      <c r="D13" s="606" t="s">
        <v>1783</v>
      </c>
      <c r="E13" s="606" t="s">
        <v>1870</v>
      </c>
      <c r="F13" s="606" t="s">
        <v>1684</v>
      </c>
      <c r="G13" s="628">
        <f>AC13</f>
        <v>0.81</v>
      </c>
      <c r="H13" s="647">
        <f t="shared" si="0"/>
        <v>0</v>
      </c>
      <c r="I13" s="647">
        <v>0</v>
      </c>
      <c r="J13" s="647">
        <v>0</v>
      </c>
      <c r="K13" s="647">
        <f t="shared" si="1"/>
        <v>0</v>
      </c>
      <c r="L13" s="647">
        <v>0</v>
      </c>
      <c r="M13" s="647">
        <v>0</v>
      </c>
      <c r="N13" s="647">
        <v>0</v>
      </c>
      <c r="O13" s="647">
        <v>0</v>
      </c>
      <c r="P13" s="647">
        <v>0</v>
      </c>
      <c r="Q13" s="606">
        <v>80</v>
      </c>
      <c r="R13" s="608">
        <v>0.2</v>
      </c>
      <c r="S13" s="758">
        <v>3.1536000000000002E-2</v>
      </c>
      <c r="T13" s="628"/>
      <c r="U13" s="808">
        <v>0.41666666666666663</v>
      </c>
      <c r="V13" s="808"/>
      <c r="W13" s="808"/>
      <c r="X13" s="808"/>
      <c r="Y13" s="647">
        <v>0</v>
      </c>
      <c r="Z13" s="647">
        <v>5</v>
      </c>
      <c r="AC13" s="606">
        <v>0.81</v>
      </c>
      <c r="AJ13" s="606" t="s">
        <v>1667</v>
      </c>
    </row>
    <row r="14" spans="2:40">
      <c r="B14" s="606" t="s">
        <v>1864</v>
      </c>
      <c r="C14" s="606" t="s">
        <v>1782</v>
      </c>
      <c r="D14" s="606" t="s">
        <v>1784</v>
      </c>
      <c r="E14" s="606" t="s">
        <v>1651</v>
      </c>
      <c r="F14" s="606" t="s">
        <v>1684</v>
      </c>
      <c r="G14" s="628">
        <f>AC14</f>
        <v>0.8</v>
      </c>
      <c r="H14" s="647">
        <f t="shared" si="0"/>
        <v>0</v>
      </c>
      <c r="I14" s="647">
        <v>0</v>
      </c>
      <c r="J14" s="647">
        <v>0</v>
      </c>
      <c r="K14" s="647">
        <f t="shared" si="1"/>
        <v>0</v>
      </c>
      <c r="L14" s="647">
        <v>0</v>
      </c>
      <c r="M14" s="647">
        <v>0</v>
      </c>
      <c r="N14" s="647">
        <v>0</v>
      </c>
      <c r="O14" s="647">
        <v>0</v>
      </c>
      <c r="P14" s="647">
        <v>0</v>
      </c>
      <c r="Q14" s="606">
        <v>80</v>
      </c>
      <c r="R14" s="608">
        <v>0.2</v>
      </c>
      <c r="S14" s="758">
        <v>3.1536000000000002E-2</v>
      </c>
      <c r="T14" s="628"/>
      <c r="U14" s="808">
        <v>0.41666666666666663</v>
      </c>
      <c r="V14" s="808"/>
      <c r="Y14" s="647">
        <v>0</v>
      </c>
      <c r="Z14" s="647">
        <v>5</v>
      </c>
      <c r="AC14" s="606">
        <v>0.8</v>
      </c>
    </row>
    <row r="15" spans="2:40" s="1295" customFormat="1">
      <c r="B15" s="1295" t="s">
        <v>2201</v>
      </c>
      <c r="C15" s="1295" t="s">
        <v>2202</v>
      </c>
      <c r="D15" s="1295" t="s">
        <v>215</v>
      </c>
      <c r="E15" s="1295" t="s">
        <v>1656</v>
      </c>
      <c r="F15" s="1295" t="s">
        <v>1684</v>
      </c>
      <c r="G15" s="1296">
        <f>1</f>
        <v>1</v>
      </c>
      <c r="H15" s="1297">
        <f>1000000000</f>
        <v>1000000000</v>
      </c>
      <c r="I15" s="1297">
        <f t="shared" ref="I15:P15" si="2">1000000000</f>
        <v>1000000000</v>
      </c>
      <c r="J15" s="1297">
        <f t="shared" si="2"/>
        <v>1000000000</v>
      </c>
      <c r="K15" s="1297">
        <f t="shared" si="2"/>
        <v>1000000000</v>
      </c>
      <c r="L15" s="1297">
        <f t="shared" si="2"/>
        <v>1000000000</v>
      </c>
      <c r="M15" s="1297">
        <f t="shared" si="2"/>
        <v>1000000000</v>
      </c>
      <c r="N15" s="1297">
        <f t="shared" si="2"/>
        <v>1000000000</v>
      </c>
      <c r="O15" s="1297">
        <f t="shared" si="2"/>
        <v>1000000000</v>
      </c>
      <c r="P15" s="1297">
        <f t="shared" si="2"/>
        <v>1000000000</v>
      </c>
      <c r="Q15" s="1295">
        <v>100</v>
      </c>
      <c r="R15" s="1298">
        <v>1</v>
      </c>
      <c r="S15" s="1299">
        <f>8760*3.6/1000000</f>
        <v>3.1536000000000002E-2</v>
      </c>
      <c r="T15" s="1299">
        <v>0</v>
      </c>
      <c r="U15" s="1299"/>
      <c r="V15" s="1299"/>
      <c r="W15" s="1299"/>
      <c r="X15" s="1299"/>
      <c r="Y15" s="1297">
        <v>0</v>
      </c>
      <c r="Z15" s="1297">
        <v>5</v>
      </c>
      <c r="AD15" s="1300"/>
      <c r="AJ15" s="1295" t="s">
        <v>1667</v>
      </c>
      <c r="AM15" s="1295">
        <v>0.10390000000000001</v>
      </c>
      <c r="AN15" s="1295" t="s">
        <v>1670</v>
      </c>
    </row>
    <row r="16" spans="2:40">
      <c r="Y16" s="647"/>
      <c r="Z16" s="64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J87"/>
  <sheetViews>
    <sheetView topLeftCell="A13" workbookViewId="0">
      <selection activeCell="B21" sqref="B21"/>
    </sheetView>
  </sheetViews>
  <sheetFormatPr defaultColWidth="8.77734375" defaultRowHeight="13.2"/>
  <cols>
    <col min="2" max="2" width="17.109375" customWidth="1"/>
    <col min="3" max="3" width="36.6640625" customWidth="1"/>
    <col min="9" max="9" width="6.77734375" bestFit="1" customWidth="1"/>
  </cols>
  <sheetData>
    <row r="3" spans="2:10" ht="13.8">
      <c r="B3" s="9"/>
      <c r="C3" s="102"/>
      <c r="D3" s="102"/>
      <c r="E3" s="10" t="s">
        <v>7</v>
      </c>
      <c r="G3" s="102"/>
      <c r="H3" s="602"/>
      <c r="I3" s="602"/>
      <c r="J3" s="602"/>
    </row>
    <row r="4" spans="2:10" ht="27.6">
      <c r="B4" s="11" t="s">
        <v>1</v>
      </c>
      <c r="C4" s="11" t="s">
        <v>21</v>
      </c>
      <c r="D4" s="11" t="s">
        <v>81</v>
      </c>
      <c r="E4" s="103" t="s">
        <v>13</v>
      </c>
      <c r="F4" s="54" t="s">
        <v>82</v>
      </c>
      <c r="G4" s="11" t="s">
        <v>1655</v>
      </c>
      <c r="H4" s="11" t="s">
        <v>1787</v>
      </c>
      <c r="I4" s="11" t="s">
        <v>1788</v>
      </c>
      <c r="J4" s="1228" t="s">
        <v>63</v>
      </c>
    </row>
    <row r="5" spans="2:10" ht="13.8" thickBot="1">
      <c r="B5" s="104" t="s">
        <v>214</v>
      </c>
      <c r="C5" s="105"/>
      <c r="D5" s="105"/>
      <c r="E5" s="106"/>
      <c r="F5" s="107"/>
      <c r="G5" s="105"/>
      <c r="H5" s="105"/>
      <c r="I5" s="105"/>
      <c r="J5" s="105"/>
    </row>
    <row r="6" spans="2:10" ht="13.8" thickBot="1">
      <c r="B6" s="108" t="s">
        <v>22</v>
      </c>
      <c r="C6" s="109"/>
      <c r="D6" s="109"/>
      <c r="E6" s="109"/>
      <c r="F6" s="110"/>
      <c r="G6" s="109"/>
      <c r="H6" s="109"/>
      <c r="I6" s="109"/>
      <c r="J6" s="109"/>
    </row>
    <row r="7" spans="2:10">
      <c r="B7" t="str">
        <f>Processes!D56</f>
        <v>IMPELC-DE2DE3</v>
      </c>
      <c r="C7" s="602" t="str">
        <f>Processes!E56</f>
        <v>Import technology - Electricity to DE3 West</v>
      </c>
      <c r="D7" t="s">
        <v>1671</v>
      </c>
      <c r="E7" t="s">
        <v>215</v>
      </c>
      <c r="F7">
        <v>1</v>
      </c>
      <c r="G7">
        <v>50</v>
      </c>
      <c r="H7">
        <v>0.95</v>
      </c>
      <c r="I7" s="1139">
        <f t="shared" ref="I7:I50" si="0">3.6*8760/1000000</f>
        <v>3.1536000000000002E-2</v>
      </c>
      <c r="J7" s="1303">
        <v>15</v>
      </c>
    </row>
    <row r="8" spans="2:10">
      <c r="B8" s="602" t="str">
        <f>Processes!D57</f>
        <v>IMPELC-DE2DE5</v>
      </c>
      <c r="C8" s="602" t="str">
        <f>Processes!E57</f>
        <v>Import technology - Electricity to DE5 East</v>
      </c>
      <c r="D8" s="602" t="s">
        <v>1671</v>
      </c>
      <c r="E8" s="602" t="s">
        <v>215</v>
      </c>
      <c r="F8">
        <v>1</v>
      </c>
      <c r="G8" s="602">
        <v>50</v>
      </c>
      <c r="H8" s="602">
        <v>0.95</v>
      </c>
      <c r="I8" s="1139">
        <f t="shared" si="0"/>
        <v>3.1536000000000002E-2</v>
      </c>
      <c r="J8" s="1303">
        <v>15</v>
      </c>
    </row>
    <row r="9" spans="2:10">
      <c r="B9" s="602" t="str">
        <f>Processes!D58</f>
        <v>IMPELC-DE3DE2</v>
      </c>
      <c r="C9" s="602" t="str">
        <f>Processes!E58</f>
        <v xml:space="preserve">Import technology - Electricity to DE2 North </v>
      </c>
      <c r="D9" s="602" t="s">
        <v>1671</v>
      </c>
      <c r="E9" s="602" t="s">
        <v>215</v>
      </c>
      <c r="F9">
        <v>1</v>
      </c>
      <c r="G9" s="602">
        <v>50</v>
      </c>
      <c r="H9" s="602">
        <v>0.95</v>
      </c>
      <c r="I9" s="1139">
        <f t="shared" si="0"/>
        <v>3.1536000000000002E-2</v>
      </c>
      <c r="J9" s="1303">
        <v>15</v>
      </c>
    </row>
    <row r="10" spans="2:10">
      <c r="B10" s="602" t="str">
        <f>Processes!D59</f>
        <v>IMPELC-DE3DE4</v>
      </c>
      <c r="C10" s="602" t="str">
        <f>Processes!E59</f>
        <v>Import technology - Electricity to DE4 South</v>
      </c>
      <c r="D10" s="602" t="s">
        <v>1671</v>
      </c>
      <c r="E10" s="602" t="s">
        <v>215</v>
      </c>
      <c r="F10">
        <v>1</v>
      </c>
      <c r="G10" s="602">
        <v>50</v>
      </c>
      <c r="H10" s="602">
        <v>0.95</v>
      </c>
      <c r="I10" s="1139">
        <f t="shared" si="0"/>
        <v>3.1536000000000002E-2</v>
      </c>
      <c r="J10" s="1303">
        <v>15</v>
      </c>
    </row>
    <row r="11" spans="2:10">
      <c r="B11" s="602" t="str">
        <f>Processes!D60</f>
        <v>IMPELC-DE3DE5</v>
      </c>
      <c r="C11" s="602" t="str">
        <f>Processes!E60</f>
        <v>Import technology - Electricity to DE5 East</v>
      </c>
      <c r="D11" s="602" t="s">
        <v>1671</v>
      </c>
      <c r="E11" s="602" t="s">
        <v>215</v>
      </c>
      <c r="F11" s="602">
        <v>1</v>
      </c>
      <c r="G11" s="602">
        <v>50</v>
      </c>
      <c r="H11" s="602">
        <v>0.95</v>
      </c>
      <c r="I11" s="1139">
        <f t="shared" si="0"/>
        <v>3.1536000000000002E-2</v>
      </c>
      <c r="J11" s="1303">
        <v>15</v>
      </c>
    </row>
    <row r="12" spans="2:10">
      <c r="B12" s="602" t="str">
        <f>Processes!D61</f>
        <v>IMPELC-DE4DE3</v>
      </c>
      <c r="C12" s="602" t="str">
        <f>Processes!E61</f>
        <v>Import technology - Electricity to DE3 West</v>
      </c>
      <c r="D12" s="602" t="s">
        <v>1671</v>
      </c>
      <c r="E12" s="602" t="s">
        <v>215</v>
      </c>
      <c r="F12" s="602">
        <v>1</v>
      </c>
      <c r="G12" s="602">
        <v>50</v>
      </c>
      <c r="H12" s="602">
        <v>0.95</v>
      </c>
      <c r="I12" s="1139">
        <f t="shared" si="0"/>
        <v>3.1536000000000002E-2</v>
      </c>
      <c r="J12" s="1303">
        <v>15</v>
      </c>
    </row>
    <row r="13" spans="2:10">
      <c r="B13" s="602" t="str">
        <f>Processes!D62</f>
        <v>IMPELC-DE4DE5</v>
      </c>
      <c r="C13" s="602" t="str">
        <f>Processes!E62</f>
        <v>Import technology - Electricity to DE5 East</v>
      </c>
      <c r="D13" s="602" t="s">
        <v>1671</v>
      </c>
      <c r="E13" s="602" t="s">
        <v>215</v>
      </c>
      <c r="F13" s="602">
        <v>1</v>
      </c>
      <c r="G13" s="602">
        <v>50</v>
      </c>
      <c r="H13" s="602">
        <v>0.95</v>
      </c>
      <c r="I13" s="1139">
        <f t="shared" si="0"/>
        <v>3.1536000000000002E-2</v>
      </c>
      <c r="J13" s="1303">
        <v>15</v>
      </c>
    </row>
    <row r="14" spans="2:10">
      <c r="B14" s="602" t="str">
        <f>Processes!D63</f>
        <v>IMPELC-DE5DE2</v>
      </c>
      <c r="C14" s="602" t="str">
        <f>Processes!E63</f>
        <v xml:space="preserve">Import technology - Electricity to DE2 North </v>
      </c>
      <c r="D14" s="602" t="s">
        <v>1671</v>
      </c>
      <c r="E14" s="602" t="s">
        <v>215</v>
      </c>
      <c r="F14" s="602">
        <v>1</v>
      </c>
      <c r="G14" s="602">
        <v>50</v>
      </c>
      <c r="H14" s="602">
        <v>0.95</v>
      </c>
      <c r="I14" s="1139">
        <f t="shared" si="0"/>
        <v>3.1536000000000002E-2</v>
      </c>
      <c r="J14" s="1303">
        <v>15</v>
      </c>
    </row>
    <row r="15" spans="2:10">
      <c r="B15" s="602" t="str">
        <f>Processes!D64</f>
        <v>IMPELC-DE5DE4</v>
      </c>
      <c r="C15" s="602" t="str">
        <f>Processes!E64</f>
        <v>Import technology - Electricity to DE4 South</v>
      </c>
      <c r="D15" s="602" t="s">
        <v>1671</v>
      </c>
      <c r="E15" s="602" t="s">
        <v>215</v>
      </c>
      <c r="F15" s="602">
        <v>1</v>
      </c>
      <c r="G15" s="602">
        <v>50</v>
      </c>
      <c r="H15" s="602">
        <v>0.95</v>
      </c>
      <c r="I15" s="1139">
        <f t="shared" si="0"/>
        <v>3.1536000000000002E-2</v>
      </c>
      <c r="J15" s="1303">
        <v>15</v>
      </c>
    </row>
    <row r="16" spans="2:10">
      <c r="B16" s="602" t="str">
        <f>Processes!D65</f>
        <v>IMPELC-DE5DE3</v>
      </c>
      <c r="C16" s="602" t="str">
        <f>Processes!E65</f>
        <v>Import technology - Electricity to DE5 West</v>
      </c>
      <c r="D16" s="602" t="s">
        <v>1671</v>
      </c>
      <c r="E16" s="602" t="s">
        <v>215</v>
      </c>
      <c r="F16" s="602">
        <v>1</v>
      </c>
      <c r="G16" s="602">
        <v>50</v>
      </c>
      <c r="H16" s="602">
        <v>0.95</v>
      </c>
      <c r="I16" s="1139">
        <f t="shared" si="0"/>
        <v>3.1536000000000002E-2</v>
      </c>
      <c r="J16" s="1303">
        <v>15</v>
      </c>
    </row>
    <row r="17" spans="2:10">
      <c r="B17" s="602" t="str">
        <f>Processes!D66</f>
        <v>IMPELC-DK1DE2</v>
      </c>
      <c r="C17" s="602" t="str">
        <f>Processes!E66</f>
        <v xml:space="preserve">Import technology - Electricity to DE2 North </v>
      </c>
      <c r="D17" s="602"/>
      <c r="E17" s="602" t="s">
        <v>215</v>
      </c>
      <c r="F17" s="602">
        <v>1</v>
      </c>
      <c r="G17" s="602">
        <v>50</v>
      </c>
      <c r="H17" s="602">
        <v>0.95</v>
      </c>
      <c r="I17" s="1139">
        <f t="shared" si="0"/>
        <v>3.1536000000000002E-2</v>
      </c>
      <c r="J17" s="1303">
        <v>15</v>
      </c>
    </row>
    <row r="18" spans="2:10">
      <c r="B18" s="602" t="str">
        <f>Processes!D67</f>
        <v>IMPELC-SE4DE2</v>
      </c>
      <c r="C18" s="602" t="str">
        <f>Processes!E67</f>
        <v xml:space="preserve">Import technology - Electricity to DE2 North </v>
      </c>
      <c r="D18" s="602"/>
      <c r="E18" s="602" t="s">
        <v>215</v>
      </c>
      <c r="F18" s="602">
        <v>1</v>
      </c>
      <c r="G18" s="602">
        <v>50</v>
      </c>
      <c r="H18" s="602">
        <v>0.95</v>
      </c>
      <c r="I18" s="1139">
        <f t="shared" si="0"/>
        <v>3.1536000000000002E-2</v>
      </c>
      <c r="J18" s="1303">
        <v>15</v>
      </c>
    </row>
    <row r="19" spans="2:10">
      <c r="B19" s="602" t="str">
        <f>Processes!D68</f>
        <v>IMPELC-NLDE3</v>
      </c>
      <c r="C19" s="602" t="str">
        <f>Processes!E68</f>
        <v>Import technology - Electricity to DE3 East</v>
      </c>
      <c r="D19" s="602"/>
      <c r="E19" s="602" t="s">
        <v>215</v>
      </c>
      <c r="F19" s="602">
        <v>1</v>
      </c>
      <c r="G19" s="602">
        <v>50</v>
      </c>
      <c r="H19" s="602">
        <v>0.95</v>
      </c>
      <c r="I19" s="1139">
        <f t="shared" si="0"/>
        <v>3.1536000000000002E-2</v>
      </c>
      <c r="J19" s="602">
        <v>15</v>
      </c>
    </row>
    <row r="20" spans="2:10">
      <c r="B20" s="602" t="str">
        <f>Processes!D69</f>
        <v>IMPELC-FRDE4</v>
      </c>
      <c r="C20" s="602" t="str">
        <f>Processes!E69</f>
        <v>Import technology - Electricity to DE4 South</v>
      </c>
      <c r="D20" s="602"/>
      <c r="E20" s="602" t="s">
        <v>215</v>
      </c>
      <c r="F20" s="602">
        <v>1</v>
      </c>
      <c r="G20" s="602">
        <v>50</v>
      </c>
      <c r="H20" s="602">
        <v>0.95</v>
      </c>
      <c r="I20" s="1139">
        <f t="shared" si="0"/>
        <v>3.1536000000000002E-2</v>
      </c>
      <c r="J20" s="602">
        <v>15</v>
      </c>
    </row>
    <row r="21" spans="2:10">
      <c r="B21" s="602" t="str">
        <f>Processes!D70</f>
        <v>IMPELC-CHDE4</v>
      </c>
      <c r="C21" s="602" t="str">
        <f>Processes!E70</f>
        <v>Import technology - Electricity to DE4 South</v>
      </c>
      <c r="D21" s="602"/>
      <c r="E21" s="602" t="s">
        <v>215</v>
      </c>
      <c r="F21" s="602">
        <v>1</v>
      </c>
      <c r="G21" s="602">
        <v>50</v>
      </c>
      <c r="H21" s="602">
        <v>0.95</v>
      </c>
      <c r="I21" s="1139">
        <f t="shared" si="0"/>
        <v>3.1536000000000002E-2</v>
      </c>
      <c r="J21" s="602">
        <v>15</v>
      </c>
    </row>
    <row r="22" spans="2:10">
      <c r="B22" s="602" t="str">
        <f>Processes!D71</f>
        <v>IMPELC-ATDE4</v>
      </c>
      <c r="C22" s="602" t="str">
        <f>Processes!E71</f>
        <v>Import technology - Electricity to DE4 South</v>
      </c>
      <c r="D22" s="602"/>
      <c r="E22" s="602" t="s">
        <v>215</v>
      </c>
      <c r="F22" s="602">
        <v>1</v>
      </c>
      <c r="G22" s="602">
        <v>50</v>
      </c>
      <c r="H22" s="602">
        <v>0.95</v>
      </c>
      <c r="I22" s="1139">
        <f t="shared" si="0"/>
        <v>3.1536000000000002E-2</v>
      </c>
      <c r="J22" s="602">
        <v>15</v>
      </c>
    </row>
    <row r="23" spans="2:10">
      <c r="B23" s="602" t="str">
        <f>Processes!D72</f>
        <v>IMPELC-CZDE4</v>
      </c>
      <c r="C23" s="602" t="str">
        <f>Processes!E72</f>
        <v>Import technology - Electricity to DE4 South</v>
      </c>
      <c r="D23" s="602"/>
      <c r="E23" s="602" t="s">
        <v>215</v>
      </c>
      <c r="F23" s="602">
        <v>1</v>
      </c>
      <c r="G23" s="602">
        <v>50</v>
      </c>
      <c r="H23" s="602">
        <v>0.95</v>
      </c>
      <c r="I23" s="1139">
        <f t="shared" si="0"/>
        <v>3.1536000000000002E-2</v>
      </c>
      <c r="J23" s="602">
        <v>15</v>
      </c>
    </row>
    <row r="24" spans="2:10">
      <c r="B24" s="602" t="str">
        <f>Processes!D73</f>
        <v>IMPELC-DK2DE5</v>
      </c>
      <c r="C24" s="602" t="str">
        <f>Processes!E73</f>
        <v>Import technology - Electricity to DE5 East</v>
      </c>
      <c r="D24" s="602"/>
      <c r="E24" s="602" t="s">
        <v>215</v>
      </c>
      <c r="F24" s="602">
        <v>1</v>
      </c>
      <c r="G24" s="602">
        <v>50</v>
      </c>
      <c r="H24" s="602">
        <v>0.95</v>
      </c>
      <c r="I24" s="1139">
        <f t="shared" si="0"/>
        <v>3.1536000000000002E-2</v>
      </c>
      <c r="J24" s="602">
        <v>15</v>
      </c>
    </row>
    <row r="25" spans="2:10">
      <c r="B25" s="602" t="str">
        <f>Processes!D74</f>
        <v>IMPELC-PLDE5</v>
      </c>
      <c r="C25" s="602" t="str">
        <f>Processes!E74</f>
        <v>Import technology - Electricity to DE5 East</v>
      </c>
      <c r="D25" s="602"/>
      <c r="E25" s="602" t="s">
        <v>215</v>
      </c>
      <c r="F25" s="602">
        <v>1</v>
      </c>
      <c r="G25" s="602">
        <v>50</v>
      </c>
      <c r="H25" s="602">
        <v>0.95</v>
      </c>
      <c r="I25" s="1139">
        <f t="shared" si="0"/>
        <v>3.1536000000000002E-2</v>
      </c>
      <c r="J25" s="602">
        <v>15</v>
      </c>
    </row>
    <row r="26" spans="2:10">
      <c r="B26" s="602" t="str">
        <f>Processes!D75</f>
        <v>IMPELC-CZDE5</v>
      </c>
      <c r="C26" s="602" t="str">
        <f>Processes!E75</f>
        <v>Import technology - Electricity to DE5 East</v>
      </c>
      <c r="D26" s="602"/>
      <c r="E26" s="602" t="s">
        <v>215</v>
      </c>
      <c r="F26" s="602">
        <v>1</v>
      </c>
      <c r="G26" s="602">
        <v>50</v>
      </c>
      <c r="H26" s="602">
        <v>0.95</v>
      </c>
      <c r="I26" s="1139">
        <f t="shared" si="0"/>
        <v>3.1536000000000002E-2</v>
      </c>
      <c r="J26" s="602">
        <v>15</v>
      </c>
    </row>
    <row r="27" spans="2:10">
      <c r="B27" s="602" t="str">
        <f>Processes!D81</f>
        <v>IMPELC-DE2DE1</v>
      </c>
      <c r="C27" s="602" t="str">
        <f>Processes!E81</f>
        <v xml:space="preserve">Import technology - Electricity to DE1 </v>
      </c>
      <c r="D27" s="602" t="s">
        <v>215</v>
      </c>
      <c r="E27" s="602" t="s">
        <v>1656</v>
      </c>
      <c r="F27" s="602">
        <v>1</v>
      </c>
      <c r="G27" s="602">
        <v>50</v>
      </c>
      <c r="H27" s="602">
        <v>0.95</v>
      </c>
      <c r="I27" s="1139">
        <f t="shared" si="0"/>
        <v>3.1536000000000002E-2</v>
      </c>
      <c r="J27" s="602">
        <v>15</v>
      </c>
    </row>
    <row r="28" spans="2:10">
      <c r="B28" s="602" t="str">
        <f>Processes!D82</f>
        <v>IMPELC-DE3DE1</v>
      </c>
      <c r="C28" s="602" t="str">
        <f>Processes!E82</f>
        <v xml:space="preserve">Import technology - Electricity to DE1 </v>
      </c>
      <c r="D28" s="602" t="s">
        <v>215</v>
      </c>
      <c r="E28" s="602" t="s">
        <v>1656</v>
      </c>
      <c r="F28" s="602">
        <v>1</v>
      </c>
      <c r="G28" s="602">
        <v>50</v>
      </c>
      <c r="H28" s="602">
        <v>0.95</v>
      </c>
      <c r="I28" s="1139">
        <f t="shared" si="0"/>
        <v>3.1536000000000002E-2</v>
      </c>
      <c r="J28" s="602">
        <v>15</v>
      </c>
    </row>
    <row r="29" spans="2:10">
      <c r="B29" s="602" t="str">
        <f>Processes!D83</f>
        <v>IMPELC-DE4DE1</v>
      </c>
      <c r="C29" s="602" t="str">
        <f>Processes!E83</f>
        <v xml:space="preserve">Import technology - Electricity to DE1 </v>
      </c>
      <c r="D29" s="602" t="s">
        <v>215</v>
      </c>
      <c r="E29" s="602" t="s">
        <v>1656</v>
      </c>
      <c r="F29" s="602">
        <v>1</v>
      </c>
      <c r="G29" s="602">
        <v>50</v>
      </c>
      <c r="H29" s="602">
        <v>0.95</v>
      </c>
      <c r="I29" s="1139">
        <f t="shared" si="0"/>
        <v>3.1536000000000002E-2</v>
      </c>
      <c r="J29" s="602">
        <v>15</v>
      </c>
    </row>
    <row r="30" spans="2:10">
      <c r="B30" s="602" t="str">
        <f>Processes!D84</f>
        <v>IMPELC-DE5DE1</v>
      </c>
      <c r="C30" s="602" t="str">
        <f>Processes!E84</f>
        <v xml:space="preserve">Import technology - Electricity to DE1 </v>
      </c>
      <c r="D30" s="602" t="s">
        <v>215</v>
      </c>
      <c r="E30" s="602" t="s">
        <v>1656</v>
      </c>
      <c r="F30" s="602">
        <v>1</v>
      </c>
      <c r="G30" s="602">
        <v>50</v>
      </c>
      <c r="H30" s="602">
        <v>0.95</v>
      </c>
      <c r="I30" s="1139">
        <f t="shared" si="0"/>
        <v>3.1536000000000002E-2</v>
      </c>
      <c r="J30" s="602">
        <v>15</v>
      </c>
    </row>
    <row r="31" spans="2:10">
      <c r="B31" s="602" t="str">
        <f>Processes!D142</f>
        <v>EXPELC-DE2DE3</v>
      </c>
      <c r="C31" s="602" t="str">
        <f>Processes!E142</f>
        <v>Export technology - Electricity to DE2 North</v>
      </c>
      <c r="D31" s="602" t="s">
        <v>1671</v>
      </c>
      <c r="E31" s="602" t="s">
        <v>215</v>
      </c>
      <c r="F31" s="602">
        <v>1</v>
      </c>
      <c r="G31" s="602">
        <v>50</v>
      </c>
      <c r="H31" s="602">
        <v>0.95</v>
      </c>
      <c r="I31" s="1139">
        <f t="shared" si="0"/>
        <v>3.1536000000000002E-2</v>
      </c>
      <c r="J31" s="602">
        <v>15</v>
      </c>
    </row>
    <row r="32" spans="2:10">
      <c r="B32" s="602" t="str">
        <f>Processes!D143</f>
        <v>EXPELC-DE2DE5</v>
      </c>
      <c r="C32" s="602" t="str">
        <f>Processes!E143</f>
        <v xml:space="preserve">Export technology - Electricity to DE2 North </v>
      </c>
      <c r="D32" s="602" t="s">
        <v>1671</v>
      </c>
      <c r="E32" s="602" t="s">
        <v>215</v>
      </c>
      <c r="F32" s="602">
        <v>1</v>
      </c>
      <c r="G32" s="602">
        <v>50</v>
      </c>
      <c r="H32" s="602">
        <v>0.95</v>
      </c>
      <c r="I32" s="1139">
        <f t="shared" si="0"/>
        <v>3.1536000000000002E-2</v>
      </c>
      <c r="J32" s="602">
        <v>15</v>
      </c>
    </row>
    <row r="33" spans="2:10">
      <c r="B33" s="602" t="str">
        <f>Processes!D144</f>
        <v>EXPELC-DE3DE2</v>
      </c>
      <c r="C33" s="602" t="str">
        <f>Processes!E144</f>
        <v>Export technology - Electricity to DE3 West</v>
      </c>
      <c r="D33" s="602" t="s">
        <v>1671</v>
      </c>
      <c r="E33" s="602" t="s">
        <v>215</v>
      </c>
      <c r="F33" s="602">
        <v>1</v>
      </c>
      <c r="G33" s="602">
        <v>50</v>
      </c>
      <c r="H33" s="602">
        <v>0.95</v>
      </c>
      <c r="I33" s="1139">
        <f t="shared" si="0"/>
        <v>3.1536000000000002E-2</v>
      </c>
      <c r="J33" s="602">
        <v>15</v>
      </c>
    </row>
    <row r="34" spans="2:10">
      <c r="B34" s="602" t="str">
        <f>Processes!D145</f>
        <v>EXPELC-DE3DE4</v>
      </c>
      <c r="C34" s="602" t="str">
        <f>Processes!E145</f>
        <v>Export technology - Electricity to DE3 West</v>
      </c>
      <c r="D34" s="602" t="s">
        <v>1671</v>
      </c>
      <c r="E34" s="602" t="s">
        <v>215</v>
      </c>
      <c r="F34" s="602">
        <v>1</v>
      </c>
      <c r="G34" s="602">
        <v>50</v>
      </c>
      <c r="H34" s="602">
        <v>0.95</v>
      </c>
      <c r="I34" s="1139">
        <f t="shared" si="0"/>
        <v>3.1536000000000002E-2</v>
      </c>
      <c r="J34" s="602">
        <v>15</v>
      </c>
    </row>
    <row r="35" spans="2:10">
      <c r="B35" s="602" t="str">
        <f>Processes!D146</f>
        <v>EXPELC-DE3DE5</v>
      </c>
      <c r="C35" s="602" t="str">
        <f>Processes!E146</f>
        <v>Export technology - Electricity to DE3 West</v>
      </c>
      <c r="D35" s="602" t="s">
        <v>1671</v>
      </c>
      <c r="E35" s="602" t="s">
        <v>215</v>
      </c>
      <c r="F35" s="602">
        <v>1</v>
      </c>
      <c r="G35" s="602">
        <v>50</v>
      </c>
      <c r="H35" s="602">
        <v>0.95</v>
      </c>
      <c r="I35" s="1139">
        <f t="shared" si="0"/>
        <v>3.1536000000000002E-2</v>
      </c>
      <c r="J35" s="602">
        <v>15</v>
      </c>
    </row>
    <row r="36" spans="2:10">
      <c r="B36" s="602" t="str">
        <f>Processes!D147</f>
        <v>EXPELC-DE4DE3</v>
      </c>
      <c r="C36" s="602" t="str">
        <f>Processes!E147</f>
        <v>Export technology - Electricity to DE4 South</v>
      </c>
      <c r="D36" s="602" t="s">
        <v>1671</v>
      </c>
      <c r="E36" s="602" t="s">
        <v>215</v>
      </c>
      <c r="F36" s="602">
        <v>1</v>
      </c>
      <c r="G36" s="602">
        <v>50</v>
      </c>
      <c r="H36" s="602">
        <v>0.95</v>
      </c>
      <c r="I36" s="1139">
        <f t="shared" si="0"/>
        <v>3.1536000000000002E-2</v>
      </c>
      <c r="J36" s="602">
        <v>15</v>
      </c>
    </row>
    <row r="37" spans="2:10">
      <c r="B37" s="602" t="str">
        <f>Processes!D148</f>
        <v>EXPELC-DE4DE5</v>
      </c>
      <c r="C37" s="602" t="str">
        <f>Processes!E148</f>
        <v>Export technology - Electricity to DE4 South</v>
      </c>
      <c r="D37" s="602" t="s">
        <v>1671</v>
      </c>
      <c r="E37" s="602" t="s">
        <v>215</v>
      </c>
      <c r="F37" s="602">
        <v>1</v>
      </c>
      <c r="G37" s="602">
        <v>50</v>
      </c>
      <c r="H37" s="602">
        <v>0.95</v>
      </c>
      <c r="I37" s="1139">
        <f t="shared" si="0"/>
        <v>3.1536000000000002E-2</v>
      </c>
      <c r="J37" s="602">
        <v>15</v>
      </c>
    </row>
    <row r="38" spans="2:10">
      <c r="B38" s="602" t="str">
        <f>Processes!D149</f>
        <v>EXPELC-DE5DE2</v>
      </c>
      <c r="C38" s="602" t="str">
        <f>Processes!E149</f>
        <v>Export technology - Electricity to DE5 East</v>
      </c>
      <c r="D38" s="602" t="s">
        <v>1671</v>
      </c>
      <c r="E38" s="602" t="s">
        <v>215</v>
      </c>
      <c r="F38" s="602">
        <v>1</v>
      </c>
      <c r="G38" s="602">
        <v>50</v>
      </c>
      <c r="H38" s="602">
        <v>0.95</v>
      </c>
      <c r="I38" s="1139">
        <f t="shared" si="0"/>
        <v>3.1536000000000002E-2</v>
      </c>
      <c r="J38" s="602">
        <v>15</v>
      </c>
    </row>
    <row r="39" spans="2:10">
      <c r="B39" s="602" t="str">
        <f>Processes!D150</f>
        <v>EXPELC-DE5DE4</v>
      </c>
      <c r="C39" s="602" t="str">
        <f>Processes!E150</f>
        <v>Export technology - Electricity to DE5 East</v>
      </c>
      <c r="D39" s="602" t="s">
        <v>1671</v>
      </c>
      <c r="E39" s="602" t="s">
        <v>215</v>
      </c>
      <c r="F39" s="602">
        <v>1</v>
      </c>
      <c r="G39" s="602">
        <v>50</v>
      </c>
      <c r="H39" s="602">
        <v>0.95</v>
      </c>
      <c r="I39" s="1139">
        <f t="shared" si="0"/>
        <v>3.1536000000000002E-2</v>
      </c>
      <c r="J39" s="602">
        <v>15</v>
      </c>
    </row>
    <row r="40" spans="2:10">
      <c r="B40" s="602" t="str">
        <f>Processes!D151</f>
        <v>EXPELC-DE5DE3</v>
      </c>
      <c r="C40" s="602" t="str">
        <f>Processes!E151</f>
        <v>Export technology - Electricity to DE5 East</v>
      </c>
      <c r="D40" s="602" t="s">
        <v>1671</v>
      </c>
      <c r="E40" s="602" t="s">
        <v>215</v>
      </c>
      <c r="F40" s="602">
        <v>1</v>
      </c>
      <c r="G40" s="602">
        <v>50</v>
      </c>
      <c r="H40" s="602">
        <v>0.95</v>
      </c>
      <c r="I40" s="1139">
        <f t="shared" si="0"/>
        <v>3.1536000000000002E-2</v>
      </c>
      <c r="J40" s="602">
        <v>15</v>
      </c>
    </row>
    <row r="41" spans="2:10">
      <c r="B41" s="602" t="str">
        <f>Processes!D152</f>
        <v>EXPELC-DK1DE2</v>
      </c>
      <c r="C41" s="602" t="str">
        <f>Processes!E152</f>
        <v>Export technology - Electricity to Denmark1</v>
      </c>
      <c r="D41" s="602" t="s">
        <v>1671</v>
      </c>
      <c r="E41" s="602"/>
      <c r="F41" s="602">
        <v>1</v>
      </c>
      <c r="G41" s="602">
        <v>50</v>
      </c>
      <c r="H41" s="602">
        <v>0.95</v>
      </c>
      <c r="I41" s="1139">
        <f t="shared" si="0"/>
        <v>3.1536000000000002E-2</v>
      </c>
      <c r="J41" s="602">
        <v>15</v>
      </c>
    </row>
    <row r="42" spans="2:10">
      <c r="B42" s="602" t="str">
        <f>Processes!D153</f>
        <v>EXPELC-SE4DE2</v>
      </c>
      <c r="C42" s="602" t="str">
        <f>Processes!E153</f>
        <v>Export technology - Electricity to Sweden4</v>
      </c>
      <c r="D42" s="602" t="s">
        <v>1671</v>
      </c>
      <c r="E42" s="602"/>
      <c r="F42" s="602">
        <v>1</v>
      </c>
      <c r="G42" s="602">
        <v>50</v>
      </c>
      <c r="H42" s="602">
        <v>0.95</v>
      </c>
      <c r="I42" s="1139">
        <f t="shared" si="0"/>
        <v>3.1536000000000002E-2</v>
      </c>
      <c r="J42" s="602">
        <v>15</v>
      </c>
    </row>
    <row r="43" spans="2:10">
      <c r="B43" s="602" t="str">
        <f>Processes!D154</f>
        <v>EXPELC-NLDE3</v>
      </c>
      <c r="C43" s="602" t="str">
        <f>Processes!E154</f>
        <v>Export technology - Electricity to Holland</v>
      </c>
      <c r="D43" s="602" t="s">
        <v>1671</v>
      </c>
      <c r="E43" s="602"/>
      <c r="F43" s="602">
        <v>1</v>
      </c>
      <c r="G43" s="602">
        <v>50</v>
      </c>
      <c r="H43" s="602">
        <v>0.95</v>
      </c>
      <c r="I43" s="1139">
        <f t="shared" si="0"/>
        <v>3.1536000000000002E-2</v>
      </c>
      <c r="J43" s="602">
        <v>15</v>
      </c>
    </row>
    <row r="44" spans="2:10">
      <c r="B44" s="602" t="str">
        <f>Processes!D155</f>
        <v>EXPELC-FRDE4</v>
      </c>
      <c r="C44" s="602" t="str">
        <f>Processes!E155</f>
        <v>Export technology - Electricity to France</v>
      </c>
      <c r="D44" s="602" t="s">
        <v>1671</v>
      </c>
      <c r="E44" s="602"/>
      <c r="F44" s="602">
        <v>1</v>
      </c>
      <c r="G44" s="602">
        <v>50</v>
      </c>
      <c r="H44" s="602">
        <v>0.95</v>
      </c>
      <c r="I44" s="1139">
        <f t="shared" si="0"/>
        <v>3.1536000000000002E-2</v>
      </c>
      <c r="J44" s="602">
        <v>15</v>
      </c>
    </row>
    <row r="45" spans="2:10">
      <c r="B45" s="602" t="str">
        <f>Processes!D156</f>
        <v>EXPELC-CHDE4</v>
      </c>
      <c r="C45" s="602" t="str">
        <f>Processes!E156</f>
        <v>Export technology - Electricity to Switzerland</v>
      </c>
      <c r="D45" s="602" t="s">
        <v>1671</v>
      </c>
      <c r="E45" s="602"/>
      <c r="F45" s="602">
        <v>1</v>
      </c>
      <c r="G45" s="602">
        <v>50</v>
      </c>
      <c r="H45" s="602">
        <v>0.95</v>
      </c>
      <c r="I45" s="1139">
        <f t="shared" si="0"/>
        <v>3.1536000000000002E-2</v>
      </c>
      <c r="J45" s="602">
        <v>15</v>
      </c>
    </row>
    <row r="46" spans="2:10">
      <c r="B46" s="602" t="str">
        <f>Processes!D157</f>
        <v>EXPELC-ATDE4</v>
      </c>
      <c r="C46" s="602" t="str">
        <f>Processes!E157</f>
        <v>Export technology - Electricity to Austria</v>
      </c>
      <c r="D46" s="602" t="s">
        <v>1671</v>
      </c>
      <c r="E46" s="602"/>
      <c r="F46" s="602">
        <v>1</v>
      </c>
      <c r="G46" s="602">
        <v>50</v>
      </c>
      <c r="H46" s="602">
        <v>0.95</v>
      </c>
      <c r="I46" s="1139">
        <f t="shared" si="0"/>
        <v>3.1536000000000002E-2</v>
      </c>
      <c r="J46" s="602">
        <v>15</v>
      </c>
    </row>
    <row r="47" spans="2:10">
      <c r="B47" s="602" t="str">
        <f>Processes!D158</f>
        <v>EXPELC-CZDE4</v>
      </c>
      <c r="C47" s="602" t="str">
        <f>Processes!E158</f>
        <v>Export technology - Electricity to Czech</v>
      </c>
      <c r="D47" s="602" t="s">
        <v>1671</v>
      </c>
      <c r="E47" s="602"/>
      <c r="F47" s="602">
        <v>1</v>
      </c>
      <c r="G47" s="602">
        <v>50</v>
      </c>
      <c r="H47" s="602">
        <v>0.95</v>
      </c>
      <c r="I47" s="1139">
        <f t="shared" si="0"/>
        <v>3.1536000000000002E-2</v>
      </c>
      <c r="J47" s="602">
        <v>15</v>
      </c>
    </row>
    <row r="48" spans="2:10">
      <c r="B48" s="602" t="str">
        <f>Processes!D159</f>
        <v>EXPELC-DK2DE5</v>
      </c>
      <c r="C48" s="602" t="str">
        <f>Processes!E159</f>
        <v>Export technology - Electricity to Denmark2</v>
      </c>
      <c r="D48" s="602" t="s">
        <v>1671</v>
      </c>
      <c r="E48" s="602"/>
      <c r="F48" s="602">
        <v>1</v>
      </c>
      <c r="G48" s="602">
        <v>50</v>
      </c>
      <c r="H48" s="602">
        <v>0.95</v>
      </c>
      <c r="I48" s="1139">
        <f t="shared" si="0"/>
        <v>3.1536000000000002E-2</v>
      </c>
      <c r="J48" s="602">
        <v>15</v>
      </c>
    </row>
    <row r="49" spans="2:10">
      <c r="B49" s="602" t="str">
        <f>Processes!D160</f>
        <v>EXPELC-PLDE5</v>
      </c>
      <c r="C49" s="602" t="str">
        <f>Processes!E160</f>
        <v>Export technology - Electricity to Poland</v>
      </c>
      <c r="D49" s="602" t="s">
        <v>1671</v>
      </c>
      <c r="E49" s="602"/>
      <c r="F49" s="602">
        <v>1</v>
      </c>
      <c r="G49" s="602">
        <v>50</v>
      </c>
      <c r="H49" s="602">
        <v>0.95</v>
      </c>
      <c r="I49" s="1139">
        <f t="shared" si="0"/>
        <v>3.1536000000000002E-2</v>
      </c>
      <c r="J49" s="602">
        <v>15</v>
      </c>
    </row>
    <row r="50" spans="2:10">
      <c r="B50" s="602" t="str">
        <f>Processes!D161</f>
        <v>EXPELC-CZDE5</v>
      </c>
      <c r="C50" s="602" t="str">
        <f>Processes!E161</f>
        <v>Export technology - Electricity to Czech</v>
      </c>
      <c r="D50" s="602" t="s">
        <v>1671</v>
      </c>
      <c r="E50" s="602"/>
      <c r="F50" s="602">
        <v>1</v>
      </c>
      <c r="G50" s="602">
        <v>50</v>
      </c>
      <c r="H50" s="602">
        <v>0.95</v>
      </c>
      <c r="I50" s="1139">
        <f t="shared" si="0"/>
        <v>3.1536000000000002E-2</v>
      </c>
      <c r="J50" s="602">
        <v>15</v>
      </c>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row r="68" spans="2:10">
      <c r="B68" s="602"/>
      <c r="C68" s="602"/>
      <c r="D68" s="602"/>
      <c r="E68" s="602"/>
      <c r="F68" s="602"/>
      <c r="G68" s="602"/>
      <c r="H68" s="602"/>
      <c r="I68" s="1139"/>
      <c r="J68" s="602"/>
    </row>
    <row r="69" spans="2:10">
      <c r="B69" s="602"/>
      <c r="C69" s="602"/>
      <c r="D69" s="602"/>
      <c r="E69" s="602"/>
      <c r="F69" s="602"/>
      <c r="G69" s="602"/>
      <c r="H69" s="602"/>
      <c r="I69" s="1139"/>
      <c r="J69" s="602"/>
    </row>
    <row r="70" spans="2:10">
      <c r="B70" s="602"/>
      <c r="C70" s="602"/>
      <c r="D70" s="602"/>
      <c r="E70" s="602"/>
      <c r="F70" s="602"/>
      <c r="G70" s="602"/>
      <c r="H70" s="602"/>
      <c r="I70" s="1139"/>
      <c r="J70" s="602"/>
    </row>
    <row r="71" spans="2:10">
      <c r="B71" s="602"/>
      <c r="C71" s="602"/>
      <c r="D71" s="602"/>
      <c r="E71" s="602"/>
      <c r="F71" s="602"/>
      <c r="G71" s="602"/>
      <c r="H71" s="602"/>
      <c r="I71" s="1139"/>
      <c r="J71" s="602"/>
    </row>
    <row r="72" spans="2:10">
      <c r="B72" s="602"/>
      <c r="C72" s="602"/>
      <c r="D72" s="602"/>
      <c r="E72" s="602"/>
      <c r="F72" s="602"/>
      <c r="G72" s="602"/>
      <c r="H72" s="602"/>
      <c r="I72" s="1139"/>
      <c r="J72" s="602"/>
    </row>
    <row r="73" spans="2:10">
      <c r="B73" s="602"/>
      <c r="C73" s="602"/>
      <c r="D73" s="602"/>
      <c r="E73" s="602"/>
      <c r="F73" s="602"/>
      <c r="G73" s="602"/>
      <c r="H73" s="602"/>
      <c r="I73" s="1139"/>
      <c r="J73" s="602"/>
    </row>
    <row r="74" spans="2:10">
      <c r="B74" s="602"/>
      <c r="C74" s="602"/>
      <c r="D74" s="602"/>
      <c r="E74" s="602"/>
      <c r="F74" s="602"/>
      <c r="G74" s="602"/>
      <c r="H74" s="602"/>
      <c r="I74" s="1139"/>
      <c r="J74" s="602"/>
    </row>
    <row r="75" spans="2:10">
      <c r="B75" s="602"/>
      <c r="C75" s="602"/>
      <c r="D75" s="602"/>
      <c r="E75" s="602"/>
      <c r="F75" s="602"/>
      <c r="G75" s="602"/>
      <c r="H75" s="602"/>
      <c r="I75" s="1139"/>
      <c r="J75" s="602"/>
    </row>
    <row r="76" spans="2:10">
      <c r="B76" s="602"/>
      <c r="C76" s="602"/>
      <c r="D76" s="602"/>
      <c r="E76" s="602"/>
      <c r="F76" s="602"/>
      <c r="G76" s="602"/>
      <c r="H76" s="602"/>
      <c r="I76" s="1139"/>
      <c r="J76" s="602"/>
    </row>
    <row r="77" spans="2:10">
      <c r="B77" s="602"/>
      <c r="C77" s="602"/>
      <c r="D77" s="602"/>
      <c r="E77" s="602"/>
      <c r="F77" s="602"/>
      <c r="G77" s="602"/>
      <c r="H77" s="602"/>
      <c r="I77" s="1139"/>
      <c r="J77" s="602"/>
    </row>
    <row r="78" spans="2:10">
      <c r="B78" s="602"/>
      <c r="C78" s="602"/>
      <c r="D78" s="602"/>
      <c r="E78" s="602"/>
      <c r="F78" s="602"/>
      <c r="G78" s="602"/>
      <c r="H78" s="602"/>
      <c r="I78" s="1139"/>
      <c r="J78" s="602"/>
    </row>
    <row r="79" spans="2:10">
      <c r="B79" s="602"/>
      <c r="C79" s="602"/>
      <c r="D79" s="602"/>
      <c r="E79" s="602"/>
      <c r="F79" s="602"/>
      <c r="G79" s="602"/>
      <c r="H79" s="602"/>
      <c r="I79" s="1139"/>
      <c r="J79" s="602"/>
    </row>
    <row r="80" spans="2:10">
      <c r="B80" s="602"/>
      <c r="C80" s="602"/>
      <c r="D80" s="602"/>
      <c r="E80" s="602"/>
      <c r="F80" s="602"/>
      <c r="G80" s="602"/>
      <c r="H80" s="602"/>
      <c r="I80" s="1139"/>
      <c r="J80" s="602"/>
    </row>
    <row r="81" spans="2:10">
      <c r="B81" s="602"/>
      <c r="C81" s="602"/>
      <c r="D81" s="602"/>
      <c r="E81" s="602"/>
      <c r="F81" s="602"/>
      <c r="G81" s="602"/>
      <c r="H81" s="602"/>
      <c r="I81" s="1139"/>
      <c r="J81" s="602"/>
    </row>
    <row r="82" spans="2:10">
      <c r="B82" s="602"/>
      <c r="C82" s="602"/>
      <c r="D82" s="602"/>
      <c r="E82" s="602"/>
      <c r="F82" s="602"/>
      <c r="G82" s="602"/>
      <c r="H82" s="602"/>
      <c r="I82" s="1139"/>
      <c r="J82" s="602"/>
    </row>
    <row r="83" spans="2:10">
      <c r="B83" s="602"/>
      <c r="C83" s="602"/>
      <c r="D83" s="602"/>
      <c r="E83" s="602"/>
      <c r="F83" s="602"/>
      <c r="G83" s="602"/>
      <c r="H83" s="602"/>
      <c r="I83" s="1139"/>
      <c r="J83" s="602"/>
    </row>
    <row r="84" spans="2:10">
      <c r="B84" s="602"/>
      <c r="C84" s="602"/>
      <c r="D84" s="602"/>
      <c r="E84" s="602"/>
      <c r="F84" s="602"/>
      <c r="G84" s="602"/>
      <c r="H84" s="602"/>
      <c r="I84" s="1139"/>
      <c r="J84" s="602"/>
    </row>
    <row r="85" spans="2:10">
      <c r="B85" s="602"/>
      <c r="C85" s="602"/>
      <c r="D85" s="602"/>
      <c r="E85" s="602"/>
      <c r="F85" s="602"/>
      <c r="G85" s="602"/>
      <c r="H85" s="602"/>
      <c r="I85" s="1139"/>
      <c r="J85" s="602"/>
    </row>
    <row r="86" spans="2:10">
      <c r="B86" s="602"/>
      <c r="C86" s="602"/>
      <c r="D86" s="602"/>
      <c r="E86" s="602"/>
      <c r="F86" s="602"/>
      <c r="G86" s="602"/>
      <c r="H86" s="602"/>
      <c r="I86" s="1139"/>
      <c r="J86" s="602"/>
    </row>
    <row r="87" spans="2:10">
      <c r="B87" s="602"/>
      <c r="C87" s="602"/>
      <c r="D87" s="602"/>
      <c r="E87" s="602"/>
      <c r="F87" s="602"/>
      <c r="G87" s="602"/>
      <c r="H87" s="602"/>
      <c r="I87" s="1139"/>
      <c r="J87"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G2072"/>
  <sheetViews>
    <sheetView tabSelected="1" zoomScale="70" zoomScaleNormal="70" workbookViewId="0">
      <pane xSplit="2" ySplit="6" topLeftCell="AH7" activePane="bottomRight" state="frozen"/>
      <selection pane="topRight" activeCell="C1" sqref="C1"/>
      <selection pane="bottomLeft" activeCell="A6" sqref="A6"/>
      <selection pane="bottomRight" activeCell="B7" sqref="B7:AV7"/>
    </sheetView>
  </sheetViews>
  <sheetFormatPr defaultColWidth="8.44140625" defaultRowHeight="13.2"/>
  <cols>
    <col min="1" max="1" width="3.44140625" style="484" customWidth="1"/>
    <col min="2" max="2" width="14.21875" style="484" customWidth="1"/>
    <col min="3" max="3" width="42.44140625" style="484" customWidth="1"/>
    <col min="4" max="4" width="37.21875" style="484" bestFit="1" customWidth="1"/>
    <col min="5" max="5" width="22.4414062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44140625" style="602"/>
    <col min="77" max="77" width="8.44140625" style="484"/>
    <col min="78" max="78" width="8.44140625" style="484" customWidth="1"/>
    <col min="79" max="16384" width="8.44140625" style="484"/>
  </cols>
  <sheetData>
    <row r="1" spans="2:102">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1136"/>
      <c r="BJ5" s="1166"/>
      <c r="BK5" s="1166"/>
      <c r="BL5" s="1166"/>
      <c r="BM5" s="1166"/>
      <c r="BN5" s="1166"/>
      <c r="BO5" s="1166"/>
      <c r="BP5" s="1166"/>
      <c r="BQ5" s="116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row>
    <row r="6" spans="2:102"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7"/>
      <c r="BJ6" s="1167"/>
      <c r="BK6" s="1167"/>
      <c r="BL6" s="1167"/>
      <c r="BM6" s="1167"/>
      <c r="BN6" s="1167"/>
      <c r="BO6" s="1167"/>
      <c r="BP6" s="1167"/>
      <c r="BQ6" s="1167"/>
      <c r="BR6" s="1167"/>
      <c r="BS6" s="1167"/>
      <c r="BT6" s="1167"/>
      <c r="BU6" s="1167"/>
      <c r="BV6" s="1167"/>
      <c r="BW6" s="1167"/>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s="602" customFormat="1">
      <c r="B7" s="1358" t="s">
        <v>2223</v>
      </c>
      <c r="C7" s="1358" t="s">
        <v>2224</v>
      </c>
      <c r="D7" s="1358"/>
      <c r="E7" s="1358" t="s">
        <v>215</v>
      </c>
      <c r="F7" s="1358" t="s">
        <v>1684</v>
      </c>
      <c r="G7" s="1358">
        <v>100</v>
      </c>
      <c r="H7" s="1358">
        <v>100</v>
      </c>
      <c r="I7" s="1358">
        <v>100</v>
      </c>
      <c r="J7" s="1358">
        <v>100</v>
      </c>
      <c r="K7" s="1358">
        <v>100</v>
      </c>
      <c r="L7" s="1358">
        <v>100</v>
      </c>
      <c r="M7" s="1358">
        <v>100</v>
      </c>
      <c r="N7" s="1358">
        <v>100</v>
      </c>
      <c r="O7" s="1358">
        <v>100</v>
      </c>
      <c r="P7" s="1358">
        <v>100</v>
      </c>
      <c r="Q7" s="1358">
        <v>100</v>
      </c>
      <c r="R7" s="1358">
        <v>100</v>
      </c>
      <c r="S7" s="1358">
        <v>100</v>
      </c>
      <c r="T7" s="1358">
        <v>100</v>
      </c>
      <c r="U7" s="1358">
        <v>100</v>
      </c>
      <c r="V7" s="1358">
        <v>100</v>
      </c>
      <c r="W7" s="1358">
        <v>100</v>
      </c>
      <c r="X7" s="1358">
        <v>100</v>
      </c>
      <c r="Y7" s="1358">
        <v>100</v>
      </c>
      <c r="Z7" s="1358">
        <v>100</v>
      </c>
      <c r="AA7" s="1358">
        <v>100</v>
      </c>
      <c r="AB7" s="1358">
        <v>100</v>
      </c>
      <c r="AC7" s="1358">
        <v>100</v>
      </c>
      <c r="AD7" s="1358">
        <v>100</v>
      </c>
      <c r="AE7" s="1358">
        <v>100</v>
      </c>
      <c r="AF7" s="1358">
        <v>100</v>
      </c>
      <c r="AG7" s="1358">
        <v>100</v>
      </c>
      <c r="AH7" s="1358">
        <v>100</v>
      </c>
      <c r="AI7" s="1358">
        <v>100</v>
      </c>
      <c r="AJ7" s="1358">
        <v>100</v>
      </c>
      <c r="AK7" s="1358">
        <v>100</v>
      </c>
      <c r="AL7" s="1358">
        <v>100</v>
      </c>
      <c r="AM7" s="1358">
        <v>100</v>
      </c>
      <c r="AN7" s="1358">
        <v>100</v>
      </c>
      <c r="AO7" s="1358">
        <v>100</v>
      </c>
      <c r="AP7" s="1358">
        <v>100</v>
      </c>
      <c r="AQ7" s="1358">
        <v>100</v>
      </c>
      <c r="AR7" s="1358">
        <v>100</v>
      </c>
      <c r="AS7" s="1358">
        <v>100</v>
      </c>
      <c r="AT7" s="1358">
        <v>100</v>
      </c>
      <c r="AU7" s="1358">
        <v>100</v>
      </c>
      <c r="AV7" s="1358">
        <v>5</v>
      </c>
      <c r="AW7" s="1357"/>
      <c r="AX7" s="1357"/>
      <c r="AY7" s="1357"/>
      <c r="AZ7" s="1357"/>
      <c r="BA7" s="1357"/>
      <c r="BB7" s="1357"/>
      <c r="BC7" s="1357"/>
      <c r="BD7" s="1357"/>
      <c r="BE7" s="1357"/>
      <c r="BF7" s="1357"/>
      <c r="BG7" s="1357"/>
      <c r="BH7" s="1357"/>
      <c r="BI7" s="1357"/>
      <c r="BJ7" s="1167"/>
      <c r="BK7" s="1167"/>
      <c r="BL7" s="1167"/>
      <c r="BM7" s="1167"/>
      <c r="BN7" s="1167"/>
      <c r="BO7" s="1167"/>
      <c r="BP7" s="1167"/>
      <c r="BQ7" s="1167"/>
      <c r="BR7" s="1167"/>
      <c r="BS7" s="1167"/>
      <c r="BT7" s="1167"/>
      <c r="BU7" s="1167"/>
      <c r="BV7" s="1167"/>
      <c r="BW7" s="1167"/>
      <c r="BX7" s="3"/>
      <c r="BY7" s="3"/>
      <c r="BZ7" s="3"/>
      <c r="CA7" s="3"/>
      <c r="CB7" s="3"/>
      <c r="CC7" s="3"/>
      <c r="CD7" s="3"/>
      <c r="CE7" s="3"/>
      <c r="CF7" s="3"/>
      <c r="CG7" s="3"/>
      <c r="CH7" s="3"/>
      <c r="CI7" s="3"/>
      <c r="CJ7" s="3"/>
      <c r="CK7" s="3"/>
      <c r="CL7" s="3"/>
      <c r="CM7" s="3"/>
      <c r="CN7" s="3"/>
      <c r="CO7" s="3"/>
      <c r="CP7" s="3"/>
      <c r="CQ7" s="3"/>
      <c r="CR7" s="3"/>
      <c r="CS7" s="3"/>
      <c r="CT7" s="3"/>
      <c r="CU7" s="3"/>
      <c r="CV7" s="3"/>
      <c r="CW7" s="3"/>
      <c r="CX7" s="3"/>
    </row>
    <row r="8" spans="2:102" ht="14.4">
      <c r="B8" s="8" t="str">
        <f>Processes!D6</f>
        <v>IMPPEA</v>
      </c>
      <c r="C8" s="8" t="str">
        <f>Processes!E6</f>
        <v>Import technology - Peat</v>
      </c>
      <c r="D8" s="216"/>
      <c r="E8" s="216" t="str">
        <f>IF(LEN(B8)=6,RIGHT(B8,3),RIGHT(B8,4))</f>
        <v>PEA</v>
      </c>
      <c r="F8" s="540" t="s">
        <v>1579</v>
      </c>
      <c r="G8" s="483">
        <f>IFERROR(INDEX($G$123:$AU$178,MATCH($E8,$E$123:$E$178,0),MATCH(G$6,$G$122:$AU$122,0)),0)</f>
        <v>46</v>
      </c>
      <c r="H8" s="483">
        <f>IFERROR(INDEX($G$123:$AU$178,MATCH($E8,$E$123:$E$178,0),MATCH(H$6,$G$122:$AU$122,0)),0)</f>
        <v>46</v>
      </c>
      <c r="I8" s="483">
        <f>IFERROR(INDEX($G$123:$AU$178,MATCH($E8,$E$123:$E$178,0),MATCH(I$6,$G$122:$AU$122,0)),0)</f>
        <v>46</v>
      </c>
      <c r="J8" s="483">
        <f>IFERROR(INDEX($G$123:$AU$178,MATCH($E8,$E$123:$E$178,0),MATCH(J$6,$G$122:$AU$122,0)),0)</f>
        <v>45.7</v>
      </c>
      <c r="K8" s="483">
        <f>IFERROR(INDEX($G$123:$AU$178,MATCH($E8,$E$123:$E$178,0),MATCH(K$6,$G$122:$AU$122,0)),0)</f>
        <v>45.3</v>
      </c>
      <c r="L8" s="483">
        <f>IFERROR(INDEX($G$123:$AU$178,MATCH($E8,$E$123:$E$178,0),MATCH(L$6,$G$122:$AU$122,0)),0)</f>
        <v>44.9</v>
      </c>
      <c r="M8" s="483">
        <f>IFERROR(INDEX($G$123:$AU$178,MATCH($E8,$E$123:$E$178,0),MATCH(M$6,$G$122:$AU$122,0)),0)</f>
        <v>45.4</v>
      </c>
      <c r="N8" s="483">
        <f>IFERROR(INDEX($G$123:$AU$178,MATCH($E8,$E$123:$E$178,0),MATCH(N$6,$G$122:$AU$122,0)),0)</f>
        <v>45.9</v>
      </c>
      <c r="O8" s="483">
        <f>IFERROR(INDEX($G$123:$AU$178,MATCH($E8,$E$123:$E$178,0),MATCH(O$6,$G$122:$AU$122,0)),0)</f>
        <v>45.179472202489855</v>
      </c>
      <c r="P8" s="483">
        <f>IFERROR(INDEX($G$123:$AU$178,MATCH($E8,$E$123:$E$178,0),MATCH(P$6,$G$122:$AU$122,0)),0)</f>
        <v>45.117600562980392</v>
      </c>
      <c r="Q8" s="483">
        <f>IFERROR(INDEX($G$123:$AU$178,MATCH($E8,$E$123:$E$178,0),MATCH(Q$6,$G$122:$AU$122,0)),0)</f>
        <v>45.248389703133633</v>
      </c>
      <c r="R8" s="483">
        <f>IFERROR(INDEX($G$123:$AU$178,MATCH($E8,$E$123:$E$178,0),MATCH(R$6,$G$122:$AU$122,0)),0)</f>
        <v>45.190250127598674</v>
      </c>
      <c r="S8" s="483">
        <f>IFERROR(INDEX($G$123:$AU$178,MATCH($E8,$E$123:$E$178,0),MATCH(S$6,$G$122:$AU$122,0)),0)</f>
        <v>45.392121473736516</v>
      </c>
      <c r="T8" s="483">
        <f>IFERROR(INDEX($G$123:$AU$178,MATCH($E8,$E$123:$E$178,0),MATCH(T$6,$G$122:$AU$122,0)),0)</f>
        <v>45.644433925671841</v>
      </c>
      <c r="U8" s="483">
        <f>IFERROR(INDEX($G$123:$AU$178,MATCH($E8,$E$123:$E$178,0),MATCH(U$6,$G$122:$AU$122,0)),0)</f>
        <v>45.923015098100862</v>
      </c>
      <c r="V8" s="483">
        <f>IFERROR(INDEX($G$123:$AU$178,MATCH($E8,$E$123:$E$178,0),MATCH(V$6,$G$122:$AU$122,0)),0)</f>
        <v>46.207001444406053</v>
      </c>
      <c r="W8" s="483">
        <f>IFERROR(INDEX($G$123:$AU$178,MATCH($E8,$E$123:$E$178,0),MATCH(W$6,$G$122:$AU$122,0)),0)</f>
        <v>46.419730980267232</v>
      </c>
      <c r="X8" s="483">
        <f>IFERROR(INDEX($G$123:$AU$178,MATCH($E8,$E$123:$E$178,0),MATCH(X$6,$G$122:$AU$122,0)),0)</f>
        <v>46.631059323825987</v>
      </c>
      <c r="Y8" s="483">
        <f>IFERROR(INDEX($G$123:$AU$178,MATCH($E8,$E$123:$E$178,0),MATCH(Y$6,$G$122:$AU$122,0)),0)</f>
        <v>46.839924523073165</v>
      </c>
      <c r="Z8" s="483">
        <f>IFERROR(INDEX($G$123:$AU$178,MATCH($E8,$E$123:$E$178,0),MATCH(Z$6,$G$122:$AU$122,0)),0)</f>
        <v>47.054043906757286</v>
      </c>
      <c r="AA8" s="483">
        <f>IFERROR(INDEX($G$123:$AU$178,MATCH($E8,$E$123:$E$178,0),MATCH(AA$6,$G$122:$AU$122,0)),0)</f>
        <v>47.263106384197172</v>
      </c>
      <c r="AB8" s="483">
        <f>IFERROR(INDEX($G$123:$AU$178,MATCH($E8,$E$123:$E$178,0),MATCH(AB$6,$G$122:$AU$122,0)),0)</f>
        <v>47.363169268373781</v>
      </c>
      <c r="AC8" s="483">
        <f>IFERROR(INDEX($G$123:$AU$178,MATCH($E8,$E$123:$E$178,0),MATCH(AC$6,$G$122:$AU$122,0)),0)</f>
        <v>47.463048827686151</v>
      </c>
      <c r="AD8" s="483">
        <f>IFERROR(INDEX($G$123:$AU$178,MATCH($E8,$E$123:$E$178,0),MATCH(AD$6,$G$122:$AU$122,0)),0)</f>
        <v>47.562746231205452</v>
      </c>
      <c r="AE8" s="483">
        <f>IFERROR(INDEX($G$123:$AU$178,MATCH($E8,$E$123:$E$178,0),MATCH(AE$6,$G$122:$AU$122,0)),0)</f>
        <v>47.662262629564232</v>
      </c>
      <c r="AF8" s="483">
        <f>IFERROR(INDEX($G$123:$AU$178,MATCH($E8,$E$123:$E$178,0),MATCH(AF$6,$G$122:$AU$122,0)),0)</f>
        <v>47.761599155151828</v>
      </c>
      <c r="AG8" s="483">
        <f>IFERROR(INDEX($G$123:$AU$178,MATCH($E8,$E$123:$E$178,0),MATCH(AG$6,$G$122:$AU$122,0)),0)</f>
        <v>47.861557709026719</v>
      </c>
      <c r="AH8" s="483">
        <f>IFERROR(INDEX($G$123:$AU$178,MATCH($E8,$E$123:$E$178,0),MATCH(AH$6,$G$122:$AU$122,0)),0)</f>
        <v>47.961224086497161</v>
      </c>
      <c r="AI8" s="483">
        <f>IFERROR(INDEX($G$123:$AU$178,MATCH($E8,$E$123:$E$178,0),MATCH(AI$6,$G$122:$AU$122,0)),0)</f>
        <v>48.06060022028862</v>
      </c>
      <c r="AJ8" s="483">
        <f>IFERROR(INDEX($G$123:$AU$178,MATCH($E8,$E$123:$E$178,0),MATCH(AJ$6,$G$122:$AU$122,0)),0)</f>
        <v>48.159688016832391</v>
      </c>
      <c r="AK8" s="483">
        <f>IFERROR(INDEX($G$123:$AU$178,MATCH($E8,$E$123:$E$178,0),MATCH(AK$6,$G$122:$AU$122,0)),0)</f>
        <v>48.258489356547372</v>
      </c>
      <c r="AL8" s="483">
        <f>IFERROR(INDEX($G$123:$AU$178,MATCH($E8,$E$123:$E$178,0),MATCH(AL$6,$G$122:$AU$122,0)),0)</f>
        <v>48.37762671431922</v>
      </c>
      <c r="AM8" s="483">
        <f>IFERROR(INDEX($G$123:$AU$178,MATCH($E8,$E$123:$E$178,0),MATCH(AM$6,$G$122:$AU$122,0)),0)</f>
        <v>48.496315696545963</v>
      </c>
      <c r="AN8" s="483">
        <f>IFERROR(INDEX($G$123:$AU$178,MATCH($E8,$E$123:$E$178,0),MATCH(AN$6,$G$122:$AU$122,0)),0)</f>
        <v>48.614559135690349</v>
      </c>
      <c r="AO8" s="483">
        <f>IFERROR(INDEX($G$123:$AU$178,MATCH($E8,$E$123:$E$178,0),MATCH(AO$6,$G$122:$AU$122,0)),0)</f>
        <v>48.73235982855357</v>
      </c>
      <c r="AP8" s="483">
        <f>IFERROR(INDEX($G$123:$AU$178,MATCH($E8,$E$123:$E$178,0),MATCH(AP$6,$G$122:$AU$122,0)),0)</f>
        <v>48.849720536660548</v>
      </c>
      <c r="AQ8" s="483">
        <f>IFERROR(INDEX($G$123:$AU$178,MATCH($E8,$E$123:$E$178,0),MATCH(AQ$6,$G$122:$AU$122,0)),0)</f>
        <v>49.024574818868821</v>
      </c>
      <c r="AR8" s="483">
        <f>IFERROR(INDEX($G$123:$AU$178,MATCH($E8,$E$123:$E$178,0),MATCH(AR$6,$G$122:$AU$122,0)),0)</f>
        <v>49.198719487894593</v>
      </c>
      <c r="AS8" s="483">
        <f>IFERROR(INDEX($G$123:$AU$178,MATCH($E8,$E$123:$E$178,0),MATCH(AS$6,$G$122:$AU$122,0)),0)</f>
        <v>49.372158440659689</v>
      </c>
      <c r="AT8" s="483">
        <f>IFERROR(INDEX($G$123:$AU$178,MATCH($E8,$E$123:$E$178,0),MATCH(AT$6,$G$122:$AU$122,0)),0)</f>
        <v>49.544895527221009</v>
      </c>
      <c r="AU8" s="483">
        <f>IFERROR(INDEX($G$123:$AU$178,MATCH($E8,$E$123:$E$178,0),MATCH(AU$6,$G$122:$AU$122,0)),0)</f>
        <v>49.716934551280723</v>
      </c>
      <c r="AV8" s="484">
        <v>5</v>
      </c>
      <c r="AW8" s="483"/>
      <c r="AX8" s="602"/>
      <c r="AY8" s="602"/>
      <c r="AZ8" s="602"/>
      <c r="BA8" s="602"/>
      <c r="BB8" s="602"/>
      <c r="BC8" s="602"/>
      <c r="BD8" s="603"/>
      <c r="BE8" s="603"/>
      <c r="BF8" s="603"/>
      <c r="BH8" s="603"/>
      <c r="BI8" s="603"/>
      <c r="BJ8" s="603"/>
      <c r="BK8" s="603"/>
      <c r="BL8" s="603"/>
      <c r="BM8" s="603"/>
      <c r="BN8" s="603"/>
      <c r="BO8" s="603"/>
      <c r="BP8" s="603"/>
      <c r="BQ8" s="603"/>
      <c r="BR8" s="603"/>
      <c r="BS8" s="603"/>
      <c r="BT8" s="603"/>
      <c r="BU8" s="603"/>
      <c r="BV8" s="603"/>
      <c r="BW8" s="603"/>
      <c r="BX8" s="603"/>
      <c r="BY8" s="518"/>
      <c r="BZ8" s="518"/>
    </row>
    <row r="9" spans="2:102" ht="14.4">
      <c r="B9" s="8" t="str">
        <f>Processes!D7</f>
        <v>IMPIWH</v>
      </c>
      <c r="C9" s="8" t="str">
        <f>Processes!E7</f>
        <v xml:space="preserve">Import technology - Industrial waste heat </v>
      </c>
      <c r="D9" s="216"/>
      <c r="E9" s="216" t="str">
        <f t="shared" ref="E9:E54" si="0">IF(LEN(B9)=6,RIGHT(B9,3),RIGHT(B9,4))</f>
        <v>IWH</v>
      </c>
      <c r="F9" s="540" t="s">
        <v>1579</v>
      </c>
      <c r="G9" s="483">
        <f>IFERROR(INDEX($G$123:$AU$178,MATCH($E9,$E$123:$E$178,0),MATCH(G$6,$G$122:$AU$122,0)),0)</f>
        <v>0</v>
      </c>
      <c r="H9" s="483">
        <f>IFERROR(INDEX($G$123:$AU$178,MATCH($E9,$E$123:$E$178,0),MATCH(H$6,$G$122:$AU$122,0)),0)</f>
        <v>0</v>
      </c>
      <c r="I9" s="483">
        <f>IFERROR(INDEX($G$123:$AU$178,MATCH($E9,$E$123:$E$178,0),MATCH(I$6,$G$122:$AU$122,0)),0)</f>
        <v>0</v>
      </c>
      <c r="J9" s="483">
        <f>IFERROR(INDEX($G$123:$AU$178,MATCH($E9,$E$123:$E$178,0),MATCH(J$6,$G$122:$AU$122,0)),0)</f>
        <v>0</v>
      </c>
      <c r="K9" s="483">
        <f>IFERROR(INDEX($G$123:$AU$178,MATCH($E9,$E$123:$E$178,0),MATCH(K$6,$G$122:$AU$122,0)),0)</f>
        <v>0</v>
      </c>
      <c r="L9" s="483">
        <f>IFERROR(INDEX($G$123:$AU$178,MATCH($E9,$E$123:$E$178,0),MATCH(L$6,$G$122:$AU$122,0)),0)</f>
        <v>0</v>
      </c>
      <c r="M9" s="483">
        <f>IFERROR(INDEX($G$123:$AU$178,MATCH($E9,$E$123:$E$178,0),MATCH(M$6,$G$122:$AU$122,0)),0)</f>
        <v>0</v>
      </c>
      <c r="N9" s="483">
        <f>IFERROR(INDEX($G$123:$AU$178,MATCH($E9,$E$123:$E$178,0),MATCH(N$6,$G$122:$AU$122,0)),0)</f>
        <v>0</v>
      </c>
      <c r="O9" s="483">
        <f>IFERROR(INDEX($G$123:$AU$178,MATCH($E9,$E$123:$E$178,0),MATCH(O$6,$G$122:$AU$122,0)),0)</f>
        <v>0</v>
      </c>
      <c r="P9" s="483">
        <f>IFERROR(INDEX($G$123:$AU$178,MATCH($E9,$E$123:$E$178,0),MATCH(P$6,$G$122:$AU$122,0)),0)</f>
        <v>0</v>
      </c>
      <c r="Q9" s="483">
        <f>IFERROR(INDEX($G$123:$AU$178,MATCH($E9,$E$123:$E$178,0),MATCH(Q$6,$G$122:$AU$122,0)),0)</f>
        <v>0</v>
      </c>
      <c r="R9" s="483">
        <f>IFERROR(INDEX($G$123:$AU$178,MATCH($E9,$E$123:$E$178,0),MATCH(R$6,$G$122:$AU$122,0)),0)</f>
        <v>0</v>
      </c>
      <c r="S9" s="483">
        <f>IFERROR(INDEX($G$123:$AU$178,MATCH($E9,$E$123:$E$178,0),MATCH(S$6,$G$122:$AU$122,0)),0)</f>
        <v>0</v>
      </c>
      <c r="T9" s="483">
        <f>IFERROR(INDEX($G$123:$AU$178,MATCH($E9,$E$123:$E$178,0),MATCH(T$6,$G$122:$AU$122,0)),0)</f>
        <v>0</v>
      </c>
      <c r="U9" s="483">
        <f>IFERROR(INDEX($G$123:$AU$178,MATCH($E9,$E$123:$E$178,0),MATCH(U$6,$G$122:$AU$122,0)),0)</f>
        <v>0</v>
      </c>
      <c r="V9" s="483">
        <f>IFERROR(INDEX($G$123:$AU$178,MATCH($E9,$E$123:$E$178,0),MATCH(V$6,$G$122:$AU$122,0)),0)</f>
        <v>0</v>
      </c>
      <c r="W9" s="483">
        <f>IFERROR(INDEX($G$123:$AU$178,MATCH($E9,$E$123:$E$178,0),MATCH(W$6,$G$122:$AU$122,0)),0)</f>
        <v>0</v>
      </c>
      <c r="X9" s="483">
        <f>IFERROR(INDEX($G$123:$AU$178,MATCH($E9,$E$123:$E$178,0),MATCH(X$6,$G$122:$AU$122,0)),0)</f>
        <v>0</v>
      </c>
      <c r="Y9" s="483">
        <f>IFERROR(INDEX($G$123:$AU$178,MATCH($E9,$E$123:$E$178,0),MATCH(Y$6,$G$122:$AU$122,0)),0)</f>
        <v>0</v>
      </c>
      <c r="Z9" s="483">
        <f>IFERROR(INDEX($G$123:$AU$178,MATCH($E9,$E$123:$E$178,0),MATCH(Z$6,$G$122:$AU$122,0)),0)</f>
        <v>0</v>
      </c>
      <c r="AA9" s="483">
        <f>IFERROR(INDEX($G$123:$AU$178,MATCH($E9,$E$123:$E$178,0),MATCH(AA$6,$G$122:$AU$122,0)),0)</f>
        <v>0</v>
      </c>
      <c r="AB9" s="483">
        <f>IFERROR(INDEX($G$123:$AU$178,MATCH($E9,$E$123:$E$178,0),MATCH(AB$6,$G$122:$AU$122,0)),0)</f>
        <v>0</v>
      </c>
      <c r="AC9" s="483">
        <f>IFERROR(INDEX($G$123:$AU$178,MATCH($E9,$E$123:$E$178,0),MATCH(AC$6,$G$122:$AU$122,0)),0)</f>
        <v>0</v>
      </c>
      <c r="AD9" s="483">
        <f>IFERROR(INDEX($G$123:$AU$178,MATCH($E9,$E$123:$E$178,0),MATCH(AD$6,$G$122:$AU$122,0)),0)</f>
        <v>0</v>
      </c>
      <c r="AE9" s="483">
        <f>IFERROR(INDEX($G$123:$AU$178,MATCH($E9,$E$123:$E$178,0),MATCH(AE$6,$G$122:$AU$122,0)),0)</f>
        <v>0</v>
      </c>
      <c r="AF9" s="483">
        <f>IFERROR(INDEX($G$123:$AU$178,MATCH($E9,$E$123:$E$178,0),MATCH(AF$6,$G$122:$AU$122,0)),0)</f>
        <v>0</v>
      </c>
      <c r="AG9" s="483">
        <f>IFERROR(INDEX($G$123:$AU$178,MATCH($E9,$E$123:$E$178,0),MATCH(AG$6,$G$122:$AU$122,0)),0)</f>
        <v>0</v>
      </c>
      <c r="AH9" s="483">
        <f>IFERROR(INDEX($G$123:$AU$178,MATCH($E9,$E$123:$E$178,0),MATCH(AH$6,$G$122:$AU$122,0)),0)</f>
        <v>0</v>
      </c>
      <c r="AI9" s="483">
        <f>IFERROR(INDEX($G$123:$AU$178,MATCH($E9,$E$123:$E$178,0),MATCH(AI$6,$G$122:$AU$122,0)),0)</f>
        <v>0</v>
      </c>
      <c r="AJ9" s="483">
        <f>IFERROR(INDEX($G$123:$AU$178,MATCH($E9,$E$123:$E$178,0),MATCH(AJ$6,$G$122:$AU$122,0)),0)</f>
        <v>0</v>
      </c>
      <c r="AK9" s="483">
        <f>IFERROR(INDEX($G$123:$AU$178,MATCH($E9,$E$123:$E$178,0),MATCH(AK$6,$G$122:$AU$122,0)),0)</f>
        <v>0</v>
      </c>
      <c r="AL9" s="483">
        <f>IFERROR(INDEX($G$123:$AU$178,MATCH($E9,$E$123:$E$178,0),MATCH(AL$6,$G$122:$AU$122,0)),0)</f>
        <v>0</v>
      </c>
      <c r="AM9" s="483">
        <f>IFERROR(INDEX($G$123:$AU$178,MATCH($E9,$E$123:$E$178,0),MATCH(AM$6,$G$122:$AU$122,0)),0)</f>
        <v>0</v>
      </c>
      <c r="AN9" s="483">
        <f>IFERROR(INDEX($G$123:$AU$178,MATCH($E9,$E$123:$E$178,0),MATCH(AN$6,$G$122:$AU$122,0)),0)</f>
        <v>0</v>
      </c>
      <c r="AO9" s="483">
        <f>IFERROR(INDEX($G$123:$AU$178,MATCH($E9,$E$123:$E$178,0),MATCH(AO$6,$G$122:$AU$122,0)),0)</f>
        <v>0</v>
      </c>
      <c r="AP9" s="483">
        <f>IFERROR(INDEX($G$123:$AU$178,MATCH($E9,$E$123:$E$178,0),MATCH(AP$6,$G$122:$AU$122,0)),0)</f>
        <v>0</v>
      </c>
      <c r="AQ9" s="483">
        <f>IFERROR(INDEX($G$123:$AU$178,MATCH($E9,$E$123:$E$178,0),MATCH(AQ$6,$G$122:$AU$122,0)),0)</f>
        <v>0</v>
      </c>
      <c r="AR9" s="483">
        <f>IFERROR(INDEX($G$123:$AU$178,MATCH($E9,$E$123:$E$178,0),MATCH(AR$6,$G$122:$AU$122,0)),0)</f>
        <v>0</v>
      </c>
      <c r="AS9" s="483">
        <f>IFERROR(INDEX($G$123:$AU$178,MATCH($E9,$E$123:$E$178,0),MATCH(AS$6,$G$122:$AU$122,0)),0)</f>
        <v>0</v>
      </c>
      <c r="AT9" s="483">
        <f>IFERROR(INDEX($G$123:$AU$178,MATCH($E9,$E$123:$E$178,0),MATCH(AT$6,$G$122:$AU$122,0)),0)</f>
        <v>0</v>
      </c>
      <c r="AU9" s="483">
        <f>IFERROR(INDEX($G$123:$AU$178,MATCH($E9,$E$123:$E$178,0),MATCH(AU$6,$G$122:$AU$122,0)),0)</f>
        <v>0</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4.4">
      <c r="B10" s="8" t="str">
        <f>Processes!D8</f>
        <v>IMPBFG</v>
      </c>
      <c r="C10" s="8" t="str">
        <f>Processes!E8</f>
        <v>Import technology - Blast furnace gas</v>
      </c>
      <c r="D10" s="216"/>
      <c r="E10" s="216" t="str">
        <f t="shared" si="0"/>
        <v>BFG</v>
      </c>
      <c r="F10" s="540" t="s">
        <v>1579</v>
      </c>
      <c r="G10" s="483">
        <f>IFERROR(INDEX($G$123:$AU$178,MATCH($E10,$E$123:$E$178,0),MATCH(G$6,$G$122:$AU$122,0)),0)</f>
        <v>11.55</v>
      </c>
      <c r="H10" s="483">
        <f>IFERROR(INDEX($G$123:$AU$178,MATCH($E10,$E$123:$E$178,0),MATCH(H$6,$G$122:$AU$122,0)),0)</f>
        <v>13.85</v>
      </c>
      <c r="I10" s="483">
        <f>IFERROR(INDEX($G$123:$AU$178,MATCH($E10,$E$123:$E$178,0),MATCH(I$6,$G$122:$AU$122,0)),0)</f>
        <v>11.95</v>
      </c>
      <c r="J10" s="483">
        <f>IFERROR(INDEX($G$123:$AU$178,MATCH($E10,$E$123:$E$178,0),MATCH(J$6,$G$122:$AU$122,0)),0)</f>
        <v>10.15</v>
      </c>
      <c r="K10" s="483">
        <f>IFERROR(INDEX($G$123:$AU$178,MATCH($E10,$E$123:$E$178,0),MATCH(K$6,$G$122:$AU$122,0)),0)</f>
        <v>8.6</v>
      </c>
      <c r="L10" s="483">
        <f>IFERROR(INDEX($G$123:$AU$178,MATCH($E10,$E$123:$E$178,0),MATCH(L$6,$G$122:$AU$122,0)),0)</f>
        <v>7.85</v>
      </c>
      <c r="M10" s="483">
        <f>IFERROR(INDEX($G$123:$AU$178,MATCH($E10,$E$123:$E$178,0),MATCH(M$6,$G$122:$AU$122,0)),0)</f>
        <v>6.1</v>
      </c>
      <c r="N10" s="483">
        <f>IFERROR(INDEX($G$123:$AU$178,MATCH($E10,$E$123:$E$178,0),MATCH(N$6,$G$122:$AU$122,0)),0)</f>
        <v>5.85</v>
      </c>
      <c r="O10" s="483">
        <f>IFERROR(INDEX($G$123:$AU$178,MATCH($E10,$E$123:$E$178,0),MATCH(O$6,$G$122:$AU$122,0)),0)</f>
        <v>11.467898064011884</v>
      </c>
      <c r="P10" s="483">
        <f>IFERROR(INDEX($G$123:$AU$178,MATCH($E10,$E$123:$E$178,0),MATCH(P$6,$G$122:$AU$122,0)),0)</f>
        <v>7.7663830030950765</v>
      </c>
      <c r="Q10" s="483">
        <f>IFERROR(INDEX($G$123:$AU$178,MATCH($E10,$E$123:$E$178,0),MATCH(Q$6,$G$122:$AU$122,0)),0)</f>
        <v>6.4647759447939386</v>
      </c>
      <c r="R10" s="483">
        <f>IFERROR(INDEX($G$123:$AU$178,MATCH($E10,$E$123:$E$178,0),MATCH(R$6,$G$122:$AU$122,0)),0)</f>
        <v>6.5830294771624471</v>
      </c>
      <c r="S10" s="483">
        <f>IFERROR(INDEX($G$123:$AU$178,MATCH($E10,$E$123:$E$178,0),MATCH(S$6,$G$122:$AU$122,0)),0)</f>
        <v>6.8367367407151214</v>
      </c>
      <c r="T10" s="483">
        <f>IFERROR(INDEX($G$123:$AU$178,MATCH($E10,$E$123:$E$178,0),MATCH(T$6,$G$122:$AU$122,0)),0)</f>
        <v>7.0869633419431945</v>
      </c>
      <c r="U10" s="483">
        <f>IFERROR(INDEX($G$123:$AU$178,MATCH($E10,$E$123:$E$178,0),MATCH(U$6,$G$122:$AU$122,0)),0)</f>
        <v>7.3237003604902249</v>
      </c>
      <c r="V10" s="483">
        <f>IFERROR(INDEX($G$123:$AU$178,MATCH($E10,$E$123:$E$178,0),MATCH(V$6,$G$122:$AU$122,0)),0)</f>
        <v>7.2904494140519214</v>
      </c>
      <c r="W10" s="483">
        <f>IFERROR(INDEX($G$123:$AU$178,MATCH($E10,$E$123:$E$178,0),MATCH(W$6,$G$122:$AU$122,0)),0)</f>
        <v>7.2658292469417001</v>
      </c>
      <c r="X10" s="483">
        <f>IFERROR(INDEX($G$123:$AU$178,MATCH($E10,$E$123:$E$178,0),MATCH(X$6,$G$122:$AU$122,0)),0)</f>
        <v>7.2386152965441681</v>
      </c>
      <c r="Y10" s="483">
        <f>IFERROR(INDEX($G$123:$AU$178,MATCH($E10,$E$123:$E$178,0),MATCH(Y$6,$G$122:$AU$122,0)),0)</f>
        <v>7.2065953240946836</v>
      </c>
      <c r="Z10" s="483">
        <f>IFERROR(INDEX($G$123:$AU$178,MATCH($E10,$E$123:$E$178,0),MATCH(Z$6,$G$122:$AU$122,0)),0)</f>
        <v>7.1719818027432378</v>
      </c>
      <c r="AA10" s="483">
        <f>IFERROR(INDEX($G$123:$AU$178,MATCH($E10,$E$123:$E$178,0),MATCH(AA$6,$G$122:$AU$122,0)),0)</f>
        <v>7.1332515760414905</v>
      </c>
      <c r="AB10" s="483">
        <f>IFERROR(INDEX($G$123:$AU$178,MATCH($E10,$E$123:$E$178,0),MATCH(AB$6,$G$122:$AU$122,0)),0)</f>
        <v>7.1153465320667548</v>
      </c>
      <c r="AC10" s="483">
        <f>IFERROR(INDEX($G$123:$AU$178,MATCH($E10,$E$123:$E$178,0),MATCH(AC$6,$G$122:$AU$122,0)),0)</f>
        <v>7.097518632127068</v>
      </c>
      <c r="AD10" s="483">
        <f>IFERROR(INDEX($G$123:$AU$178,MATCH($E10,$E$123:$E$178,0),MATCH(AD$6,$G$122:$AU$122,0)),0)</f>
        <v>7.0795572350830023</v>
      </c>
      <c r="AE10" s="483">
        <f>IFERROR(INDEX($G$123:$AU$178,MATCH($E10,$E$123:$E$178,0),MATCH(AE$6,$G$122:$AU$122,0)),0)</f>
        <v>7.0616767132396783</v>
      </c>
      <c r="AF10" s="483">
        <f>IFERROR(INDEX($G$123:$AU$178,MATCH($E10,$E$123:$E$178,0),MATCH(AF$6,$G$122:$AU$122,0)),0)</f>
        <v>7.0437860033118742</v>
      </c>
      <c r="AG10" s="483">
        <f>IFERROR(INDEX($G$123:$AU$178,MATCH($E10,$E$123:$E$178,0),MATCH(AG$6,$G$122:$AU$122,0)),0)</f>
        <v>7.0259928453493545</v>
      </c>
      <c r="AH10" s="483">
        <f>IFERROR(INDEX($G$123:$AU$178,MATCH($E10,$E$123:$E$178,0),MATCH(AH$6,$G$122:$AU$122,0)),0)</f>
        <v>7.0080856252282011</v>
      </c>
      <c r="AI10" s="483">
        <f>IFERROR(INDEX($G$123:$AU$178,MATCH($E10,$E$123:$E$178,0),MATCH(AI$6,$G$122:$AU$122,0)),0)</f>
        <v>6.990255369175598</v>
      </c>
      <c r="AJ10" s="483">
        <f>IFERROR(INDEX($G$123:$AU$178,MATCH($E10,$E$123:$E$178,0),MATCH(AJ$6,$G$122:$AU$122,0)),0)</f>
        <v>6.9723272493975728</v>
      </c>
      <c r="AK10" s="483">
        <f>IFERROR(INDEX($G$123:$AU$178,MATCH($E10,$E$123:$E$178,0),MATCH(AK$6,$G$122:$AU$122,0)),0)</f>
        <v>6.9544309358125274</v>
      </c>
      <c r="AL10" s="483">
        <f>IFERROR(INDEX($G$123:$AU$178,MATCH($E10,$E$123:$E$178,0),MATCH(AL$6,$G$122:$AU$122,0)),0)</f>
        <v>6.9365345690910853</v>
      </c>
      <c r="AM10" s="483">
        <f>IFERROR(INDEX($G$123:$AU$178,MATCH($E10,$E$123:$E$178,0),MATCH(AM$6,$G$122:$AU$122,0)),0)</f>
        <v>6.9183052264039517</v>
      </c>
      <c r="AN10" s="483">
        <f>IFERROR(INDEX($G$123:$AU$178,MATCH($E10,$E$123:$E$178,0),MATCH(AN$6,$G$122:$AU$122,0)),0)</f>
        <v>6.900075278683218</v>
      </c>
      <c r="AO10" s="483">
        <f>IFERROR(INDEX($G$123:$AU$178,MATCH($E10,$E$123:$E$178,0),MATCH(AO$6,$G$122:$AU$122,0)),0)</f>
        <v>6.8818447251553092</v>
      </c>
      <c r="AP10" s="483">
        <f>IFERROR(INDEX($G$123:$AU$178,MATCH($E10,$E$123:$E$178,0),MATCH(AP$6,$G$122:$AU$122,0)),0)</f>
        <v>6.8636135650456671</v>
      </c>
      <c r="AQ10" s="483">
        <f>IFERROR(INDEX($G$123:$AU$178,MATCH($E10,$E$123:$E$178,0),MATCH(AQ$6,$G$122:$AU$122,0)),0)</f>
        <v>6.8453817975787317</v>
      </c>
      <c r="AR10" s="483">
        <f>IFERROR(INDEX($G$123:$AU$178,MATCH($E10,$E$123:$E$178,0),MATCH(AR$6,$G$122:$AU$122,0)),0)</f>
        <v>6.8271494219779587</v>
      </c>
      <c r="AS10" s="483">
        <f>IFERROR(INDEX($G$123:$AU$178,MATCH($E10,$E$123:$E$178,0),MATCH(AS$6,$G$122:$AU$122,0)),0)</f>
        <v>6.808916437465812</v>
      </c>
      <c r="AT10" s="483">
        <f>IFERROR(INDEX($G$123:$AU$178,MATCH($E10,$E$123:$E$178,0),MATCH(AT$6,$G$122:$AU$122,0)),0)</f>
        <v>6.7906828432637569</v>
      </c>
      <c r="AU10" s="483">
        <f>IFERROR(INDEX($G$123:$AU$178,MATCH($E10,$E$123:$E$178,0),MATCH(AU$6,$G$122:$AU$122,0)),0)</f>
        <v>6.7724486385922678</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4.4">
      <c r="B11" s="8" t="str">
        <f>Processes!D9</f>
        <v>IMPAMB</v>
      </c>
      <c r="C11" s="8" t="str">
        <f>Processes!E9</f>
        <v>Import technology - Ambient Temperature for heat pump</v>
      </c>
      <c r="D11" s="216"/>
      <c r="E11" s="216" t="str">
        <f t="shared" si="0"/>
        <v>AMB</v>
      </c>
      <c r="F11" s="540" t="s">
        <v>1579</v>
      </c>
      <c r="G11" s="483">
        <f>IFERROR(INDEX($G$123:$AU$178,MATCH($E11,$E$123:$E$178,0),MATCH(G$6,$G$122:$AU$122,0)),0)</f>
        <v>0</v>
      </c>
      <c r="H11" s="483">
        <f>IFERROR(INDEX($G$123:$AU$178,MATCH($E11,$E$123:$E$178,0),MATCH(H$6,$G$122:$AU$122,0)),0)</f>
        <v>0</v>
      </c>
      <c r="I11" s="483">
        <f>IFERROR(INDEX($G$123:$AU$178,MATCH($E11,$E$123:$E$178,0),MATCH(I$6,$G$122:$AU$122,0)),0)</f>
        <v>0</v>
      </c>
      <c r="J11" s="483">
        <f>IFERROR(INDEX($G$123:$AU$178,MATCH($E11,$E$123:$E$178,0),MATCH(J$6,$G$122:$AU$122,0)),0)</f>
        <v>0</v>
      </c>
      <c r="K11" s="483">
        <f>IFERROR(INDEX($G$123:$AU$178,MATCH($E11,$E$123:$E$178,0),MATCH(K$6,$G$122:$AU$122,0)),0)</f>
        <v>0</v>
      </c>
      <c r="L11" s="483">
        <f>IFERROR(INDEX($G$123:$AU$178,MATCH($E11,$E$123:$E$178,0),MATCH(L$6,$G$122:$AU$122,0)),0)</f>
        <v>0</v>
      </c>
      <c r="M11" s="483">
        <f>IFERROR(INDEX($G$123:$AU$178,MATCH($E11,$E$123:$E$178,0),MATCH(M$6,$G$122:$AU$122,0)),0)</f>
        <v>0</v>
      </c>
      <c r="N11" s="483">
        <f>IFERROR(INDEX($G$123:$AU$178,MATCH($E11,$E$123:$E$178,0),MATCH(N$6,$G$122:$AU$122,0)),0)</f>
        <v>0</v>
      </c>
      <c r="O11" s="483">
        <f>IFERROR(INDEX($G$123:$AU$178,MATCH($E11,$E$123:$E$178,0),MATCH(O$6,$G$122:$AU$122,0)),0)</f>
        <v>0</v>
      </c>
      <c r="P11" s="483">
        <f>IFERROR(INDEX($G$123:$AU$178,MATCH($E11,$E$123:$E$178,0),MATCH(P$6,$G$122:$AU$122,0)),0)</f>
        <v>0</v>
      </c>
      <c r="Q11" s="483">
        <f>IFERROR(INDEX($G$123:$AU$178,MATCH($E11,$E$123:$E$178,0),MATCH(Q$6,$G$122:$AU$122,0)),0)</f>
        <v>0</v>
      </c>
      <c r="R11" s="483">
        <f>IFERROR(INDEX($G$123:$AU$178,MATCH($E11,$E$123:$E$178,0),MATCH(R$6,$G$122:$AU$122,0)),0)</f>
        <v>0</v>
      </c>
      <c r="S11" s="483">
        <f>IFERROR(INDEX($G$123:$AU$178,MATCH($E11,$E$123:$E$178,0),MATCH(S$6,$G$122:$AU$122,0)),0)</f>
        <v>0</v>
      </c>
      <c r="T11" s="483">
        <f>IFERROR(INDEX($G$123:$AU$178,MATCH($E11,$E$123:$E$178,0),MATCH(T$6,$G$122:$AU$122,0)),0)</f>
        <v>0</v>
      </c>
      <c r="U11" s="483">
        <f>IFERROR(INDEX($G$123:$AU$178,MATCH($E11,$E$123:$E$178,0),MATCH(U$6,$G$122:$AU$122,0)),0)</f>
        <v>0</v>
      </c>
      <c r="V11" s="483">
        <f>IFERROR(INDEX($G$123:$AU$178,MATCH($E11,$E$123:$E$178,0),MATCH(V$6,$G$122:$AU$122,0)),0)</f>
        <v>0</v>
      </c>
      <c r="W11" s="483">
        <f>IFERROR(INDEX($G$123:$AU$178,MATCH($E11,$E$123:$E$178,0),MATCH(W$6,$G$122:$AU$122,0)),0)</f>
        <v>0</v>
      </c>
      <c r="X11" s="483">
        <f>IFERROR(INDEX($G$123:$AU$178,MATCH($E11,$E$123:$E$178,0),MATCH(X$6,$G$122:$AU$122,0)),0)</f>
        <v>0</v>
      </c>
      <c r="Y11" s="483">
        <f>IFERROR(INDEX($G$123:$AU$178,MATCH($E11,$E$123:$E$178,0),MATCH(Y$6,$G$122:$AU$122,0)),0)</f>
        <v>0</v>
      </c>
      <c r="Z11" s="483">
        <f>IFERROR(INDEX($G$123:$AU$178,MATCH($E11,$E$123:$E$178,0),MATCH(Z$6,$G$122:$AU$122,0)),0)</f>
        <v>0</v>
      </c>
      <c r="AA11" s="483">
        <f>IFERROR(INDEX($G$123:$AU$178,MATCH($E11,$E$123:$E$178,0),MATCH(AA$6,$G$122:$AU$122,0)),0)</f>
        <v>0</v>
      </c>
      <c r="AB11" s="483">
        <f>IFERROR(INDEX($G$123:$AU$178,MATCH($E11,$E$123:$E$178,0),MATCH(AB$6,$G$122:$AU$122,0)),0)</f>
        <v>0</v>
      </c>
      <c r="AC11" s="483">
        <f>IFERROR(INDEX($G$123:$AU$178,MATCH($E11,$E$123:$E$178,0),MATCH(AC$6,$G$122:$AU$122,0)),0)</f>
        <v>0</v>
      </c>
      <c r="AD11" s="483">
        <f>IFERROR(INDEX($G$123:$AU$178,MATCH($E11,$E$123:$E$178,0),MATCH(AD$6,$G$122:$AU$122,0)),0)</f>
        <v>0</v>
      </c>
      <c r="AE11" s="483">
        <f>IFERROR(INDEX($G$123:$AU$178,MATCH($E11,$E$123:$E$178,0),MATCH(AE$6,$G$122:$AU$122,0)),0)</f>
        <v>0</v>
      </c>
      <c r="AF11" s="483">
        <f>IFERROR(INDEX($G$123:$AU$178,MATCH($E11,$E$123:$E$178,0),MATCH(AF$6,$G$122:$AU$122,0)),0)</f>
        <v>0</v>
      </c>
      <c r="AG11" s="483">
        <f>IFERROR(INDEX($G$123:$AU$178,MATCH($E11,$E$123:$E$178,0),MATCH(AG$6,$G$122:$AU$122,0)),0)</f>
        <v>0</v>
      </c>
      <c r="AH11" s="483">
        <f>IFERROR(INDEX($G$123:$AU$178,MATCH($E11,$E$123:$E$178,0),MATCH(AH$6,$G$122:$AU$122,0)),0)</f>
        <v>0</v>
      </c>
      <c r="AI11" s="483">
        <f>IFERROR(INDEX($G$123:$AU$178,MATCH($E11,$E$123:$E$178,0),MATCH(AI$6,$G$122:$AU$122,0)),0)</f>
        <v>0</v>
      </c>
      <c r="AJ11" s="483">
        <f>IFERROR(INDEX($G$123:$AU$178,MATCH($E11,$E$123:$E$178,0),MATCH(AJ$6,$G$122:$AU$122,0)),0)</f>
        <v>0</v>
      </c>
      <c r="AK11" s="483">
        <f>IFERROR(INDEX($G$123:$AU$178,MATCH($E11,$E$123:$E$178,0),MATCH(AK$6,$G$122:$AU$122,0)),0)</f>
        <v>0</v>
      </c>
      <c r="AL11" s="483">
        <f>IFERROR(INDEX($G$123:$AU$178,MATCH($E11,$E$123:$E$178,0),MATCH(AL$6,$G$122:$AU$122,0)),0)</f>
        <v>0</v>
      </c>
      <c r="AM11" s="483">
        <f>IFERROR(INDEX($G$123:$AU$178,MATCH($E11,$E$123:$E$178,0),MATCH(AM$6,$G$122:$AU$122,0)),0)</f>
        <v>0</v>
      </c>
      <c r="AN11" s="483">
        <f>IFERROR(INDEX($G$123:$AU$178,MATCH($E11,$E$123:$E$178,0),MATCH(AN$6,$G$122:$AU$122,0)),0)</f>
        <v>0</v>
      </c>
      <c r="AO11" s="483">
        <f>IFERROR(INDEX($G$123:$AU$178,MATCH($E11,$E$123:$E$178,0),MATCH(AO$6,$G$122:$AU$122,0)),0)</f>
        <v>0</v>
      </c>
      <c r="AP11" s="483">
        <f>IFERROR(INDEX($G$123:$AU$178,MATCH($E11,$E$123:$E$178,0),MATCH(AP$6,$G$122:$AU$122,0)),0)</f>
        <v>0</v>
      </c>
      <c r="AQ11" s="483">
        <f>IFERROR(INDEX($G$123:$AU$178,MATCH($E11,$E$123:$E$178,0),MATCH(AQ$6,$G$122:$AU$122,0)),0)</f>
        <v>0</v>
      </c>
      <c r="AR11" s="483">
        <f>IFERROR(INDEX($G$123:$AU$178,MATCH($E11,$E$123:$E$178,0),MATCH(AR$6,$G$122:$AU$122,0)),0)</f>
        <v>0</v>
      </c>
      <c r="AS11" s="483">
        <f>IFERROR(INDEX($G$123:$AU$178,MATCH($E11,$E$123:$E$178,0),MATCH(AS$6,$G$122:$AU$122,0)),0)</f>
        <v>0</v>
      </c>
      <c r="AT11" s="483">
        <f>IFERROR(INDEX($G$123:$AU$178,MATCH($E11,$E$123:$E$178,0),MATCH(AT$6,$G$122:$AU$122,0)),0)</f>
        <v>0</v>
      </c>
      <c r="AU11" s="483">
        <f>IFERROR(INDEX($G$123:$AU$178,MATCH($E11,$E$123:$E$178,0),MATCH(AU$6,$G$122:$AU$122,0)),0)</f>
        <v>0</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4.4">
      <c r="B12" s="8" t="str">
        <f>Processes!D10</f>
        <v>IMPURN</v>
      </c>
      <c r="C12" s="8" t="str">
        <f>Processes!E10</f>
        <v>Import technology - Nuclear fuel</v>
      </c>
      <c r="D12" s="216"/>
      <c r="E12" s="216" t="str">
        <f t="shared" si="0"/>
        <v>URN</v>
      </c>
      <c r="F12" s="540" t="s">
        <v>1579</v>
      </c>
      <c r="G12" s="483">
        <f>IFERROR(INDEX($G$123:$AU$178,MATCH($E12,$E$123:$E$178,0),MATCH(G$6,$G$122:$AU$122,0)),0)</f>
        <v>4.1805555555555554</v>
      </c>
      <c r="H12" s="483">
        <f>IFERROR(INDEX($G$123:$AU$178,MATCH($E12,$E$123:$E$178,0),MATCH(H$6,$G$122:$AU$122,0)),0)</f>
        <v>4.1805555555555554</v>
      </c>
      <c r="I12" s="483">
        <f>IFERROR(INDEX($G$123:$AU$178,MATCH($E12,$E$123:$E$178,0),MATCH(I$6,$G$122:$AU$122,0)),0)</f>
        <v>4.1805555555555554</v>
      </c>
      <c r="J12" s="483">
        <f>IFERROR(INDEX($G$123:$AU$178,MATCH($E12,$E$123:$E$178,0),MATCH(J$6,$G$122:$AU$122,0)),0)</f>
        <v>4.1805555555555554</v>
      </c>
      <c r="K12" s="483">
        <f>IFERROR(INDEX($G$123:$AU$178,MATCH($E12,$E$123:$E$178,0),MATCH(K$6,$G$122:$AU$122,0)),0)</f>
        <v>4.1805555555555554</v>
      </c>
      <c r="L12" s="483">
        <f>IFERROR(INDEX($G$123:$AU$178,MATCH($E12,$E$123:$E$178,0),MATCH(L$6,$G$122:$AU$122,0)),0)</f>
        <v>4.1805555555555554</v>
      </c>
      <c r="M12" s="483">
        <f>IFERROR(INDEX($G$123:$AU$178,MATCH($E12,$E$123:$E$178,0),MATCH(M$6,$G$122:$AU$122,0)),0)</f>
        <v>4.1805555555555554</v>
      </c>
      <c r="N12" s="483">
        <f>IFERROR(INDEX($G$123:$AU$178,MATCH($E12,$E$123:$E$178,0),MATCH(N$6,$G$122:$AU$122,0)),0)</f>
        <v>4.1805555555555554</v>
      </c>
      <c r="O12" s="483">
        <f>IFERROR(INDEX($G$123:$AU$178,MATCH($E12,$E$123:$E$178,0),MATCH(O$6,$G$122:$AU$122,0)),0)</f>
        <v>4.1805555555555554</v>
      </c>
      <c r="P12" s="483">
        <f>IFERROR(INDEX($G$123:$AU$178,MATCH($E12,$E$123:$E$178,0),MATCH(P$6,$G$122:$AU$122,0)),0)</f>
        <v>4.1805555555555554</v>
      </c>
      <c r="Q12" s="483">
        <f>IFERROR(INDEX($G$123:$AU$178,MATCH($E12,$E$123:$E$178,0),MATCH(Q$6,$G$122:$AU$122,0)),0)</f>
        <v>4.1805555555555554</v>
      </c>
      <c r="R12" s="483">
        <f>IFERROR(INDEX($G$123:$AU$178,MATCH($E12,$E$123:$E$178,0),MATCH(R$6,$G$122:$AU$122,0)),0)</f>
        <v>4.1805555555555554</v>
      </c>
      <c r="S12" s="483">
        <f>IFERROR(INDEX($G$123:$AU$178,MATCH($E12,$E$123:$E$178,0),MATCH(S$6,$G$122:$AU$122,0)),0)</f>
        <v>4.1805555555555554</v>
      </c>
      <c r="T12" s="483">
        <f>IFERROR(INDEX($G$123:$AU$178,MATCH($E12,$E$123:$E$178,0),MATCH(T$6,$G$122:$AU$122,0)),0)</f>
        <v>4.1805555555555554</v>
      </c>
      <c r="U12" s="483">
        <f>IFERROR(INDEX($G$123:$AU$178,MATCH($E12,$E$123:$E$178,0),MATCH(U$6,$G$122:$AU$122,0)),0)</f>
        <v>4.1805555555555554</v>
      </c>
      <c r="V12" s="483">
        <f>IFERROR(INDEX($G$123:$AU$178,MATCH($E12,$E$123:$E$178,0),MATCH(V$6,$G$122:$AU$122,0)),0)</f>
        <v>4.1805555555555554</v>
      </c>
      <c r="W12" s="483">
        <f>IFERROR(INDEX($G$123:$AU$178,MATCH($E12,$E$123:$E$178,0),MATCH(W$6,$G$122:$AU$122,0)),0)</f>
        <v>4.1805555555555554</v>
      </c>
      <c r="X12" s="483">
        <f>IFERROR(INDEX($G$123:$AU$178,MATCH($E12,$E$123:$E$178,0),MATCH(X$6,$G$122:$AU$122,0)),0)</f>
        <v>4.1805555555555554</v>
      </c>
      <c r="Y12" s="483">
        <f>IFERROR(INDEX($G$123:$AU$178,MATCH($E12,$E$123:$E$178,0),MATCH(Y$6,$G$122:$AU$122,0)),0)</f>
        <v>4.1805555555555554</v>
      </c>
      <c r="Z12" s="483">
        <f>IFERROR(INDEX($G$123:$AU$178,MATCH($E12,$E$123:$E$178,0),MATCH(Z$6,$G$122:$AU$122,0)),0)</f>
        <v>4.1805555555555554</v>
      </c>
      <c r="AA12" s="483">
        <f>IFERROR(INDEX($G$123:$AU$178,MATCH($E12,$E$123:$E$178,0),MATCH(AA$6,$G$122:$AU$122,0)),0)</f>
        <v>4.1805555555555554</v>
      </c>
      <c r="AB12" s="483">
        <f>IFERROR(INDEX($G$123:$AU$178,MATCH($E12,$E$123:$E$178,0),MATCH(AB$6,$G$122:$AU$122,0)),0)</f>
        <v>4.1805555555555554</v>
      </c>
      <c r="AC12" s="483">
        <f>IFERROR(INDEX($G$123:$AU$178,MATCH($E12,$E$123:$E$178,0),MATCH(AC$6,$G$122:$AU$122,0)),0)</f>
        <v>4.1805555555555554</v>
      </c>
      <c r="AD12" s="483">
        <f>IFERROR(INDEX($G$123:$AU$178,MATCH($E12,$E$123:$E$178,0),MATCH(AD$6,$G$122:$AU$122,0)),0)</f>
        <v>4.1805555555555554</v>
      </c>
      <c r="AE12" s="483">
        <f>IFERROR(INDEX($G$123:$AU$178,MATCH($E12,$E$123:$E$178,0),MATCH(AE$6,$G$122:$AU$122,0)),0)</f>
        <v>4.1805555555555554</v>
      </c>
      <c r="AF12" s="483">
        <f>IFERROR(INDEX($G$123:$AU$178,MATCH($E12,$E$123:$E$178,0),MATCH(AF$6,$G$122:$AU$122,0)),0)</f>
        <v>4.1805555555555554</v>
      </c>
      <c r="AG12" s="483">
        <f>IFERROR(INDEX($G$123:$AU$178,MATCH($E12,$E$123:$E$178,0),MATCH(AG$6,$G$122:$AU$122,0)),0)</f>
        <v>4.1805555555555554</v>
      </c>
      <c r="AH12" s="483">
        <f>IFERROR(INDEX($G$123:$AU$178,MATCH($E12,$E$123:$E$178,0),MATCH(AH$6,$G$122:$AU$122,0)),0)</f>
        <v>4.1805555555555554</v>
      </c>
      <c r="AI12" s="483">
        <f>IFERROR(INDEX($G$123:$AU$178,MATCH($E12,$E$123:$E$178,0),MATCH(AI$6,$G$122:$AU$122,0)),0)</f>
        <v>4.1805555555555554</v>
      </c>
      <c r="AJ12" s="483">
        <f>IFERROR(INDEX($G$123:$AU$178,MATCH($E12,$E$123:$E$178,0),MATCH(AJ$6,$G$122:$AU$122,0)),0)</f>
        <v>4.1805555555555554</v>
      </c>
      <c r="AK12" s="483">
        <f>IFERROR(INDEX($G$123:$AU$178,MATCH($E12,$E$123:$E$178,0),MATCH(AK$6,$G$122:$AU$122,0)),0)</f>
        <v>4.1805555555555554</v>
      </c>
      <c r="AL12" s="483">
        <f>IFERROR(INDEX($G$123:$AU$178,MATCH($E12,$E$123:$E$178,0),MATCH(AL$6,$G$122:$AU$122,0)),0)</f>
        <v>4.1805555555555554</v>
      </c>
      <c r="AM12" s="483">
        <f>IFERROR(INDEX($G$123:$AU$178,MATCH($E12,$E$123:$E$178,0),MATCH(AM$6,$G$122:$AU$122,0)),0)</f>
        <v>4.1805555555555554</v>
      </c>
      <c r="AN12" s="483">
        <f>IFERROR(INDEX($G$123:$AU$178,MATCH($E12,$E$123:$E$178,0),MATCH(AN$6,$G$122:$AU$122,0)),0)</f>
        <v>4.1805555555555554</v>
      </c>
      <c r="AO12" s="483">
        <f>IFERROR(INDEX($G$123:$AU$178,MATCH($E12,$E$123:$E$178,0),MATCH(AO$6,$G$122:$AU$122,0)),0)</f>
        <v>4.1805555555555554</v>
      </c>
      <c r="AP12" s="483">
        <f>IFERROR(INDEX($G$123:$AU$178,MATCH($E12,$E$123:$E$178,0),MATCH(AP$6,$G$122:$AU$122,0)),0)</f>
        <v>4.1805555555555554</v>
      </c>
      <c r="AQ12" s="483">
        <f>IFERROR(INDEX($G$123:$AU$178,MATCH($E12,$E$123:$E$178,0),MATCH(AQ$6,$G$122:$AU$122,0)),0)</f>
        <v>4.1805555555555554</v>
      </c>
      <c r="AR12" s="483">
        <f>IFERROR(INDEX($G$123:$AU$178,MATCH($E12,$E$123:$E$178,0),MATCH(AR$6,$G$122:$AU$122,0)),0)</f>
        <v>4.1805555555555554</v>
      </c>
      <c r="AS12" s="483">
        <f>IFERROR(INDEX($G$123:$AU$178,MATCH($E12,$E$123:$E$178,0),MATCH(AS$6,$G$122:$AU$122,0)),0)</f>
        <v>4.1805555555555554</v>
      </c>
      <c r="AT12" s="483">
        <f>IFERROR(INDEX($G$123:$AU$178,MATCH($E12,$E$123:$E$178,0),MATCH(AT$6,$G$122:$AU$122,0)),0)</f>
        <v>4.1805555555555554</v>
      </c>
      <c r="AU12" s="483">
        <f>IFERROR(INDEX($G$123:$AU$178,MATCH($E12,$E$123:$E$178,0),MATCH(AU$6,$G$122:$AU$122,0)),0)</f>
        <v>4.1805555555555554</v>
      </c>
      <c r="AV12" s="484">
        <v>5</v>
      </c>
      <c r="AX12" s="602"/>
      <c r="AY12" s="602"/>
      <c r="AZ12" s="602"/>
      <c r="BA12" s="602"/>
      <c r="BB12" s="602"/>
      <c r="BC12" s="518"/>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4.4">
      <c r="B13" s="8" t="str">
        <f>Processes!D11</f>
        <v>IMPBLQ</v>
      </c>
      <c r="C13" s="8" t="str">
        <f>Processes!E11</f>
        <v>Import technology - Black liquor</v>
      </c>
      <c r="D13" s="216"/>
      <c r="E13" s="216" t="str">
        <f t="shared" si="0"/>
        <v>BLQ</v>
      </c>
      <c r="F13" s="540" t="s">
        <v>1579</v>
      </c>
      <c r="G13" s="483">
        <f>IFERROR(INDEX($G$123:$AU$178,MATCH($E13,$E$123:$E$178,0),MATCH(G$6,$G$122:$AU$122,0)),0)</f>
        <v>0.1</v>
      </c>
      <c r="H13" s="483">
        <f>IFERROR(INDEX($G$123:$AU$178,MATCH($E13,$E$123:$E$178,0),MATCH(H$6,$G$122:$AU$122,0)),0)</f>
        <v>0.1</v>
      </c>
      <c r="I13" s="483">
        <f>IFERROR(INDEX($G$123:$AU$178,MATCH($E13,$E$123:$E$178,0),MATCH(I$6,$G$122:$AU$122,0)),0)</f>
        <v>0.1</v>
      </c>
      <c r="J13" s="483">
        <f>IFERROR(INDEX($G$123:$AU$178,MATCH($E13,$E$123:$E$178,0),MATCH(J$6,$G$122:$AU$122,0)),0)</f>
        <v>0.1</v>
      </c>
      <c r="K13" s="483">
        <f>IFERROR(INDEX($G$123:$AU$178,MATCH($E13,$E$123:$E$178,0),MATCH(K$6,$G$122:$AU$122,0)),0)</f>
        <v>0.1</v>
      </c>
      <c r="L13" s="483">
        <f>IFERROR(INDEX($G$123:$AU$178,MATCH($E13,$E$123:$E$178,0),MATCH(L$6,$G$122:$AU$122,0)),0)</f>
        <v>0.1</v>
      </c>
      <c r="M13" s="483">
        <f>IFERROR(INDEX($G$123:$AU$178,MATCH($E13,$E$123:$E$178,0),MATCH(M$6,$G$122:$AU$122,0)),0)</f>
        <v>0.1</v>
      </c>
      <c r="N13" s="483">
        <f>IFERROR(INDEX($G$123:$AU$178,MATCH($E13,$E$123:$E$178,0),MATCH(N$6,$G$122:$AU$122,0)),0)</f>
        <v>0.1</v>
      </c>
      <c r="O13" s="483">
        <f>IFERROR(INDEX($G$123:$AU$178,MATCH($E13,$E$123:$E$178,0),MATCH(O$6,$G$122:$AU$122,0)),0)</f>
        <v>0.1</v>
      </c>
      <c r="P13" s="483">
        <f>IFERROR(INDEX($G$123:$AU$178,MATCH($E13,$E$123:$E$178,0),MATCH(P$6,$G$122:$AU$122,0)),0)</f>
        <v>0.1</v>
      </c>
      <c r="Q13" s="483">
        <f>IFERROR(INDEX($G$123:$AU$178,MATCH($E13,$E$123:$E$178,0),MATCH(Q$6,$G$122:$AU$122,0)),0)</f>
        <v>0.1</v>
      </c>
      <c r="R13" s="483">
        <f>IFERROR(INDEX($G$123:$AU$178,MATCH($E13,$E$123:$E$178,0),MATCH(R$6,$G$122:$AU$122,0)),0)</f>
        <v>0.1</v>
      </c>
      <c r="S13" s="483">
        <f>IFERROR(INDEX($G$123:$AU$178,MATCH($E13,$E$123:$E$178,0),MATCH(S$6,$G$122:$AU$122,0)),0)</f>
        <v>0.1</v>
      </c>
      <c r="T13" s="483">
        <f>IFERROR(INDEX($G$123:$AU$178,MATCH($E13,$E$123:$E$178,0),MATCH(T$6,$G$122:$AU$122,0)),0)</f>
        <v>0.1</v>
      </c>
      <c r="U13" s="483">
        <f>IFERROR(INDEX($G$123:$AU$178,MATCH($E13,$E$123:$E$178,0),MATCH(U$6,$G$122:$AU$122,0)),0)</f>
        <v>0.1</v>
      </c>
      <c r="V13" s="483">
        <f>IFERROR(INDEX($G$123:$AU$178,MATCH($E13,$E$123:$E$178,0),MATCH(V$6,$G$122:$AU$122,0)),0)</f>
        <v>0.1</v>
      </c>
      <c r="W13" s="483">
        <f>IFERROR(INDEX($G$123:$AU$178,MATCH($E13,$E$123:$E$178,0),MATCH(W$6,$G$122:$AU$122,0)),0)</f>
        <v>0.1</v>
      </c>
      <c r="X13" s="483">
        <f>IFERROR(INDEX($G$123:$AU$178,MATCH($E13,$E$123:$E$178,0),MATCH(X$6,$G$122:$AU$122,0)),0)</f>
        <v>0.1</v>
      </c>
      <c r="Y13" s="483">
        <f>IFERROR(INDEX($G$123:$AU$178,MATCH($E13,$E$123:$E$178,0),MATCH(Y$6,$G$122:$AU$122,0)),0)</f>
        <v>0.1</v>
      </c>
      <c r="Z13" s="483">
        <f>IFERROR(INDEX($G$123:$AU$178,MATCH($E13,$E$123:$E$178,0),MATCH(Z$6,$G$122:$AU$122,0)),0)</f>
        <v>0.1</v>
      </c>
      <c r="AA13" s="483">
        <f>IFERROR(INDEX($G$123:$AU$178,MATCH($E13,$E$123:$E$178,0),MATCH(AA$6,$G$122:$AU$122,0)),0)</f>
        <v>0.1</v>
      </c>
      <c r="AB13" s="483">
        <f>IFERROR(INDEX($G$123:$AU$178,MATCH($E13,$E$123:$E$178,0),MATCH(AB$6,$G$122:$AU$122,0)),0)</f>
        <v>0.1</v>
      </c>
      <c r="AC13" s="483">
        <f>IFERROR(INDEX($G$123:$AU$178,MATCH($E13,$E$123:$E$178,0),MATCH(AC$6,$G$122:$AU$122,0)),0)</f>
        <v>0.1</v>
      </c>
      <c r="AD13" s="483">
        <f>IFERROR(INDEX($G$123:$AU$178,MATCH($E13,$E$123:$E$178,0),MATCH(AD$6,$G$122:$AU$122,0)),0)</f>
        <v>0.1</v>
      </c>
      <c r="AE13" s="483">
        <f>IFERROR(INDEX($G$123:$AU$178,MATCH($E13,$E$123:$E$178,0),MATCH(AE$6,$G$122:$AU$122,0)),0)</f>
        <v>0.1</v>
      </c>
      <c r="AF13" s="483">
        <f>IFERROR(INDEX($G$123:$AU$178,MATCH($E13,$E$123:$E$178,0),MATCH(AF$6,$G$122:$AU$122,0)),0)</f>
        <v>0.1</v>
      </c>
      <c r="AG13" s="483">
        <f>IFERROR(INDEX($G$123:$AU$178,MATCH($E13,$E$123:$E$178,0),MATCH(AG$6,$G$122:$AU$122,0)),0)</f>
        <v>0.1</v>
      </c>
      <c r="AH13" s="483">
        <f>IFERROR(INDEX($G$123:$AU$178,MATCH($E13,$E$123:$E$178,0),MATCH(AH$6,$G$122:$AU$122,0)),0)</f>
        <v>0.1</v>
      </c>
      <c r="AI13" s="483">
        <f>IFERROR(INDEX($G$123:$AU$178,MATCH($E13,$E$123:$E$178,0),MATCH(AI$6,$G$122:$AU$122,0)),0)</f>
        <v>0.1</v>
      </c>
      <c r="AJ13" s="483">
        <f>IFERROR(INDEX($G$123:$AU$178,MATCH($E13,$E$123:$E$178,0),MATCH(AJ$6,$G$122:$AU$122,0)),0)</f>
        <v>0.1</v>
      </c>
      <c r="AK13" s="483">
        <f>IFERROR(INDEX($G$123:$AU$178,MATCH($E13,$E$123:$E$178,0),MATCH(AK$6,$G$122:$AU$122,0)),0)</f>
        <v>0.1</v>
      </c>
      <c r="AL13" s="483">
        <f>IFERROR(INDEX($G$123:$AU$178,MATCH($E13,$E$123:$E$178,0),MATCH(AL$6,$G$122:$AU$122,0)),0)</f>
        <v>0.1</v>
      </c>
      <c r="AM13" s="483">
        <f>IFERROR(INDEX($G$123:$AU$178,MATCH($E13,$E$123:$E$178,0),MATCH(AM$6,$G$122:$AU$122,0)),0)</f>
        <v>0.1</v>
      </c>
      <c r="AN13" s="483">
        <f>IFERROR(INDEX($G$123:$AU$178,MATCH($E13,$E$123:$E$178,0),MATCH(AN$6,$G$122:$AU$122,0)),0)</f>
        <v>0.1</v>
      </c>
      <c r="AO13" s="483">
        <f>IFERROR(INDEX($G$123:$AU$178,MATCH($E13,$E$123:$E$178,0),MATCH(AO$6,$G$122:$AU$122,0)),0)</f>
        <v>0.1</v>
      </c>
      <c r="AP13" s="483">
        <f>IFERROR(INDEX($G$123:$AU$178,MATCH($E13,$E$123:$E$178,0),MATCH(AP$6,$G$122:$AU$122,0)),0)</f>
        <v>0.1</v>
      </c>
      <c r="AQ13" s="483">
        <f>IFERROR(INDEX($G$123:$AU$178,MATCH($E13,$E$123:$E$178,0),MATCH(AQ$6,$G$122:$AU$122,0)),0)</f>
        <v>0.1</v>
      </c>
      <c r="AR13" s="483">
        <f>IFERROR(INDEX($G$123:$AU$178,MATCH($E13,$E$123:$E$178,0),MATCH(AR$6,$G$122:$AU$122,0)),0)</f>
        <v>0.1</v>
      </c>
      <c r="AS13" s="483">
        <f>IFERROR(INDEX($G$123:$AU$178,MATCH($E13,$E$123:$E$178,0),MATCH(AS$6,$G$122:$AU$122,0)),0)</f>
        <v>0.1</v>
      </c>
      <c r="AT13" s="483">
        <f>IFERROR(INDEX($G$123:$AU$178,MATCH($E13,$E$123:$E$178,0),MATCH(AT$6,$G$122:$AU$122,0)),0)</f>
        <v>0.1</v>
      </c>
      <c r="AU13" s="483">
        <f>IFERROR(INDEX($G$123:$AU$178,MATCH($E13,$E$123:$E$178,0),MATCH(AU$6,$G$122:$AU$122,0)),0)</f>
        <v>0.1</v>
      </c>
      <c r="AV13" s="484">
        <v>5</v>
      </c>
      <c r="AX13" s="602"/>
      <c r="AY13" s="602"/>
      <c r="AZ13" s="602"/>
      <c r="BA13" s="602"/>
      <c r="BB13" s="602"/>
      <c r="BC13" s="603"/>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4.4">
      <c r="B14" s="8" t="str">
        <f>Processes!D12</f>
        <v>IMPCOA</v>
      </c>
      <c r="C14" s="8" t="str">
        <f>Processes!E12</f>
        <v>Import technology - Coal</v>
      </c>
      <c r="D14" s="216"/>
      <c r="E14" s="216" t="str">
        <f t="shared" si="0"/>
        <v>COA</v>
      </c>
      <c r="F14" s="1119" t="str">
        <f t="shared" ref="F14:F75" si="1">IFERROR(VLOOKUP(E14,$E$123:$F$175,2,FALSE),"MKr19")</f>
        <v>MKr19</v>
      </c>
      <c r="G14" s="483">
        <f>IFERROR(INDEX($G$123:$AU$178,MATCH($E14,$E$123:$E$178,0),MATCH(G$6,$G$122:$AU$122,0)),0)</f>
        <v>23.1</v>
      </c>
      <c r="H14" s="483">
        <f>IFERROR(INDEX($G$123:$AU$178,MATCH($E14,$E$123:$E$178,0),MATCH(H$6,$G$122:$AU$122,0)),0)</f>
        <v>27.7</v>
      </c>
      <c r="I14" s="483">
        <f>IFERROR(INDEX($G$123:$AU$178,MATCH($E14,$E$123:$E$178,0),MATCH(I$6,$G$122:$AU$122,0)),0)</f>
        <v>23.9</v>
      </c>
      <c r="J14" s="483">
        <f>IFERROR(INDEX($G$123:$AU$178,MATCH($E14,$E$123:$E$178,0),MATCH(J$6,$G$122:$AU$122,0)),0)</f>
        <v>20.3</v>
      </c>
      <c r="K14" s="483">
        <f>IFERROR(INDEX($G$123:$AU$178,MATCH($E14,$E$123:$E$178,0),MATCH(K$6,$G$122:$AU$122,0)),0)</f>
        <v>17.2</v>
      </c>
      <c r="L14" s="483">
        <f>IFERROR(INDEX($G$123:$AU$178,MATCH($E14,$E$123:$E$178,0),MATCH(L$6,$G$122:$AU$122,0)),0)</f>
        <v>15.7</v>
      </c>
      <c r="M14" s="483">
        <f>IFERROR(INDEX($G$123:$AU$178,MATCH($E14,$E$123:$E$178,0),MATCH(M$6,$G$122:$AU$122,0)),0)</f>
        <v>12.2</v>
      </c>
      <c r="N14" s="483">
        <f>IFERROR(INDEX($G$123:$AU$178,MATCH($E14,$E$123:$E$178,0),MATCH(N$6,$G$122:$AU$122,0)),0)</f>
        <v>11.7</v>
      </c>
      <c r="O14" s="483">
        <f>IFERROR(INDEX($G$123:$AU$178,MATCH($E14,$E$123:$E$178,0),MATCH(O$6,$G$122:$AU$122,0)),0)</f>
        <v>22.935796128023767</v>
      </c>
      <c r="P14" s="483">
        <f>IFERROR(INDEX($G$123:$AU$178,MATCH($E14,$E$123:$E$178,0),MATCH(P$6,$G$122:$AU$122,0)),0)</f>
        <v>15.532766006190153</v>
      </c>
      <c r="Q14" s="483">
        <f>IFERROR(INDEX($G$123:$AU$178,MATCH($E14,$E$123:$E$178,0),MATCH(Q$6,$G$122:$AU$122,0)),0)</f>
        <v>12.929551889587877</v>
      </c>
      <c r="R14" s="483">
        <f>IFERROR(INDEX($G$123:$AU$178,MATCH($E14,$E$123:$E$178,0),MATCH(R$6,$G$122:$AU$122,0)),0)</f>
        <v>13.166058954324894</v>
      </c>
      <c r="S14" s="483">
        <f>IFERROR(INDEX($G$123:$AU$178,MATCH($E14,$E$123:$E$178,0),MATCH(S$6,$G$122:$AU$122,0)),0)</f>
        <v>13.673473481430243</v>
      </c>
      <c r="T14" s="483">
        <f>IFERROR(INDEX($G$123:$AU$178,MATCH($E14,$E$123:$E$178,0),MATCH(T$6,$G$122:$AU$122,0)),0)</f>
        <v>14.173926683886389</v>
      </c>
      <c r="U14" s="483">
        <f>IFERROR(INDEX($G$123:$AU$178,MATCH($E14,$E$123:$E$178,0),MATCH(U$6,$G$122:$AU$122,0)),0)</f>
        <v>14.64740072098045</v>
      </c>
      <c r="V14" s="483">
        <f>IFERROR(INDEX($G$123:$AU$178,MATCH($E14,$E$123:$E$178,0),MATCH(V$6,$G$122:$AU$122,0)),0)</f>
        <v>14.580898828103843</v>
      </c>
      <c r="W14" s="483">
        <f>IFERROR(INDEX($G$123:$AU$178,MATCH($E14,$E$123:$E$178,0),MATCH(W$6,$G$122:$AU$122,0)),0)</f>
        <v>14.5316584938834</v>
      </c>
      <c r="X14" s="483">
        <f>IFERROR(INDEX($G$123:$AU$178,MATCH($E14,$E$123:$E$178,0),MATCH(X$6,$G$122:$AU$122,0)),0)</f>
        <v>14.477230593088336</v>
      </c>
      <c r="Y14" s="483">
        <f>IFERROR(INDEX($G$123:$AU$178,MATCH($E14,$E$123:$E$178,0),MATCH(Y$6,$G$122:$AU$122,0)),0)</f>
        <v>14.413190648189367</v>
      </c>
      <c r="Z14" s="483">
        <f>IFERROR(INDEX($G$123:$AU$178,MATCH($E14,$E$123:$E$178,0),MATCH(Z$6,$G$122:$AU$122,0)),0)</f>
        <v>14.343963605486476</v>
      </c>
      <c r="AA14" s="483">
        <f>IFERROR(INDEX($G$123:$AU$178,MATCH($E14,$E$123:$E$178,0),MATCH(AA$6,$G$122:$AU$122,0)),0)</f>
        <v>14.266503152082981</v>
      </c>
      <c r="AB14" s="483">
        <f>IFERROR(INDEX($G$123:$AU$178,MATCH($E14,$E$123:$E$178,0),MATCH(AB$6,$G$122:$AU$122,0)),0)</f>
        <v>14.23069306413351</v>
      </c>
      <c r="AC14" s="483">
        <f>IFERROR(INDEX($G$123:$AU$178,MATCH($E14,$E$123:$E$178,0),MATCH(AC$6,$G$122:$AU$122,0)),0)</f>
        <v>14.195037264254136</v>
      </c>
      <c r="AD14" s="483">
        <f>IFERROR(INDEX($G$123:$AU$178,MATCH($E14,$E$123:$E$178,0),MATCH(AD$6,$G$122:$AU$122,0)),0)</f>
        <v>14.159114470166005</v>
      </c>
      <c r="AE14" s="483">
        <f>IFERROR(INDEX($G$123:$AU$178,MATCH($E14,$E$123:$E$178,0),MATCH(AE$6,$G$122:$AU$122,0)),0)</f>
        <v>14.123353426479357</v>
      </c>
      <c r="AF14" s="483">
        <f>IFERROR(INDEX($G$123:$AU$178,MATCH($E14,$E$123:$E$178,0),MATCH(AF$6,$G$122:$AU$122,0)),0)</f>
        <v>14.087572006623748</v>
      </c>
      <c r="AG14" s="483">
        <f>IFERROR(INDEX($G$123:$AU$178,MATCH($E14,$E$123:$E$178,0),MATCH(AG$6,$G$122:$AU$122,0)),0)</f>
        <v>14.051985690698709</v>
      </c>
      <c r="AH14" s="483">
        <f>IFERROR(INDEX($G$123:$AU$178,MATCH($E14,$E$123:$E$178,0),MATCH(AH$6,$G$122:$AU$122,0)),0)</f>
        <v>14.016171250456402</v>
      </c>
      <c r="AI14" s="483">
        <f>IFERROR(INDEX($G$123:$AU$178,MATCH($E14,$E$123:$E$178,0),MATCH(AI$6,$G$122:$AU$122,0)),0)</f>
        <v>13.980510738351196</v>
      </c>
      <c r="AJ14" s="483">
        <f>IFERROR(INDEX($G$123:$AU$178,MATCH($E14,$E$123:$E$178,0),MATCH(AJ$6,$G$122:$AU$122,0)),0)</f>
        <v>13.944654498795146</v>
      </c>
      <c r="AK14" s="483">
        <f>IFERROR(INDEX($G$123:$AU$178,MATCH($E14,$E$123:$E$178,0),MATCH(AK$6,$G$122:$AU$122,0)),0)</f>
        <v>13.908861871625055</v>
      </c>
      <c r="AL14" s="483">
        <f>IFERROR(INDEX($G$123:$AU$178,MATCH($E14,$E$123:$E$178,0),MATCH(AL$6,$G$122:$AU$122,0)),0)</f>
        <v>13.873069138182171</v>
      </c>
      <c r="AM14" s="483">
        <f>IFERROR(INDEX($G$123:$AU$178,MATCH($E14,$E$123:$E$178,0),MATCH(AM$6,$G$122:$AU$122,0)),0)</f>
        <v>13.836610452807903</v>
      </c>
      <c r="AN14" s="483">
        <f>IFERROR(INDEX($G$123:$AU$178,MATCH($E14,$E$123:$E$178,0),MATCH(AN$6,$G$122:$AU$122,0)),0)</f>
        <v>13.800150557366436</v>
      </c>
      <c r="AO14" s="483">
        <f>IFERROR(INDEX($G$123:$AU$178,MATCH($E14,$E$123:$E$178,0),MATCH(AO$6,$G$122:$AU$122,0)),0)</f>
        <v>13.763689450310618</v>
      </c>
      <c r="AP14" s="483">
        <f>IFERROR(INDEX($G$123:$AU$178,MATCH($E14,$E$123:$E$178,0),MATCH(AP$6,$G$122:$AU$122,0)),0)</f>
        <v>13.727227130091334</v>
      </c>
      <c r="AQ14" s="483">
        <f>IFERROR(INDEX($G$123:$AU$178,MATCH($E14,$E$123:$E$178,0),MATCH(AQ$6,$G$122:$AU$122,0)),0)</f>
        <v>13.690763595157463</v>
      </c>
      <c r="AR14" s="483">
        <f>IFERROR(INDEX($G$123:$AU$178,MATCH($E14,$E$123:$E$178,0),MATCH(AR$6,$G$122:$AU$122,0)),0)</f>
        <v>13.654298843955917</v>
      </c>
      <c r="AS14" s="483">
        <f>IFERROR(INDEX($G$123:$AU$178,MATCH($E14,$E$123:$E$178,0),MATCH(AS$6,$G$122:$AU$122,0)),0)</f>
        <v>13.617832874931624</v>
      </c>
      <c r="AT14" s="483">
        <f>IFERROR(INDEX($G$123:$AU$178,MATCH($E14,$E$123:$E$178,0),MATCH(AT$6,$G$122:$AU$122,0)),0)</f>
        <v>13.581365686527514</v>
      </c>
      <c r="AU14" s="483">
        <f>IFERROR(INDEX($G$123:$AU$178,MATCH($E14,$E$123:$E$178,0),MATCH(AU$6,$G$122:$AU$122,0)),0)</f>
        <v>13.544897277184536</v>
      </c>
      <c r="AV14" s="484">
        <v>5</v>
      </c>
      <c r="BB14" s="518"/>
      <c r="BC14" s="518"/>
      <c r="BD14" s="603"/>
      <c r="BE14" s="603"/>
      <c r="BF14" s="603"/>
      <c r="BG14" s="603"/>
      <c r="BH14" s="603"/>
      <c r="BI14" s="603"/>
      <c r="BJ14" s="603"/>
      <c r="BK14" s="603"/>
      <c r="BL14" s="603"/>
      <c r="BM14" s="603"/>
      <c r="BN14" s="603"/>
      <c r="BO14" s="603"/>
      <c r="BP14" s="603"/>
      <c r="BQ14" s="603"/>
      <c r="BR14" s="603"/>
      <c r="BS14" s="603"/>
      <c r="BT14" s="603"/>
      <c r="BU14" s="603"/>
      <c r="BV14" s="603"/>
      <c r="BW14" s="603"/>
      <c r="BX14" s="603"/>
      <c r="BY14" s="518"/>
      <c r="BZ14" s="518"/>
    </row>
    <row r="15" spans="2:102" ht="14.4">
      <c r="B15" s="8" t="str">
        <f>Processes!D13</f>
        <v>IMPNGA</v>
      </c>
      <c r="C15" s="8" t="str">
        <f>Processes!E13</f>
        <v>Import technology - Natural Gas</v>
      </c>
      <c r="D15" s="216"/>
      <c r="E15" s="216" t="str">
        <f t="shared" si="0"/>
        <v>NGA</v>
      </c>
      <c r="F15" s="1119" t="str">
        <f t="shared" si="1"/>
        <v>MKr19</v>
      </c>
      <c r="G15" s="483">
        <f>IFERROR(INDEX($G$123:$AU$178,MATCH($E15,$E$123:$E$178,0),MATCH(G$6,$G$122:$AU$122,0)),0)</f>
        <v>44.4</v>
      </c>
      <c r="H15" s="483">
        <f>IFERROR(INDEX($G$123:$AU$178,MATCH($E15,$E$123:$E$178,0),MATCH(H$6,$G$122:$AU$122,0)),0)</f>
        <v>46.1</v>
      </c>
      <c r="I15" s="483">
        <f>IFERROR(INDEX($G$123:$AU$178,MATCH($E15,$E$123:$E$178,0),MATCH(I$6,$G$122:$AU$122,0)),0)</f>
        <v>55.1</v>
      </c>
      <c r="J15" s="483">
        <f>IFERROR(INDEX($G$123:$AU$178,MATCH($E15,$E$123:$E$178,0),MATCH(J$6,$G$122:$AU$122,0)),0)</f>
        <v>54.2</v>
      </c>
      <c r="K15" s="483">
        <f>IFERROR(INDEX($G$123:$AU$178,MATCH($E15,$E$123:$E$178,0),MATCH(K$6,$G$122:$AU$122,0)),0)</f>
        <v>45.7</v>
      </c>
      <c r="L15" s="483">
        <f>IFERROR(INDEX($G$123:$AU$178,MATCH($E15,$E$123:$E$178,0),MATCH(L$6,$G$122:$AU$122,0)),0)</f>
        <v>44</v>
      </c>
      <c r="M15" s="483">
        <f>IFERROR(INDEX($G$123:$AU$178,MATCH($E15,$E$123:$E$178,0),MATCH(M$6,$G$122:$AU$122,0)),0)</f>
        <v>36.799999999999997</v>
      </c>
      <c r="N15" s="483">
        <f>IFERROR(INDEX($G$123:$AU$178,MATCH($E15,$E$123:$E$178,0),MATCH(N$6,$G$122:$AU$122,0)),0)</f>
        <v>36.9</v>
      </c>
      <c r="O15" s="483">
        <f>IFERROR(INDEX($G$123:$AU$178,MATCH($E15,$E$123:$E$178,0),MATCH(O$6,$G$122:$AU$122,0)),0)</f>
        <v>53.422183381850253</v>
      </c>
      <c r="P15" s="483">
        <f>IFERROR(INDEX($G$123:$AU$178,MATCH($E15,$E$123:$E$178,0),MATCH(P$6,$G$122:$AU$122,0)),0)</f>
        <v>34.261011240620462</v>
      </c>
      <c r="Q15" s="483">
        <f>IFERROR(INDEX($G$123:$AU$178,MATCH($E15,$E$123:$E$178,0),MATCH(Q$6,$G$122:$AU$122,0)),0)</f>
        <v>33.397849986482257</v>
      </c>
      <c r="R15" s="483">
        <f>IFERROR(INDEX($G$123:$AU$178,MATCH($E15,$E$123:$E$178,0),MATCH(R$6,$G$122:$AU$122,0)),0)</f>
        <v>31.525290025438199</v>
      </c>
      <c r="S15" s="483">
        <f>IFERROR(INDEX($G$123:$AU$178,MATCH($E15,$E$123:$E$178,0),MATCH(S$6,$G$122:$AU$122,0)),0)</f>
        <v>32.762548621541896</v>
      </c>
      <c r="T15" s="483">
        <f>IFERROR(INDEX($G$123:$AU$178,MATCH($E15,$E$123:$E$178,0),MATCH(T$6,$G$122:$AU$122,0)),0)</f>
        <v>33.367688312875465</v>
      </c>
      <c r="U15" s="483">
        <f>IFERROR(INDEX($G$123:$AU$178,MATCH($E15,$E$123:$E$178,0),MATCH(U$6,$G$122:$AU$122,0)),0)</f>
        <v>33.567123920362071</v>
      </c>
      <c r="V15" s="483">
        <f>IFERROR(INDEX($G$123:$AU$178,MATCH($E15,$E$123:$E$178,0),MATCH(V$6,$G$122:$AU$122,0)),0)</f>
        <v>33.506083462913665</v>
      </c>
      <c r="W15" s="483">
        <f>IFERROR(INDEX($G$123:$AU$178,MATCH($E15,$E$123:$E$178,0),MATCH(W$6,$G$122:$AU$122,0)),0)</f>
        <v>33.467639204304064</v>
      </c>
      <c r="X15" s="483">
        <f>IFERROR(INDEX($G$123:$AU$178,MATCH($E15,$E$123:$E$178,0),MATCH(X$6,$G$122:$AU$122,0)),0)</f>
        <v>33.442947086231669</v>
      </c>
      <c r="Y15" s="483">
        <f>IFERROR(INDEX($G$123:$AU$178,MATCH($E15,$E$123:$E$178,0),MATCH(Y$6,$G$122:$AU$122,0)),0)</f>
        <v>33.42179959045346</v>
      </c>
      <c r="Z15" s="483">
        <f>IFERROR(INDEX($G$123:$AU$178,MATCH($E15,$E$123:$E$178,0),MATCH(Z$6,$G$122:$AU$122,0)),0)</f>
        <v>33.414220248022303</v>
      </c>
      <c r="AA15" s="483">
        <f>IFERROR(INDEX($G$123:$AU$178,MATCH($E15,$E$123:$E$178,0),MATCH(AA$6,$G$122:$AU$122,0)),0)</f>
        <v>33.412152610409883</v>
      </c>
      <c r="AB15" s="483">
        <f>IFERROR(INDEX($G$123:$AU$178,MATCH($E15,$E$123:$E$178,0),MATCH(AB$6,$G$122:$AU$122,0)),0)</f>
        <v>33.458238338148384</v>
      </c>
      <c r="AC15" s="483">
        <f>IFERROR(INDEX($G$123:$AU$178,MATCH($E15,$E$123:$E$178,0),MATCH(AC$6,$G$122:$AU$122,0)),0)</f>
        <v>33.504324065886884</v>
      </c>
      <c r="AD15" s="483">
        <f>IFERROR(INDEX($G$123:$AU$178,MATCH($E15,$E$123:$E$178,0),MATCH(AD$6,$G$122:$AU$122,0)),0)</f>
        <v>33.550409793625377</v>
      </c>
      <c r="AE15" s="483">
        <f>IFERROR(INDEX($G$123:$AU$178,MATCH($E15,$E$123:$E$178,0),MATCH(AE$6,$G$122:$AU$122,0)),0)</f>
        <v>33.59649552136387</v>
      </c>
      <c r="AF15" s="483">
        <f>IFERROR(INDEX($G$123:$AU$178,MATCH($E15,$E$123:$E$178,0),MATCH(AF$6,$G$122:$AU$122,0)),0)</f>
        <v>33.642581249102378</v>
      </c>
      <c r="AG15" s="483">
        <f>IFERROR(INDEX($G$123:$AU$178,MATCH($E15,$E$123:$E$178,0),MATCH(AG$6,$G$122:$AU$122,0)),0)</f>
        <v>33.688666976840878</v>
      </c>
      <c r="AH15" s="483">
        <f>IFERROR(INDEX($G$123:$AU$178,MATCH($E15,$E$123:$E$178,0),MATCH(AH$6,$G$122:$AU$122,0)),0)</f>
        <v>33.734752704579364</v>
      </c>
      <c r="AI15" s="483">
        <f>IFERROR(INDEX($G$123:$AU$178,MATCH($E15,$E$123:$E$178,0),MATCH(AI$6,$G$122:$AU$122,0)),0)</f>
        <v>33.780838432317864</v>
      </c>
      <c r="AJ15" s="483">
        <f>IFERROR(INDEX($G$123:$AU$178,MATCH($E15,$E$123:$E$178,0),MATCH(AJ$6,$G$122:$AU$122,0)),0)</f>
        <v>33.82692416005635</v>
      </c>
      <c r="AK15" s="483">
        <f>IFERROR(INDEX($G$123:$AU$178,MATCH($E15,$E$123:$E$178,0),MATCH(AK$6,$G$122:$AU$122,0)),0)</f>
        <v>33.873009887794851</v>
      </c>
      <c r="AL15" s="483">
        <f>IFERROR(INDEX($G$123:$AU$178,MATCH($E15,$E$123:$E$178,0),MATCH(AL$6,$G$122:$AU$122,0)),0)</f>
        <v>33.919095615533351</v>
      </c>
      <c r="AM15" s="483">
        <f>IFERROR(INDEX($G$123:$AU$178,MATCH($E15,$E$123:$E$178,0),MATCH(AM$6,$G$122:$AU$122,0)),0)</f>
        <v>33.965181343271844</v>
      </c>
      <c r="AN15" s="483">
        <f>IFERROR(INDEX($G$123:$AU$178,MATCH($E15,$E$123:$E$178,0),MATCH(AN$6,$G$122:$AU$122,0)),0)</f>
        <v>34.011267071010337</v>
      </c>
      <c r="AO15" s="483">
        <f>IFERROR(INDEX($G$123:$AU$178,MATCH($E15,$E$123:$E$178,0),MATCH(AO$6,$G$122:$AU$122,0)),0)</f>
        <v>34.057352798748838</v>
      </c>
      <c r="AP15" s="483">
        <f>IFERROR(INDEX($G$123:$AU$178,MATCH($E15,$E$123:$E$178,0),MATCH(AP$6,$G$122:$AU$122,0)),0)</f>
        <v>34.103438526487338</v>
      </c>
      <c r="AQ15" s="483">
        <f>IFERROR(INDEX($G$123:$AU$178,MATCH($E15,$E$123:$E$178,0),MATCH(AQ$6,$G$122:$AU$122,0)),0)</f>
        <v>34.149524254225838</v>
      </c>
      <c r="AR15" s="483">
        <f>IFERROR(INDEX($G$123:$AU$178,MATCH($E15,$E$123:$E$178,0),MATCH(AR$6,$G$122:$AU$122,0)),0)</f>
        <v>34.195609981964324</v>
      </c>
      <c r="AS15" s="483">
        <f>IFERROR(INDEX($G$123:$AU$178,MATCH($E15,$E$123:$E$178,0),MATCH(AS$6,$G$122:$AU$122,0)),0)</f>
        <v>34.241695709702832</v>
      </c>
      <c r="AT15" s="483">
        <f>IFERROR(INDEX($G$123:$AU$178,MATCH($E15,$E$123:$E$178,0),MATCH(AT$6,$G$122:$AU$122,0)),0)</f>
        <v>34.287781437441318</v>
      </c>
      <c r="AU15" s="483">
        <f>IFERROR(INDEX($G$123:$AU$178,MATCH($E15,$E$123:$E$178,0),MATCH(AU$6,$G$122:$AU$122,0)),0)</f>
        <v>34.333867165179825</v>
      </c>
      <c r="AV15" s="484">
        <v>5</v>
      </c>
      <c r="AW15" s="483"/>
      <c r="AX15" s="483"/>
      <c r="AY15" s="483"/>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4.4">
      <c r="B16" s="8" t="str">
        <f>Processes!D14</f>
        <v>IMPCRD</v>
      </c>
      <c r="C16" s="8" t="str">
        <f>Processes!E14</f>
        <v>Import technology - Crude Oil</v>
      </c>
      <c r="D16" s="216"/>
      <c r="E16" s="216" t="str">
        <f t="shared" si="0"/>
        <v>CRD</v>
      </c>
      <c r="F16" s="1119" t="str">
        <f t="shared" si="1"/>
        <v>MKr19</v>
      </c>
      <c r="G16" s="483">
        <f>IFERROR(INDEX($G$123:$AU$178,MATCH($E16,$E$123:$E$178,0),MATCH(G$6,$G$122:$AU$122,0)),0)</f>
        <v>76.2</v>
      </c>
      <c r="H16" s="483">
        <f>IFERROR(INDEX($G$123:$AU$178,MATCH($E16,$E$123:$E$178,0),MATCH(H$6,$G$122:$AU$122,0)),0)</f>
        <v>106.1</v>
      </c>
      <c r="I16" s="483">
        <f>IFERROR(INDEX($G$123:$AU$178,MATCH($E16,$E$123:$E$178,0),MATCH(I$6,$G$122:$AU$122,0)),0)</f>
        <v>112.9</v>
      </c>
      <c r="J16" s="483">
        <f>IFERROR(INDEX($G$123:$AU$178,MATCH($E16,$E$123:$E$178,0),MATCH(J$6,$G$122:$AU$122,0)),0)</f>
        <v>100.3</v>
      </c>
      <c r="K16" s="483">
        <f>IFERROR(INDEX($G$123:$AU$178,MATCH($E16,$E$123:$E$178,0),MATCH(K$6,$G$122:$AU$122,0)),0)</f>
        <v>97.3</v>
      </c>
      <c r="L16" s="483">
        <f>IFERROR(INDEX($G$123:$AU$178,MATCH($E16,$E$123:$E$178,0),MATCH(L$6,$G$122:$AU$122,0)),0)</f>
        <v>62.7</v>
      </c>
      <c r="M16" s="483">
        <f>IFERROR(INDEX($G$123:$AU$178,MATCH($E16,$E$123:$E$178,0),MATCH(M$6,$G$122:$AU$122,0)),0)</f>
        <v>59.9</v>
      </c>
      <c r="N16" s="483">
        <f>IFERROR(INDEX($G$123:$AU$178,MATCH($E16,$E$123:$E$178,0),MATCH(N$6,$G$122:$AU$122,0)),0)</f>
        <v>63.9</v>
      </c>
      <c r="O16" s="483">
        <f>IFERROR(INDEX($G$123:$AU$178,MATCH($E16,$E$123:$E$178,0),MATCH(O$6,$G$122:$AU$122,0)),0)</f>
        <v>78.592912119302227</v>
      </c>
      <c r="P16" s="483">
        <f>IFERROR(INDEX($G$123:$AU$178,MATCH($E16,$E$123:$E$178,0),MATCH(P$6,$G$122:$AU$122,0)),0)</f>
        <v>72.66780821917807</v>
      </c>
      <c r="Q16" s="483">
        <f>IFERROR(INDEX($G$123:$AU$178,MATCH($E16,$E$123:$E$178,0),MATCH(Q$6,$G$122:$AU$122,0)),0)</f>
        <v>71.191547947610658</v>
      </c>
      <c r="R16" s="483">
        <f>IFERROR(INDEX($G$123:$AU$178,MATCH($E16,$E$123:$E$178,0),MATCH(R$6,$G$122:$AU$122,0)),0)</f>
        <v>49.181117057429148</v>
      </c>
      <c r="S16" s="483">
        <f>IFERROR(INDEX($G$123:$AU$178,MATCH($E16,$E$123:$E$178,0),MATCH(S$6,$G$122:$AU$122,0)),0)</f>
        <v>52.581323432074825</v>
      </c>
      <c r="T16" s="483">
        <f>IFERROR(INDEX($G$123:$AU$178,MATCH($E16,$E$123:$E$178,0),MATCH(T$6,$G$122:$AU$122,0)),0)</f>
        <v>54.889966476332738</v>
      </c>
      <c r="U16" s="483">
        <f>IFERROR(INDEX($G$123:$AU$178,MATCH($E16,$E$123:$E$178,0),MATCH(U$6,$G$122:$AU$122,0)),0)</f>
        <v>56.568388062461416</v>
      </c>
      <c r="V16" s="483">
        <f>IFERROR(INDEX($G$123:$AU$178,MATCH($E16,$E$123:$E$178,0),MATCH(V$6,$G$122:$AU$122,0)),0)</f>
        <v>57.786429057350325</v>
      </c>
      <c r="W16" s="483">
        <f>IFERROR(INDEX($G$123:$AU$178,MATCH($E16,$E$123:$E$178,0),MATCH(W$6,$G$122:$AU$122,0)),0)</f>
        <v>59.146270171698553</v>
      </c>
      <c r="X16" s="483">
        <f>IFERROR(INDEX($G$123:$AU$178,MATCH($E16,$E$123:$E$178,0),MATCH(X$6,$G$122:$AU$122,0)),0)</f>
        <v>60.478046986869018</v>
      </c>
      <c r="Y16" s="483">
        <f>IFERROR(INDEX($G$123:$AU$178,MATCH($E16,$E$123:$E$178,0),MATCH(Y$6,$G$122:$AU$122,0)),0)</f>
        <v>61.703174257304624</v>
      </c>
      <c r="Z16" s="483">
        <f>IFERROR(INDEX($G$123:$AU$178,MATCH($E16,$E$123:$E$178,0),MATCH(Z$6,$G$122:$AU$122,0)),0)</f>
        <v>62.989602327697277</v>
      </c>
      <c r="AA16" s="483">
        <f>IFERROR(INDEX($G$123:$AU$178,MATCH($E16,$E$123:$E$178,0),MATCH(AA$6,$G$122:$AU$122,0)),0)</f>
        <v>64.209121548162642</v>
      </c>
      <c r="AB16" s="483">
        <f>IFERROR(INDEX($G$123:$AU$178,MATCH($E16,$E$123:$E$178,0),MATCH(AB$6,$G$122:$AU$122,0)),0)</f>
        <v>63.901532941943884</v>
      </c>
      <c r="AC16" s="483">
        <f>IFERROR(INDEX($G$123:$AU$178,MATCH($E16,$E$123:$E$178,0),MATCH(AC$6,$G$122:$AU$122,0)),0)</f>
        <v>63.593944335725141</v>
      </c>
      <c r="AD16" s="483">
        <f>IFERROR(INDEX($G$123:$AU$178,MATCH($E16,$E$123:$E$178,0),MATCH(AD$6,$G$122:$AU$122,0)),0)</f>
        <v>63.286355729506404</v>
      </c>
      <c r="AE16" s="483">
        <f>IFERROR(INDEX($G$123:$AU$178,MATCH($E16,$E$123:$E$178,0),MATCH(AE$6,$G$122:$AU$122,0)),0)</f>
        <v>62.978767123287653</v>
      </c>
      <c r="AF16" s="483">
        <f>IFERROR(INDEX($G$123:$AU$178,MATCH($E16,$E$123:$E$178,0),MATCH(AF$6,$G$122:$AU$122,0)),0)</f>
        <v>62.671178517068917</v>
      </c>
      <c r="AG16" s="483">
        <f>IFERROR(INDEX($G$123:$AU$178,MATCH($E16,$E$123:$E$178,0),MATCH(AG$6,$G$122:$AU$122,0)),0)</f>
        <v>62.363589910850173</v>
      </c>
      <c r="AH16" s="483">
        <f>IFERROR(INDEX($G$123:$AU$178,MATCH($E16,$E$123:$E$178,0),MATCH(AH$6,$G$122:$AU$122,0)),0)</f>
        <v>62.056001304631437</v>
      </c>
      <c r="AI16" s="483">
        <f>IFERROR(INDEX($G$123:$AU$178,MATCH($E16,$E$123:$E$178,0),MATCH(AI$6,$G$122:$AU$122,0)),0)</f>
        <v>61.7484126984127</v>
      </c>
      <c r="AJ16" s="483">
        <f>IFERROR(INDEX($G$123:$AU$178,MATCH($E16,$E$123:$E$178,0),MATCH(AJ$6,$G$122:$AU$122,0)),0)</f>
        <v>61.440824092193949</v>
      </c>
      <c r="AK16" s="483">
        <f>IFERROR(INDEX($G$123:$AU$178,MATCH($E16,$E$123:$E$178,0),MATCH(AK$6,$G$122:$AU$122,0)),0)</f>
        <v>61.133235485975206</v>
      </c>
      <c r="AL16" s="483">
        <f>IFERROR(INDEX($G$123:$AU$178,MATCH($E16,$E$123:$E$178,0),MATCH(AL$6,$G$122:$AU$122,0)),0)</f>
        <v>60.825646879756469</v>
      </c>
      <c r="AM16" s="483">
        <f>IFERROR(INDEX($G$123:$AU$178,MATCH($E16,$E$123:$E$178,0),MATCH(AM$6,$G$122:$AU$122,0)),0)</f>
        <v>60.518058273537719</v>
      </c>
      <c r="AN16" s="483">
        <f>IFERROR(INDEX($G$123:$AU$178,MATCH($E16,$E$123:$E$178,0),MATCH(AN$6,$G$122:$AU$122,0)),0)</f>
        <v>60.210469667318975</v>
      </c>
      <c r="AO16" s="483">
        <f>IFERROR(INDEX($G$123:$AU$178,MATCH($E16,$E$123:$E$178,0),MATCH(AO$6,$G$122:$AU$122,0)),0)</f>
        <v>59.902881061100238</v>
      </c>
      <c r="AP16" s="483">
        <f>IFERROR(INDEX($G$123:$AU$178,MATCH($E16,$E$123:$E$178,0),MATCH(AP$6,$G$122:$AU$122,0)),0)</f>
        <v>59.595292454881495</v>
      </c>
      <c r="AQ16" s="483">
        <f>IFERROR(INDEX($G$123:$AU$178,MATCH($E16,$E$123:$E$178,0),MATCH(AQ$6,$G$122:$AU$122,0)),0)</f>
        <v>59.287703848662751</v>
      </c>
      <c r="AR16" s="483">
        <f>IFERROR(INDEX($G$123:$AU$178,MATCH($E16,$E$123:$E$178,0),MATCH(AR$6,$G$122:$AU$122,0)),0)</f>
        <v>58.980115242444008</v>
      </c>
      <c r="AS16" s="483">
        <f>IFERROR(INDEX($G$123:$AU$178,MATCH($E16,$E$123:$E$178,0),MATCH(AS$6,$G$122:$AU$122,0)),0)</f>
        <v>58.672526636225271</v>
      </c>
      <c r="AT16" s="483">
        <f>IFERROR(INDEX($G$123:$AU$178,MATCH($E16,$E$123:$E$178,0),MATCH(AT$6,$G$122:$AU$122,0)),0)</f>
        <v>58.364938030006527</v>
      </c>
      <c r="AU16" s="483">
        <f>IFERROR(INDEX($G$123:$AU$178,MATCH($E16,$E$123:$E$178,0),MATCH(AU$6,$G$122:$AU$122,0)),0)</f>
        <v>58.057349423787784</v>
      </c>
      <c r="AV16" s="484">
        <v>5</v>
      </c>
      <c r="AW16" s="483"/>
      <c r="AX16" s="483"/>
      <c r="AY16" s="483"/>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4.4">
      <c r="B17" s="8" t="str">
        <f>Processes!D15</f>
        <v>IMPLPG</v>
      </c>
      <c r="C17" s="8" t="str">
        <f>Processes!E15</f>
        <v>Import technology - Liquid petrol gas</v>
      </c>
      <c r="D17" s="216"/>
      <c r="E17" s="216" t="str">
        <f t="shared" si="0"/>
        <v>LPG</v>
      </c>
      <c r="F17" s="1119" t="str">
        <f t="shared" si="1"/>
        <v>MKr14</v>
      </c>
      <c r="G17" s="483">
        <f>IFERROR(INDEX($G$123:$AU$178,MATCH($E17,$E$123:$E$178,0),MATCH(G$6,$G$122:$AU$122,0)),0)</f>
        <v>88.8</v>
      </c>
      <c r="H17" s="483">
        <f>IFERROR(INDEX($G$123:$AU$178,MATCH($E17,$E$123:$E$178,0),MATCH(H$6,$G$122:$AU$122,0)),0)</f>
        <v>92.2</v>
      </c>
      <c r="I17" s="483">
        <f>IFERROR(INDEX($G$123:$AU$178,MATCH($E17,$E$123:$E$178,0),MATCH(I$6,$G$122:$AU$122,0)),0)</f>
        <v>110.2</v>
      </c>
      <c r="J17" s="483">
        <f>IFERROR(INDEX($G$123:$AU$178,MATCH($E17,$E$123:$E$178,0),MATCH(J$6,$G$122:$AU$122,0)),0)</f>
        <v>108.4</v>
      </c>
      <c r="K17" s="483">
        <f>IFERROR(INDEX($G$123:$AU$178,MATCH($E17,$E$123:$E$178,0),MATCH(K$6,$G$122:$AU$122,0)),0)</f>
        <v>91.4</v>
      </c>
      <c r="L17" s="483">
        <f>IFERROR(INDEX($G$123:$AU$178,MATCH($E17,$E$123:$E$178,0),MATCH(L$6,$G$122:$AU$122,0)),0)</f>
        <v>88</v>
      </c>
      <c r="M17" s="483">
        <f>IFERROR(INDEX($G$123:$AU$178,MATCH($E17,$E$123:$E$178,0),MATCH(M$6,$G$122:$AU$122,0)),0)</f>
        <v>73.599999999999994</v>
      </c>
      <c r="N17" s="483">
        <f>IFERROR(INDEX($G$123:$AU$178,MATCH($E17,$E$123:$E$178,0),MATCH(N$6,$G$122:$AU$122,0)),0)</f>
        <v>73.8</v>
      </c>
      <c r="O17" s="483">
        <f>IFERROR(INDEX($G$123:$AU$178,MATCH($E17,$E$123:$E$178,0),MATCH(O$6,$G$122:$AU$122,0)),0)</f>
        <v>106.84436676370051</v>
      </c>
      <c r="P17" s="483">
        <f>IFERROR(INDEX($G$123:$AU$178,MATCH($E17,$E$123:$E$178,0),MATCH(P$6,$G$122:$AU$122,0)),0)</f>
        <v>68.522022481240924</v>
      </c>
      <c r="Q17" s="483">
        <f>IFERROR(INDEX($G$123:$AU$178,MATCH($E17,$E$123:$E$178,0),MATCH(Q$6,$G$122:$AU$122,0)),0)</f>
        <v>66.795699972964513</v>
      </c>
      <c r="R17" s="483">
        <f>IFERROR(INDEX($G$123:$AU$178,MATCH($E17,$E$123:$E$178,0),MATCH(R$6,$G$122:$AU$122,0)),0)</f>
        <v>63.050580050876398</v>
      </c>
      <c r="S17" s="483">
        <f>IFERROR(INDEX($G$123:$AU$178,MATCH($E17,$E$123:$E$178,0),MATCH(S$6,$G$122:$AU$122,0)),0)</f>
        <v>65.525097243083792</v>
      </c>
      <c r="T17" s="483">
        <f>IFERROR(INDEX($G$123:$AU$178,MATCH($E17,$E$123:$E$178,0),MATCH(T$6,$G$122:$AU$122,0)),0)</f>
        <v>66.735376625750931</v>
      </c>
      <c r="U17" s="483">
        <f>IFERROR(INDEX($G$123:$AU$178,MATCH($E17,$E$123:$E$178,0),MATCH(U$6,$G$122:$AU$122,0)),0)</f>
        <v>67.134247840724143</v>
      </c>
      <c r="V17" s="483">
        <f>IFERROR(INDEX($G$123:$AU$178,MATCH($E17,$E$123:$E$178,0),MATCH(V$6,$G$122:$AU$122,0)),0)</f>
        <v>67.01216692582733</v>
      </c>
      <c r="W17" s="483">
        <f>IFERROR(INDEX($G$123:$AU$178,MATCH($E17,$E$123:$E$178,0),MATCH(W$6,$G$122:$AU$122,0)),0)</f>
        <v>66.935278408608127</v>
      </c>
      <c r="X17" s="483">
        <f>IFERROR(INDEX($G$123:$AU$178,MATCH($E17,$E$123:$E$178,0),MATCH(X$6,$G$122:$AU$122,0)),0)</f>
        <v>66.885894172463338</v>
      </c>
      <c r="Y17" s="483">
        <f>IFERROR(INDEX($G$123:$AU$178,MATCH($E17,$E$123:$E$178,0),MATCH(Y$6,$G$122:$AU$122,0)),0)</f>
        <v>66.843599180906921</v>
      </c>
      <c r="Z17" s="483">
        <f>IFERROR(INDEX($G$123:$AU$178,MATCH($E17,$E$123:$E$178,0),MATCH(Z$6,$G$122:$AU$122,0)),0)</f>
        <v>66.828440496044607</v>
      </c>
      <c r="AA17" s="483">
        <f>IFERROR(INDEX($G$123:$AU$178,MATCH($E17,$E$123:$E$178,0),MATCH(AA$6,$G$122:$AU$122,0)),0)</f>
        <v>66.824305220819767</v>
      </c>
      <c r="AB17" s="483">
        <f>IFERROR(INDEX($G$123:$AU$178,MATCH($E17,$E$123:$E$178,0),MATCH(AB$6,$G$122:$AU$122,0)),0)</f>
        <v>66.916476676296767</v>
      </c>
      <c r="AC17" s="483">
        <f>IFERROR(INDEX($G$123:$AU$178,MATCH($E17,$E$123:$E$178,0),MATCH(AC$6,$G$122:$AU$122,0)),0)</f>
        <v>67.008648131773768</v>
      </c>
      <c r="AD17" s="483">
        <f>IFERROR(INDEX($G$123:$AU$178,MATCH($E17,$E$123:$E$178,0),MATCH(AD$6,$G$122:$AU$122,0)),0)</f>
        <v>67.100819587250754</v>
      </c>
      <c r="AE17" s="483">
        <f>IFERROR(INDEX($G$123:$AU$178,MATCH($E17,$E$123:$E$178,0),MATCH(AE$6,$G$122:$AU$122,0)),0)</f>
        <v>67.192991042727741</v>
      </c>
      <c r="AF17" s="483">
        <f>IFERROR(INDEX($G$123:$AU$178,MATCH($E17,$E$123:$E$178,0),MATCH(AF$6,$G$122:$AU$122,0)),0)</f>
        <v>67.285162498204755</v>
      </c>
      <c r="AG17" s="483">
        <f>IFERROR(INDEX($G$123:$AU$178,MATCH($E17,$E$123:$E$178,0),MATCH(AG$6,$G$122:$AU$122,0)),0)</f>
        <v>67.377333953681756</v>
      </c>
      <c r="AH17" s="483">
        <f>IFERROR(INDEX($G$123:$AU$178,MATCH($E17,$E$123:$E$178,0),MATCH(AH$6,$G$122:$AU$122,0)),0)</f>
        <v>67.469505409158728</v>
      </c>
      <c r="AI17" s="483">
        <f>IFERROR(INDEX($G$123:$AU$178,MATCH($E17,$E$123:$E$178,0),MATCH(AI$6,$G$122:$AU$122,0)),0)</f>
        <v>67.561676864635729</v>
      </c>
      <c r="AJ17" s="483">
        <f>IFERROR(INDEX($G$123:$AU$178,MATCH($E17,$E$123:$E$178,0),MATCH(AJ$6,$G$122:$AU$122,0)),0)</f>
        <v>67.653848320112701</v>
      </c>
      <c r="AK17" s="483">
        <f>IFERROR(INDEX($G$123:$AU$178,MATCH($E17,$E$123:$E$178,0),MATCH(AK$6,$G$122:$AU$122,0)),0)</f>
        <v>67.746019775589701</v>
      </c>
      <c r="AL17" s="483">
        <f>IFERROR(INDEX($G$123:$AU$178,MATCH($E17,$E$123:$E$178,0),MATCH(AL$6,$G$122:$AU$122,0)),0)</f>
        <v>67.838191231066702</v>
      </c>
      <c r="AM17" s="483">
        <f>IFERROR(INDEX($G$123:$AU$178,MATCH($E17,$E$123:$E$178,0),MATCH(AM$6,$G$122:$AU$122,0)),0)</f>
        <v>67.930362686543688</v>
      </c>
      <c r="AN17" s="483">
        <f>IFERROR(INDEX($G$123:$AU$178,MATCH($E17,$E$123:$E$178,0),MATCH(AN$6,$G$122:$AU$122,0)),0)</f>
        <v>68.022534142020675</v>
      </c>
      <c r="AO17" s="483">
        <f>IFERROR(INDEX($G$123:$AU$178,MATCH($E17,$E$123:$E$178,0),MATCH(AO$6,$G$122:$AU$122,0)),0)</f>
        <v>68.114705597497675</v>
      </c>
      <c r="AP17" s="483">
        <f>IFERROR(INDEX($G$123:$AU$178,MATCH($E17,$E$123:$E$178,0),MATCH(AP$6,$G$122:$AU$122,0)),0)</f>
        <v>68.206877052974676</v>
      </c>
      <c r="AQ17" s="483">
        <f>IFERROR(INDEX($G$123:$AU$178,MATCH($E17,$E$123:$E$178,0),MATCH(AQ$6,$G$122:$AU$122,0)),0)</f>
        <v>68.299048508451676</v>
      </c>
      <c r="AR17" s="483">
        <f>IFERROR(INDEX($G$123:$AU$178,MATCH($E17,$E$123:$E$178,0),MATCH(AR$6,$G$122:$AU$122,0)),0)</f>
        <v>68.391219963928648</v>
      </c>
      <c r="AS17" s="483">
        <f>IFERROR(INDEX($G$123:$AU$178,MATCH($E17,$E$123:$E$178,0),MATCH(AS$6,$G$122:$AU$122,0)),0)</f>
        <v>68.483391419405663</v>
      </c>
      <c r="AT17" s="483">
        <f>IFERROR(INDEX($G$123:$AU$178,MATCH($E17,$E$123:$E$178,0),MATCH(AT$6,$G$122:$AU$122,0)),0)</f>
        <v>68.575562874882635</v>
      </c>
      <c r="AU17" s="483">
        <f>IFERROR(INDEX($G$123:$AU$178,MATCH($E17,$E$123:$E$178,0),MATCH(AU$6,$G$122:$AU$122,0)),0)</f>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4.4">
      <c r="B18" s="8" t="str">
        <f>Processes!D16</f>
        <v>IMPLVN</v>
      </c>
      <c r="C18" s="8" t="str">
        <f>Processes!E16</f>
        <v>Import technology - Naphtha (Petroleoum)</v>
      </c>
      <c r="D18" s="216"/>
      <c r="E18" s="216" t="str">
        <f t="shared" si="0"/>
        <v>LVN</v>
      </c>
      <c r="F18" s="1119" t="str">
        <f t="shared" si="1"/>
        <v>MKr14</v>
      </c>
      <c r="G18" s="483">
        <f>IFERROR(INDEX($G$123:$AU$178,MATCH($E18,$E$123:$E$178,0),MATCH(G$6,$G$122:$AU$122,0)),0)</f>
        <v>88.8</v>
      </c>
      <c r="H18" s="483">
        <f>IFERROR(INDEX($G$123:$AU$178,MATCH($E18,$E$123:$E$178,0),MATCH(H$6,$G$122:$AU$122,0)),0)</f>
        <v>92.2</v>
      </c>
      <c r="I18" s="483">
        <f>IFERROR(INDEX($G$123:$AU$178,MATCH($E18,$E$123:$E$178,0),MATCH(I$6,$G$122:$AU$122,0)),0)</f>
        <v>110.2</v>
      </c>
      <c r="J18" s="483">
        <f>IFERROR(INDEX($G$123:$AU$178,MATCH($E18,$E$123:$E$178,0),MATCH(J$6,$G$122:$AU$122,0)),0)</f>
        <v>108.4</v>
      </c>
      <c r="K18" s="483">
        <f>IFERROR(INDEX($G$123:$AU$178,MATCH($E18,$E$123:$E$178,0),MATCH(K$6,$G$122:$AU$122,0)),0)</f>
        <v>91.4</v>
      </c>
      <c r="L18" s="483">
        <f>IFERROR(INDEX($G$123:$AU$178,MATCH($E18,$E$123:$E$178,0),MATCH(L$6,$G$122:$AU$122,0)),0)</f>
        <v>88</v>
      </c>
      <c r="M18" s="483">
        <f>IFERROR(INDEX($G$123:$AU$178,MATCH($E18,$E$123:$E$178,0),MATCH(M$6,$G$122:$AU$122,0)),0)</f>
        <v>73.599999999999994</v>
      </c>
      <c r="N18" s="483">
        <f>IFERROR(INDEX($G$123:$AU$178,MATCH($E18,$E$123:$E$178,0),MATCH(N$6,$G$122:$AU$122,0)),0)</f>
        <v>73.8</v>
      </c>
      <c r="O18" s="483">
        <f>IFERROR(INDEX($G$123:$AU$178,MATCH($E18,$E$123:$E$178,0),MATCH(O$6,$G$122:$AU$122,0)),0)</f>
        <v>106.84436676370051</v>
      </c>
      <c r="P18" s="483">
        <f>IFERROR(INDEX($G$123:$AU$178,MATCH($E18,$E$123:$E$178,0),MATCH(P$6,$G$122:$AU$122,0)),0)</f>
        <v>68.522022481240924</v>
      </c>
      <c r="Q18" s="483">
        <f>IFERROR(INDEX($G$123:$AU$178,MATCH($E18,$E$123:$E$178,0),MATCH(Q$6,$G$122:$AU$122,0)),0)</f>
        <v>66.795699972964513</v>
      </c>
      <c r="R18" s="483">
        <f>IFERROR(INDEX($G$123:$AU$178,MATCH($E18,$E$123:$E$178,0),MATCH(R$6,$G$122:$AU$122,0)),0)</f>
        <v>63.050580050876398</v>
      </c>
      <c r="S18" s="483">
        <f>IFERROR(INDEX($G$123:$AU$178,MATCH($E18,$E$123:$E$178,0),MATCH(S$6,$G$122:$AU$122,0)),0)</f>
        <v>65.525097243083792</v>
      </c>
      <c r="T18" s="483">
        <f>IFERROR(INDEX($G$123:$AU$178,MATCH($E18,$E$123:$E$178,0),MATCH(T$6,$G$122:$AU$122,0)),0)</f>
        <v>66.735376625750931</v>
      </c>
      <c r="U18" s="483">
        <f>IFERROR(INDEX($G$123:$AU$178,MATCH($E18,$E$123:$E$178,0),MATCH(U$6,$G$122:$AU$122,0)),0)</f>
        <v>67.134247840724143</v>
      </c>
      <c r="V18" s="483">
        <f>IFERROR(INDEX($G$123:$AU$178,MATCH($E18,$E$123:$E$178,0),MATCH(V$6,$G$122:$AU$122,0)),0)</f>
        <v>67.01216692582733</v>
      </c>
      <c r="W18" s="483">
        <f>IFERROR(INDEX($G$123:$AU$178,MATCH($E18,$E$123:$E$178,0),MATCH(W$6,$G$122:$AU$122,0)),0)</f>
        <v>66.935278408608127</v>
      </c>
      <c r="X18" s="483">
        <f>IFERROR(INDEX($G$123:$AU$178,MATCH($E18,$E$123:$E$178,0),MATCH(X$6,$G$122:$AU$122,0)),0)</f>
        <v>66.885894172463338</v>
      </c>
      <c r="Y18" s="483">
        <f>IFERROR(INDEX($G$123:$AU$178,MATCH($E18,$E$123:$E$178,0),MATCH(Y$6,$G$122:$AU$122,0)),0)</f>
        <v>66.843599180906921</v>
      </c>
      <c r="Z18" s="483">
        <f>IFERROR(INDEX($G$123:$AU$178,MATCH($E18,$E$123:$E$178,0),MATCH(Z$6,$G$122:$AU$122,0)),0)</f>
        <v>66.828440496044607</v>
      </c>
      <c r="AA18" s="483">
        <f>IFERROR(INDEX($G$123:$AU$178,MATCH($E18,$E$123:$E$178,0),MATCH(AA$6,$G$122:$AU$122,0)),0)</f>
        <v>66.824305220819767</v>
      </c>
      <c r="AB18" s="483">
        <f>IFERROR(INDEX($G$123:$AU$178,MATCH($E18,$E$123:$E$178,0),MATCH(AB$6,$G$122:$AU$122,0)),0)</f>
        <v>66.916476676296767</v>
      </c>
      <c r="AC18" s="483">
        <f>IFERROR(INDEX($G$123:$AU$178,MATCH($E18,$E$123:$E$178,0),MATCH(AC$6,$G$122:$AU$122,0)),0)</f>
        <v>67.008648131773768</v>
      </c>
      <c r="AD18" s="483">
        <f>IFERROR(INDEX($G$123:$AU$178,MATCH($E18,$E$123:$E$178,0),MATCH(AD$6,$G$122:$AU$122,0)),0)</f>
        <v>67.100819587250754</v>
      </c>
      <c r="AE18" s="483">
        <f>IFERROR(INDEX($G$123:$AU$178,MATCH($E18,$E$123:$E$178,0),MATCH(AE$6,$G$122:$AU$122,0)),0)</f>
        <v>67.192991042727741</v>
      </c>
      <c r="AF18" s="483">
        <f>IFERROR(INDEX($G$123:$AU$178,MATCH($E18,$E$123:$E$178,0),MATCH(AF$6,$G$122:$AU$122,0)),0)</f>
        <v>67.285162498204755</v>
      </c>
      <c r="AG18" s="483">
        <f>IFERROR(INDEX($G$123:$AU$178,MATCH($E18,$E$123:$E$178,0),MATCH(AG$6,$G$122:$AU$122,0)),0)</f>
        <v>67.377333953681756</v>
      </c>
      <c r="AH18" s="483">
        <f>IFERROR(INDEX($G$123:$AU$178,MATCH($E18,$E$123:$E$178,0),MATCH(AH$6,$G$122:$AU$122,0)),0)</f>
        <v>67.469505409158728</v>
      </c>
      <c r="AI18" s="483">
        <f>IFERROR(INDEX($G$123:$AU$178,MATCH($E18,$E$123:$E$178,0),MATCH(AI$6,$G$122:$AU$122,0)),0)</f>
        <v>67.561676864635729</v>
      </c>
      <c r="AJ18" s="483">
        <f>IFERROR(INDEX($G$123:$AU$178,MATCH($E18,$E$123:$E$178,0),MATCH(AJ$6,$G$122:$AU$122,0)),0)</f>
        <v>67.653848320112701</v>
      </c>
      <c r="AK18" s="483">
        <f>IFERROR(INDEX($G$123:$AU$178,MATCH($E18,$E$123:$E$178,0),MATCH(AK$6,$G$122:$AU$122,0)),0)</f>
        <v>67.746019775589701</v>
      </c>
      <c r="AL18" s="483">
        <f>IFERROR(INDEX($G$123:$AU$178,MATCH($E18,$E$123:$E$178,0),MATCH(AL$6,$G$122:$AU$122,0)),0)</f>
        <v>67.838191231066702</v>
      </c>
      <c r="AM18" s="483">
        <f>IFERROR(INDEX($G$123:$AU$178,MATCH($E18,$E$123:$E$178,0),MATCH(AM$6,$G$122:$AU$122,0)),0)</f>
        <v>67.930362686543688</v>
      </c>
      <c r="AN18" s="483">
        <f>IFERROR(INDEX($G$123:$AU$178,MATCH($E18,$E$123:$E$178,0),MATCH(AN$6,$G$122:$AU$122,0)),0)</f>
        <v>68.022534142020675</v>
      </c>
      <c r="AO18" s="483">
        <f>IFERROR(INDEX($G$123:$AU$178,MATCH($E18,$E$123:$E$178,0),MATCH(AO$6,$G$122:$AU$122,0)),0)</f>
        <v>68.114705597497675</v>
      </c>
      <c r="AP18" s="483">
        <f>IFERROR(INDEX($G$123:$AU$178,MATCH($E18,$E$123:$E$178,0),MATCH(AP$6,$G$122:$AU$122,0)),0)</f>
        <v>68.206877052974676</v>
      </c>
      <c r="AQ18" s="483">
        <f>IFERROR(INDEX($G$123:$AU$178,MATCH($E18,$E$123:$E$178,0),MATCH(AQ$6,$G$122:$AU$122,0)),0)</f>
        <v>68.299048508451676</v>
      </c>
      <c r="AR18" s="483">
        <f>IFERROR(INDEX($G$123:$AU$178,MATCH($E18,$E$123:$E$178,0),MATCH(AR$6,$G$122:$AU$122,0)),0)</f>
        <v>68.391219963928648</v>
      </c>
      <c r="AS18" s="483">
        <f>IFERROR(INDEX($G$123:$AU$178,MATCH($E18,$E$123:$E$178,0),MATCH(AS$6,$G$122:$AU$122,0)),0)</f>
        <v>68.483391419405663</v>
      </c>
      <c r="AT18" s="483">
        <f>IFERROR(INDEX($G$123:$AU$178,MATCH($E18,$E$123:$E$178,0),MATCH(AT$6,$G$122:$AU$122,0)),0)</f>
        <v>68.575562874882635</v>
      </c>
      <c r="AU18" s="483">
        <f>IFERROR(INDEX($G$123:$AU$178,MATCH($E18,$E$123:$E$178,0),MATCH(AU$6,$G$122:$AU$122,0)),0)</f>
        <v>68.66773433035965</v>
      </c>
      <c r="AV18" s="484">
        <v>5</v>
      </c>
      <c r="AW18" s="598"/>
      <c r="AX18" s="604"/>
      <c r="AY18" s="604"/>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4.4">
      <c r="B19" s="8" t="str">
        <f>Processes!D17</f>
        <v>IMPGSL</v>
      </c>
      <c r="C19" s="8" t="str">
        <f>Processes!E17</f>
        <v>Import technology - Gasoline</v>
      </c>
      <c r="D19" s="216"/>
      <c r="E19" s="216" t="str">
        <f t="shared" si="0"/>
        <v>GSL</v>
      </c>
      <c r="F19" s="1119" t="str">
        <f t="shared" si="1"/>
        <v>MKr19</v>
      </c>
      <c r="G19" s="483">
        <f>IFERROR(INDEX($G$123:$AU$178,MATCH($E19,$E$123:$E$178,0),MATCH(G$6,$G$122:$AU$122,0)),0)</f>
        <v>92.8</v>
      </c>
      <c r="H19" s="483">
        <f>IFERROR(INDEX($G$123:$AU$178,MATCH($E19,$E$123:$E$178,0),MATCH(H$6,$G$122:$AU$122,0)),0)</f>
        <v>122.9</v>
      </c>
      <c r="I19" s="483">
        <f>IFERROR(INDEX($G$123:$AU$178,MATCH($E19,$E$123:$E$178,0),MATCH(I$6,$G$122:$AU$122,0)),0)</f>
        <v>136.69999999999999</v>
      </c>
      <c r="J19" s="483">
        <f>IFERROR(INDEX($G$123:$AU$178,MATCH($E19,$E$123:$E$178,0),MATCH(J$6,$G$122:$AU$122,0)),0)</f>
        <v>122</v>
      </c>
      <c r="K19" s="483">
        <f>IFERROR(INDEX($G$123:$AU$178,MATCH($E19,$E$123:$E$178,0),MATCH(K$6,$G$122:$AU$122,0)),0)</f>
        <v>114.8</v>
      </c>
      <c r="L19" s="483">
        <f>IFERROR(INDEX($G$123:$AU$178,MATCH($E19,$E$123:$E$178,0),MATCH(L$6,$G$122:$AU$122,0)),0)</f>
        <v>78.2</v>
      </c>
      <c r="M19" s="483">
        <f>IFERROR(INDEX($G$123:$AU$178,MATCH($E19,$E$123:$E$178,0),MATCH(M$6,$G$122:$AU$122,0)),0)</f>
        <v>75.3</v>
      </c>
      <c r="N19" s="483">
        <f>IFERROR(INDEX($G$123:$AU$178,MATCH($E19,$E$123:$E$178,0),MATCH(N$6,$G$122:$AU$122,0)),0)</f>
        <v>79.400000000000006</v>
      </c>
      <c r="O19" s="483">
        <f>IFERROR(INDEX($G$123:$AU$178,MATCH($E19,$E$123:$E$178,0),MATCH(O$6,$G$122:$AU$122,0)),0)</f>
        <v>102.40107579472352</v>
      </c>
      <c r="P19" s="483">
        <f>IFERROR(INDEX($G$123:$AU$178,MATCH($E19,$E$123:$E$178,0),MATCH(P$6,$G$122:$AU$122,0)),0)</f>
        <v>97.746963615472367</v>
      </c>
      <c r="Q19" s="483">
        <f>IFERROR(INDEX($G$123:$AU$178,MATCH($E19,$E$123:$E$178,0),MATCH(Q$6,$G$122:$AU$122,0)),0)</f>
        <v>96.267025086546809</v>
      </c>
      <c r="R19" s="483">
        <f>IFERROR(INDEX($G$123:$AU$178,MATCH($E19,$E$123:$E$178,0),MATCH(R$6,$G$122:$AU$122,0)),0)</f>
        <v>74.282939675183428</v>
      </c>
      <c r="S19" s="483">
        <f>IFERROR(INDEX($G$123:$AU$178,MATCH($E19,$E$123:$E$178,0),MATCH(S$6,$G$122:$AU$122,0)),0)</f>
        <v>77.691438545887451</v>
      </c>
      <c r="T19" s="483">
        <f>IFERROR(INDEX($G$123:$AU$178,MATCH($E19,$E$123:$E$178,0),MATCH(T$6,$G$122:$AU$122,0)),0)</f>
        <v>80.014522441042786</v>
      </c>
      <c r="U19" s="483">
        <f>IFERROR(INDEX($G$123:$AU$178,MATCH($E19,$E$123:$E$178,0),MATCH(U$6,$G$122:$AU$122,0)),0)</f>
        <v>81.712731586007934</v>
      </c>
      <c r="V19" s="483">
        <f>IFERROR(INDEX($G$123:$AU$178,MATCH($E19,$E$123:$E$178,0),MATCH(V$6,$G$122:$AU$122,0)),0)</f>
        <v>82.949209412536121</v>
      </c>
      <c r="W19" s="483">
        <f>IFERROR(INDEX($G$123:$AU$178,MATCH($E19,$E$123:$E$178,0),MATCH(W$6,$G$122:$AU$122,0)),0)</f>
        <v>84.314672750845261</v>
      </c>
      <c r="X19" s="483">
        <f>IFERROR(INDEX($G$123:$AU$178,MATCH($E19,$E$123:$E$178,0),MATCH(X$6,$G$122:$AU$122,0)),0)</f>
        <v>85.652811517689884</v>
      </c>
      <c r="Y19" s="483">
        <f>IFERROR(INDEX($G$123:$AU$178,MATCH($E19,$E$123:$E$178,0),MATCH(Y$6,$G$122:$AU$122,0)),0)</f>
        <v>86.883932814730045</v>
      </c>
      <c r="Z19" s="483">
        <f>IFERROR(INDEX($G$123:$AU$178,MATCH($E19,$E$123:$E$178,0),MATCH(Z$6,$G$122:$AU$122,0)),0)</f>
        <v>88.17668470166312</v>
      </c>
      <c r="AA19" s="483">
        <f>IFERROR(INDEX($G$123:$AU$178,MATCH($E19,$E$123:$E$178,0),MATCH(AA$6,$G$122:$AU$122,0)),0)</f>
        <v>89.399874602600562</v>
      </c>
      <c r="AB19" s="483">
        <f>IFERROR(INDEX($G$123:$AU$178,MATCH($E19,$E$123:$E$178,0),MATCH(AB$6,$G$122:$AU$122,0)),0)</f>
        <v>89.093730840397711</v>
      </c>
      <c r="AC19" s="483">
        <f>IFERROR(INDEX($G$123:$AU$178,MATCH($E19,$E$123:$E$178,0),MATCH(AC$6,$G$122:$AU$122,0)),0)</f>
        <v>88.786854893898322</v>
      </c>
      <c r="AD19" s="483">
        <f>IFERROR(INDEX($G$123:$AU$178,MATCH($E19,$E$123:$E$178,0),MATCH(AD$6,$G$122:$AU$122,0)),0)</f>
        <v>88.481245986171288</v>
      </c>
      <c r="AE19" s="483">
        <f>IFERROR(INDEX($G$123:$AU$178,MATCH($E19,$E$123:$E$178,0),MATCH(AE$6,$G$122:$AU$122,0)),0)</f>
        <v>88.174869481157842</v>
      </c>
      <c r="AF19" s="483">
        <f>IFERROR(INDEX($G$123:$AU$178,MATCH($E19,$E$123:$E$178,0),MATCH(AF$6,$G$122:$AU$122,0)),0)</f>
        <v>87.868589672609204</v>
      </c>
      <c r="AG19" s="483">
        <f>IFERROR(INDEX($G$123:$AU$178,MATCH($E19,$E$123:$E$178,0),MATCH(AG$6,$G$122:$AU$122,0)),0)</f>
        <v>87.561383985383955</v>
      </c>
      <c r="AH19" s="483">
        <f>IFERROR(INDEX($G$123:$AU$178,MATCH($E19,$E$123:$E$178,0),MATCH(AH$6,$G$122:$AU$122,0)),0)</f>
        <v>87.255260877276157</v>
      </c>
      <c r="AI19" s="483">
        <f>IFERROR(INDEX($G$123:$AU$178,MATCH($E19,$E$123:$E$178,0),MATCH(AI$6,$G$122:$AU$122,0)),0)</f>
        <v>86.948407292957839</v>
      </c>
      <c r="AJ19" s="483">
        <f>IFERROR(INDEX($G$123:$AU$178,MATCH($E19,$E$123:$E$178,0),MATCH(AJ$6,$G$122:$AU$122,0)),0)</f>
        <v>86.642482546272987</v>
      </c>
      <c r="AK19" s="483">
        <f>IFERROR(INDEX($G$123:$AU$178,MATCH($E19,$E$123:$E$178,0),MATCH(AK$6,$G$122:$AU$122,0)),0)</f>
        <v>86.336255922780509</v>
      </c>
      <c r="AL19" s="483">
        <f>IFERROR(INDEX($G$123:$AU$178,MATCH($E19,$E$123:$E$178,0),MATCH(AL$6,$G$122:$AU$122,0)),0)</f>
        <v>86.030029803612607</v>
      </c>
      <c r="AM19" s="483">
        <f>IFERROR(INDEX($G$123:$AU$178,MATCH($E19,$E$123:$E$178,0),MATCH(AM$6,$G$122:$AU$122,0)),0)</f>
        <v>85.726964003619855</v>
      </c>
      <c r="AN19" s="483">
        <f>IFERROR(INDEX($G$123:$AU$178,MATCH($E19,$E$123:$E$178,0),MATCH(AN$6,$G$122:$AU$122,0)),0)</f>
        <v>85.423903946081424</v>
      </c>
      <c r="AO19" s="483">
        <f>IFERROR(INDEX($G$123:$AU$178,MATCH($E19,$E$123:$E$178,0),MATCH(AO$6,$G$122:$AU$122,0)),0)</f>
        <v>85.120849638339479</v>
      </c>
      <c r="AP19" s="483">
        <f>IFERROR(INDEX($G$123:$AU$178,MATCH($E19,$E$123:$E$178,0),MATCH(AP$6,$G$122:$AU$122,0)),0)</f>
        <v>84.817801087745465</v>
      </c>
      <c r="AQ19" s="483">
        <f>IFERROR(INDEX($G$123:$AU$178,MATCH($E19,$E$123:$E$178,0),MATCH(AQ$6,$G$122:$AU$122,0)),0)</f>
        <v>84.514758301660265</v>
      </c>
      <c r="AR19" s="483">
        <f>IFERROR(INDEX($G$123:$AU$178,MATCH($E19,$E$123:$E$178,0),MATCH(AR$6,$G$122:$AU$122,0)),0)</f>
        <v>84.211721287454196</v>
      </c>
      <c r="AS19" s="483">
        <f>IFERROR(INDEX($G$123:$AU$178,MATCH($E19,$E$123:$E$178,0),MATCH(AS$6,$G$122:$AU$122,0)),0)</f>
        <v>83.908690052506984</v>
      </c>
      <c r="AT19" s="483">
        <f>IFERROR(INDEX($G$123:$AU$178,MATCH($E19,$E$123:$E$178,0),MATCH(AT$6,$G$122:$AU$122,0)),0)</f>
        <v>83.60566460420776</v>
      </c>
      <c r="AU19" s="483">
        <f>IFERROR(INDEX($G$123:$AU$178,MATCH($E19,$E$123:$E$178,0),MATCH(AU$6,$G$122:$AU$122,0)),0)</f>
        <v>83.302644949955152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ht="14.4">
      <c r="B20" s="8" t="str">
        <f>Processes!D18</f>
        <v>IMPKER</v>
      </c>
      <c r="C20" s="8" t="str">
        <f>Processes!E18</f>
        <v>Import technology - Kerosene</v>
      </c>
      <c r="D20" s="216"/>
      <c r="E20" s="216" t="str">
        <f t="shared" si="0"/>
        <v>KER</v>
      </c>
      <c r="F20" s="1119" t="str">
        <f t="shared" si="1"/>
        <v>MKr19</v>
      </c>
      <c r="G20" s="483">
        <f>IFERROR(INDEX($G$123:$AU$178,MATCH($E20,$E$123:$E$178,0),MATCH(G$6,$G$122:$AU$122,0)),0)</f>
        <v>76.5</v>
      </c>
      <c r="H20" s="483">
        <f>IFERROR(INDEX($G$123:$AU$178,MATCH($E20,$E$123:$E$178,0),MATCH(H$6,$G$122:$AU$122,0)),0)</f>
        <v>112.4</v>
      </c>
      <c r="I20" s="483">
        <f>IFERROR(INDEX($G$123:$AU$178,MATCH($E20,$E$123:$E$178,0),MATCH(I$6,$G$122:$AU$122,0)),0)</f>
        <v>116.3</v>
      </c>
      <c r="J20" s="483">
        <f>IFERROR(INDEX($G$123:$AU$178,MATCH($E20,$E$123:$E$178,0),MATCH(J$6,$G$122:$AU$122,0)),0)</f>
        <v>118.6</v>
      </c>
      <c r="K20" s="483">
        <f>IFERROR(INDEX($G$123:$AU$178,MATCH($E20,$E$123:$E$178,0),MATCH(K$6,$G$122:$AU$122,0)),0)</f>
        <v>110.1</v>
      </c>
      <c r="L20" s="483">
        <f>IFERROR(INDEX($G$123:$AU$178,MATCH($E20,$E$123:$E$178,0),MATCH(L$6,$G$122:$AU$122,0)),0)</f>
        <v>73.5</v>
      </c>
      <c r="M20" s="483">
        <f>IFERROR(INDEX($G$123:$AU$178,MATCH($E20,$E$123:$E$178,0),MATCH(M$6,$G$122:$AU$122,0)),0)</f>
        <v>70.599999999999994</v>
      </c>
      <c r="N20" s="483">
        <f>IFERROR(INDEX($G$123:$AU$178,MATCH($E20,$E$123:$E$178,0),MATCH(N$6,$G$122:$AU$122,0)),0)</f>
        <v>74.7</v>
      </c>
      <c r="O20" s="483">
        <f>IFERROR(INDEX($G$123:$AU$178,MATCH($E20,$E$123:$E$178,0),MATCH(O$6,$G$122:$AU$122,0)),0)</f>
        <v>99.501075794723519</v>
      </c>
      <c r="P20" s="483">
        <f>IFERROR(INDEX($G$123:$AU$178,MATCH($E20,$E$123:$E$178,0),MATCH(P$6,$G$122:$AU$122,0)),0)</f>
        <v>92.996963615472367</v>
      </c>
      <c r="Q20" s="483">
        <f>IFERROR(INDEX($G$123:$AU$178,MATCH($E20,$E$123:$E$178,0),MATCH(Q$6,$G$122:$AU$122,0)),0)</f>
        <v>91.517025086546809</v>
      </c>
      <c r="R20" s="483">
        <f>IFERROR(INDEX($G$123:$AU$178,MATCH($E20,$E$123:$E$178,0),MATCH(R$6,$G$122:$AU$122,0)),0)</f>
        <v>69.532939675183428</v>
      </c>
      <c r="S20" s="483">
        <f>IFERROR(INDEX($G$123:$AU$178,MATCH($E20,$E$123:$E$178,0),MATCH(S$6,$G$122:$AU$122,0)),0)</f>
        <v>72.941438545887451</v>
      </c>
      <c r="T20" s="483">
        <f>IFERROR(INDEX($G$123:$AU$178,MATCH($E20,$E$123:$E$178,0),MATCH(T$6,$G$122:$AU$122,0)),0)</f>
        <v>75.264522441042786</v>
      </c>
      <c r="U20" s="483">
        <f>IFERROR(INDEX($G$123:$AU$178,MATCH($E20,$E$123:$E$178,0),MATCH(U$6,$G$122:$AU$122,0)),0)</f>
        <v>76.962731586007934</v>
      </c>
      <c r="V20" s="483">
        <f>IFERROR(INDEX($G$123:$AU$178,MATCH($E20,$E$123:$E$178,0),MATCH(V$6,$G$122:$AU$122,0)),0)</f>
        <v>78.199209412536121</v>
      </c>
      <c r="W20" s="483">
        <f>IFERROR(INDEX($G$123:$AU$178,MATCH($E20,$E$123:$E$178,0),MATCH(W$6,$G$122:$AU$122,0)),0)</f>
        <v>79.564672750845261</v>
      </c>
      <c r="X20" s="483">
        <f>IFERROR(INDEX($G$123:$AU$178,MATCH($E20,$E$123:$E$178,0),MATCH(X$6,$G$122:$AU$122,0)),0)</f>
        <v>80.902811517689884</v>
      </c>
      <c r="Y20" s="483">
        <f>IFERROR(INDEX($G$123:$AU$178,MATCH($E20,$E$123:$E$178,0),MATCH(Y$6,$G$122:$AU$122,0)),0)</f>
        <v>82.133932814730045</v>
      </c>
      <c r="Z20" s="483">
        <f>IFERROR(INDEX($G$123:$AU$178,MATCH($E20,$E$123:$E$178,0),MATCH(Z$6,$G$122:$AU$122,0)),0)</f>
        <v>83.42668470166312</v>
      </c>
      <c r="AA20" s="483">
        <f>IFERROR(INDEX($G$123:$AU$178,MATCH($E20,$E$123:$E$178,0),MATCH(AA$6,$G$122:$AU$122,0)),0)</f>
        <v>84.649874602600562</v>
      </c>
      <c r="AB20" s="483">
        <f>IFERROR(INDEX($G$123:$AU$178,MATCH($E20,$E$123:$E$178,0),MATCH(AB$6,$G$122:$AU$122,0)),0)</f>
        <v>84.343730840397711</v>
      </c>
      <c r="AC20" s="483">
        <f>IFERROR(INDEX($G$123:$AU$178,MATCH($E20,$E$123:$E$178,0),MATCH(AC$6,$G$122:$AU$122,0)),0)</f>
        <v>84.036854893898322</v>
      </c>
      <c r="AD20" s="483">
        <f>IFERROR(INDEX($G$123:$AU$178,MATCH($E20,$E$123:$E$178,0),MATCH(AD$6,$G$122:$AU$122,0)),0)</f>
        <v>83.731245986171288</v>
      </c>
      <c r="AE20" s="483">
        <f>IFERROR(INDEX($G$123:$AU$178,MATCH($E20,$E$123:$E$178,0),MATCH(AE$6,$G$122:$AU$122,0)),0)</f>
        <v>83.424869481157842</v>
      </c>
      <c r="AF20" s="483">
        <f>IFERROR(INDEX($G$123:$AU$178,MATCH($E20,$E$123:$E$178,0),MATCH(AF$6,$G$122:$AU$122,0)),0)</f>
        <v>83.118589672609204</v>
      </c>
      <c r="AG20" s="483">
        <f>IFERROR(INDEX($G$123:$AU$178,MATCH($E20,$E$123:$E$178,0),MATCH(AG$6,$G$122:$AU$122,0)),0)</f>
        <v>82.811383985383955</v>
      </c>
      <c r="AH20" s="483">
        <f>IFERROR(INDEX($G$123:$AU$178,MATCH($E20,$E$123:$E$178,0),MATCH(AH$6,$G$122:$AU$122,0)),0)</f>
        <v>82.505260877276157</v>
      </c>
      <c r="AI20" s="483">
        <f>IFERROR(INDEX($G$123:$AU$178,MATCH($E20,$E$123:$E$178,0),MATCH(AI$6,$G$122:$AU$122,0)),0)</f>
        <v>82.198407292957839</v>
      </c>
      <c r="AJ20" s="483">
        <f>IFERROR(INDEX($G$123:$AU$178,MATCH($E20,$E$123:$E$178,0),MATCH(AJ$6,$G$122:$AU$122,0)),0)</f>
        <v>81.892482546272987</v>
      </c>
      <c r="AK20" s="483">
        <f>IFERROR(INDEX($G$123:$AU$178,MATCH($E20,$E$123:$E$178,0),MATCH(AK$6,$G$122:$AU$122,0)),0)</f>
        <v>81.586255922780509</v>
      </c>
      <c r="AL20" s="483">
        <f>IFERROR(INDEX($G$123:$AU$178,MATCH($E20,$E$123:$E$178,0),MATCH(AL$6,$G$122:$AU$122,0)),0)</f>
        <v>81.280029803612607</v>
      </c>
      <c r="AM20" s="483">
        <f>IFERROR(INDEX($G$123:$AU$178,MATCH($E20,$E$123:$E$178,0),MATCH(AM$6,$G$122:$AU$122,0)),0)</f>
        <v>80.976964003619855</v>
      </c>
      <c r="AN20" s="483">
        <f>IFERROR(INDEX($G$123:$AU$178,MATCH($E20,$E$123:$E$178,0),MATCH(AN$6,$G$122:$AU$122,0)),0)</f>
        <v>80.673903946081424</v>
      </c>
      <c r="AO20" s="483">
        <f>IFERROR(INDEX($G$123:$AU$178,MATCH($E20,$E$123:$E$178,0),MATCH(AO$6,$G$122:$AU$122,0)),0)</f>
        <v>80.370849638339479</v>
      </c>
      <c r="AP20" s="483">
        <f>IFERROR(INDEX($G$123:$AU$178,MATCH($E20,$E$123:$E$178,0),MATCH(AP$6,$G$122:$AU$122,0)),0)</f>
        <v>80.067801087745465</v>
      </c>
      <c r="AQ20" s="483">
        <f>IFERROR(INDEX($G$123:$AU$178,MATCH($E20,$E$123:$E$178,0),MATCH(AQ$6,$G$122:$AU$122,0)),0)</f>
        <v>79.764758301660265</v>
      </c>
      <c r="AR20" s="483">
        <f>IFERROR(INDEX($G$123:$AU$178,MATCH($E20,$E$123:$E$178,0),MATCH(AR$6,$G$122:$AU$122,0)),0)</f>
        <v>79.461721287454196</v>
      </c>
      <c r="AS20" s="483">
        <f>IFERROR(INDEX($G$123:$AU$178,MATCH($E20,$E$123:$E$178,0),MATCH(AS$6,$G$122:$AU$122,0)),0)</f>
        <v>79.158690052506984</v>
      </c>
      <c r="AT20" s="483">
        <f>IFERROR(INDEX($G$123:$AU$178,MATCH($E20,$E$123:$E$178,0),MATCH(AT$6,$G$122:$AU$122,0)),0)</f>
        <v>78.85566460420776</v>
      </c>
      <c r="AU20" s="483">
        <f>IFERROR(INDEX($G$123:$AU$178,MATCH($E20,$E$123:$E$178,0),MATCH(AU$6,$G$122:$AU$122,0)),0)</f>
        <v>78.552644949955152</v>
      </c>
      <c r="AV20" s="484">
        <v>5</v>
      </c>
      <c r="AW20" s="483"/>
      <c r="AX20" s="483"/>
      <c r="AY20" s="483"/>
      <c r="AZ20" s="598"/>
      <c r="BA20" s="602"/>
      <c r="BB20" s="602"/>
      <c r="BC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4.4">
      <c r="B21" s="8" t="str">
        <f>Processes!D19</f>
        <v>IMPDSL</v>
      </c>
      <c r="C21" s="8" t="str">
        <f>Processes!E19</f>
        <v>Import technology - Diesel</v>
      </c>
      <c r="D21" s="216"/>
      <c r="E21" s="216" t="str">
        <f t="shared" si="0"/>
        <v>DSL</v>
      </c>
      <c r="F21" s="1119" t="str">
        <f t="shared" si="1"/>
        <v>MKr19</v>
      </c>
      <c r="G21" s="483">
        <f>IFERROR(INDEX($G$123:$AU$178,MATCH($E21,$E$123:$E$178,0),MATCH(G$6,$G$122:$AU$122,0)),0)</f>
        <v>105.4</v>
      </c>
      <c r="H21" s="483">
        <f>IFERROR(INDEX($G$123:$AU$178,MATCH($E21,$E$123:$E$178,0),MATCH(H$6,$G$122:$AU$122,0)),0)</f>
        <v>117.4</v>
      </c>
      <c r="I21" s="483">
        <f>IFERROR(INDEX($G$123:$AU$178,MATCH($E21,$E$123:$E$178,0),MATCH(I$6,$G$122:$AU$122,0)),0)</f>
        <v>134.19999999999999</v>
      </c>
      <c r="J21" s="483">
        <f>IFERROR(INDEX($G$123:$AU$178,MATCH($E21,$E$123:$E$178,0),MATCH(J$6,$G$122:$AU$122,0)),0)</f>
        <v>123.2</v>
      </c>
      <c r="K21" s="483">
        <f>IFERROR(INDEX($G$123:$AU$178,MATCH($E21,$E$123:$E$178,0),MATCH(K$6,$G$122:$AU$122,0)),0)</f>
        <v>113.5</v>
      </c>
      <c r="L21" s="483">
        <f>IFERROR(INDEX($G$123:$AU$178,MATCH($E21,$E$123:$E$178,0),MATCH(L$6,$G$122:$AU$122,0)),0)</f>
        <v>77</v>
      </c>
      <c r="M21" s="483">
        <f>IFERROR(INDEX($G$123:$AU$178,MATCH($E21,$E$123:$E$178,0),MATCH(M$6,$G$122:$AU$122,0)),0)</f>
        <v>74</v>
      </c>
      <c r="N21" s="483">
        <f>IFERROR(INDEX($G$123:$AU$178,MATCH($E21,$E$123:$E$178,0),MATCH(N$6,$G$122:$AU$122,0)),0)</f>
        <v>78.2</v>
      </c>
      <c r="O21" s="483">
        <f>IFERROR(INDEX($G$123:$AU$178,MATCH($E21,$E$123:$E$178,0),MATCH(O$6,$G$122:$AU$122,0)),0)</f>
        <v>101.50107579472352</v>
      </c>
      <c r="P21" s="483">
        <f>IFERROR(INDEX($G$123:$AU$178,MATCH($E21,$E$123:$E$178,0),MATCH(P$6,$G$122:$AU$122,0)),0)</f>
        <v>95.586963615472371</v>
      </c>
      <c r="Q21" s="483">
        <f>IFERROR(INDEX($G$123:$AU$178,MATCH($E21,$E$123:$E$178,0),MATCH(Q$6,$G$122:$AU$122,0)),0)</f>
        <v>94.107025086546813</v>
      </c>
      <c r="R21" s="483">
        <f>IFERROR(INDEX($G$123:$AU$178,MATCH($E21,$E$123:$E$178,0),MATCH(R$6,$G$122:$AU$122,0)),0)</f>
        <v>72.122939675183432</v>
      </c>
      <c r="S21" s="483">
        <f>IFERROR(INDEX($G$123:$AU$178,MATCH($E21,$E$123:$E$178,0),MATCH(S$6,$G$122:$AU$122,0)),0)</f>
        <v>75.531438545887454</v>
      </c>
      <c r="T21" s="483">
        <f>IFERROR(INDEX($G$123:$AU$178,MATCH($E21,$E$123:$E$178,0),MATCH(T$6,$G$122:$AU$122,0)),0)</f>
        <v>77.854522441042789</v>
      </c>
      <c r="U21" s="483">
        <f>IFERROR(INDEX($G$123:$AU$178,MATCH($E21,$E$123:$E$178,0),MATCH(U$6,$G$122:$AU$122,0)),0)</f>
        <v>79.552731586007937</v>
      </c>
      <c r="V21" s="483">
        <f>IFERROR(INDEX($G$123:$AU$178,MATCH($E21,$E$123:$E$178,0),MATCH(V$6,$G$122:$AU$122,0)),0)</f>
        <v>80.789209412536124</v>
      </c>
      <c r="W21" s="483">
        <f>IFERROR(INDEX($G$123:$AU$178,MATCH($E21,$E$123:$E$178,0),MATCH(W$6,$G$122:$AU$122,0)),0)</f>
        <v>82.154672750845265</v>
      </c>
      <c r="X21" s="483">
        <f>IFERROR(INDEX($G$123:$AU$178,MATCH($E21,$E$123:$E$178,0),MATCH(X$6,$G$122:$AU$122,0)),0)</f>
        <v>83.492811517689887</v>
      </c>
      <c r="Y21" s="483">
        <f>IFERROR(INDEX($G$123:$AU$178,MATCH($E21,$E$123:$E$178,0),MATCH(Y$6,$G$122:$AU$122,0)),0)</f>
        <v>84.723932814730048</v>
      </c>
      <c r="Z21" s="483">
        <f>IFERROR(INDEX($G$123:$AU$178,MATCH($E21,$E$123:$E$178,0),MATCH(Z$6,$G$122:$AU$122,0)),0)</f>
        <v>86.016684701663124</v>
      </c>
      <c r="AA21" s="483">
        <f>IFERROR(INDEX($G$123:$AU$178,MATCH($E21,$E$123:$E$178,0),MATCH(AA$6,$G$122:$AU$122,0)),0)</f>
        <v>87.239874602600565</v>
      </c>
      <c r="AB21" s="483">
        <f>IFERROR(INDEX($G$123:$AU$178,MATCH($E21,$E$123:$E$178,0),MATCH(AB$6,$G$122:$AU$122,0)),0)</f>
        <v>86.933730840397715</v>
      </c>
      <c r="AC21" s="483">
        <f>IFERROR(INDEX($G$123:$AU$178,MATCH($E21,$E$123:$E$178,0),MATCH(AC$6,$G$122:$AU$122,0)),0)</f>
        <v>86.626854893898326</v>
      </c>
      <c r="AD21" s="483">
        <f>IFERROR(INDEX($G$123:$AU$178,MATCH($E21,$E$123:$E$178,0),MATCH(AD$6,$G$122:$AU$122,0)),0)</f>
        <v>86.321245986171292</v>
      </c>
      <c r="AE21" s="483">
        <f>IFERROR(INDEX($G$123:$AU$178,MATCH($E21,$E$123:$E$178,0),MATCH(AE$6,$G$122:$AU$122,0)),0)</f>
        <v>86.014869481157845</v>
      </c>
      <c r="AF21" s="483">
        <f>IFERROR(INDEX($G$123:$AU$178,MATCH($E21,$E$123:$E$178,0),MATCH(AF$6,$G$122:$AU$122,0)),0)</f>
        <v>85.708589672609207</v>
      </c>
      <c r="AG21" s="483">
        <f>IFERROR(INDEX($G$123:$AU$178,MATCH($E21,$E$123:$E$178,0),MATCH(AG$6,$G$122:$AU$122,0)),0)</f>
        <v>85.401383985383958</v>
      </c>
      <c r="AH21" s="483">
        <f>IFERROR(INDEX($G$123:$AU$178,MATCH($E21,$E$123:$E$178,0),MATCH(AH$6,$G$122:$AU$122,0)),0)</f>
        <v>85.095260877276161</v>
      </c>
      <c r="AI21" s="483">
        <f>IFERROR(INDEX($G$123:$AU$178,MATCH($E21,$E$123:$E$178,0),MATCH(AI$6,$G$122:$AU$122,0)),0)</f>
        <v>84.788407292957842</v>
      </c>
      <c r="AJ21" s="483">
        <f>IFERROR(INDEX($G$123:$AU$178,MATCH($E21,$E$123:$E$178,0),MATCH(AJ$6,$G$122:$AU$122,0)),0)</f>
        <v>84.48248254627299</v>
      </c>
      <c r="AK21" s="483">
        <f>IFERROR(INDEX($G$123:$AU$178,MATCH($E21,$E$123:$E$178,0),MATCH(AK$6,$G$122:$AU$122,0)),0)</f>
        <v>84.176255922780513</v>
      </c>
      <c r="AL21" s="483">
        <f>IFERROR(INDEX($G$123:$AU$178,MATCH($E21,$E$123:$E$178,0),MATCH(AL$6,$G$122:$AU$122,0)),0)</f>
        <v>83.87002980361261</v>
      </c>
      <c r="AM21" s="483">
        <f>IFERROR(INDEX($G$123:$AU$178,MATCH($E21,$E$123:$E$178,0),MATCH(AM$6,$G$122:$AU$122,0)),0)</f>
        <v>83.566964003619859</v>
      </c>
      <c r="AN21" s="483">
        <f>IFERROR(INDEX($G$123:$AU$178,MATCH($E21,$E$123:$E$178,0),MATCH(AN$6,$G$122:$AU$122,0)),0)</f>
        <v>83.263903946081427</v>
      </c>
      <c r="AO21" s="483">
        <f>IFERROR(INDEX($G$123:$AU$178,MATCH($E21,$E$123:$E$178,0),MATCH(AO$6,$G$122:$AU$122,0)),0)</f>
        <v>82.960849638339482</v>
      </c>
      <c r="AP21" s="483">
        <f>IFERROR(INDEX($G$123:$AU$178,MATCH($E21,$E$123:$E$178,0),MATCH(AP$6,$G$122:$AU$122,0)),0)</f>
        <v>82.657801087745469</v>
      </c>
      <c r="AQ21" s="483">
        <f>IFERROR(INDEX($G$123:$AU$178,MATCH($E21,$E$123:$E$178,0),MATCH(AQ$6,$G$122:$AU$122,0)),0)</f>
        <v>82.354758301660269</v>
      </c>
      <c r="AR21" s="483">
        <f>IFERROR(INDEX($G$123:$AU$178,MATCH($E21,$E$123:$E$178,0),MATCH(AR$6,$G$122:$AU$122,0)),0)</f>
        <v>82.0517212874542</v>
      </c>
      <c r="AS21" s="483">
        <f>IFERROR(INDEX($G$123:$AU$178,MATCH($E21,$E$123:$E$178,0),MATCH(AS$6,$G$122:$AU$122,0)),0)</f>
        <v>81.748690052506987</v>
      </c>
      <c r="AT21" s="483">
        <f>IFERROR(INDEX($G$123:$AU$178,MATCH($E21,$E$123:$E$178,0),MATCH(AT$6,$G$122:$AU$122,0)),0)</f>
        <v>81.445664604207764</v>
      </c>
      <c r="AU21" s="483">
        <f>IFERROR(INDEX($G$123:$AU$178,MATCH($E21,$E$123:$E$178,0),MATCH(AU$6,$G$122:$AU$122,0)),0)</f>
        <v>81.142644949955155</v>
      </c>
      <c r="AV21" s="484">
        <v>5</v>
      </c>
      <c r="AW21" s="483"/>
      <c r="AX21" s="483"/>
      <c r="AY21" s="483"/>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BY21" s="518"/>
      <c r="BZ21" s="518"/>
    </row>
    <row r="22" spans="2:82" s="1" customFormat="1" ht="14.4">
      <c r="B22" s="8" t="str">
        <f>Processes!D20</f>
        <v>IMPHFO</v>
      </c>
      <c r="C22" s="8" t="str">
        <f>Processes!E20</f>
        <v>Import technology - Heavy Fuel Oil</v>
      </c>
      <c r="D22" s="486"/>
      <c r="E22" s="216" t="str">
        <f t="shared" si="0"/>
        <v>HFO</v>
      </c>
      <c r="F22" s="1119" t="str">
        <f t="shared" si="1"/>
        <v>MKr19</v>
      </c>
      <c r="G22" s="483">
        <f>IFERROR(INDEX($G$123:$AU$178,MATCH($E22,$E$123:$E$178,0),MATCH(G$6,$G$122:$AU$122,0)),0)</f>
        <v>68.2</v>
      </c>
      <c r="H22" s="483">
        <f>IFERROR(INDEX($G$123:$AU$178,MATCH($E22,$E$123:$E$178,0),MATCH(H$6,$G$122:$AU$122,0)),0)</f>
        <v>102</v>
      </c>
      <c r="I22" s="483">
        <f>IFERROR(INDEX($G$123:$AU$178,MATCH($E22,$E$123:$E$178,0),MATCH(I$6,$G$122:$AU$122,0)),0)</f>
        <v>96.2</v>
      </c>
      <c r="J22" s="483">
        <f>IFERROR(INDEX($G$123:$AU$178,MATCH($E22,$E$123:$E$178,0),MATCH(J$6,$G$122:$AU$122,0)),0)</f>
        <v>91.7</v>
      </c>
      <c r="K22" s="483">
        <f>IFERROR(INDEX($G$123:$AU$178,MATCH($E22,$E$123:$E$178,0),MATCH(K$6,$G$122:$AU$122,0)),0)</f>
        <v>84</v>
      </c>
      <c r="L22" s="483">
        <f>IFERROR(INDEX($G$123:$AU$178,MATCH($E22,$E$123:$E$178,0),MATCH(L$6,$G$122:$AU$122,0)),0)</f>
        <v>47.5</v>
      </c>
      <c r="M22" s="483">
        <f>IFERROR(INDEX($G$123:$AU$178,MATCH($E22,$E$123:$E$178,0),MATCH(M$6,$G$122:$AU$122,0)),0)</f>
        <v>44.5</v>
      </c>
      <c r="N22" s="483">
        <f>IFERROR(INDEX($G$123:$AU$178,MATCH($E22,$E$123:$E$178,0),MATCH(N$6,$G$122:$AU$122,0)),0)</f>
        <v>48.7</v>
      </c>
      <c r="O22" s="483">
        <f>IFERROR(INDEX($G$123:$AU$178,MATCH($E22,$E$123:$E$178,0),MATCH(O$6,$G$122:$AU$122,0)),0)</f>
        <v>67.735141438725293</v>
      </c>
      <c r="P22" s="483">
        <f>IFERROR(INDEX($G$123:$AU$178,MATCH($E22,$E$123:$E$178,0),MATCH(P$6,$G$122:$AU$122,0)),0)</f>
        <v>61.821029259474152</v>
      </c>
      <c r="Q22" s="483">
        <f>IFERROR(INDEX($G$123:$AU$178,MATCH($E22,$E$123:$E$178,0),MATCH(Q$6,$G$122:$AU$122,0)),0)</f>
        <v>60.341090730548601</v>
      </c>
      <c r="R22" s="483">
        <f>IFERROR(INDEX($G$123:$AU$178,MATCH($E22,$E$123:$E$178,0),MATCH(R$6,$G$122:$AU$122,0)),0)</f>
        <v>38.35700531918522</v>
      </c>
      <c r="S22" s="483">
        <f>IFERROR(INDEX($G$123:$AU$178,MATCH($E22,$E$123:$E$178,0),MATCH(S$6,$G$122:$AU$122,0)),0)</f>
        <v>41.765504189889249</v>
      </c>
      <c r="T22" s="483">
        <f>IFERROR(INDEX($G$123:$AU$178,MATCH($E22,$E$123:$E$178,0),MATCH(T$6,$G$122:$AU$122,0)),0)</f>
        <v>44.088588085044584</v>
      </c>
      <c r="U22" s="483">
        <f>IFERROR(INDEX($G$123:$AU$178,MATCH($E22,$E$123:$E$178,0),MATCH(U$6,$G$122:$AU$122,0)),0)</f>
        <v>45.786797230009718</v>
      </c>
      <c r="V22" s="483">
        <f>IFERROR(INDEX($G$123:$AU$178,MATCH($E22,$E$123:$E$178,0),MATCH(V$6,$G$122:$AU$122,0)),0)</f>
        <v>47.023275056537912</v>
      </c>
      <c r="W22" s="483">
        <f>IFERROR(INDEX($G$123:$AU$178,MATCH($E22,$E$123:$E$178,0),MATCH(W$6,$G$122:$AU$122,0)),0)</f>
        <v>48.388738394847046</v>
      </c>
      <c r="X22" s="483">
        <f>IFERROR(INDEX($G$123:$AU$178,MATCH($E22,$E$123:$E$178,0),MATCH(X$6,$G$122:$AU$122,0)),0)</f>
        <v>49.726877161691675</v>
      </c>
      <c r="Y22" s="483">
        <f>IFERROR(INDEX($G$123:$AU$178,MATCH($E22,$E$123:$E$178,0),MATCH(Y$6,$G$122:$AU$122,0)),0)</f>
        <v>50.957998458731836</v>
      </c>
      <c r="Z22" s="483">
        <f>IFERROR(INDEX($G$123:$AU$178,MATCH($E22,$E$123:$E$178,0),MATCH(Z$6,$G$122:$AU$122,0)),0)</f>
        <v>52.250750345664912</v>
      </c>
      <c r="AA22" s="483">
        <f>IFERROR(INDEX($G$123:$AU$178,MATCH($E22,$E$123:$E$178,0),MATCH(AA$6,$G$122:$AU$122,0)),0)</f>
        <v>53.473940246602353</v>
      </c>
      <c r="AB22" s="483">
        <f>IFERROR(INDEX($G$123:$AU$178,MATCH($E22,$E$123:$E$178,0),MATCH(AB$6,$G$122:$AU$122,0)),0)</f>
        <v>53.16779648439951</v>
      </c>
      <c r="AC22" s="483">
        <f>IFERROR(INDEX($G$123:$AU$178,MATCH($E22,$E$123:$E$178,0),MATCH(AC$6,$G$122:$AU$122,0)),0)</f>
        <v>52.860920537900107</v>
      </c>
      <c r="AD22" s="483">
        <f>IFERROR(INDEX($G$123:$AU$178,MATCH($E22,$E$123:$E$178,0),MATCH(AD$6,$G$122:$AU$122,0)),0)</f>
        <v>52.55531163017308</v>
      </c>
      <c r="AE22" s="483">
        <f>IFERROR(INDEX($G$123:$AU$178,MATCH($E22,$E$123:$E$178,0),MATCH(AE$6,$G$122:$AU$122,0)),0)</f>
        <v>52.248935125159633</v>
      </c>
      <c r="AF22" s="483">
        <f>IFERROR(INDEX($G$123:$AU$178,MATCH($E22,$E$123:$E$178,0),MATCH(AF$6,$G$122:$AU$122,0)),0)</f>
        <v>51.942655316610988</v>
      </c>
      <c r="AG22" s="483">
        <f>IFERROR(INDEX($G$123:$AU$178,MATCH($E22,$E$123:$E$178,0),MATCH(AG$6,$G$122:$AU$122,0)),0)</f>
        <v>51.635449629385747</v>
      </c>
      <c r="AH22" s="483">
        <f>IFERROR(INDEX($G$123:$AU$178,MATCH($E22,$E$123:$E$178,0),MATCH(AH$6,$G$122:$AU$122,0)),0)</f>
        <v>51.329326521277956</v>
      </c>
      <c r="AI22" s="483">
        <f>IFERROR(INDEX($G$123:$AU$178,MATCH($E22,$E$123:$E$178,0),MATCH(AI$6,$G$122:$AU$122,0)),0)</f>
        <v>51.022472936959623</v>
      </c>
      <c r="AJ22" s="483">
        <f>IFERROR(INDEX($G$123:$AU$178,MATCH($E22,$E$123:$E$178,0),MATCH(AJ$6,$G$122:$AU$122,0)),0)</f>
        <v>50.716548190274779</v>
      </c>
      <c r="AK22" s="483">
        <f>IFERROR(INDEX($G$123:$AU$178,MATCH($E22,$E$123:$E$178,0),MATCH(AK$6,$G$122:$AU$122,0)),0)</f>
        <v>50.410321566782294</v>
      </c>
      <c r="AL22" s="483">
        <f>IFERROR(INDEX($G$123:$AU$178,MATCH($E22,$E$123:$E$178,0),MATCH(AL$6,$G$122:$AU$122,0)),0)</f>
        <v>50.104095447614391</v>
      </c>
      <c r="AM22" s="483">
        <f>IFERROR(INDEX($G$123:$AU$178,MATCH($E22,$E$123:$E$178,0),MATCH(AM$6,$G$122:$AU$122,0)),0)</f>
        <v>49.801029647621633</v>
      </c>
      <c r="AN22" s="483">
        <f>IFERROR(INDEX($G$123:$AU$178,MATCH($E22,$E$123:$E$178,0),MATCH(AN$6,$G$122:$AU$122,0)),0)</f>
        <v>49.497969590083216</v>
      </c>
      <c r="AO22" s="483">
        <f>IFERROR(INDEX($G$123:$AU$178,MATCH($E22,$E$123:$E$178,0),MATCH(AO$6,$G$122:$AU$122,0)),0)</f>
        <v>49.19491528234127</v>
      </c>
      <c r="AP22" s="483">
        <f>IFERROR(INDEX($G$123:$AU$178,MATCH($E22,$E$123:$E$178,0),MATCH(AP$6,$G$122:$AU$122,0)),0)</f>
        <v>48.89186673174725</v>
      </c>
      <c r="AQ22" s="483">
        <f>IFERROR(INDEX($G$123:$AU$178,MATCH($E22,$E$123:$E$178,0),MATCH(AQ$6,$G$122:$AU$122,0)),0)</f>
        <v>48.588823945662064</v>
      </c>
      <c r="AR22" s="483">
        <f>IFERROR(INDEX($G$123:$AU$178,MATCH($E22,$E$123:$E$178,0),MATCH(AR$6,$G$122:$AU$122,0)),0)</f>
        <v>48.285786931455988</v>
      </c>
      <c r="AS22" s="483">
        <f>IFERROR(INDEX($G$123:$AU$178,MATCH($E22,$E$123:$E$178,0),MATCH(AS$6,$G$122:$AU$122,0)),0)</f>
        <v>47.982755696508768</v>
      </c>
      <c r="AT22" s="483">
        <f>IFERROR(INDEX($G$123:$AU$178,MATCH($E22,$E$123:$E$178,0),MATCH(AT$6,$G$122:$AU$122,0)),0)</f>
        <v>47.679730248209545</v>
      </c>
      <c r="AU22" s="483">
        <f>IFERROR(INDEX($G$123:$AU$178,MATCH($E22,$E$123:$E$178,0),MATCH(AU$6,$G$122:$AU$122,0)),0)</f>
        <v>47.376710593956936</v>
      </c>
      <c r="AV22" s="484">
        <v>5</v>
      </c>
      <c r="AW22" s="596"/>
      <c r="AX22" s="604"/>
      <c r="AY22" s="604"/>
      <c r="AZ22" s="596"/>
      <c r="BA22" s="602"/>
      <c r="BB22" s="602"/>
      <c r="BC22" s="602"/>
      <c r="BD22" s="602"/>
      <c r="BE22" s="602"/>
      <c r="BF22" s="602"/>
      <c r="BG22" s="602"/>
      <c r="BH22" s="602"/>
      <c r="BI22" s="603"/>
      <c r="BJ22" s="603"/>
      <c r="BK22" s="603"/>
      <c r="BL22" s="603"/>
      <c r="BM22" s="603"/>
      <c r="BN22" s="603"/>
      <c r="BO22" s="603"/>
      <c r="BP22" s="603"/>
      <c r="BQ22" s="603"/>
      <c r="BR22" s="603"/>
      <c r="BS22" s="603"/>
      <c r="BT22" s="603"/>
      <c r="BU22" s="603"/>
      <c r="BV22" s="603"/>
      <c r="BW22" s="603"/>
      <c r="BX22" s="603"/>
      <c r="CB22" s="523"/>
      <c r="CC22" s="523"/>
      <c r="CD22" s="523"/>
    </row>
    <row r="23" spans="2:82" ht="14.4">
      <c r="B23" s="8" t="str">
        <f>Processes!D21</f>
        <v>IMPMGO</v>
      </c>
      <c r="C23" s="8" t="str">
        <f>Processes!E21</f>
        <v>Import technology - Marine Gas Oil</v>
      </c>
      <c r="D23" s="216"/>
      <c r="E23" s="216" t="str">
        <f t="shared" si="0"/>
        <v>MGO</v>
      </c>
      <c r="F23" s="1119" t="str">
        <f t="shared" si="1"/>
        <v>MKr19</v>
      </c>
      <c r="G23" s="483">
        <f>IFERROR(INDEX($G$123:$AU$178,MATCH($E23,$E$123:$E$178,0),MATCH(G$6,$G$122:$AU$122,0)),0)</f>
        <v>68.2</v>
      </c>
      <c r="H23" s="483">
        <f>IFERROR(INDEX($G$123:$AU$178,MATCH($E23,$E$123:$E$178,0),MATCH(H$6,$G$122:$AU$122,0)),0)</f>
        <v>102</v>
      </c>
      <c r="I23" s="483">
        <f>IFERROR(INDEX($G$123:$AU$178,MATCH($E23,$E$123:$E$178,0),MATCH(I$6,$G$122:$AU$122,0)),0)</f>
        <v>96.2</v>
      </c>
      <c r="J23" s="483">
        <f>IFERROR(INDEX($G$123:$AU$178,MATCH($E23,$E$123:$E$178,0),MATCH(J$6,$G$122:$AU$122,0)),0)</f>
        <v>91.7</v>
      </c>
      <c r="K23" s="483">
        <f>IFERROR(INDEX($G$123:$AU$178,MATCH($E23,$E$123:$E$178,0),MATCH(K$6,$G$122:$AU$122,0)),0)</f>
        <v>84</v>
      </c>
      <c r="L23" s="483">
        <f>IFERROR(INDEX($G$123:$AU$178,MATCH($E23,$E$123:$E$178,0),MATCH(L$6,$G$122:$AU$122,0)),0)</f>
        <v>47.5</v>
      </c>
      <c r="M23" s="483">
        <f>IFERROR(INDEX($G$123:$AU$178,MATCH($E23,$E$123:$E$178,0),MATCH(M$6,$G$122:$AU$122,0)),0)</f>
        <v>44.5</v>
      </c>
      <c r="N23" s="483">
        <f>IFERROR(INDEX($G$123:$AU$178,MATCH($E23,$E$123:$E$178,0),MATCH(N$6,$G$122:$AU$122,0)),0)</f>
        <v>48.7</v>
      </c>
      <c r="O23" s="483">
        <f>IFERROR(INDEX($G$123:$AU$178,MATCH($E23,$E$123:$E$178,0),MATCH(O$6,$G$122:$AU$122,0)),0)</f>
        <v>67.735141438725293</v>
      </c>
      <c r="P23" s="483">
        <f>IFERROR(INDEX($G$123:$AU$178,MATCH($E23,$E$123:$E$178,0),MATCH(P$6,$G$122:$AU$122,0)),0)</f>
        <v>61.821029259474152</v>
      </c>
      <c r="Q23" s="483">
        <f>IFERROR(INDEX($G$123:$AU$178,MATCH($E23,$E$123:$E$178,0),MATCH(Q$6,$G$122:$AU$122,0)),0)</f>
        <v>60.341090730548601</v>
      </c>
      <c r="R23" s="483">
        <f>IFERROR(INDEX($G$123:$AU$178,MATCH($E23,$E$123:$E$178,0),MATCH(R$6,$G$122:$AU$122,0)),0)</f>
        <v>38.35700531918522</v>
      </c>
      <c r="S23" s="483">
        <f>IFERROR(INDEX($G$123:$AU$178,MATCH($E23,$E$123:$E$178,0),MATCH(S$6,$G$122:$AU$122,0)),0)</f>
        <v>41.765504189889249</v>
      </c>
      <c r="T23" s="483">
        <f>IFERROR(INDEX($G$123:$AU$178,MATCH($E23,$E$123:$E$178,0),MATCH(T$6,$G$122:$AU$122,0)),0)</f>
        <v>44.088588085044584</v>
      </c>
      <c r="U23" s="483">
        <f>IFERROR(INDEX($G$123:$AU$178,MATCH($E23,$E$123:$E$178,0),MATCH(U$6,$G$122:$AU$122,0)),0)</f>
        <v>45.786797230009718</v>
      </c>
      <c r="V23" s="483">
        <f>IFERROR(INDEX($G$123:$AU$178,MATCH($E23,$E$123:$E$178,0),MATCH(V$6,$G$122:$AU$122,0)),0)</f>
        <v>47.023275056537912</v>
      </c>
      <c r="W23" s="483">
        <f>IFERROR(INDEX($G$123:$AU$178,MATCH($E23,$E$123:$E$178,0),MATCH(W$6,$G$122:$AU$122,0)),0)</f>
        <v>48.388738394847046</v>
      </c>
      <c r="X23" s="483">
        <f>IFERROR(INDEX($G$123:$AU$178,MATCH($E23,$E$123:$E$178,0),MATCH(X$6,$G$122:$AU$122,0)),0)</f>
        <v>49.726877161691675</v>
      </c>
      <c r="Y23" s="483">
        <f>IFERROR(INDEX($G$123:$AU$178,MATCH($E23,$E$123:$E$178,0),MATCH(Y$6,$G$122:$AU$122,0)),0)</f>
        <v>50.957998458731836</v>
      </c>
      <c r="Z23" s="483">
        <f>IFERROR(INDEX($G$123:$AU$178,MATCH($E23,$E$123:$E$178,0),MATCH(Z$6,$G$122:$AU$122,0)),0)</f>
        <v>52.250750345664912</v>
      </c>
      <c r="AA23" s="483">
        <f>IFERROR(INDEX($G$123:$AU$178,MATCH($E23,$E$123:$E$178,0),MATCH(AA$6,$G$122:$AU$122,0)),0)</f>
        <v>53.473940246602353</v>
      </c>
      <c r="AB23" s="483">
        <f>IFERROR(INDEX($G$123:$AU$178,MATCH($E23,$E$123:$E$178,0),MATCH(AB$6,$G$122:$AU$122,0)),0)</f>
        <v>53.16779648439951</v>
      </c>
      <c r="AC23" s="483">
        <f>IFERROR(INDEX($G$123:$AU$178,MATCH($E23,$E$123:$E$178,0),MATCH(AC$6,$G$122:$AU$122,0)),0)</f>
        <v>52.860920537900107</v>
      </c>
      <c r="AD23" s="483">
        <f>IFERROR(INDEX($G$123:$AU$178,MATCH($E23,$E$123:$E$178,0),MATCH(AD$6,$G$122:$AU$122,0)),0)</f>
        <v>52.55531163017308</v>
      </c>
      <c r="AE23" s="483">
        <f>IFERROR(INDEX($G$123:$AU$178,MATCH($E23,$E$123:$E$178,0),MATCH(AE$6,$G$122:$AU$122,0)),0)</f>
        <v>52.248935125159633</v>
      </c>
      <c r="AF23" s="483">
        <f>IFERROR(INDEX($G$123:$AU$178,MATCH($E23,$E$123:$E$178,0),MATCH(AF$6,$G$122:$AU$122,0)),0)</f>
        <v>51.942655316610988</v>
      </c>
      <c r="AG23" s="483">
        <f>IFERROR(INDEX($G$123:$AU$178,MATCH($E23,$E$123:$E$178,0),MATCH(AG$6,$G$122:$AU$122,0)),0)</f>
        <v>51.635449629385747</v>
      </c>
      <c r="AH23" s="483">
        <f>IFERROR(INDEX($G$123:$AU$178,MATCH($E23,$E$123:$E$178,0),MATCH(AH$6,$G$122:$AU$122,0)),0)</f>
        <v>51.329326521277956</v>
      </c>
      <c r="AI23" s="483">
        <f>IFERROR(INDEX($G$123:$AU$178,MATCH($E23,$E$123:$E$178,0),MATCH(AI$6,$G$122:$AU$122,0)),0)</f>
        <v>51.022472936959623</v>
      </c>
      <c r="AJ23" s="483">
        <f>IFERROR(INDEX($G$123:$AU$178,MATCH($E23,$E$123:$E$178,0),MATCH(AJ$6,$G$122:$AU$122,0)),0)</f>
        <v>50.716548190274779</v>
      </c>
      <c r="AK23" s="483">
        <f>IFERROR(INDEX($G$123:$AU$178,MATCH($E23,$E$123:$E$178,0),MATCH(AK$6,$G$122:$AU$122,0)),0)</f>
        <v>50.410321566782294</v>
      </c>
      <c r="AL23" s="483">
        <f>IFERROR(INDEX($G$123:$AU$178,MATCH($E23,$E$123:$E$178,0),MATCH(AL$6,$G$122:$AU$122,0)),0)</f>
        <v>50.104095447614391</v>
      </c>
      <c r="AM23" s="483">
        <f>IFERROR(INDEX($G$123:$AU$178,MATCH($E23,$E$123:$E$178,0),MATCH(AM$6,$G$122:$AU$122,0)),0)</f>
        <v>49.801029647621633</v>
      </c>
      <c r="AN23" s="483">
        <f>IFERROR(INDEX($G$123:$AU$178,MATCH($E23,$E$123:$E$178,0),MATCH(AN$6,$G$122:$AU$122,0)),0)</f>
        <v>49.497969590083216</v>
      </c>
      <c r="AO23" s="483">
        <f>IFERROR(INDEX($G$123:$AU$178,MATCH($E23,$E$123:$E$178,0),MATCH(AO$6,$G$122:$AU$122,0)),0)</f>
        <v>49.19491528234127</v>
      </c>
      <c r="AP23" s="483">
        <f>IFERROR(INDEX($G$123:$AU$178,MATCH($E23,$E$123:$E$178,0),MATCH(AP$6,$G$122:$AU$122,0)),0)</f>
        <v>48.89186673174725</v>
      </c>
      <c r="AQ23" s="483">
        <f>IFERROR(INDEX($G$123:$AU$178,MATCH($E23,$E$123:$E$178,0),MATCH(AQ$6,$G$122:$AU$122,0)),0)</f>
        <v>48.588823945662064</v>
      </c>
      <c r="AR23" s="483">
        <f>IFERROR(INDEX($G$123:$AU$178,MATCH($E23,$E$123:$E$178,0),MATCH(AR$6,$G$122:$AU$122,0)),0)</f>
        <v>48.285786931455988</v>
      </c>
      <c r="AS23" s="483">
        <f>IFERROR(INDEX($G$123:$AU$178,MATCH($E23,$E$123:$E$178,0),MATCH(AS$6,$G$122:$AU$122,0)),0)</f>
        <v>47.982755696508768</v>
      </c>
      <c r="AT23" s="483">
        <f>IFERROR(INDEX($G$123:$AU$178,MATCH($E23,$E$123:$E$178,0),MATCH(AT$6,$G$122:$AU$122,0)),0)</f>
        <v>47.679730248209545</v>
      </c>
      <c r="AU23" s="483">
        <f>IFERROR(INDEX($G$123:$AU$178,MATCH($E23,$E$123:$E$178,0),MATCH(AU$6,$G$122:$AU$122,0)),0)</f>
        <v>47.376710593956936</v>
      </c>
      <c r="AV23" s="484">
        <v>5</v>
      </c>
      <c r="AW23" s="483"/>
      <c r="AX23" s="483"/>
      <c r="AY23" s="483"/>
      <c r="BA23" s="602"/>
      <c r="BB23" s="602"/>
      <c r="BC23" s="602"/>
      <c r="BY23" s="518"/>
      <c r="BZ23" s="518"/>
    </row>
    <row r="24" spans="2:82" ht="14.4">
      <c r="B24" s="8" t="str">
        <f>Processes!D22</f>
        <v>IMPAGSL</v>
      </c>
      <c r="C24" s="8" t="str">
        <f>Processes!E22</f>
        <v>Import technology - Aviation gasoline</v>
      </c>
      <c r="D24" s="216"/>
      <c r="E24" s="216" t="str">
        <f t="shared" si="0"/>
        <v>AGSL</v>
      </c>
      <c r="F24" s="1119" t="str">
        <f t="shared" si="1"/>
        <v>MKr19</v>
      </c>
      <c r="G24" s="483">
        <f>IFERROR(INDEX($G$123:$AU$178,MATCH($E24,$E$123:$E$178,0),MATCH(G$6,$G$122:$AU$122,0)),0)</f>
        <v>76.5</v>
      </c>
      <c r="H24" s="483">
        <f>IFERROR(INDEX($G$123:$AU$178,MATCH($E24,$E$123:$E$178,0),MATCH(H$6,$G$122:$AU$122,0)),0)</f>
        <v>112.4</v>
      </c>
      <c r="I24" s="483">
        <f>IFERROR(INDEX($G$123:$AU$178,MATCH($E24,$E$123:$E$178,0),MATCH(I$6,$G$122:$AU$122,0)),0)</f>
        <v>116.3</v>
      </c>
      <c r="J24" s="483">
        <f>IFERROR(INDEX($G$123:$AU$178,MATCH($E24,$E$123:$E$178,0),MATCH(J$6,$G$122:$AU$122,0)),0)</f>
        <v>118.6</v>
      </c>
      <c r="K24" s="483">
        <f>IFERROR(INDEX($G$123:$AU$178,MATCH($E24,$E$123:$E$178,0),MATCH(K$6,$G$122:$AU$122,0)),0)</f>
        <v>110.1</v>
      </c>
      <c r="L24" s="483">
        <f>IFERROR(INDEX($G$123:$AU$178,MATCH($E24,$E$123:$E$178,0),MATCH(L$6,$G$122:$AU$122,0)),0)</f>
        <v>73.5</v>
      </c>
      <c r="M24" s="483">
        <f>IFERROR(INDEX($G$123:$AU$178,MATCH($E24,$E$123:$E$178,0),MATCH(M$6,$G$122:$AU$122,0)),0)</f>
        <v>70.599999999999994</v>
      </c>
      <c r="N24" s="483">
        <f>IFERROR(INDEX($G$123:$AU$178,MATCH($E24,$E$123:$E$178,0),MATCH(N$6,$G$122:$AU$122,0)),0)</f>
        <v>74.7</v>
      </c>
      <c r="O24" s="483">
        <f>IFERROR(INDEX($G$123:$AU$178,MATCH($E24,$E$123:$E$178,0),MATCH(O$6,$G$122:$AU$122,0)),0)</f>
        <v>99.501075794723519</v>
      </c>
      <c r="P24" s="483">
        <f>IFERROR(INDEX($G$123:$AU$178,MATCH($E24,$E$123:$E$178,0),MATCH(P$6,$G$122:$AU$122,0)),0)</f>
        <v>92.996963615472367</v>
      </c>
      <c r="Q24" s="483">
        <f>IFERROR(INDEX($G$123:$AU$178,MATCH($E24,$E$123:$E$178,0),MATCH(Q$6,$G$122:$AU$122,0)),0)</f>
        <v>91.517025086546809</v>
      </c>
      <c r="R24" s="483">
        <f>IFERROR(INDEX($G$123:$AU$178,MATCH($E24,$E$123:$E$178,0),MATCH(R$6,$G$122:$AU$122,0)),0)</f>
        <v>69.532939675183428</v>
      </c>
      <c r="S24" s="483">
        <f>IFERROR(INDEX($G$123:$AU$178,MATCH($E24,$E$123:$E$178,0),MATCH(S$6,$G$122:$AU$122,0)),0)</f>
        <v>72.941438545887451</v>
      </c>
      <c r="T24" s="483">
        <f>IFERROR(INDEX($G$123:$AU$178,MATCH($E24,$E$123:$E$178,0),MATCH(T$6,$G$122:$AU$122,0)),0)</f>
        <v>75.264522441042786</v>
      </c>
      <c r="U24" s="483">
        <f>IFERROR(INDEX($G$123:$AU$178,MATCH($E24,$E$123:$E$178,0),MATCH(U$6,$G$122:$AU$122,0)),0)</f>
        <v>76.962731586007934</v>
      </c>
      <c r="V24" s="483">
        <f>IFERROR(INDEX($G$123:$AU$178,MATCH($E24,$E$123:$E$178,0),MATCH(V$6,$G$122:$AU$122,0)),0)</f>
        <v>78.199209412536121</v>
      </c>
      <c r="W24" s="483">
        <f>IFERROR(INDEX($G$123:$AU$178,MATCH($E24,$E$123:$E$178,0),MATCH(W$6,$G$122:$AU$122,0)),0)</f>
        <v>79.564672750845261</v>
      </c>
      <c r="X24" s="483">
        <f>IFERROR(INDEX($G$123:$AU$178,MATCH($E24,$E$123:$E$178,0),MATCH(X$6,$G$122:$AU$122,0)),0)</f>
        <v>80.902811517689884</v>
      </c>
      <c r="Y24" s="483">
        <f>IFERROR(INDEX($G$123:$AU$178,MATCH($E24,$E$123:$E$178,0),MATCH(Y$6,$G$122:$AU$122,0)),0)</f>
        <v>82.133932814730045</v>
      </c>
      <c r="Z24" s="483">
        <f>IFERROR(INDEX($G$123:$AU$178,MATCH($E24,$E$123:$E$178,0),MATCH(Z$6,$G$122:$AU$122,0)),0)</f>
        <v>83.42668470166312</v>
      </c>
      <c r="AA24" s="483">
        <f>IFERROR(INDEX($G$123:$AU$178,MATCH($E24,$E$123:$E$178,0),MATCH(AA$6,$G$122:$AU$122,0)),0)</f>
        <v>84.649874602600562</v>
      </c>
      <c r="AB24" s="483">
        <f>IFERROR(INDEX($G$123:$AU$178,MATCH($E24,$E$123:$E$178,0),MATCH(AB$6,$G$122:$AU$122,0)),0)</f>
        <v>84.343730840397711</v>
      </c>
      <c r="AC24" s="483">
        <f>IFERROR(INDEX($G$123:$AU$178,MATCH($E24,$E$123:$E$178,0),MATCH(AC$6,$G$122:$AU$122,0)),0)</f>
        <v>84.036854893898322</v>
      </c>
      <c r="AD24" s="483">
        <f>IFERROR(INDEX($G$123:$AU$178,MATCH($E24,$E$123:$E$178,0),MATCH(AD$6,$G$122:$AU$122,0)),0)</f>
        <v>83.731245986171288</v>
      </c>
      <c r="AE24" s="483">
        <f>IFERROR(INDEX($G$123:$AU$178,MATCH($E24,$E$123:$E$178,0),MATCH(AE$6,$G$122:$AU$122,0)),0)</f>
        <v>83.424869481157842</v>
      </c>
      <c r="AF24" s="483">
        <f>IFERROR(INDEX($G$123:$AU$178,MATCH($E24,$E$123:$E$178,0),MATCH(AF$6,$G$122:$AU$122,0)),0)</f>
        <v>83.118589672609204</v>
      </c>
      <c r="AG24" s="483">
        <f>IFERROR(INDEX($G$123:$AU$178,MATCH($E24,$E$123:$E$178,0),MATCH(AG$6,$G$122:$AU$122,0)),0)</f>
        <v>82.811383985383955</v>
      </c>
      <c r="AH24" s="483">
        <f>IFERROR(INDEX($G$123:$AU$178,MATCH($E24,$E$123:$E$178,0),MATCH(AH$6,$G$122:$AU$122,0)),0)</f>
        <v>82.505260877276157</v>
      </c>
      <c r="AI24" s="483">
        <f>IFERROR(INDEX($G$123:$AU$178,MATCH($E24,$E$123:$E$178,0),MATCH(AI$6,$G$122:$AU$122,0)),0)</f>
        <v>82.198407292957839</v>
      </c>
      <c r="AJ24" s="483">
        <f>IFERROR(INDEX($G$123:$AU$178,MATCH($E24,$E$123:$E$178,0),MATCH(AJ$6,$G$122:$AU$122,0)),0)</f>
        <v>81.892482546272987</v>
      </c>
      <c r="AK24" s="483">
        <f>IFERROR(INDEX($G$123:$AU$178,MATCH($E24,$E$123:$E$178,0),MATCH(AK$6,$G$122:$AU$122,0)),0)</f>
        <v>81.586255922780509</v>
      </c>
      <c r="AL24" s="483">
        <f>IFERROR(INDEX($G$123:$AU$178,MATCH($E24,$E$123:$E$178,0),MATCH(AL$6,$G$122:$AU$122,0)),0)</f>
        <v>81.280029803612607</v>
      </c>
      <c r="AM24" s="483">
        <f>IFERROR(INDEX($G$123:$AU$178,MATCH($E24,$E$123:$E$178,0),MATCH(AM$6,$G$122:$AU$122,0)),0)</f>
        <v>80.976964003619855</v>
      </c>
      <c r="AN24" s="483">
        <f>IFERROR(INDEX($G$123:$AU$178,MATCH($E24,$E$123:$E$178,0),MATCH(AN$6,$G$122:$AU$122,0)),0)</f>
        <v>80.673903946081424</v>
      </c>
      <c r="AO24" s="483">
        <f>IFERROR(INDEX($G$123:$AU$178,MATCH($E24,$E$123:$E$178,0),MATCH(AO$6,$G$122:$AU$122,0)),0)</f>
        <v>80.370849638339479</v>
      </c>
      <c r="AP24" s="483">
        <f>IFERROR(INDEX($G$123:$AU$178,MATCH($E24,$E$123:$E$178,0),MATCH(AP$6,$G$122:$AU$122,0)),0)</f>
        <v>80.067801087745465</v>
      </c>
      <c r="AQ24" s="483">
        <f>IFERROR(INDEX($G$123:$AU$178,MATCH($E24,$E$123:$E$178,0),MATCH(AQ$6,$G$122:$AU$122,0)),0)</f>
        <v>79.764758301660265</v>
      </c>
      <c r="AR24" s="483">
        <f>IFERROR(INDEX($G$123:$AU$178,MATCH($E24,$E$123:$E$178,0),MATCH(AR$6,$G$122:$AU$122,0)),0)</f>
        <v>79.461721287454196</v>
      </c>
      <c r="AS24" s="483">
        <f>IFERROR(INDEX($G$123:$AU$178,MATCH($E24,$E$123:$E$178,0),MATCH(AS$6,$G$122:$AU$122,0)),0)</f>
        <v>79.158690052506984</v>
      </c>
      <c r="AT24" s="483">
        <f>IFERROR(INDEX($G$123:$AU$178,MATCH($E24,$E$123:$E$178,0),MATCH(AT$6,$G$122:$AU$122,0)),0)</f>
        <v>78.85566460420776</v>
      </c>
      <c r="AU24" s="483">
        <f>IFERROR(INDEX($G$123:$AU$178,MATCH($E24,$E$123:$E$178,0),MATCH(AU$6,$G$122:$AU$122,0)),0)</f>
        <v>78.552644949955152</v>
      </c>
      <c r="AV24" s="484">
        <v>5</v>
      </c>
      <c r="BY24" s="518"/>
      <c r="BZ24" s="518"/>
    </row>
    <row r="25" spans="2:82" ht="14.4">
      <c r="B25" s="8" t="str">
        <f>Processes!D23</f>
        <v>IMPBGA</v>
      </c>
      <c r="C25" s="8" t="str">
        <f>Processes!E23</f>
        <v>Import technology - Biogas</v>
      </c>
      <c r="D25" s="216"/>
      <c r="E25" s="216" t="str">
        <f t="shared" si="0"/>
        <v>BGA</v>
      </c>
      <c r="F25" s="1119" t="str">
        <f t="shared" si="1"/>
        <v>MKr19</v>
      </c>
      <c r="G25" s="483">
        <f>IFERROR(INDEX($G$123:$AU$178,MATCH($E25,$E$123:$E$178,0),MATCH(G$6,$G$122:$AU$122,0)),0)</f>
        <v>133.19999999999999</v>
      </c>
      <c r="H25" s="483">
        <f>IFERROR(INDEX($G$123:$AU$178,MATCH($E25,$E$123:$E$178,0),MATCH(H$6,$G$122:$AU$122,0)),0)</f>
        <v>138.30000000000001</v>
      </c>
      <c r="I25" s="483">
        <f>IFERROR(INDEX($G$123:$AU$178,MATCH($E25,$E$123:$E$178,0),MATCH(I$6,$G$122:$AU$122,0)),0)</f>
        <v>165.3</v>
      </c>
      <c r="J25" s="483">
        <f>IFERROR(INDEX($G$123:$AU$178,MATCH($E25,$E$123:$E$178,0),MATCH(J$6,$G$122:$AU$122,0)),0)</f>
        <v>162.60000000000002</v>
      </c>
      <c r="K25" s="483">
        <f>IFERROR(INDEX($G$123:$AU$178,MATCH($E25,$E$123:$E$178,0),MATCH(K$6,$G$122:$AU$122,0)),0)</f>
        <v>137.10000000000002</v>
      </c>
      <c r="L25" s="483">
        <f>IFERROR(INDEX($G$123:$AU$178,MATCH($E25,$E$123:$E$178,0),MATCH(L$6,$G$122:$AU$122,0)),0)</f>
        <v>132</v>
      </c>
      <c r="M25" s="483">
        <f>IFERROR(INDEX($G$123:$AU$178,MATCH($E25,$E$123:$E$178,0),MATCH(M$6,$G$122:$AU$122,0)),0)</f>
        <v>110.39999999999999</v>
      </c>
      <c r="N25" s="483">
        <f>IFERROR(INDEX($G$123:$AU$178,MATCH($E25,$E$123:$E$178,0),MATCH(N$6,$G$122:$AU$122,0)),0)</f>
        <v>110.69999999999999</v>
      </c>
      <c r="O25" s="483">
        <f>IFERROR(INDEX($G$123:$AU$178,MATCH($E25,$E$123:$E$178,0),MATCH(O$6,$G$122:$AU$122,0)),0)</f>
        <v>160.26655014555075</v>
      </c>
      <c r="P25" s="483">
        <f>IFERROR(INDEX($G$123:$AU$178,MATCH($E25,$E$123:$E$178,0),MATCH(P$6,$G$122:$AU$122,0)),0)</f>
        <v>102.78303372186139</v>
      </c>
      <c r="Q25" s="483">
        <f>IFERROR(INDEX($G$123:$AU$178,MATCH($E25,$E$123:$E$178,0),MATCH(Q$6,$G$122:$AU$122,0)),0)</f>
        <v>100.19354995944677</v>
      </c>
      <c r="R25" s="483">
        <f>IFERROR(INDEX($G$123:$AU$178,MATCH($E25,$E$123:$E$178,0),MATCH(R$6,$G$122:$AU$122,0)),0)</f>
        <v>94.575870076314601</v>
      </c>
      <c r="S25" s="483">
        <f>IFERROR(INDEX($G$123:$AU$178,MATCH($E25,$E$123:$E$178,0),MATCH(S$6,$G$122:$AU$122,0)),0)</f>
        <v>98.287645864625688</v>
      </c>
      <c r="T25" s="483">
        <f>IFERROR(INDEX($G$123:$AU$178,MATCH($E25,$E$123:$E$178,0),MATCH(T$6,$G$122:$AU$122,0)),0)</f>
        <v>100.1030649386264</v>
      </c>
      <c r="U25" s="483">
        <f>IFERROR(INDEX($G$123:$AU$178,MATCH($E25,$E$123:$E$178,0),MATCH(U$6,$G$122:$AU$122,0)),0)</f>
        <v>100.70137176108622</v>
      </c>
      <c r="V25" s="483">
        <f>IFERROR(INDEX($G$123:$AU$178,MATCH($E25,$E$123:$E$178,0),MATCH(V$6,$G$122:$AU$122,0)),0)</f>
        <v>100.518250388741</v>
      </c>
      <c r="W25" s="483">
        <f>IFERROR(INDEX($G$123:$AU$178,MATCH($E25,$E$123:$E$178,0),MATCH(W$6,$G$122:$AU$122,0)),0)</f>
        <v>100.40291761291219</v>
      </c>
      <c r="X25" s="483">
        <f>IFERROR(INDEX($G$123:$AU$178,MATCH($E25,$E$123:$E$178,0),MATCH(X$6,$G$122:$AU$122,0)),0)</f>
        <v>100.32884125869501</v>
      </c>
      <c r="Y25" s="483">
        <f>IFERROR(INDEX($G$123:$AU$178,MATCH($E25,$E$123:$E$178,0),MATCH(Y$6,$G$122:$AU$122,0)),0)</f>
        <v>100.26539877136038</v>
      </c>
      <c r="Z25" s="483">
        <f>IFERROR(INDEX($G$123:$AU$178,MATCH($E25,$E$123:$E$178,0),MATCH(Z$6,$G$122:$AU$122,0)),0)</f>
        <v>100.24266074406691</v>
      </c>
      <c r="AA25" s="483">
        <f>IFERROR(INDEX($G$123:$AU$178,MATCH($E25,$E$123:$E$178,0),MATCH(AA$6,$G$122:$AU$122,0)),0)</f>
        <v>100.23645783122964</v>
      </c>
      <c r="AB25" s="483">
        <f>IFERROR(INDEX($G$123:$AU$178,MATCH($E25,$E$123:$E$178,0),MATCH(AB$6,$G$122:$AU$122,0)),0)</f>
        <v>100.37471501444514</v>
      </c>
      <c r="AC25" s="483">
        <f>IFERROR(INDEX($G$123:$AU$178,MATCH($E25,$E$123:$E$178,0),MATCH(AC$6,$G$122:$AU$122,0)),0)</f>
        <v>100.51297219766064</v>
      </c>
      <c r="AD25" s="483">
        <f>IFERROR(INDEX($G$123:$AU$178,MATCH($E25,$E$123:$E$178,0),MATCH(AD$6,$G$122:$AU$122,0)),0)</f>
        <v>100.65122938087613</v>
      </c>
      <c r="AE25" s="483">
        <f>IFERROR(INDEX($G$123:$AU$178,MATCH($E25,$E$123:$E$178,0),MATCH(AE$6,$G$122:$AU$122,0)),0)</f>
        <v>100.78948656409162</v>
      </c>
      <c r="AF25" s="483">
        <f>IFERROR(INDEX($G$123:$AU$178,MATCH($E25,$E$123:$E$178,0),MATCH(AF$6,$G$122:$AU$122,0)),0)</f>
        <v>100.92774374730713</v>
      </c>
      <c r="AG25" s="483">
        <f>IFERROR(INDEX($G$123:$AU$178,MATCH($E25,$E$123:$E$178,0),MATCH(AG$6,$G$122:$AU$122,0)),0)</f>
        <v>101.06600093052263</v>
      </c>
      <c r="AH25" s="483">
        <f>IFERROR(INDEX($G$123:$AU$178,MATCH($E25,$E$123:$E$178,0),MATCH(AH$6,$G$122:$AU$122,0)),0)</f>
        <v>101.20425811373809</v>
      </c>
      <c r="AI25" s="483">
        <f>IFERROR(INDEX($G$123:$AU$178,MATCH($E25,$E$123:$E$178,0),MATCH(AI$6,$G$122:$AU$122,0)),0)</f>
        <v>101.34251529695359</v>
      </c>
      <c r="AJ25" s="483">
        <f>IFERROR(INDEX($G$123:$AU$178,MATCH($E25,$E$123:$E$178,0),MATCH(AJ$6,$G$122:$AU$122,0)),0)</f>
        <v>101.48077248016905</v>
      </c>
      <c r="AK25" s="483">
        <f>IFERROR(INDEX($G$123:$AU$178,MATCH($E25,$E$123:$E$178,0),MATCH(AK$6,$G$122:$AU$122,0)),0)</f>
        <v>101.61902966338455</v>
      </c>
      <c r="AL25" s="483">
        <f>IFERROR(INDEX($G$123:$AU$178,MATCH($E25,$E$123:$E$178,0),MATCH(AL$6,$G$122:$AU$122,0)),0)</f>
        <v>101.75728684660005</v>
      </c>
      <c r="AM25" s="483">
        <f>IFERROR(INDEX($G$123:$AU$178,MATCH($E25,$E$123:$E$178,0),MATCH(AM$6,$G$122:$AU$122,0)),0)</f>
        <v>101.89554402981554</v>
      </c>
      <c r="AN25" s="483">
        <f>IFERROR(INDEX($G$123:$AU$178,MATCH($E25,$E$123:$E$178,0),MATCH(AN$6,$G$122:$AU$122,0)),0)</f>
        <v>102.03380121303101</v>
      </c>
      <c r="AO25" s="483">
        <f>IFERROR(INDEX($G$123:$AU$178,MATCH($E25,$E$123:$E$178,0),MATCH(AO$6,$G$122:$AU$122,0)),0)</f>
        <v>102.17205839624651</v>
      </c>
      <c r="AP25" s="483">
        <f>IFERROR(INDEX($G$123:$AU$178,MATCH($E25,$E$123:$E$178,0),MATCH(AP$6,$G$122:$AU$122,0)),0)</f>
        <v>102.31031557946201</v>
      </c>
      <c r="AQ25" s="483">
        <f>IFERROR(INDEX($G$123:$AU$178,MATCH($E25,$E$123:$E$178,0),MATCH(AQ$6,$G$122:$AU$122,0)),0)</f>
        <v>102.44857276267751</v>
      </c>
      <c r="AR25" s="483">
        <f>IFERROR(INDEX($G$123:$AU$178,MATCH($E25,$E$123:$E$178,0),MATCH(AR$6,$G$122:$AU$122,0)),0)</f>
        <v>102.58682994589297</v>
      </c>
      <c r="AS25" s="483">
        <f>IFERROR(INDEX($G$123:$AU$178,MATCH($E25,$E$123:$E$178,0),MATCH(AS$6,$G$122:$AU$122,0)),0)</f>
        <v>102.72508712910849</v>
      </c>
      <c r="AT25" s="483">
        <f>IFERROR(INDEX($G$123:$AU$178,MATCH($E25,$E$123:$E$178,0),MATCH(AT$6,$G$122:$AU$122,0)),0)</f>
        <v>102.86334431232396</v>
      </c>
      <c r="AU25" s="483">
        <f>IFERROR(INDEX($G$123:$AU$178,MATCH($E25,$E$123:$E$178,0),MATCH(AU$6,$G$122:$AU$122,0)),0)</f>
        <v>103.00160149553948</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4.4">
      <c r="B26" s="8" t="str">
        <f>Processes!D24</f>
        <v>IMPHFB</v>
      </c>
      <c r="C26" s="8" t="str">
        <f>Processes!E24</f>
        <v>Import technology - Heavy Fuel Bio Oil</v>
      </c>
      <c r="D26" s="216"/>
      <c r="E26" s="216" t="str">
        <f t="shared" si="0"/>
        <v>HFB</v>
      </c>
      <c r="F26" s="1119" t="str">
        <f t="shared" si="1"/>
        <v>MKr19</v>
      </c>
      <c r="G26" s="483">
        <f>IFERROR(INDEX($G$123:$AU$178,MATCH($E26,$E$123:$E$178,0),MATCH(G$6,$G$122:$AU$122,0)),0)</f>
        <v>131.87375303359801</v>
      </c>
      <c r="H26" s="483">
        <f>IFERROR(INDEX($G$123:$AU$178,MATCH($E26,$E$123:$E$178,0),MATCH(H$6,$G$122:$AU$122,0)),0)</f>
        <v>165.67375303359799</v>
      </c>
      <c r="I26" s="483">
        <f>IFERROR(INDEX($G$123:$AU$178,MATCH($E26,$E$123:$E$178,0),MATCH(I$6,$G$122:$AU$122,0)),0)</f>
        <v>159.87375303359801</v>
      </c>
      <c r="J26" s="483">
        <f>IFERROR(INDEX($G$123:$AU$178,MATCH($E26,$E$123:$E$178,0),MATCH(J$6,$G$122:$AU$122,0)),0)</f>
        <v>155.37375303359801</v>
      </c>
      <c r="K26" s="483">
        <f>IFERROR(INDEX($G$123:$AU$178,MATCH($E26,$E$123:$E$178,0),MATCH(K$6,$G$122:$AU$122,0)),0)</f>
        <v>147.67375303359799</v>
      </c>
      <c r="L26" s="483">
        <f>IFERROR(INDEX($G$123:$AU$178,MATCH($E26,$E$123:$E$178,0),MATCH(L$6,$G$122:$AU$122,0)),0)</f>
        <v>111.17375303359799</v>
      </c>
      <c r="M26" s="483">
        <f>IFERROR(INDEX($G$123:$AU$178,MATCH($E26,$E$123:$E$178,0),MATCH(M$6,$G$122:$AU$122,0)),0)</f>
        <v>108.17375303359799</v>
      </c>
      <c r="N26" s="483">
        <f>IFERROR(INDEX($G$123:$AU$178,MATCH($E26,$E$123:$E$178,0),MATCH(N$6,$G$122:$AU$122,0)),0)</f>
        <v>112.37375303359801</v>
      </c>
      <c r="O26" s="483">
        <f>IFERROR(INDEX($G$123:$AU$178,MATCH($E26,$E$123:$E$178,0),MATCH(O$6,$G$122:$AU$122,0)),0)</f>
        <v>131.40889447232328</v>
      </c>
      <c r="P26" s="483">
        <f>IFERROR(INDEX($G$123:$AU$178,MATCH($E26,$E$123:$E$178,0),MATCH(P$6,$G$122:$AU$122,0)),0)</f>
        <v>125.49478229307215</v>
      </c>
      <c r="Q26" s="483">
        <f>IFERROR(INDEX($G$123:$AU$178,MATCH($E26,$E$123:$E$178,0),MATCH(Q$6,$G$122:$AU$122,0)),0)</f>
        <v>124.0148437641466</v>
      </c>
      <c r="R26" s="483">
        <f>IFERROR(INDEX($G$123:$AU$178,MATCH($E26,$E$123:$E$178,0),MATCH(R$6,$G$122:$AU$122,0)),0)</f>
        <v>102.03075835278321</v>
      </c>
      <c r="S26" s="483">
        <f>IFERROR(INDEX($G$123:$AU$178,MATCH($E26,$E$123:$E$178,0),MATCH(S$6,$G$122:$AU$122,0)),0)</f>
        <v>105.43925722348725</v>
      </c>
      <c r="T26" s="483">
        <f>IFERROR(INDEX($G$123:$AU$178,MATCH($E26,$E$123:$E$178,0),MATCH(T$6,$G$122:$AU$122,0)),0)</f>
        <v>107.76234111864258</v>
      </c>
      <c r="U26" s="483">
        <f>IFERROR(INDEX($G$123:$AU$178,MATCH($E26,$E$123:$E$178,0),MATCH(U$6,$G$122:$AU$122,0)),0)</f>
        <v>109.46055026360771</v>
      </c>
      <c r="V26" s="483">
        <f>IFERROR(INDEX($G$123:$AU$178,MATCH($E26,$E$123:$E$178,0),MATCH(V$6,$G$122:$AU$122,0)),0)</f>
        <v>110.69702809013592</v>
      </c>
      <c r="W26" s="483">
        <f>IFERROR(INDEX($G$123:$AU$178,MATCH($E26,$E$123:$E$178,0),MATCH(W$6,$G$122:$AU$122,0)),0)</f>
        <v>112.06249142844504</v>
      </c>
      <c r="X26" s="483">
        <f>IFERROR(INDEX($G$123:$AU$178,MATCH($E26,$E$123:$E$178,0),MATCH(X$6,$G$122:$AU$122,0)),0)</f>
        <v>113.40063019528966</v>
      </c>
      <c r="Y26" s="483">
        <f>IFERROR(INDEX($G$123:$AU$178,MATCH($E26,$E$123:$E$178,0),MATCH(Y$6,$G$122:$AU$122,0)),0)</f>
        <v>114.63175149232984</v>
      </c>
      <c r="Z26" s="483">
        <f>IFERROR(INDEX($G$123:$AU$178,MATCH($E26,$E$123:$E$178,0),MATCH(Z$6,$G$122:$AU$122,0)),0)</f>
        <v>115.92450337926292</v>
      </c>
      <c r="AA26" s="483">
        <f>IFERROR(INDEX($G$123:$AU$178,MATCH($E26,$E$123:$E$178,0),MATCH(AA$6,$G$122:$AU$122,0)),0)</f>
        <v>117.14769328020034</v>
      </c>
      <c r="AB26" s="483">
        <f>IFERROR(INDEX($G$123:$AU$178,MATCH($E26,$E$123:$E$178,0),MATCH(AB$6,$G$122:$AU$122,0)),0)</f>
        <v>116.84154951799751</v>
      </c>
      <c r="AC26" s="483">
        <f>IFERROR(INDEX($G$123:$AU$178,MATCH($E26,$E$123:$E$178,0),MATCH(AC$6,$G$122:$AU$122,0)),0)</f>
        <v>116.5346735714981</v>
      </c>
      <c r="AD26" s="483">
        <f>IFERROR(INDEX($G$123:$AU$178,MATCH($E26,$E$123:$E$178,0),MATCH(AD$6,$G$122:$AU$122,0)),0)</f>
        <v>116.22906466377108</v>
      </c>
      <c r="AE26" s="483">
        <f>IFERROR(INDEX($G$123:$AU$178,MATCH($E26,$E$123:$E$178,0),MATCH(AE$6,$G$122:$AU$122,0)),0)</f>
        <v>115.92268815875764</v>
      </c>
      <c r="AF26" s="483">
        <f>IFERROR(INDEX($G$123:$AU$178,MATCH($E26,$E$123:$E$178,0),MATCH(AF$6,$G$122:$AU$122,0)),0)</f>
        <v>115.61640835020899</v>
      </c>
      <c r="AG26" s="483">
        <f>IFERROR(INDEX($G$123:$AU$178,MATCH($E26,$E$123:$E$178,0),MATCH(AG$6,$G$122:$AU$122,0)),0)</f>
        <v>115.30920266298375</v>
      </c>
      <c r="AH26" s="483">
        <f>IFERROR(INDEX($G$123:$AU$178,MATCH($E26,$E$123:$E$178,0),MATCH(AH$6,$G$122:$AU$122,0)),0)</f>
        <v>115.00307955487595</v>
      </c>
      <c r="AI26" s="483">
        <f>IFERROR(INDEX($G$123:$AU$178,MATCH($E26,$E$123:$E$178,0),MATCH(AI$6,$G$122:$AU$122,0)),0)</f>
        <v>114.69622597055762</v>
      </c>
      <c r="AJ26" s="483">
        <f>IFERROR(INDEX($G$123:$AU$178,MATCH($E26,$E$123:$E$178,0),MATCH(AJ$6,$G$122:$AU$122,0)),0)</f>
        <v>114.39030122387277</v>
      </c>
      <c r="AK26" s="483">
        <f>IFERROR(INDEX($G$123:$AU$178,MATCH($E26,$E$123:$E$178,0),MATCH(AK$6,$G$122:$AU$122,0)),0)</f>
        <v>114.08407460038029</v>
      </c>
      <c r="AL26" s="483">
        <f>IFERROR(INDEX($G$123:$AU$178,MATCH($E26,$E$123:$E$178,0),MATCH(AL$6,$G$122:$AU$122,0)),0)</f>
        <v>113.77784848121239</v>
      </c>
      <c r="AM26" s="483">
        <f>IFERROR(INDEX($G$123:$AU$178,MATCH($E26,$E$123:$E$178,0),MATCH(AM$6,$G$122:$AU$122,0)),0)</f>
        <v>113.47478268121964</v>
      </c>
      <c r="AN26" s="483">
        <f>IFERROR(INDEX($G$123:$AU$178,MATCH($E26,$E$123:$E$178,0),MATCH(AN$6,$G$122:$AU$122,0)),0)</f>
        <v>113.17172262368121</v>
      </c>
      <c r="AO26" s="483">
        <f>IFERROR(INDEX($G$123:$AU$178,MATCH($E26,$E$123:$E$178,0),MATCH(AO$6,$G$122:$AU$122,0)),0)</f>
        <v>112.86866831593926</v>
      </c>
      <c r="AP26" s="483">
        <f>IFERROR(INDEX($G$123:$AU$178,MATCH($E26,$E$123:$E$178,0),MATCH(AP$6,$G$122:$AU$122,0)),0)</f>
        <v>112.56561976534525</v>
      </c>
      <c r="AQ26" s="483">
        <f>IFERROR(INDEX($G$123:$AU$178,MATCH($E26,$E$123:$E$178,0),MATCH(AQ$6,$G$122:$AU$122,0)),0)</f>
        <v>112.26257697926006</v>
      </c>
      <c r="AR26" s="483">
        <f>IFERROR(INDEX($G$123:$AU$178,MATCH($E26,$E$123:$E$178,0),MATCH(AR$6,$G$122:$AU$122,0)),0)</f>
        <v>111.95953996505398</v>
      </c>
      <c r="AS26" s="483">
        <f>IFERROR(INDEX($G$123:$AU$178,MATCH($E26,$E$123:$E$178,0),MATCH(AS$6,$G$122:$AU$122,0)),0)</f>
        <v>111.65650873010676</v>
      </c>
      <c r="AT26" s="483">
        <f>IFERROR(INDEX($G$123:$AU$178,MATCH($E26,$E$123:$E$178,0),MATCH(AT$6,$G$122:$AU$122,0)),0)</f>
        <v>111.35348328180754</v>
      </c>
      <c r="AU26" s="483">
        <f>IFERROR(INDEX($G$123:$AU$178,MATCH($E26,$E$123:$E$178,0),MATCH(AU$6,$G$122:$AU$122,0)),0)</f>
        <v>111.05046362755493</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4.4">
      <c r="B27" s="8" t="str">
        <f>Processes!D25</f>
        <v>IMPDDGS</v>
      </c>
      <c r="C27" s="8" t="str">
        <f>Processes!E25</f>
        <v>Import technology - Ethanol</v>
      </c>
      <c r="D27" s="216"/>
      <c r="E27" s="216" t="str">
        <f t="shared" si="0"/>
        <v>DDGS</v>
      </c>
      <c r="F27" s="1119" t="str">
        <f t="shared" si="1"/>
        <v>MKr14</v>
      </c>
      <c r="G27" s="483">
        <f>IFERROR(INDEX($G$123:$AU$178,MATCH($E27,$E$123:$E$178,0),MATCH(G$6,$G$122:$AU$122,0)),0)</f>
        <v>10</v>
      </c>
      <c r="H27" s="483">
        <f>IFERROR(INDEX($G$123:$AU$178,MATCH($E27,$E$123:$E$178,0),MATCH(H$6,$G$122:$AU$122,0)),0)</f>
        <v>10</v>
      </c>
      <c r="I27" s="483">
        <f>IFERROR(INDEX($G$123:$AU$178,MATCH($E27,$E$123:$E$178,0),MATCH(I$6,$G$122:$AU$122,0)),0)</f>
        <v>10</v>
      </c>
      <c r="J27" s="483">
        <f>IFERROR(INDEX($G$123:$AU$178,MATCH($E27,$E$123:$E$178,0),MATCH(J$6,$G$122:$AU$122,0)),0)</f>
        <v>10</v>
      </c>
      <c r="K27" s="483">
        <f>IFERROR(INDEX($G$123:$AU$178,MATCH($E27,$E$123:$E$178,0),MATCH(K$6,$G$122:$AU$122,0)),0)</f>
        <v>10</v>
      </c>
      <c r="L27" s="483">
        <f>IFERROR(INDEX($G$123:$AU$178,MATCH($E27,$E$123:$E$178,0),MATCH(L$6,$G$122:$AU$122,0)),0)</f>
        <v>10</v>
      </c>
      <c r="M27" s="483">
        <f>IFERROR(INDEX($G$123:$AU$178,MATCH($E27,$E$123:$E$178,0),MATCH(M$6,$G$122:$AU$122,0)),0)</f>
        <v>10</v>
      </c>
      <c r="N27" s="483">
        <f>IFERROR(INDEX($G$123:$AU$178,MATCH($E27,$E$123:$E$178,0),MATCH(N$6,$G$122:$AU$122,0)),0)</f>
        <v>10</v>
      </c>
      <c r="O27" s="483">
        <f>IFERROR(INDEX($G$123:$AU$178,MATCH($E27,$E$123:$E$178,0),MATCH(O$6,$G$122:$AU$122,0)),0)</f>
        <v>10</v>
      </c>
      <c r="P27" s="483">
        <f>IFERROR(INDEX($G$123:$AU$178,MATCH($E27,$E$123:$E$178,0),MATCH(P$6,$G$122:$AU$122,0)),0)</f>
        <v>10</v>
      </c>
      <c r="Q27" s="483">
        <f>IFERROR(INDEX($G$123:$AU$178,MATCH($E27,$E$123:$E$178,0),MATCH(Q$6,$G$122:$AU$122,0)),0)</f>
        <v>10</v>
      </c>
      <c r="R27" s="483">
        <f>IFERROR(INDEX($G$123:$AU$178,MATCH($E27,$E$123:$E$178,0),MATCH(R$6,$G$122:$AU$122,0)),0)</f>
        <v>10</v>
      </c>
      <c r="S27" s="483">
        <f>IFERROR(INDEX($G$123:$AU$178,MATCH($E27,$E$123:$E$178,0),MATCH(S$6,$G$122:$AU$122,0)),0)</f>
        <v>10</v>
      </c>
      <c r="T27" s="483">
        <f>IFERROR(INDEX($G$123:$AU$178,MATCH($E27,$E$123:$E$178,0),MATCH(T$6,$G$122:$AU$122,0)),0)</f>
        <v>10</v>
      </c>
      <c r="U27" s="483">
        <f>IFERROR(INDEX($G$123:$AU$178,MATCH($E27,$E$123:$E$178,0),MATCH(U$6,$G$122:$AU$122,0)),0)</f>
        <v>10</v>
      </c>
      <c r="V27" s="483">
        <f>IFERROR(INDEX($G$123:$AU$178,MATCH($E27,$E$123:$E$178,0),MATCH(V$6,$G$122:$AU$122,0)),0)</f>
        <v>10</v>
      </c>
      <c r="W27" s="483">
        <f>IFERROR(INDEX($G$123:$AU$178,MATCH($E27,$E$123:$E$178,0),MATCH(W$6,$G$122:$AU$122,0)),0)</f>
        <v>10</v>
      </c>
      <c r="X27" s="483">
        <f>IFERROR(INDEX($G$123:$AU$178,MATCH($E27,$E$123:$E$178,0),MATCH(X$6,$G$122:$AU$122,0)),0)</f>
        <v>10</v>
      </c>
      <c r="Y27" s="483">
        <f>IFERROR(INDEX($G$123:$AU$178,MATCH($E27,$E$123:$E$178,0),MATCH(Y$6,$G$122:$AU$122,0)),0)</f>
        <v>10</v>
      </c>
      <c r="Z27" s="483">
        <f>IFERROR(INDEX($G$123:$AU$178,MATCH($E27,$E$123:$E$178,0),MATCH(Z$6,$G$122:$AU$122,0)),0)</f>
        <v>10</v>
      </c>
      <c r="AA27" s="483">
        <f>IFERROR(INDEX($G$123:$AU$178,MATCH($E27,$E$123:$E$178,0),MATCH(AA$6,$G$122:$AU$122,0)),0)</f>
        <v>10</v>
      </c>
      <c r="AB27" s="483">
        <f>IFERROR(INDEX($G$123:$AU$178,MATCH($E27,$E$123:$E$178,0),MATCH(AB$6,$G$122:$AU$122,0)),0)</f>
        <v>10</v>
      </c>
      <c r="AC27" s="483">
        <f>IFERROR(INDEX($G$123:$AU$178,MATCH($E27,$E$123:$E$178,0),MATCH(AC$6,$G$122:$AU$122,0)),0)</f>
        <v>10</v>
      </c>
      <c r="AD27" s="483">
        <f>IFERROR(INDEX($G$123:$AU$178,MATCH($E27,$E$123:$E$178,0),MATCH(AD$6,$G$122:$AU$122,0)),0)</f>
        <v>10</v>
      </c>
      <c r="AE27" s="483">
        <f>IFERROR(INDEX($G$123:$AU$178,MATCH($E27,$E$123:$E$178,0),MATCH(AE$6,$G$122:$AU$122,0)),0)</f>
        <v>10</v>
      </c>
      <c r="AF27" s="483">
        <f>IFERROR(INDEX($G$123:$AU$178,MATCH($E27,$E$123:$E$178,0),MATCH(AF$6,$G$122:$AU$122,0)),0)</f>
        <v>10</v>
      </c>
      <c r="AG27" s="483">
        <f>IFERROR(INDEX($G$123:$AU$178,MATCH($E27,$E$123:$E$178,0),MATCH(AG$6,$G$122:$AU$122,0)),0)</f>
        <v>10</v>
      </c>
      <c r="AH27" s="483">
        <f>IFERROR(INDEX($G$123:$AU$178,MATCH($E27,$E$123:$E$178,0),MATCH(AH$6,$G$122:$AU$122,0)),0)</f>
        <v>10</v>
      </c>
      <c r="AI27" s="483">
        <f>IFERROR(INDEX($G$123:$AU$178,MATCH($E27,$E$123:$E$178,0),MATCH(AI$6,$G$122:$AU$122,0)),0)</f>
        <v>10</v>
      </c>
      <c r="AJ27" s="483">
        <f>IFERROR(INDEX($G$123:$AU$178,MATCH($E27,$E$123:$E$178,0),MATCH(AJ$6,$G$122:$AU$122,0)),0)</f>
        <v>10</v>
      </c>
      <c r="AK27" s="483">
        <f>IFERROR(INDEX($G$123:$AU$178,MATCH($E27,$E$123:$E$178,0),MATCH(AK$6,$G$122:$AU$122,0)),0)</f>
        <v>10</v>
      </c>
      <c r="AL27" s="483">
        <f>IFERROR(INDEX($G$123:$AU$178,MATCH($E27,$E$123:$E$178,0),MATCH(AL$6,$G$122:$AU$122,0)),0)</f>
        <v>10</v>
      </c>
      <c r="AM27" s="483">
        <f>IFERROR(INDEX($G$123:$AU$178,MATCH($E27,$E$123:$E$178,0),MATCH(AM$6,$G$122:$AU$122,0)),0)</f>
        <v>10</v>
      </c>
      <c r="AN27" s="483">
        <f>IFERROR(INDEX($G$123:$AU$178,MATCH($E27,$E$123:$E$178,0),MATCH(AN$6,$G$122:$AU$122,0)),0)</f>
        <v>10</v>
      </c>
      <c r="AO27" s="483">
        <f>IFERROR(INDEX($G$123:$AU$178,MATCH($E27,$E$123:$E$178,0),MATCH(AO$6,$G$122:$AU$122,0)),0)</f>
        <v>10</v>
      </c>
      <c r="AP27" s="483">
        <f>IFERROR(INDEX($G$123:$AU$178,MATCH($E27,$E$123:$E$178,0),MATCH(AP$6,$G$122:$AU$122,0)),0)</f>
        <v>10</v>
      </c>
      <c r="AQ27" s="483">
        <f>IFERROR(INDEX($G$123:$AU$178,MATCH($E27,$E$123:$E$178,0),MATCH(AQ$6,$G$122:$AU$122,0)),0)</f>
        <v>10</v>
      </c>
      <c r="AR27" s="483">
        <f>IFERROR(INDEX($G$123:$AU$178,MATCH($E27,$E$123:$E$178,0),MATCH(AR$6,$G$122:$AU$122,0)),0)</f>
        <v>10</v>
      </c>
      <c r="AS27" s="483">
        <f>IFERROR(INDEX($G$123:$AU$178,MATCH($E27,$E$123:$E$178,0),MATCH(AS$6,$G$122:$AU$122,0)),0)</f>
        <v>10</v>
      </c>
      <c r="AT27" s="483">
        <f>IFERROR(INDEX($G$123:$AU$178,MATCH($E27,$E$123:$E$178,0),MATCH(AT$6,$G$122:$AU$122,0)),0)</f>
        <v>10</v>
      </c>
      <c r="AU27" s="483">
        <f>IFERROR(INDEX($G$123:$AU$178,MATCH($E27,$E$123:$E$178,0),MATCH(AU$6,$G$122:$AU$122,0)),0)</f>
        <v>10</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4.4">
      <c r="B28" s="8" t="str">
        <f>Processes!D26</f>
        <v>IMPH2</v>
      </c>
      <c r="C28" s="8" t="str">
        <f>Processes!E26</f>
        <v>Import technology - Hydrogen</v>
      </c>
      <c r="D28" s="216"/>
      <c r="E28" s="486" t="s">
        <v>755</v>
      </c>
      <c r="F28" s="1119" t="str">
        <f t="shared" si="1"/>
        <v>MKr14</v>
      </c>
      <c r="G28" s="483">
        <f>IFERROR(INDEX($G$123:$AU$178,MATCH($E28,$E$123:$E$178,0),MATCH(G$6,$G$122:$AU$122,0)),0)</f>
        <v>586.08000000000004</v>
      </c>
      <c r="H28" s="483">
        <f>IFERROR(INDEX($G$123:$AU$178,MATCH($E28,$E$123:$E$178,0),MATCH(H$6,$G$122:$AU$122,0)),0)</f>
        <v>807.895012134392</v>
      </c>
      <c r="I28" s="483">
        <f>IFERROR(INDEX($G$123:$AU$178,MATCH($E28,$E$123:$E$178,0),MATCH(I$6,$G$122:$AU$122,0)),0)</f>
        <v>915.895012134392</v>
      </c>
      <c r="J28" s="483">
        <f>IFERROR(INDEX($G$123:$AU$178,MATCH($E28,$E$123:$E$178,0),MATCH(J$6,$G$122:$AU$122,0)),0)</f>
        <v>905.09501213439205</v>
      </c>
      <c r="K28" s="483">
        <f>IFERROR(INDEX($G$123:$AU$178,MATCH($E28,$E$123:$E$178,0),MATCH(K$6,$G$122:$AU$122,0)),0)</f>
        <v>803.09501213439205</v>
      </c>
      <c r="L28" s="483">
        <f>IFERROR(INDEX($G$123:$AU$178,MATCH($E28,$E$123:$E$178,0),MATCH(L$6,$G$122:$AU$122,0)),0)</f>
        <v>782.69501213439196</v>
      </c>
      <c r="M28" s="483">
        <f>IFERROR(INDEX($G$123:$AU$178,MATCH($E28,$E$123:$E$178,0),MATCH(M$6,$G$122:$AU$122,0)),0)</f>
        <v>696.29501213439198</v>
      </c>
      <c r="N28" s="483">
        <f>IFERROR(INDEX($G$123:$AU$178,MATCH($E28,$E$123:$E$178,0),MATCH(N$6,$G$122:$AU$122,0)),0)</f>
        <v>697.49501213439191</v>
      </c>
      <c r="O28" s="483">
        <f>IFERROR(INDEX($G$123:$AU$178,MATCH($E28,$E$123:$E$178,0),MATCH(O$6,$G$122:$AU$122,0)),0)</f>
        <v>895.76121271659497</v>
      </c>
      <c r="P28" s="483">
        <f>IFERROR(INDEX($G$123:$AU$178,MATCH($E28,$E$123:$E$178,0),MATCH(P$6,$G$122:$AU$122,0)),0)</f>
        <v>665.8271470218375</v>
      </c>
      <c r="Q28" s="483">
        <f>IFERROR(INDEX($G$123:$AU$178,MATCH($E28,$E$123:$E$178,0),MATCH(Q$6,$G$122:$AU$122,0)),0)</f>
        <v>655.4692119721791</v>
      </c>
      <c r="R28" s="483">
        <f>IFERROR(INDEX($G$123:$AU$178,MATCH($E28,$E$123:$E$178,0),MATCH(R$6,$G$122:$AU$122,0)),0)</f>
        <v>632.99849243965036</v>
      </c>
      <c r="S28" s="483">
        <f>IFERROR(INDEX($G$123:$AU$178,MATCH($E28,$E$123:$E$178,0),MATCH(S$6,$G$122:$AU$122,0)),0)</f>
        <v>647.84559559289471</v>
      </c>
      <c r="T28" s="483">
        <f>IFERROR(INDEX($G$123:$AU$178,MATCH($E28,$E$123:$E$178,0),MATCH(T$6,$G$122:$AU$122,0)),0)</f>
        <v>655.10727188889757</v>
      </c>
      <c r="U28" s="483">
        <f>IFERROR(INDEX($G$123:$AU$178,MATCH($E28,$E$123:$E$178,0),MATCH(U$6,$G$122:$AU$122,0)),0)</f>
        <v>657.50049917873685</v>
      </c>
      <c r="V28" s="483">
        <f>IFERROR(INDEX($G$123:$AU$178,MATCH($E28,$E$123:$E$178,0),MATCH(V$6,$G$122:$AU$122,0)),0)</f>
        <v>656.76801368935594</v>
      </c>
      <c r="W28" s="483">
        <f>IFERROR(INDEX($G$123:$AU$178,MATCH($E28,$E$123:$E$178,0),MATCH(W$6,$G$122:$AU$122,0)),0)</f>
        <v>656.30668258604078</v>
      </c>
      <c r="X28" s="483">
        <f>IFERROR(INDEX($G$123:$AU$178,MATCH($E28,$E$123:$E$178,0),MATCH(X$6,$G$122:$AU$122,0)),0)</f>
        <v>656.01037716917199</v>
      </c>
      <c r="Y28" s="483">
        <f>IFERROR(INDEX($G$123:$AU$178,MATCH($E28,$E$123:$E$178,0),MATCH(Y$6,$G$122:$AU$122,0)),0)</f>
        <v>655.75660721983354</v>
      </c>
      <c r="Z28" s="483">
        <f>IFERROR(INDEX($G$123:$AU$178,MATCH($E28,$E$123:$E$178,0),MATCH(Z$6,$G$122:$AU$122,0)),0)</f>
        <v>655.6656551106596</v>
      </c>
      <c r="AA28" s="483">
        <f>IFERROR(INDEX($G$123:$AU$178,MATCH($E28,$E$123:$E$178,0),MATCH(AA$6,$G$122:$AU$122,0)),0)</f>
        <v>655.64084345931053</v>
      </c>
      <c r="AB28" s="483">
        <f>IFERROR(INDEX($G$123:$AU$178,MATCH($E28,$E$123:$E$178,0),MATCH(AB$6,$G$122:$AU$122,0)),0)</f>
        <v>656.19387219217253</v>
      </c>
      <c r="AC28" s="483">
        <f>IFERROR(INDEX($G$123:$AU$178,MATCH($E28,$E$123:$E$178,0),MATCH(AC$6,$G$122:$AU$122,0)),0)</f>
        <v>656.74690092503454</v>
      </c>
      <c r="AD28" s="483">
        <f>IFERROR(INDEX($G$123:$AU$178,MATCH($E28,$E$123:$E$178,0),MATCH(AD$6,$G$122:$AU$122,0)),0)</f>
        <v>657.29992965789654</v>
      </c>
      <c r="AE28" s="483">
        <f>IFERROR(INDEX($G$123:$AU$178,MATCH($E28,$E$123:$E$178,0),MATCH(AE$6,$G$122:$AU$122,0)),0)</f>
        <v>657.85295839075843</v>
      </c>
      <c r="AF28" s="483">
        <f>IFERROR(INDEX($G$123:$AU$178,MATCH($E28,$E$123:$E$178,0),MATCH(AF$6,$G$122:$AU$122,0)),0)</f>
        <v>658.40598712362055</v>
      </c>
      <c r="AG28" s="483">
        <f>IFERROR(INDEX($G$123:$AU$178,MATCH($E28,$E$123:$E$178,0),MATCH(AG$6,$G$122:$AU$122,0)),0)</f>
        <v>658.95901585648255</v>
      </c>
      <c r="AH28" s="483">
        <f>IFERROR(INDEX($G$123:$AU$178,MATCH($E28,$E$123:$E$178,0),MATCH(AH$6,$G$122:$AU$122,0)),0)</f>
        <v>659.51204458934433</v>
      </c>
      <c r="AI28" s="483">
        <f>IFERROR(INDEX($G$123:$AU$178,MATCH($E28,$E$123:$E$178,0),MATCH(AI$6,$G$122:$AU$122,0)),0)</f>
        <v>660.06507332220633</v>
      </c>
      <c r="AJ28" s="483">
        <f>IFERROR(INDEX($G$123:$AU$178,MATCH($E28,$E$123:$E$178,0),MATCH(AJ$6,$G$122:$AU$122,0)),0)</f>
        <v>660.61810205506822</v>
      </c>
      <c r="AK28" s="483">
        <f>IFERROR(INDEX($G$123:$AU$178,MATCH($E28,$E$123:$E$178,0),MATCH(AK$6,$G$122:$AU$122,0)),0)</f>
        <v>661.17113078793022</v>
      </c>
      <c r="AL28" s="483">
        <f>IFERROR(INDEX($G$123:$AU$178,MATCH($E28,$E$123:$E$178,0),MATCH(AL$6,$G$122:$AU$122,0)),0)</f>
        <v>661.72415952079223</v>
      </c>
      <c r="AM28" s="483">
        <f>IFERROR(INDEX($G$123:$AU$178,MATCH($E28,$E$123:$E$178,0),MATCH(AM$6,$G$122:$AU$122,0)),0)</f>
        <v>662.27718825365412</v>
      </c>
      <c r="AN28" s="483">
        <f>IFERROR(INDEX($G$123:$AU$178,MATCH($E28,$E$123:$E$178,0),MATCH(AN$6,$G$122:$AU$122,0)),0)</f>
        <v>662.83021698651601</v>
      </c>
      <c r="AO28" s="483">
        <f>IFERROR(INDEX($G$123:$AU$178,MATCH($E28,$E$123:$E$178,0),MATCH(AO$6,$G$122:$AU$122,0)),0)</f>
        <v>663.38324571937801</v>
      </c>
      <c r="AP28" s="483">
        <f>IFERROR(INDEX($G$123:$AU$178,MATCH($E28,$E$123:$E$178,0),MATCH(AP$6,$G$122:$AU$122,0)),0)</f>
        <v>663.93627445224001</v>
      </c>
      <c r="AQ28" s="483">
        <f>IFERROR(INDEX($G$123:$AU$178,MATCH($E28,$E$123:$E$178,0),MATCH(AQ$6,$G$122:$AU$122,0)),0)</f>
        <v>664.48930318510202</v>
      </c>
      <c r="AR28" s="483">
        <f>IFERROR(INDEX($G$123:$AU$178,MATCH($E28,$E$123:$E$178,0),MATCH(AR$6,$G$122:$AU$122,0)),0)</f>
        <v>665.04233191796391</v>
      </c>
      <c r="AS28" s="483">
        <f>IFERROR(INDEX($G$123:$AU$178,MATCH($E28,$E$123:$E$178,0),MATCH(AS$6,$G$122:$AU$122,0)),0)</f>
        <v>665.59536065082591</v>
      </c>
      <c r="AT28" s="483">
        <f>IFERROR(INDEX($G$123:$AU$178,MATCH($E28,$E$123:$E$178,0),MATCH(AT$6,$G$122:$AU$122,0)),0)</f>
        <v>666.1483893836878</v>
      </c>
      <c r="AU28" s="483">
        <f>IFERROR(INDEX($G$123:$AU$178,MATCH($E28,$E$123:$E$178,0),MATCH(AU$6,$G$122:$AU$122,0)),0)</f>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4.4">
      <c r="B29" s="8" t="str">
        <f>Processes!D27</f>
        <v>IMPH2G</v>
      </c>
      <c r="C29" s="8" t="str">
        <f>Processes!E27</f>
        <v>Import technology - Hydrogen Gas</v>
      </c>
      <c r="D29" s="216"/>
      <c r="E29" s="216" t="str">
        <f t="shared" si="0"/>
        <v>H2G</v>
      </c>
      <c r="F29" s="1119" t="str">
        <f t="shared" si="1"/>
        <v>MKr14</v>
      </c>
      <c r="G29" s="483">
        <f>IFERROR(INDEX($G$123:$AU$178,MATCH($E29,$E$123:$E$178,0),MATCH(G$6,$G$122:$AU$122,0)),0)</f>
        <v>586.08000000000004</v>
      </c>
      <c r="H29" s="483">
        <f>IFERROR(INDEX($G$123:$AU$178,MATCH($E29,$E$123:$E$178,0),MATCH(H$6,$G$122:$AU$122,0)),0)</f>
        <v>807.895012134392</v>
      </c>
      <c r="I29" s="483">
        <f>IFERROR(INDEX($G$123:$AU$178,MATCH($E29,$E$123:$E$178,0),MATCH(I$6,$G$122:$AU$122,0)),0)</f>
        <v>915.895012134392</v>
      </c>
      <c r="J29" s="483">
        <f>IFERROR(INDEX($G$123:$AU$178,MATCH($E29,$E$123:$E$178,0),MATCH(J$6,$G$122:$AU$122,0)),0)</f>
        <v>905.09501213439205</v>
      </c>
      <c r="K29" s="483">
        <f>IFERROR(INDEX($G$123:$AU$178,MATCH($E29,$E$123:$E$178,0),MATCH(K$6,$G$122:$AU$122,0)),0)</f>
        <v>803.09501213439205</v>
      </c>
      <c r="L29" s="483">
        <f>IFERROR(INDEX($G$123:$AU$178,MATCH($E29,$E$123:$E$178,0),MATCH(L$6,$G$122:$AU$122,0)),0)</f>
        <v>782.69501213439196</v>
      </c>
      <c r="M29" s="483">
        <f>IFERROR(INDEX($G$123:$AU$178,MATCH($E29,$E$123:$E$178,0),MATCH(M$6,$G$122:$AU$122,0)),0)</f>
        <v>696.29501213439198</v>
      </c>
      <c r="N29" s="483">
        <f>IFERROR(INDEX($G$123:$AU$178,MATCH($E29,$E$123:$E$178,0),MATCH(N$6,$G$122:$AU$122,0)),0)</f>
        <v>697.49501213439191</v>
      </c>
      <c r="O29" s="483">
        <f>IFERROR(INDEX($G$123:$AU$178,MATCH($E29,$E$123:$E$178,0),MATCH(O$6,$G$122:$AU$122,0)),0)</f>
        <v>895.76121271659497</v>
      </c>
      <c r="P29" s="483">
        <f>IFERROR(INDEX($G$123:$AU$178,MATCH($E29,$E$123:$E$178,0),MATCH(P$6,$G$122:$AU$122,0)),0)</f>
        <v>665.8271470218375</v>
      </c>
      <c r="Q29" s="483">
        <f>IFERROR(INDEX($G$123:$AU$178,MATCH($E29,$E$123:$E$178,0),MATCH(Q$6,$G$122:$AU$122,0)),0)</f>
        <v>655.4692119721791</v>
      </c>
      <c r="R29" s="483">
        <f>IFERROR(INDEX($G$123:$AU$178,MATCH($E29,$E$123:$E$178,0),MATCH(R$6,$G$122:$AU$122,0)),0)</f>
        <v>632.99849243965036</v>
      </c>
      <c r="S29" s="483">
        <f>IFERROR(INDEX($G$123:$AU$178,MATCH($E29,$E$123:$E$178,0),MATCH(S$6,$G$122:$AU$122,0)),0)</f>
        <v>647.84559559289471</v>
      </c>
      <c r="T29" s="483">
        <f>IFERROR(INDEX($G$123:$AU$178,MATCH($E29,$E$123:$E$178,0),MATCH(T$6,$G$122:$AU$122,0)),0)</f>
        <v>655.10727188889757</v>
      </c>
      <c r="U29" s="483">
        <f>IFERROR(INDEX($G$123:$AU$178,MATCH($E29,$E$123:$E$178,0),MATCH(U$6,$G$122:$AU$122,0)),0)</f>
        <v>657.50049917873685</v>
      </c>
      <c r="V29" s="483">
        <f>IFERROR(INDEX($G$123:$AU$178,MATCH($E29,$E$123:$E$178,0),MATCH(V$6,$G$122:$AU$122,0)),0)</f>
        <v>656.76801368935594</v>
      </c>
      <c r="W29" s="483">
        <f>IFERROR(INDEX($G$123:$AU$178,MATCH($E29,$E$123:$E$178,0),MATCH(W$6,$G$122:$AU$122,0)),0)</f>
        <v>656.30668258604078</v>
      </c>
      <c r="X29" s="483">
        <f>IFERROR(INDEX($G$123:$AU$178,MATCH($E29,$E$123:$E$178,0),MATCH(X$6,$G$122:$AU$122,0)),0)</f>
        <v>656.01037716917199</v>
      </c>
      <c r="Y29" s="483">
        <f>IFERROR(INDEX($G$123:$AU$178,MATCH($E29,$E$123:$E$178,0),MATCH(Y$6,$G$122:$AU$122,0)),0)</f>
        <v>655.75660721983354</v>
      </c>
      <c r="Z29" s="483">
        <f>IFERROR(INDEX($G$123:$AU$178,MATCH($E29,$E$123:$E$178,0),MATCH(Z$6,$G$122:$AU$122,0)),0)</f>
        <v>655.6656551106596</v>
      </c>
      <c r="AA29" s="483">
        <f>IFERROR(INDEX($G$123:$AU$178,MATCH($E29,$E$123:$E$178,0),MATCH(AA$6,$G$122:$AU$122,0)),0)</f>
        <v>655.64084345931053</v>
      </c>
      <c r="AB29" s="483">
        <f>IFERROR(INDEX($G$123:$AU$178,MATCH($E29,$E$123:$E$178,0),MATCH(AB$6,$G$122:$AU$122,0)),0)</f>
        <v>656.19387219217253</v>
      </c>
      <c r="AC29" s="483">
        <f>IFERROR(INDEX($G$123:$AU$178,MATCH($E29,$E$123:$E$178,0),MATCH(AC$6,$G$122:$AU$122,0)),0)</f>
        <v>656.74690092503454</v>
      </c>
      <c r="AD29" s="483">
        <f>IFERROR(INDEX($G$123:$AU$178,MATCH($E29,$E$123:$E$178,0),MATCH(AD$6,$G$122:$AU$122,0)),0)</f>
        <v>657.29992965789654</v>
      </c>
      <c r="AE29" s="483">
        <f>IFERROR(INDEX($G$123:$AU$178,MATCH($E29,$E$123:$E$178,0),MATCH(AE$6,$G$122:$AU$122,0)),0)</f>
        <v>657.85295839075843</v>
      </c>
      <c r="AF29" s="483">
        <f>IFERROR(INDEX($G$123:$AU$178,MATCH($E29,$E$123:$E$178,0),MATCH(AF$6,$G$122:$AU$122,0)),0)</f>
        <v>658.40598712362055</v>
      </c>
      <c r="AG29" s="483">
        <f>IFERROR(INDEX($G$123:$AU$178,MATCH($E29,$E$123:$E$178,0),MATCH(AG$6,$G$122:$AU$122,0)),0)</f>
        <v>658.95901585648255</v>
      </c>
      <c r="AH29" s="483">
        <f>IFERROR(INDEX($G$123:$AU$178,MATCH($E29,$E$123:$E$178,0),MATCH(AH$6,$G$122:$AU$122,0)),0)</f>
        <v>659.51204458934433</v>
      </c>
      <c r="AI29" s="483">
        <f>IFERROR(INDEX($G$123:$AU$178,MATCH($E29,$E$123:$E$178,0),MATCH(AI$6,$G$122:$AU$122,0)),0)</f>
        <v>660.06507332220633</v>
      </c>
      <c r="AJ29" s="483">
        <f>IFERROR(INDEX($G$123:$AU$178,MATCH($E29,$E$123:$E$178,0),MATCH(AJ$6,$G$122:$AU$122,0)),0)</f>
        <v>660.61810205506822</v>
      </c>
      <c r="AK29" s="483">
        <f>IFERROR(INDEX($G$123:$AU$178,MATCH($E29,$E$123:$E$178,0),MATCH(AK$6,$G$122:$AU$122,0)),0)</f>
        <v>661.17113078793022</v>
      </c>
      <c r="AL29" s="483">
        <f>IFERROR(INDEX($G$123:$AU$178,MATCH($E29,$E$123:$E$178,0),MATCH(AL$6,$G$122:$AU$122,0)),0)</f>
        <v>661.72415952079223</v>
      </c>
      <c r="AM29" s="483">
        <f>IFERROR(INDEX($G$123:$AU$178,MATCH($E29,$E$123:$E$178,0),MATCH(AM$6,$G$122:$AU$122,0)),0)</f>
        <v>662.27718825365412</v>
      </c>
      <c r="AN29" s="483">
        <f>IFERROR(INDEX($G$123:$AU$178,MATCH($E29,$E$123:$E$178,0),MATCH(AN$6,$G$122:$AU$122,0)),0)</f>
        <v>662.83021698651601</v>
      </c>
      <c r="AO29" s="483">
        <f>IFERROR(INDEX($G$123:$AU$178,MATCH($E29,$E$123:$E$178,0),MATCH(AO$6,$G$122:$AU$122,0)),0)</f>
        <v>663.38324571937801</v>
      </c>
      <c r="AP29" s="483">
        <f>IFERROR(INDEX($G$123:$AU$178,MATCH($E29,$E$123:$E$178,0),MATCH(AP$6,$G$122:$AU$122,0)),0)</f>
        <v>663.93627445224001</v>
      </c>
      <c r="AQ29" s="483">
        <f>IFERROR(INDEX($G$123:$AU$178,MATCH($E29,$E$123:$E$178,0),MATCH(AQ$6,$G$122:$AU$122,0)),0)</f>
        <v>664.48930318510202</v>
      </c>
      <c r="AR29" s="483">
        <f>IFERROR(INDEX($G$123:$AU$178,MATCH($E29,$E$123:$E$178,0),MATCH(AR$6,$G$122:$AU$122,0)),0)</f>
        <v>665.04233191796391</v>
      </c>
      <c r="AS29" s="483">
        <f>IFERROR(INDEX($G$123:$AU$178,MATCH($E29,$E$123:$E$178,0),MATCH(AS$6,$G$122:$AU$122,0)),0)</f>
        <v>665.59536065082591</v>
      </c>
      <c r="AT29" s="483">
        <f>IFERROR(INDEX($G$123:$AU$178,MATCH($E29,$E$123:$E$178,0),MATCH(AT$6,$G$122:$AU$122,0)),0)</f>
        <v>666.1483893836878</v>
      </c>
      <c r="AU29" s="483">
        <f>IFERROR(INDEX($G$123:$AU$178,MATCH($E29,$E$123:$E$178,0),MATCH(AU$6,$G$122:$AU$122,0)),0)</f>
        <v>666.70141811654992</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4.4">
      <c r="B30" s="8" t="str">
        <f>Processes!D28</f>
        <v>IMPAMM</v>
      </c>
      <c r="C30" s="8" t="str">
        <f>Processes!E28</f>
        <v>Import technology - Ammonia (Liquid)</v>
      </c>
      <c r="D30" s="216"/>
      <c r="E30" s="216" t="str">
        <f t="shared" si="0"/>
        <v>AMM</v>
      </c>
      <c r="F30" s="1119" t="str">
        <f t="shared" si="1"/>
        <v>MKr19</v>
      </c>
      <c r="G30" s="483">
        <f>IFERROR(INDEX($G$123:$AU$178,MATCH($E30,$E$123:$E$178,0),MATCH(G$6,$G$122:$AU$122,0)),0)</f>
        <v>263.74750606719601</v>
      </c>
      <c r="H30" s="483">
        <f>IFERROR(INDEX($G$123:$AU$178,MATCH($E30,$E$123:$E$178,0),MATCH(H$6,$G$122:$AU$122,0)),0)</f>
        <v>331.34750606719598</v>
      </c>
      <c r="I30" s="483">
        <f>IFERROR(INDEX($G$123:$AU$178,MATCH($E30,$E$123:$E$178,0),MATCH(I$6,$G$122:$AU$122,0)),0)</f>
        <v>319.74750606719601</v>
      </c>
      <c r="J30" s="483">
        <f>IFERROR(INDEX($G$123:$AU$178,MATCH($E30,$E$123:$E$178,0),MATCH(J$6,$G$122:$AU$122,0)),0)</f>
        <v>310.74750606719601</v>
      </c>
      <c r="K30" s="483">
        <f>IFERROR(INDEX($G$123:$AU$178,MATCH($E30,$E$123:$E$178,0),MATCH(K$6,$G$122:$AU$122,0)),0)</f>
        <v>295.34750606719598</v>
      </c>
      <c r="L30" s="483">
        <f>IFERROR(INDEX($G$123:$AU$178,MATCH($E30,$E$123:$E$178,0),MATCH(L$6,$G$122:$AU$122,0)),0)</f>
        <v>222.34750606719598</v>
      </c>
      <c r="M30" s="483">
        <f>IFERROR(INDEX($G$123:$AU$178,MATCH($E30,$E$123:$E$178,0),MATCH(M$6,$G$122:$AU$122,0)),0)</f>
        <v>216.34750606719598</v>
      </c>
      <c r="N30" s="483">
        <f>IFERROR(INDEX($G$123:$AU$178,MATCH($E30,$E$123:$E$178,0),MATCH(N$6,$G$122:$AU$122,0)),0)</f>
        <v>224.74750606719601</v>
      </c>
      <c r="O30" s="483">
        <f>IFERROR(INDEX($G$123:$AU$178,MATCH($E30,$E$123:$E$178,0),MATCH(O$6,$G$122:$AU$122,0)),0)</f>
        <v>262.81778894464657</v>
      </c>
      <c r="P30" s="483">
        <f>IFERROR(INDEX($G$123:$AU$178,MATCH($E30,$E$123:$E$178,0),MATCH(P$6,$G$122:$AU$122,0)),0)</f>
        <v>250.9895645861443</v>
      </c>
      <c r="Q30" s="483">
        <f>IFERROR(INDEX($G$123:$AU$178,MATCH($E30,$E$123:$E$178,0),MATCH(Q$6,$G$122:$AU$122,0)),0)</f>
        <v>248.02968752829321</v>
      </c>
      <c r="R30" s="483">
        <f>IFERROR(INDEX($G$123:$AU$178,MATCH($E30,$E$123:$E$178,0),MATCH(R$6,$G$122:$AU$122,0)),0)</f>
        <v>204.06151670556642</v>
      </c>
      <c r="S30" s="483">
        <f>IFERROR(INDEX($G$123:$AU$178,MATCH($E30,$E$123:$E$178,0),MATCH(S$6,$G$122:$AU$122,0)),0)</f>
        <v>210.87851444697449</v>
      </c>
      <c r="T30" s="483">
        <f>IFERROR(INDEX($G$123:$AU$178,MATCH($E30,$E$123:$E$178,0),MATCH(T$6,$G$122:$AU$122,0)),0)</f>
        <v>215.52468223728516</v>
      </c>
      <c r="U30" s="483">
        <f>IFERROR(INDEX($G$123:$AU$178,MATCH($E30,$E$123:$E$178,0),MATCH(U$6,$G$122:$AU$122,0)),0)</f>
        <v>218.92110052721543</v>
      </c>
      <c r="V30" s="483">
        <f>IFERROR(INDEX($G$123:$AU$178,MATCH($E30,$E$123:$E$178,0),MATCH(V$6,$G$122:$AU$122,0)),0)</f>
        <v>221.39405618027183</v>
      </c>
      <c r="W30" s="483">
        <f>IFERROR(INDEX($G$123:$AU$178,MATCH($E30,$E$123:$E$178,0),MATCH(W$6,$G$122:$AU$122,0)),0)</f>
        <v>224.12498285689009</v>
      </c>
      <c r="X30" s="483">
        <f>IFERROR(INDEX($G$123:$AU$178,MATCH($E30,$E$123:$E$178,0),MATCH(X$6,$G$122:$AU$122,0)),0)</f>
        <v>226.80126039057933</v>
      </c>
      <c r="Y30" s="483">
        <f>IFERROR(INDEX($G$123:$AU$178,MATCH($E30,$E$123:$E$178,0),MATCH(Y$6,$G$122:$AU$122,0)),0)</f>
        <v>229.26350298465968</v>
      </c>
      <c r="Z30" s="483">
        <f>IFERROR(INDEX($G$123:$AU$178,MATCH($E30,$E$123:$E$178,0),MATCH(Z$6,$G$122:$AU$122,0)),0)</f>
        <v>231.84900675852583</v>
      </c>
      <c r="AA30" s="483">
        <f>IFERROR(INDEX($G$123:$AU$178,MATCH($E30,$E$123:$E$178,0),MATCH(AA$6,$G$122:$AU$122,0)),0)</f>
        <v>234.29538656040069</v>
      </c>
      <c r="AB30" s="483">
        <f>IFERROR(INDEX($G$123:$AU$178,MATCH($E30,$E$123:$E$178,0),MATCH(AB$6,$G$122:$AU$122,0)),0)</f>
        <v>233.68309903599501</v>
      </c>
      <c r="AC30" s="483">
        <f>IFERROR(INDEX($G$123:$AU$178,MATCH($E30,$E$123:$E$178,0),MATCH(AC$6,$G$122:$AU$122,0)),0)</f>
        <v>233.06934714299621</v>
      </c>
      <c r="AD30" s="483">
        <f>IFERROR(INDEX($G$123:$AU$178,MATCH($E30,$E$123:$E$178,0),MATCH(AD$6,$G$122:$AU$122,0)),0)</f>
        <v>232.45812932754217</v>
      </c>
      <c r="AE30" s="483">
        <f>IFERROR(INDEX($G$123:$AU$178,MATCH($E30,$E$123:$E$178,0),MATCH(AE$6,$G$122:$AU$122,0)),0)</f>
        <v>231.84537631751527</v>
      </c>
      <c r="AF30" s="483">
        <f>IFERROR(INDEX($G$123:$AU$178,MATCH($E30,$E$123:$E$178,0),MATCH(AF$6,$G$122:$AU$122,0)),0)</f>
        <v>231.23281670041797</v>
      </c>
      <c r="AG30" s="483">
        <f>IFERROR(INDEX($G$123:$AU$178,MATCH($E30,$E$123:$E$178,0),MATCH(AG$6,$G$122:$AU$122,0)),0)</f>
        <v>230.6184053259675</v>
      </c>
      <c r="AH30" s="483">
        <f>IFERROR(INDEX($G$123:$AU$178,MATCH($E30,$E$123:$E$178,0),MATCH(AH$6,$G$122:$AU$122,0)),0)</f>
        <v>230.00615910975191</v>
      </c>
      <c r="AI30" s="483">
        <f>IFERROR(INDEX($G$123:$AU$178,MATCH($E30,$E$123:$E$178,0),MATCH(AI$6,$G$122:$AU$122,0)),0)</f>
        <v>229.39245194111524</v>
      </c>
      <c r="AJ30" s="483">
        <f>IFERROR(INDEX($G$123:$AU$178,MATCH($E30,$E$123:$E$178,0),MATCH(AJ$6,$G$122:$AU$122,0)),0)</f>
        <v>228.78060244774554</v>
      </c>
      <c r="AK30" s="483">
        <f>IFERROR(INDEX($G$123:$AU$178,MATCH($E30,$E$123:$E$178,0),MATCH(AK$6,$G$122:$AU$122,0)),0)</f>
        <v>228.16814920076058</v>
      </c>
      <c r="AL30" s="483">
        <f>IFERROR(INDEX($G$123:$AU$178,MATCH($E30,$E$123:$E$178,0),MATCH(AL$6,$G$122:$AU$122,0)),0)</f>
        <v>227.55569696242478</v>
      </c>
      <c r="AM30" s="483">
        <f>IFERROR(INDEX($G$123:$AU$178,MATCH($E30,$E$123:$E$178,0),MATCH(AM$6,$G$122:$AU$122,0)),0)</f>
        <v>226.94956536243927</v>
      </c>
      <c r="AN30" s="483">
        <f>IFERROR(INDEX($G$123:$AU$178,MATCH($E30,$E$123:$E$178,0),MATCH(AN$6,$G$122:$AU$122,0)),0)</f>
        <v>226.34344524736241</v>
      </c>
      <c r="AO30" s="483">
        <f>IFERROR(INDEX($G$123:$AU$178,MATCH($E30,$E$123:$E$178,0),MATCH(AO$6,$G$122:$AU$122,0)),0)</f>
        <v>225.73733663187852</v>
      </c>
      <c r="AP30" s="483">
        <f>IFERROR(INDEX($G$123:$AU$178,MATCH($E30,$E$123:$E$178,0),MATCH(AP$6,$G$122:$AU$122,0)),0)</f>
        <v>225.13123953069049</v>
      </c>
      <c r="AQ30" s="483">
        <f>IFERROR(INDEX($G$123:$AU$178,MATCH($E30,$E$123:$E$178,0),MATCH(AQ$6,$G$122:$AU$122,0)),0)</f>
        <v>224.52515395852012</v>
      </c>
      <c r="AR30" s="483">
        <f>IFERROR(INDEX($G$123:$AU$178,MATCH($E30,$E$123:$E$178,0),MATCH(AR$6,$G$122:$AU$122,0)),0)</f>
        <v>223.91907993010796</v>
      </c>
      <c r="AS30" s="483">
        <f>IFERROR(INDEX($G$123:$AU$178,MATCH($E30,$E$123:$E$178,0),MATCH(AS$6,$G$122:$AU$122,0)),0)</f>
        <v>223.31301746021353</v>
      </c>
      <c r="AT30" s="483">
        <f>IFERROR(INDEX($G$123:$AU$178,MATCH($E30,$E$123:$E$178,0),MATCH(AT$6,$G$122:$AU$122,0)),0)</f>
        <v>222.70696656361508</v>
      </c>
      <c r="AU30" s="483">
        <f>IFERROR(INDEX($G$123:$AU$178,MATCH($E30,$E$123:$E$178,0),MATCH(AU$6,$G$122:$AU$122,0)),0)</f>
        <v>222.10092725510987</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4.4">
      <c r="B31" s="8" t="str">
        <f>Processes!D29</f>
        <v>IMPDME</v>
      </c>
      <c r="C31" s="8" t="str">
        <f>Processes!E29</f>
        <v>Import technology - Dimethyl ether</v>
      </c>
      <c r="D31" s="216"/>
      <c r="E31" s="216" t="str">
        <f t="shared" si="0"/>
        <v>DME</v>
      </c>
      <c r="F31" s="1119" t="str">
        <f t="shared" si="1"/>
        <v>MKr19</v>
      </c>
      <c r="G31" s="483">
        <f>IFERROR(INDEX($G$123:$AU$178,MATCH($E31,$E$123:$E$178,0),MATCH(G$6,$G$122:$AU$122,0)),0)</f>
        <v>185.98112833695782</v>
      </c>
      <c r="H31" s="483">
        <f>IFERROR(INDEX($G$123:$AU$178,MATCH($E31,$E$123:$E$178,0),MATCH(H$6,$G$122:$AU$122,0)),0)</f>
        <v>244.74750606719599</v>
      </c>
      <c r="I31" s="483">
        <f>IFERROR(INDEX($G$123:$AU$178,MATCH($E31,$E$123:$E$178,0),MATCH(I$6,$G$122:$AU$122,0)),0)</f>
        <v>261.54750606719597</v>
      </c>
      <c r="J31" s="483">
        <f>IFERROR(INDEX($G$123:$AU$178,MATCH($E31,$E$123:$E$178,0),MATCH(J$6,$G$122:$AU$122,0)),0)</f>
        <v>250.547506067196</v>
      </c>
      <c r="K31" s="483">
        <f>IFERROR(INDEX($G$123:$AU$178,MATCH($E31,$E$123:$E$178,0),MATCH(K$6,$G$122:$AU$122,0)),0)</f>
        <v>240.84750606719598</v>
      </c>
      <c r="L31" s="483">
        <f>IFERROR(INDEX($G$123:$AU$178,MATCH($E31,$E$123:$E$178,0),MATCH(L$6,$G$122:$AU$122,0)),0)</f>
        <v>204.34750606719598</v>
      </c>
      <c r="M31" s="483">
        <f>IFERROR(INDEX($G$123:$AU$178,MATCH($E31,$E$123:$E$178,0),MATCH(M$6,$G$122:$AU$122,0)),0)</f>
        <v>201.34750606719598</v>
      </c>
      <c r="N31" s="483">
        <f>IFERROR(INDEX($G$123:$AU$178,MATCH($E31,$E$123:$E$178,0),MATCH(N$6,$G$122:$AU$122,0)),0)</f>
        <v>205.547506067196</v>
      </c>
      <c r="O31" s="483">
        <f>IFERROR(INDEX($G$123:$AU$178,MATCH($E31,$E$123:$E$178,0),MATCH(O$6,$G$122:$AU$122,0)),0)</f>
        <v>228.84858186191951</v>
      </c>
      <c r="P31" s="483">
        <f>IFERROR(INDEX($G$123:$AU$178,MATCH($E31,$E$123:$E$178,0),MATCH(P$6,$G$122:$AU$122,0)),0)</f>
        <v>222.93446968266835</v>
      </c>
      <c r="Q31" s="483">
        <f>IFERROR(INDEX($G$123:$AU$178,MATCH($E31,$E$123:$E$178,0),MATCH(Q$6,$G$122:$AU$122,0)),0)</f>
        <v>221.45453115374281</v>
      </c>
      <c r="R31" s="483">
        <f>IFERROR(INDEX($G$123:$AU$178,MATCH($E31,$E$123:$E$178,0),MATCH(R$6,$G$122:$AU$122,0)),0)</f>
        <v>199.47044574237941</v>
      </c>
      <c r="S31" s="483">
        <f>IFERROR(INDEX($G$123:$AU$178,MATCH($E31,$E$123:$E$178,0),MATCH(S$6,$G$122:$AU$122,0)),0)</f>
        <v>202.87894461308343</v>
      </c>
      <c r="T31" s="483">
        <f>IFERROR(INDEX($G$123:$AU$178,MATCH($E31,$E$123:$E$178,0),MATCH(T$6,$G$122:$AU$122,0)),0)</f>
        <v>205.20202850823878</v>
      </c>
      <c r="U31" s="483">
        <f>IFERROR(INDEX($G$123:$AU$178,MATCH($E31,$E$123:$E$178,0),MATCH(U$6,$G$122:$AU$122,0)),0)</f>
        <v>206.90023765320393</v>
      </c>
      <c r="V31" s="483">
        <f>IFERROR(INDEX($G$123:$AU$178,MATCH($E31,$E$123:$E$178,0),MATCH(V$6,$G$122:$AU$122,0)),0)</f>
        <v>208.13671547973212</v>
      </c>
      <c r="W31" s="483">
        <f>IFERROR(INDEX($G$123:$AU$178,MATCH($E31,$E$123:$E$178,0),MATCH(W$6,$G$122:$AU$122,0)),0)</f>
        <v>209.50217881804124</v>
      </c>
      <c r="X31" s="483">
        <f>IFERROR(INDEX($G$123:$AU$178,MATCH($E31,$E$123:$E$178,0),MATCH(X$6,$G$122:$AU$122,0)),0)</f>
        <v>210.84031758488587</v>
      </c>
      <c r="Y31" s="483">
        <f>IFERROR(INDEX($G$123:$AU$178,MATCH($E31,$E$123:$E$178,0),MATCH(Y$6,$G$122:$AU$122,0)),0)</f>
        <v>212.07143888192604</v>
      </c>
      <c r="Z31" s="483">
        <f>IFERROR(INDEX($G$123:$AU$178,MATCH($E31,$E$123:$E$178,0),MATCH(Z$6,$G$122:$AU$122,0)),0)</f>
        <v>213.36419076885912</v>
      </c>
      <c r="AA31" s="483">
        <f>IFERROR(INDEX($G$123:$AU$178,MATCH($E31,$E$123:$E$178,0),MATCH(AA$6,$G$122:$AU$122,0)),0)</f>
        <v>214.58738066979654</v>
      </c>
      <c r="AB31" s="483">
        <f>IFERROR(INDEX($G$123:$AU$178,MATCH($E31,$E$123:$E$178,0),MATCH(AB$6,$G$122:$AU$122,0)),0)</f>
        <v>214.28123690759369</v>
      </c>
      <c r="AC31" s="483">
        <f>IFERROR(INDEX($G$123:$AU$178,MATCH($E31,$E$123:$E$178,0),MATCH(AC$6,$G$122:$AU$122,0)),0)</f>
        <v>213.97436096109431</v>
      </c>
      <c r="AD31" s="483">
        <f>IFERROR(INDEX($G$123:$AU$178,MATCH($E31,$E$123:$E$178,0),MATCH(AD$6,$G$122:$AU$122,0)),0)</f>
        <v>213.66875205336729</v>
      </c>
      <c r="AE31" s="483">
        <f>IFERROR(INDEX($G$123:$AU$178,MATCH($E31,$E$123:$E$178,0),MATCH(AE$6,$G$122:$AU$122,0)),0)</f>
        <v>213.36237554835384</v>
      </c>
      <c r="AF31" s="483">
        <f>IFERROR(INDEX($G$123:$AU$178,MATCH($E31,$E$123:$E$178,0),MATCH(AF$6,$G$122:$AU$122,0)),0)</f>
        <v>213.05609573980519</v>
      </c>
      <c r="AG31" s="483">
        <f>IFERROR(INDEX($G$123:$AU$178,MATCH($E31,$E$123:$E$178,0),MATCH(AG$6,$G$122:$AU$122,0)),0)</f>
        <v>212.74889005257995</v>
      </c>
      <c r="AH31" s="483">
        <f>IFERROR(INDEX($G$123:$AU$178,MATCH($E31,$E$123:$E$178,0),MATCH(AH$6,$G$122:$AU$122,0)),0)</f>
        <v>212.44276694447214</v>
      </c>
      <c r="AI31" s="483">
        <f>IFERROR(INDEX($G$123:$AU$178,MATCH($E31,$E$123:$E$178,0),MATCH(AI$6,$G$122:$AU$122,0)),0)</f>
        <v>212.13591336015384</v>
      </c>
      <c r="AJ31" s="483">
        <f>IFERROR(INDEX($G$123:$AU$178,MATCH($E31,$E$123:$E$178,0),MATCH(AJ$6,$G$122:$AU$122,0)),0)</f>
        <v>211.82998861346897</v>
      </c>
      <c r="AK31" s="483">
        <f>IFERROR(INDEX($G$123:$AU$178,MATCH($E31,$E$123:$E$178,0),MATCH(AK$6,$G$122:$AU$122,0)),0)</f>
        <v>211.52376198997649</v>
      </c>
      <c r="AL31" s="483">
        <f>IFERROR(INDEX($G$123:$AU$178,MATCH($E31,$E$123:$E$178,0),MATCH(AL$6,$G$122:$AU$122,0)),0)</f>
        <v>211.2175358708086</v>
      </c>
      <c r="AM31" s="483">
        <f>IFERROR(INDEX($G$123:$AU$178,MATCH($E31,$E$123:$E$178,0),MATCH(AM$6,$G$122:$AU$122,0)),0)</f>
        <v>210.91447007081584</v>
      </c>
      <c r="AN31" s="483">
        <f>IFERROR(INDEX($G$123:$AU$178,MATCH($E31,$E$123:$E$178,0),MATCH(AN$6,$G$122:$AU$122,0)),0)</f>
        <v>210.61141001327741</v>
      </c>
      <c r="AO31" s="483">
        <f>IFERROR(INDEX($G$123:$AU$178,MATCH($E31,$E$123:$E$178,0),MATCH(AO$6,$G$122:$AU$122,0)),0)</f>
        <v>210.30835570553546</v>
      </c>
      <c r="AP31" s="483">
        <f>IFERROR(INDEX($G$123:$AU$178,MATCH($E31,$E$123:$E$178,0),MATCH(AP$6,$G$122:$AU$122,0)),0)</f>
        <v>210.00530715494145</v>
      </c>
      <c r="AQ31" s="483">
        <f>IFERROR(INDEX($G$123:$AU$178,MATCH($E31,$E$123:$E$178,0),MATCH(AQ$6,$G$122:$AU$122,0)),0)</f>
        <v>209.70226436885625</v>
      </c>
      <c r="AR31" s="483">
        <f>IFERROR(INDEX($G$123:$AU$178,MATCH($E31,$E$123:$E$178,0),MATCH(AR$6,$G$122:$AU$122,0)),0)</f>
        <v>209.39922735465018</v>
      </c>
      <c r="AS31" s="483">
        <f>IFERROR(INDEX($G$123:$AU$178,MATCH($E31,$E$123:$E$178,0),MATCH(AS$6,$G$122:$AU$122,0)),0)</f>
        <v>209.09619611970297</v>
      </c>
      <c r="AT31" s="483">
        <f>IFERROR(INDEX($G$123:$AU$178,MATCH($E31,$E$123:$E$178,0),MATCH(AT$6,$G$122:$AU$122,0)),0)</f>
        <v>208.79317067140374</v>
      </c>
      <c r="AU31" s="483">
        <f>IFERROR(INDEX($G$123:$AU$178,MATCH($E31,$E$123:$E$178,0),MATCH(AU$6,$G$122:$AU$122,0)),0)</f>
        <v>208.49015101715113</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4.4">
      <c r="B32" s="8" t="str">
        <f>Processes!D30</f>
        <v>IMPKRB1</v>
      </c>
      <c r="C32" s="8" t="str">
        <f>Processes!E30</f>
        <v>Import technology - Bio Kerosene G1</v>
      </c>
      <c r="D32" s="216"/>
      <c r="E32" s="216" t="str">
        <f t="shared" si="0"/>
        <v>KRB1</v>
      </c>
      <c r="F32" s="1119" t="str">
        <f t="shared" si="1"/>
        <v>MKr19</v>
      </c>
      <c r="G32" s="483">
        <f>IFERROR(INDEX($G$123:$AU$178,MATCH($E32,$E$123:$E$178,0),MATCH(G$6,$G$122:$AU$122,0)),0)</f>
        <v>229.5</v>
      </c>
      <c r="H32" s="483">
        <f>IFERROR(INDEX($G$123:$AU$178,MATCH($E32,$E$123:$E$178,0),MATCH(H$6,$G$122:$AU$122,0)),0)</f>
        <v>337.20000000000005</v>
      </c>
      <c r="I32" s="483">
        <f>IFERROR(INDEX($G$123:$AU$178,MATCH($E32,$E$123:$E$178,0),MATCH(I$6,$G$122:$AU$122,0)),0)</f>
        <v>348.9</v>
      </c>
      <c r="J32" s="483">
        <f>IFERROR(INDEX($G$123:$AU$178,MATCH($E32,$E$123:$E$178,0),MATCH(J$6,$G$122:$AU$122,0)),0)</f>
        <v>355.79999999999995</v>
      </c>
      <c r="K32" s="483">
        <f>IFERROR(INDEX($G$123:$AU$178,MATCH($E32,$E$123:$E$178,0),MATCH(K$6,$G$122:$AU$122,0)),0)</f>
        <v>330.29999999999995</v>
      </c>
      <c r="L32" s="483">
        <f>IFERROR(INDEX($G$123:$AU$178,MATCH($E32,$E$123:$E$178,0),MATCH(L$6,$G$122:$AU$122,0)),0)</f>
        <v>220.5</v>
      </c>
      <c r="M32" s="483">
        <f>IFERROR(INDEX($G$123:$AU$178,MATCH($E32,$E$123:$E$178,0),MATCH(M$6,$G$122:$AU$122,0)),0)</f>
        <v>211.79999999999998</v>
      </c>
      <c r="N32" s="483">
        <f>IFERROR(INDEX($G$123:$AU$178,MATCH($E32,$E$123:$E$178,0),MATCH(N$6,$G$122:$AU$122,0)),0)</f>
        <v>224.10000000000002</v>
      </c>
      <c r="O32" s="483">
        <f>IFERROR(INDEX($G$123:$AU$178,MATCH($E32,$E$123:$E$178,0),MATCH(O$6,$G$122:$AU$122,0)),0)</f>
        <v>298.50322738417054</v>
      </c>
      <c r="P32" s="483">
        <f>IFERROR(INDEX($G$123:$AU$178,MATCH($E32,$E$123:$E$178,0),MATCH(P$6,$G$122:$AU$122,0)),0)</f>
        <v>278.99089084641707</v>
      </c>
      <c r="Q32" s="483">
        <f>IFERROR(INDEX($G$123:$AU$178,MATCH($E32,$E$123:$E$178,0),MATCH(Q$6,$G$122:$AU$122,0)),0)</f>
        <v>274.55107525964041</v>
      </c>
      <c r="R32" s="483">
        <f>IFERROR(INDEX($G$123:$AU$178,MATCH($E32,$E$123:$E$178,0),MATCH(R$6,$G$122:$AU$122,0)),0)</f>
        <v>208.59881902555028</v>
      </c>
      <c r="S32" s="483">
        <f>IFERROR(INDEX($G$123:$AU$178,MATCH($E32,$E$123:$E$178,0),MATCH(S$6,$G$122:$AU$122,0)),0)</f>
        <v>218.82431563766235</v>
      </c>
      <c r="T32" s="483">
        <f>IFERROR(INDEX($G$123:$AU$178,MATCH($E32,$E$123:$E$178,0),MATCH(T$6,$G$122:$AU$122,0)),0)</f>
        <v>225.79356732312834</v>
      </c>
      <c r="U32" s="483">
        <f>IFERROR(INDEX($G$123:$AU$178,MATCH($E32,$E$123:$E$178,0),MATCH(U$6,$G$122:$AU$122,0)),0)</f>
        <v>230.88819475802381</v>
      </c>
      <c r="V32" s="483">
        <f>IFERROR(INDEX($G$123:$AU$178,MATCH($E32,$E$123:$E$178,0),MATCH(V$6,$G$122:$AU$122,0)),0)</f>
        <v>234.59762823760838</v>
      </c>
      <c r="W32" s="483">
        <f>IFERROR(INDEX($G$123:$AU$178,MATCH($E32,$E$123:$E$178,0),MATCH(W$6,$G$122:$AU$122,0)),0)</f>
        <v>238.69401825253578</v>
      </c>
      <c r="X32" s="483">
        <f>IFERROR(INDEX($G$123:$AU$178,MATCH($E32,$E$123:$E$178,0),MATCH(X$6,$G$122:$AU$122,0)),0)</f>
        <v>242.70843455306965</v>
      </c>
      <c r="Y32" s="483">
        <f>IFERROR(INDEX($G$123:$AU$178,MATCH($E32,$E$123:$E$178,0),MATCH(Y$6,$G$122:$AU$122,0)),0)</f>
        <v>246.40179844419015</v>
      </c>
      <c r="Z32" s="483">
        <f>IFERROR(INDEX($G$123:$AU$178,MATCH($E32,$E$123:$E$178,0),MATCH(Z$6,$G$122:$AU$122,0)),0)</f>
        <v>250.28005410498935</v>
      </c>
      <c r="AA32" s="483">
        <f>IFERROR(INDEX($G$123:$AU$178,MATCH($E32,$E$123:$E$178,0),MATCH(AA$6,$G$122:$AU$122,0)),0)</f>
        <v>253.94962380780169</v>
      </c>
      <c r="AB32" s="483">
        <f>IFERROR(INDEX($G$123:$AU$178,MATCH($E32,$E$123:$E$178,0),MATCH(AB$6,$G$122:$AU$122,0)),0)</f>
        <v>253.03119252119313</v>
      </c>
      <c r="AC32" s="483">
        <f>IFERROR(INDEX($G$123:$AU$178,MATCH($E32,$E$123:$E$178,0),MATCH(AC$6,$G$122:$AU$122,0)),0)</f>
        <v>252.11056468169497</v>
      </c>
      <c r="AD32" s="483">
        <f>IFERROR(INDEX($G$123:$AU$178,MATCH($E32,$E$123:$E$178,0),MATCH(AD$6,$G$122:$AU$122,0)),0)</f>
        <v>251.19373795851385</v>
      </c>
      <c r="AE32" s="483">
        <f>IFERROR(INDEX($G$123:$AU$178,MATCH($E32,$E$123:$E$178,0),MATCH(AE$6,$G$122:$AU$122,0)),0)</f>
        <v>250.27460844347354</v>
      </c>
      <c r="AF32" s="483">
        <f>IFERROR(INDEX($G$123:$AU$178,MATCH($E32,$E$123:$E$178,0),MATCH(AF$6,$G$122:$AU$122,0)),0)</f>
        <v>249.35576901782761</v>
      </c>
      <c r="AG32" s="483">
        <f>IFERROR(INDEX($G$123:$AU$178,MATCH($E32,$E$123:$E$178,0),MATCH(AG$6,$G$122:$AU$122,0)),0)</f>
        <v>248.43415195615188</v>
      </c>
      <c r="AH32" s="483">
        <f>IFERROR(INDEX($G$123:$AU$178,MATCH($E32,$E$123:$E$178,0),MATCH(AH$6,$G$122:$AU$122,0)),0)</f>
        <v>247.51578263182847</v>
      </c>
      <c r="AI32" s="483">
        <f>IFERROR(INDEX($G$123:$AU$178,MATCH($E32,$E$123:$E$178,0),MATCH(AI$6,$G$122:$AU$122,0)),0)</f>
        <v>246.59522187887353</v>
      </c>
      <c r="AJ32" s="483">
        <f>IFERROR(INDEX($G$123:$AU$178,MATCH($E32,$E$123:$E$178,0),MATCH(AJ$6,$G$122:$AU$122,0)),0)</f>
        <v>245.67744763881896</v>
      </c>
      <c r="AK32" s="483">
        <f>IFERROR(INDEX($G$123:$AU$178,MATCH($E32,$E$123:$E$178,0),MATCH(AK$6,$G$122:$AU$122,0)),0)</f>
        <v>244.75876776834153</v>
      </c>
      <c r="AL32" s="483">
        <f>IFERROR(INDEX($G$123:$AU$178,MATCH($E32,$E$123:$E$178,0),MATCH(AL$6,$G$122:$AU$122,0)),0)</f>
        <v>243.84008941083783</v>
      </c>
      <c r="AM32" s="483">
        <f>IFERROR(INDEX($G$123:$AU$178,MATCH($E32,$E$123:$E$178,0),MATCH(AM$6,$G$122:$AU$122,0)),0)</f>
        <v>242.93089201085957</v>
      </c>
      <c r="AN32" s="483">
        <f>IFERROR(INDEX($G$123:$AU$178,MATCH($E32,$E$123:$E$178,0),MATCH(AN$6,$G$122:$AU$122,0)),0)</f>
        <v>242.02171183824427</v>
      </c>
      <c r="AO32" s="483">
        <f>IFERROR(INDEX($G$123:$AU$178,MATCH($E32,$E$123:$E$178,0),MATCH(AO$6,$G$122:$AU$122,0)),0)</f>
        <v>241.11254891501844</v>
      </c>
      <c r="AP32" s="483">
        <f>IFERROR(INDEX($G$123:$AU$178,MATCH($E32,$E$123:$E$178,0),MATCH(AP$6,$G$122:$AU$122,0)),0)</f>
        <v>240.2034032632364</v>
      </c>
      <c r="AQ32" s="483">
        <f>IFERROR(INDEX($G$123:$AU$178,MATCH($E32,$E$123:$E$178,0),MATCH(AQ$6,$G$122:$AU$122,0)),0)</f>
        <v>239.2942749049808</v>
      </c>
      <c r="AR32" s="483">
        <f>IFERROR(INDEX($G$123:$AU$178,MATCH($E32,$E$123:$E$178,0),MATCH(AR$6,$G$122:$AU$122,0)),0)</f>
        <v>238.38516386236259</v>
      </c>
      <c r="AS32" s="483">
        <f>IFERROR(INDEX($G$123:$AU$178,MATCH($E32,$E$123:$E$178,0),MATCH(AS$6,$G$122:$AU$122,0)),0)</f>
        <v>237.47607015752095</v>
      </c>
      <c r="AT32" s="483">
        <f>IFERROR(INDEX($G$123:$AU$178,MATCH($E32,$E$123:$E$178,0),MATCH(AT$6,$G$122:$AU$122,0)),0)</f>
        <v>236.56699381262328</v>
      </c>
      <c r="AU32" s="483">
        <f>IFERROR(INDEX($G$123:$AU$178,MATCH($E32,$E$123:$E$178,0),MATCH(AU$6,$G$122:$AU$122,0)),0)</f>
        <v>235.65793484986546</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4.4">
      <c r="B33" s="8" t="str">
        <f>Processes!D31</f>
        <v>IMPKRB2</v>
      </c>
      <c r="C33" s="8" t="str">
        <f>Processes!E31</f>
        <v>Import technology - Bio Kerosene G2</v>
      </c>
      <c r="D33" s="216"/>
      <c r="E33" s="216" t="str">
        <f t="shared" si="0"/>
        <v>KRB2</v>
      </c>
      <c r="F33" s="1119" t="str">
        <f t="shared" si="1"/>
        <v>MKr19</v>
      </c>
      <c r="G33" s="483">
        <f>IFERROR(INDEX($G$123:$AU$178,MATCH($E33,$E$123:$E$178,0),MATCH(G$6,$G$122:$AU$122,0)),0)</f>
        <v>252.45000000000002</v>
      </c>
      <c r="H33" s="483">
        <f>IFERROR(INDEX($G$123:$AU$178,MATCH($E33,$E$123:$E$178,0),MATCH(H$6,$G$122:$AU$122,0)),0)</f>
        <v>400.87375303359806</v>
      </c>
      <c r="I33" s="483">
        <f>IFERROR(INDEX($G$123:$AU$178,MATCH($E33,$E$123:$E$178,0),MATCH(I$6,$G$122:$AU$122,0)),0)</f>
        <v>412.573753033598</v>
      </c>
      <c r="J33" s="483">
        <f>IFERROR(INDEX($G$123:$AU$178,MATCH($E33,$E$123:$E$178,0),MATCH(J$6,$G$122:$AU$122,0)),0)</f>
        <v>419.47375303359797</v>
      </c>
      <c r="K33" s="483">
        <f>IFERROR(INDEX($G$123:$AU$178,MATCH($E33,$E$123:$E$178,0),MATCH(K$6,$G$122:$AU$122,0)),0)</f>
        <v>393.97375303359797</v>
      </c>
      <c r="L33" s="483">
        <f>IFERROR(INDEX($G$123:$AU$178,MATCH($E33,$E$123:$E$178,0),MATCH(L$6,$G$122:$AU$122,0)),0)</f>
        <v>284.17375303359802</v>
      </c>
      <c r="M33" s="483">
        <f>IFERROR(INDEX($G$123:$AU$178,MATCH($E33,$E$123:$E$178,0),MATCH(M$6,$G$122:$AU$122,0)),0)</f>
        <v>275.47375303359797</v>
      </c>
      <c r="N33" s="483">
        <f>IFERROR(INDEX($G$123:$AU$178,MATCH($E33,$E$123:$E$178,0),MATCH(N$6,$G$122:$AU$122,0)),0)</f>
        <v>287.77375303359804</v>
      </c>
      <c r="O33" s="483">
        <f>IFERROR(INDEX($G$123:$AU$178,MATCH($E33,$E$123:$E$178,0),MATCH(O$6,$G$122:$AU$122,0)),0)</f>
        <v>362.17698041776856</v>
      </c>
      <c r="P33" s="483">
        <f>IFERROR(INDEX($G$123:$AU$178,MATCH($E33,$E$123:$E$178,0),MATCH(P$6,$G$122:$AU$122,0)),0)</f>
        <v>342.66464388001509</v>
      </c>
      <c r="Q33" s="483">
        <f>IFERROR(INDEX($G$123:$AU$178,MATCH($E33,$E$123:$E$178,0),MATCH(Q$6,$G$122:$AU$122,0)),0)</f>
        <v>338.22482829323843</v>
      </c>
      <c r="R33" s="483">
        <f>IFERROR(INDEX($G$123:$AU$178,MATCH($E33,$E$123:$E$178,0),MATCH(R$6,$G$122:$AU$122,0)),0)</f>
        <v>272.27257205914827</v>
      </c>
      <c r="S33" s="483">
        <f>IFERROR(INDEX($G$123:$AU$178,MATCH($E33,$E$123:$E$178,0),MATCH(S$6,$G$122:$AU$122,0)),0)</f>
        <v>282.49806867126034</v>
      </c>
      <c r="T33" s="483">
        <f>IFERROR(INDEX($G$123:$AU$178,MATCH($E33,$E$123:$E$178,0),MATCH(T$6,$G$122:$AU$122,0)),0)</f>
        <v>289.46732035672636</v>
      </c>
      <c r="U33" s="483">
        <f>IFERROR(INDEX($G$123:$AU$178,MATCH($E33,$E$123:$E$178,0),MATCH(U$6,$G$122:$AU$122,0)),0)</f>
        <v>294.56194779162183</v>
      </c>
      <c r="V33" s="483">
        <f>IFERROR(INDEX($G$123:$AU$178,MATCH($E33,$E$123:$E$178,0),MATCH(V$6,$G$122:$AU$122,0)),0)</f>
        <v>298.27138127120639</v>
      </c>
      <c r="W33" s="483">
        <f>IFERROR(INDEX($G$123:$AU$178,MATCH($E33,$E$123:$E$178,0),MATCH(W$6,$G$122:$AU$122,0)),0)</f>
        <v>302.3677712861338</v>
      </c>
      <c r="X33" s="483">
        <f>IFERROR(INDEX($G$123:$AU$178,MATCH($E33,$E$123:$E$178,0),MATCH(X$6,$G$122:$AU$122,0)),0)</f>
        <v>306.38218758666767</v>
      </c>
      <c r="Y33" s="483">
        <f>IFERROR(INDEX($G$123:$AU$178,MATCH($E33,$E$123:$E$178,0),MATCH(Y$6,$G$122:$AU$122,0)),0)</f>
        <v>310.07555147778817</v>
      </c>
      <c r="Z33" s="483">
        <f>IFERROR(INDEX($G$123:$AU$178,MATCH($E33,$E$123:$E$178,0),MATCH(Z$6,$G$122:$AU$122,0)),0)</f>
        <v>313.95380713858736</v>
      </c>
      <c r="AA33" s="483">
        <f>IFERROR(INDEX($G$123:$AU$178,MATCH($E33,$E$123:$E$178,0),MATCH(AA$6,$G$122:$AU$122,0)),0)</f>
        <v>317.6233768413997</v>
      </c>
      <c r="AB33" s="483">
        <f>IFERROR(INDEX($G$123:$AU$178,MATCH($E33,$E$123:$E$178,0),MATCH(AB$6,$G$122:$AU$122,0)),0)</f>
        <v>316.70494555479115</v>
      </c>
      <c r="AC33" s="483">
        <f>IFERROR(INDEX($G$123:$AU$178,MATCH($E33,$E$123:$E$178,0),MATCH(AC$6,$G$122:$AU$122,0)),0)</f>
        <v>315.78431771529296</v>
      </c>
      <c r="AD33" s="483">
        <f>IFERROR(INDEX($G$123:$AU$178,MATCH($E33,$E$123:$E$178,0),MATCH(AD$6,$G$122:$AU$122,0)),0)</f>
        <v>314.86749099211187</v>
      </c>
      <c r="AE33" s="483">
        <f>IFERROR(INDEX($G$123:$AU$178,MATCH($E33,$E$123:$E$178,0),MATCH(AE$6,$G$122:$AU$122,0)),0)</f>
        <v>313.94836147707156</v>
      </c>
      <c r="AF33" s="483">
        <f>IFERROR(INDEX($G$123:$AU$178,MATCH($E33,$E$123:$E$178,0),MATCH(AF$6,$G$122:$AU$122,0)),0)</f>
        <v>313.0295220514256</v>
      </c>
      <c r="AG33" s="483">
        <f>IFERROR(INDEX($G$123:$AU$178,MATCH($E33,$E$123:$E$178,0),MATCH(AG$6,$G$122:$AU$122,0)),0)</f>
        <v>312.1079049897499</v>
      </c>
      <c r="AH33" s="483">
        <f>IFERROR(INDEX($G$123:$AU$178,MATCH($E33,$E$123:$E$178,0),MATCH(AH$6,$G$122:$AU$122,0)),0)</f>
        <v>311.18953566542649</v>
      </c>
      <c r="AI33" s="483">
        <f>IFERROR(INDEX($G$123:$AU$178,MATCH($E33,$E$123:$E$178,0),MATCH(AI$6,$G$122:$AU$122,0)),0)</f>
        <v>310.26897491247155</v>
      </c>
      <c r="AJ33" s="483">
        <f>IFERROR(INDEX($G$123:$AU$178,MATCH($E33,$E$123:$E$178,0),MATCH(AJ$6,$G$122:$AU$122,0)),0)</f>
        <v>309.35120067241695</v>
      </c>
      <c r="AK33" s="483">
        <f>IFERROR(INDEX($G$123:$AU$178,MATCH($E33,$E$123:$E$178,0),MATCH(AK$6,$G$122:$AU$122,0)),0)</f>
        <v>308.43252080193952</v>
      </c>
      <c r="AL33" s="483">
        <f>IFERROR(INDEX($G$123:$AU$178,MATCH($E33,$E$123:$E$178,0),MATCH(AL$6,$G$122:$AU$122,0)),0)</f>
        <v>307.51384244443585</v>
      </c>
      <c r="AM33" s="483">
        <f>IFERROR(INDEX($G$123:$AU$178,MATCH($E33,$E$123:$E$178,0),MATCH(AM$6,$G$122:$AU$122,0)),0)</f>
        <v>306.60464504445758</v>
      </c>
      <c r="AN33" s="483">
        <f>IFERROR(INDEX($G$123:$AU$178,MATCH($E33,$E$123:$E$178,0),MATCH(AN$6,$G$122:$AU$122,0)),0)</f>
        <v>305.69546487184226</v>
      </c>
      <c r="AO33" s="483">
        <f>IFERROR(INDEX($G$123:$AU$178,MATCH($E33,$E$123:$E$178,0),MATCH(AO$6,$G$122:$AU$122,0)),0)</f>
        <v>304.78630194861643</v>
      </c>
      <c r="AP33" s="483">
        <f>IFERROR(INDEX($G$123:$AU$178,MATCH($E33,$E$123:$E$178,0),MATCH(AP$6,$G$122:$AU$122,0)),0)</f>
        <v>303.87715629683441</v>
      </c>
      <c r="AQ33" s="483">
        <f>IFERROR(INDEX($G$123:$AU$178,MATCH($E33,$E$123:$E$178,0),MATCH(AQ$6,$G$122:$AU$122,0)),0)</f>
        <v>302.96802793857881</v>
      </c>
      <c r="AR33" s="483">
        <f>IFERROR(INDEX($G$123:$AU$178,MATCH($E33,$E$123:$E$178,0),MATCH(AR$6,$G$122:$AU$122,0)),0)</f>
        <v>302.05891689596058</v>
      </c>
      <c r="AS33" s="483">
        <f>IFERROR(INDEX($G$123:$AU$178,MATCH($E33,$E$123:$E$178,0),MATCH(AS$6,$G$122:$AU$122,0)),0)</f>
        <v>301.14982319111897</v>
      </c>
      <c r="AT33" s="483">
        <f>IFERROR(INDEX($G$123:$AU$178,MATCH($E33,$E$123:$E$178,0),MATCH(AT$6,$G$122:$AU$122,0)),0)</f>
        <v>300.24074684622127</v>
      </c>
      <c r="AU33" s="483">
        <f>IFERROR(INDEX($G$123:$AU$178,MATCH($E33,$E$123:$E$178,0),MATCH(AU$6,$G$122:$AU$122,0)),0)</f>
        <v>299.33168788346347</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4.4">
      <c r="B34" s="8" t="str">
        <f>Processes!D32</f>
        <v>IMPKRE</v>
      </c>
      <c r="C34" s="8" t="str">
        <f>Processes!E32</f>
        <v>Import technology - Electro Kerosene</v>
      </c>
      <c r="D34" s="216"/>
      <c r="E34" s="216" t="str">
        <f t="shared" si="0"/>
        <v>KRE</v>
      </c>
      <c r="F34" s="1119" t="str">
        <f t="shared" si="1"/>
        <v>MKr19</v>
      </c>
      <c r="G34" s="483">
        <f>IFERROR(INDEX($G$123:$AU$178,MATCH($E34,$E$123:$E$178,0),MATCH(G$6,$G$122:$AU$122,0)),0)</f>
        <v>504.90000000000003</v>
      </c>
      <c r="H34" s="483">
        <f>IFERROR(INDEX($G$123:$AU$178,MATCH($E34,$E$123:$E$178,0),MATCH(H$6,$G$122:$AU$122,0)),0)</f>
        <v>801.74750606719613</v>
      </c>
      <c r="I34" s="483">
        <f>IFERROR(INDEX($G$123:$AU$178,MATCH($E34,$E$123:$E$178,0),MATCH(I$6,$G$122:$AU$122,0)),0)</f>
        <v>825.14750606719599</v>
      </c>
      <c r="J34" s="483">
        <f>IFERROR(INDEX($G$123:$AU$178,MATCH($E34,$E$123:$E$178,0),MATCH(J$6,$G$122:$AU$122,0)),0)</f>
        <v>838.94750606719595</v>
      </c>
      <c r="K34" s="483">
        <f>IFERROR(INDEX($G$123:$AU$178,MATCH($E34,$E$123:$E$178,0),MATCH(K$6,$G$122:$AU$122,0)),0)</f>
        <v>787.94750606719595</v>
      </c>
      <c r="L34" s="483">
        <f>IFERROR(INDEX($G$123:$AU$178,MATCH($E34,$E$123:$E$178,0),MATCH(L$6,$G$122:$AU$122,0)),0)</f>
        <v>568.34750606719604</v>
      </c>
      <c r="M34" s="483">
        <f>IFERROR(INDEX($G$123:$AU$178,MATCH($E34,$E$123:$E$178,0),MATCH(M$6,$G$122:$AU$122,0)),0)</f>
        <v>550.94750606719595</v>
      </c>
      <c r="N34" s="483">
        <f>IFERROR(INDEX($G$123:$AU$178,MATCH($E34,$E$123:$E$178,0),MATCH(N$6,$G$122:$AU$122,0)),0)</f>
        <v>575.54750606719608</v>
      </c>
      <c r="O34" s="483">
        <f>IFERROR(INDEX($G$123:$AU$178,MATCH($E34,$E$123:$E$178,0),MATCH(O$6,$G$122:$AU$122,0)),0)</f>
        <v>724.35396083553712</v>
      </c>
      <c r="P34" s="483">
        <f>IFERROR(INDEX($G$123:$AU$178,MATCH($E34,$E$123:$E$178,0),MATCH(P$6,$G$122:$AU$122,0)),0)</f>
        <v>685.32928776003018</v>
      </c>
      <c r="Q34" s="483">
        <f>IFERROR(INDEX($G$123:$AU$178,MATCH($E34,$E$123:$E$178,0),MATCH(Q$6,$G$122:$AU$122,0)),0)</f>
        <v>676.44965658647686</v>
      </c>
      <c r="R34" s="483">
        <f>IFERROR(INDEX($G$123:$AU$178,MATCH($E34,$E$123:$E$178,0),MATCH(R$6,$G$122:$AU$122,0)),0)</f>
        <v>544.54514411829655</v>
      </c>
      <c r="S34" s="483">
        <f>IFERROR(INDEX($G$123:$AU$178,MATCH($E34,$E$123:$E$178,0),MATCH(S$6,$G$122:$AU$122,0)),0)</f>
        <v>564.99613734252068</v>
      </c>
      <c r="T34" s="483">
        <f>IFERROR(INDEX($G$123:$AU$178,MATCH($E34,$E$123:$E$178,0),MATCH(T$6,$G$122:$AU$122,0)),0)</f>
        <v>578.93464071345272</v>
      </c>
      <c r="U34" s="483">
        <f>IFERROR(INDEX($G$123:$AU$178,MATCH($E34,$E$123:$E$178,0),MATCH(U$6,$G$122:$AU$122,0)),0)</f>
        <v>589.12389558324367</v>
      </c>
      <c r="V34" s="483">
        <f>IFERROR(INDEX($G$123:$AU$178,MATCH($E34,$E$123:$E$178,0),MATCH(V$6,$G$122:$AU$122,0)),0)</f>
        <v>596.54276254241279</v>
      </c>
      <c r="W34" s="483">
        <f>IFERROR(INDEX($G$123:$AU$178,MATCH($E34,$E$123:$E$178,0),MATCH(W$6,$G$122:$AU$122,0)),0)</f>
        <v>604.7355425722676</v>
      </c>
      <c r="X34" s="483">
        <f>IFERROR(INDEX($G$123:$AU$178,MATCH($E34,$E$123:$E$178,0),MATCH(X$6,$G$122:$AU$122,0)),0)</f>
        <v>612.76437517333534</v>
      </c>
      <c r="Y34" s="483">
        <f>IFERROR(INDEX($G$123:$AU$178,MATCH($E34,$E$123:$E$178,0),MATCH(Y$6,$G$122:$AU$122,0)),0)</f>
        <v>620.15110295557633</v>
      </c>
      <c r="Z34" s="483">
        <f>IFERROR(INDEX($G$123:$AU$178,MATCH($E34,$E$123:$E$178,0),MATCH(Z$6,$G$122:$AU$122,0)),0)</f>
        <v>627.90761427717473</v>
      </c>
      <c r="AA34" s="483">
        <f>IFERROR(INDEX($G$123:$AU$178,MATCH($E34,$E$123:$E$178,0),MATCH(AA$6,$G$122:$AU$122,0)),0)</f>
        <v>635.24675368279941</v>
      </c>
      <c r="AB34" s="483">
        <f>IFERROR(INDEX($G$123:$AU$178,MATCH($E34,$E$123:$E$178,0),MATCH(AB$6,$G$122:$AU$122,0)),0)</f>
        <v>633.4098911095823</v>
      </c>
      <c r="AC34" s="483">
        <f>IFERROR(INDEX($G$123:$AU$178,MATCH($E34,$E$123:$E$178,0),MATCH(AC$6,$G$122:$AU$122,0)),0)</f>
        <v>631.56863543058591</v>
      </c>
      <c r="AD34" s="483">
        <f>IFERROR(INDEX($G$123:$AU$178,MATCH($E34,$E$123:$E$178,0),MATCH(AD$6,$G$122:$AU$122,0)),0)</f>
        <v>629.73498198422374</v>
      </c>
      <c r="AE34" s="483">
        <f>IFERROR(INDEX($G$123:$AU$178,MATCH($E34,$E$123:$E$178,0),MATCH(AE$6,$G$122:$AU$122,0)),0)</f>
        <v>627.89672295414312</v>
      </c>
      <c r="AF34" s="483">
        <f>IFERROR(INDEX($G$123:$AU$178,MATCH($E34,$E$123:$E$178,0),MATCH(AF$6,$G$122:$AU$122,0)),0)</f>
        <v>626.0590441028512</v>
      </c>
      <c r="AG34" s="483">
        <f>IFERROR(INDEX($G$123:$AU$178,MATCH($E34,$E$123:$E$178,0),MATCH(AG$6,$G$122:$AU$122,0)),0)</f>
        <v>624.2158099794998</v>
      </c>
      <c r="AH34" s="483">
        <f>IFERROR(INDEX($G$123:$AU$178,MATCH($E34,$E$123:$E$178,0),MATCH(AH$6,$G$122:$AU$122,0)),0)</f>
        <v>622.37907133085298</v>
      </c>
      <c r="AI34" s="483">
        <f>IFERROR(INDEX($G$123:$AU$178,MATCH($E34,$E$123:$E$178,0),MATCH(AI$6,$G$122:$AU$122,0)),0)</f>
        <v>620.5379498249431</v>
      </c>
      <c r="AJ34" s="483">
        <f>IFERROR(INDEX($G$123:$AU$178,MATCH($E34,$E$123:$E$178,0),MATCH(AJ$6,$G$122:$AU$122,0)),0)</f>
        <v>618.7024013448339</v>
      </c>
      <c r="AK34" s="483">
        <f>IFERROR(INDEX($G$123:$AU$178,MATCH($E34,$E$123:$E$178,0),MATCH(AK$6,$G$122:$AU$122,0)),0)</f>
        <v>616.86504160387904</v>
      </c>
      <c r="AL34" s="483">
        <f>IFERROR(INDEX($G$123:$AU$178,MATCH($E34,$E$123:$E$178,0),MATCH(AL$6,$G$122:$AU$122,0)),0)</f>
        <v>615.0276848888717</v>
      </c>
      <c r="AM34" s="483">
        <f>IFERROR(INDEX($G$123:$AU$178,MATCH($E34,$E$123:$E$178,0),MATCH(AM$6,$G$122:$AU$122,0)),0)</f>
        <v>613.20929008891517</v>
      </c>
      <c r="AN34" s="483">
        <f>IFERROR(INDEX($G$123:$AU$178,MATCH($E34,$E$123:$E$178,0),MATCH(AN$6,$G$122:$AU$122,0)),0)</f>
        <v>611.39092974368452</v>
      </c>
      <c r="AO34" s="483">
        <f>IFERROR(INDEX($G$123:$AU$178,MATCH($E34,$E$123:$E$178,0),MATCH(AO$6,$G$122:$AU$122,0)),0)</f>
        <v>609.57260389723285</v>
      </c>
      <c r="AP34" s="483">
        <f>IFERROR(INDEX($G$123:$AU$178,MATCH($E34,$E$123:$E$178,0),MATCH(AP$6,$G$122:$AU$122,0)),0)</f>
        <v>607.75431259366883</v>
      </c>
      <c r="AQ34" s="483">
        <f>IFERROR(INDEX($G$123:$AU$178,MATCH($E34,$E$123:$E$178,0),MATCH(AQ$6,$G$122:$AU$122,0)),0)</f>
        <v>605.93605587715763</v>
      </c>
      <c r="AR34" s="483">
        <f>IFERROR(INDEX($G$123:$AU$178,MATCH($E34,$E$123:$E$178,0),MATCH(AR$6,$G$122:$AU$122,0)),0)</f>
        <v>604.11783379192116</v>
      </c>
      <c r="AS34" s="483">
        <f>IFERROR(INDEX($G$123:$AU$178,MATCH($E34,$E$123:$E$178,0),MATCH(AS$6,$G$122:$AU$122,0)),0)</f>
        <v>602.29964638223794</v>
      </c>
      <c r="AT34" s="483">
        <f>IFERROR(INDEX($G$123:$AU$178,MATCH($E34,$E$123:$E$178,0),MATCH(AT$6,$G$122:$AU$122,0)),0)</f>
        <v>600.48149369244254</v>
      </c>
      <c r="AU34" s="483">
        <f>IFERROR(INDEX($G$123:$AU$178,MATCH($E34,$E$123:$E$178,0),MATCH(AU$6,$G$122:$AU$122,0)),0)</f>
        <v>598.66337576692695</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4.4">
      <c r="B35" s="8" t="str">
        <f>Processes!D33</f>
        <v>IMPSNG1</v>
      </c>
      <c r="C35" s="8" t="str">
        <f>Processes!E33</f>
        <v>Import technology - Bio Synt. Nat. Gas G1</v>
      </c>
      <c r="D35" s="216"/>
      <c r="E35" s="216" t="str">
        <f t="shared" si="0"/>
        <v>SNG1</v>
      </c>
      <c r="F35" s="1119" t="str">
        <f t="shared" si="1"/>
        <v>MKr19</v>
      </c>
      <c r="G35" s="483">
        <f>IFERROR(INDEX($G$123:$AU$178,MATCH($E35,$E$123:$E$178,0),MATCH(G$6,$G$122:$AU$122,0)),0)</f>
        <v>133.19999999999999</v>
      </c>
      <c r="H35" s="483">
        <f>IFERROR(INDEX($G$123:$AU$178,MATCH($E35,$E$123:$E$178,0),MATCH(H$6,$G$122:$AU$122,0)),0)</f>
        <v>138.30000000000001</v>
      </c>
      <c r="I35" s="483">
        <f>IFERROR(INDEX($G$123:$AU$178,MATCH($E35,$E$123:$E$178,0),MATCH(I$6,$G$122:$AU$122,0)),0)</f>
        <v>165.3</v>
      </c>
      <c r="J35" s="483">
        <f>IFERROR(INDEX($G$123:$AU$178,MATCH($E35,$E$123:$E$178,0),MATCH(J$6,$G$122:$AU$122,0)),0)</f>
        <v>162.60000000000002</v>
      </c>
      <c r="K35" s="483">
        <f>IFERROR(INDEX($G$123:$AU$178,MATCH($E35,$E$123:$E$178,0),MATCH(K$6,$G$122:$AU$122,0)),0)</f>
        <v>137.10000000000002</v>
      </c>
      <c r="L35" s="483">
        <f>IFERROR(INDEX($G$123:$AU$178,MATCH($E35,$E$123:$E$178,0),MATCH(L$6,$G$122:$AU$122,0)),0)</f>
        <v>132</v>
      </c>
      <c r="M35" s="483">
        <f>IFERROR(INDEX($G$123:$AU$178,MATCH($E35,$E$123:$E$178,0),MATCH(M$6,$G$122:$AU$122,0)),0)</f>
        <v>110.39999999999999</v>
      </c>
      <c r="N35" s="483">
        <f>IFERROR(INDEX($G$123:$AU$178,MATCH($E35,$E$123:$E$178,0),MATCH(N$6,$G$122:$AU$122,0)),0)</f>
        <v>110.69999999999999</v>
      </c>
      <c r="O35" s="483">
        <f>IFERROR(INDEX($G$123:$AU$178,MATCH($E35,$E$123:$E$178,0),MATCH(O$6,$G$122:$AU$122,0)),0)</f>
        <v>160.26655014555075</v>
      </c>
      <c r="P35" s="483">
        <f>IFERROR(INDEX($G$123:$AU$178,MATCH($E35,$E$123:$E$178,0),MATCH(P$6,$G$122:$AU$122,0)),0)</f>
        <v>102.78303372186139</v>
      </c>
      <c r="Q35" s="483">
        <f>IFERROR(INDEX($G$123:$AU$178,MATCH($E35,$E$123:$E$178,0),MATCH(Q$6,$G$122:$AU$122,0)),0)</f>
        <v>100.19354995944677</v>
      </c>
      <c r="R35" s="483">
        <f>IFERROR(INDEX($G$123:$AU$178,MATCH($E35,$E$123:$E$178,0),MATCH(R$6,$G$122:$AU$122,0)),0)</f>
        <v>94.575870076314601</v>
      </c>
      <c r="S35" s="483">
        <f>IFERROR(INDEX($G$123:$AU$178,MATCH($E35,$E$123:$E$178,0),MATCH(S$6,$G$122:$AU$122,0)),0)</f>
        <v>98.287645864625688</v>
      </c>
      <c r="T35" s="483">
        <f>IFERROR(INDEX($G$123:$AU$178,MATCH($E35,$E$123:$E$178,0),MATCH(T$6,$G$122:$AU$122,0)),0)</f>
        <v>100.1030649386264</v>
      </c>
      <c r="U35" s="483">
        <f>IFERROR(INDEX($G$123:$AU$178,MATCH($E35,$E$123:$E$178,0),MATCH(U$6,$G$122:$AU$122,0)),0)</f>
        <v>100.70137176108622</v>
      </c>
      <c r="V35" s="483">
        <f>IFERROR(INDEX($G$123:$AU$178,MATCH($E35,$E$123:$E$178,0),MATCH(V$6,$G$122:$AU$122,0)),0)</f>
        <v>100.518250388741</v>
      </c>
      <c r="W35" s="483">
        <f>IFERROR(INDEX($G$123:$AU$178,MATCH($E35,$E$123:$E$178,0),MATCH(W$6,$G$122:$AU$122,0)),0)</f>
        <v>100.40291761291219</v>
      </c>
      <c r="X35" s="483">
        <f>IFERROR(INDEX($G$123:$AU$178,MATCH($E35,$E$123:$E$178,0),MATCH(X$6,$G$122:$AU$122,0)),0)</f>
        <v>100.32884125869501</v>
      </c>
      <c r="Y35" s="483">
        <f>IFERROR(INDEX($G$123:$AU$178,MATCH($E35,$E$123:$E$178,0),MATCH(Y$6,$G$122:$AU$122,0)),0)</f>
        <v>100.26539877136038</v>
      </c>
      <c r="Z35" s="483">
        <f>IFERROR(INDEX($G$123:$AU$178,MATCH($E35,$E$123:$E$178,0),MATCH(Z$6,$G$122:$AU$122,0)),0)</f>
        <v>100.24266074406691</v>
      </c>
      <c r="AA35" s="483">
        <f>IFERROR(INDEX($G$123:$AU$178,MATCH($E35,$E$123:$E$178,0),MATCH(AA$6,$G$122:$AU$122,0)),0)</f>
        <v>100.23645783122964</v>
      </c>
      <c r="AB35" s="483">
        <f>IFERROR(INDEX($G$123:$AU$178,MATCH($E35,$E$123:$E$178,0),MATCH(AB$6,$G$122:$AU$122,0)),0)</f>
        <v>100.37471501444514</v>
      </c>
      <c r="AC35" s="483">
        <f>IFERROR(INDEX($G$123:$AU$178,MATCH($E35,$E$123:$E$178,0),MATCH(AC$6,$G$122:$AU$122,0)),0)</f>
        <v>100.51297219766064</v>
      </c>
      <c r="AD35" s="483">
        <f>IFERROR(INDEX($G$123:$AU$178,MATCH($E35,$E$123:$E$178,0),MATCH(AD$6,$G$122:$AU$122,0)),0)</f>
        <v>100.65122938087613</v>
      </c>
      <c r="AE35" s="483">
        <f>IFERROR(INDEX($G$123:$AU$178,MATCH($E35,$E$123:$E$178,0),MATCH(AE$6,$G$122:$AU$122,0)),0)</f>
        <v>100.78948656409162</v>
      </c>
      <c r="AF35" s="483">
        <f>IFERROR(INDEX($G$123:$AU$178,MATCH($E35,$E$123:$E$178,0),MATCH(AF$6,$G$122:$AU$122,0)),0)</f>
        <v>100.92774374730713</v>
      </c>
      <c r="AG35" s="483">
        <f>IFERROR(INDEX($G$123:$AU$178,MATCH($E35,$E$123:$E$178,0),MATCH(AG$6,$G$122:$AU$122,0)),0)</f>
        <v>101.06600093052263</v>
      </c>
      <c r="AH35" s="483">
        <f>IFERROR(INDEX($G$123:$AU$178,MATCH($E35,$E$123:$E$178,0),MATCH(AH$6,$G$122:$AU$122,0)),0)</f>
        <v>101.20425811373809</v>
      </c>
      <c r="AI35" s="483">
        <f>IFERROR(INDEX($G$123:$AU$178,MATCH($E35,$E$123:$E$178,0),MATCH(AI$6,$G$122:$AU$122,0)),0)</f>
        <v>101.34251529695359</v>
      </c>
      <c r="AJ35" s="483">
        <f>IFERROR(INDEX($G$123:$AU$178,MATCH($E35,$E$123:$E$178,0),MATCH(AJ$6,$G$122:$AU$122,0)),0)</f>
        <v>101.48077248016905</v>
      </c>
      <c r="AK35" s="483">
        <f>IFERROR(INDEX($G$123:$AU$178,MATCH($E35,$E$123:$E$178,0),MATCH(AK$6,$G$122:$AU$122,0)),0)</f>
        <v>101.61902966338455</v>
      </c>
      <c r="AL35" s="483">
        <f>IFERROR(INDEX($G$123:$AU$178,MATCH($E35,$E$123:$E$178,0),MATCH(AL$6,$G$122:$AU$122,0)),0)</f>
        <v>101.75728684660005</v>
      </c>
      <c r="AM35" s="483">
        <f>IFERROR(INDEX($G$123:$AU$178,MATCH($E35,$E$123:$E$178,0),MATCH(AM$6,$G$122:$AU$122,0)),0)</f>
        <v>101.89554402981554</v>
      </c>
      <c r="AN35" s="483">
        <f>IFERROR(INDEX($G$123:$AU$178,MATCH($E35,$E$123:$E$178,0),MATCH(AN$6,$G$122:$AU$122,0)),0)</f>
        <v>102.03380121303101</v>
      </c>
      <c r="AO35" s="483">
        <f>IFERROR(INDEX($G$123:$AU$178,MATCH($E35,$E$123:$E$178,0),MATCH(AO$6,$G$122:$AU$122,0)),0)</f>
        <v>102.17205839624651</v>
      </c>
      <c r="AP35" s="483">
        <f>IFERROR(INDEX($G$123:$AU$178,MATCH($E35,$E$123:$E$178,0),MATCH(AP$6,$G$122:$AU$122,0)),0)</f>
        <v>102.31031557946201</v>
      </c>
      <c r="AQ35" s="483">
        <f>IFERROR(INDEX($G$123:$AU$178,MATCH($E35,$E$123:$E$178,0),MATCH(AQ$6,$G$122:$AU$122,0)),0)</f>
        <v>102.44857276267751</v>
      </c>
      <c r="AR35" s="483">
        <f>IFERROR(INDEX($G$123:$AU$178,MATCH($E35,$E$123:$E$178,0),MATCH(AR$6,$G$122:$AU$122,0)),0)</f>
        <v>102.58682994589297</v>
      </c>
      <c r="AS35" s="483">
        <f>IFERROR(INDEX($G$123:$AU$178,MATCH($E35,$E$123:$E$178,0),MATCH(AS$6,$G$122:$AU$122,0)),0)</f>
        <v>102.72508712910849</v>
      </c>
      <c r="AT35" s="483">
        <f>IFERROR(INDEX($G$123:$AU$178,MATCH($E35,$E$123:$E$178,0),MATCH(AT$6,$G$122:$AU$122,0)),0)</f>
        <v>102.86334431232396</v>
      </c>
      <c r="AU35" s="483">
        <f>IFERROR(INDEX($G$123:$AU$178,MATCH($E35,$E$123:$E$178,0),MATCH(AU$6,$G$122:$AU$122,0)),0)</f>
        <v>103.00160149553948</v>
      </c>
      <c r="AV35" s="484">
        <v>5</v>
      </c>
      <c r="BB35" s="518"/>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4.4">
      <c r="B36" s="8" t="str">
        <f>Processes!D34</f>
        <v>IMPSNG2</v>
      </c>
      <c r="C36" s="8" t="str">
        <f>Processes!E34</f>
        <v>Import technology - Bio Synt. Nat. Gas G2</v>
      </c>
      <c r="D36" s="216"/>
      <c r="E36" s="216" t="str">
        <f t="shared" si="0"/>
        <v>SNG2</v>
      </c>
      <c r="F36" s="1119" t="str">
        <f t="shared" si="1"/>
        <v>MKr19</v>
      </c>
      <c r="G36" s="483">
        <f>IFERROR(INDEX($G$123:$AU$178,MATCH($E36,$E$123:$E$178,0),MATCH(G$6,$G$122:$AU$122,0)),0)</f>
        <v>146.52000000000001</v>
      </c>
      <c r="H36" s="483">
        <f>IFERROR(INDEX($G$123:$AU$178,MATCH($E36,$E$123:$E$178,0),MATCH(H$6,$G$122:$AU$122,0)),0)</f>
        <v>201.973753033598</v>
      </c>
      <c r="I36" s="483">
        <f>IFERROR(INDEX($G$123:$AU$178,MATCH($E36,$E$123:$E$178,0),MATCH(I$6,$G$122:$AU$122,0)),0)</f>
        <v>228.973753033598</v>
      </c>
      <c r="J36" s="483">
        <f>IFERROR(INDEX($G$123:$AU$178,MATCH($E36,$E$123:$E$178,0),MATCH(J$6,$G$122:$AU$122,0)),0)</f>
        <v>226.27375303359801</v>
      </c>
      <c r="K36" s="483">
        <f>IFERROR(INDEX($G$123:$AU$178,MATCH($E36,$E$123:$E$178,0),MATCH(K$6,$G$122:$AU$122,0)),0)</f>
        <v>200.77375303359801</v>
      </c>
      <c r="L36" s="483">
        <f>IFERROR(INDEX($G$123:$AU$178,MATCH($E36,$E$123:$E$178,0),MATCH(L$6,$G$122:$AU$122,0)),0)</f>
        <v>195.67375303359799</v>
      </c>
      <c r="M36" s="483">
        <f>IFERROR(INDEX($G$123:$AU$178,MATCH($E36,$E$123:$E$178,0),MATCH(M$6,$G$122:$AU$122,0)),0)</f>
        <v>174.073753033598</v>
      </c>
      <c r="N36" s="483">
        <f>IFERROR(INDEX($G$123:$AU$178,MATCH($E36,$E$123:$E$178,0),MATCH(N$6,$G$122:$AU$122,0)),0)</f>
        <v>174.37375303359798</v>
      </c>
      <c r="O36" s="483">
        <f>IFERROR(INDEX($G$123:$AU$178,MATCH($E36,$E$123:$E$178,0),MATCH(O$6,$G$122:$AU$122,0)),0)</f>
        <v>223.94030317914874</v>
      </c>
      <c r="P36" s="483">
        <f>IFERROR(INDEX($G$123:$AU$178,MATCH($E36,$E$123:$E$178,0),MATCH(P$6,$G$122:$AU$122,0)),0)</f>
        <v>166.45678675545938</v>
      </c>
      <c r="Q36" s="483">
        <f>IFERROR(INDEX($G$123:$AU$178,MATCH($E36,$E$123:$E$178,0),MATCH(Q$6,$G$122:$AU$122,0)),0)</f>
        <v>163.86730299304477</v>
      </c>
      <c r="R36" s="483">
        <f>IFERROR(INDEX($G$123:$AU$178,MATCH($E36,$E$123:$E$178,0),MATCH(R$6,$G$122:$AU$122,0)),0)</f>
        <v>158.24962310991259</v>
      </c>
      <c r="S36" s="483">
        <f>IFERROR(INDEX($G$123:$AU$178,MATCH($E36,$E$123:$E$178,0),MATCH(S$6,$G$122:$AU$122,0)),0)</f>
        <v>161.96139889822368</v>
      </c>
      <c r="T36" s="483">
        <f>IFERROR(INDEX($G$123:$AU$178,MATCH($E36,$E$123:$E$178,0),MATCH(T$6,$G$122:$AU$122,0)),0)</f>
        <v>163.77681797222439</v>
      </c>
      <c r="U36" s="483">
        <f>IFERROR(INDEX($G$123:$AU$178,MATCH($E36,$E$123:$E$178,0),MATCH(U$6,$G$122:$AU$122,0)),0)</f>
        <v>164.37512479468421</v>
      </c>
      <c r="V36" s="483">
        <f>IFERROR(INDEX($G$123:$AU$178,MATCH($E36,$E$123:$E$178,0),MATCH(V$6,$G$122:$AU$122,0)),0)</f>
        <v>164.19200342233898</v>
      </c>
      <c r="W36" s="483">
        <f>IFERROR(INDEX($G$123:$AU$178,MATCH($E36,$E$123:$E$178,0),MATCH(W$6,$G$122:$AU$122,0)),0)</f>
        <v>164.07667064651019</v>
      </c>
      <c r="X36" s="483">
        <f>IFERROR(INDEX($G$123:$AU$178,MATCH($E36,$E$123:$E$178,0),MATCH(X$6,$G$122:$AU$122,0)),0)</f>
        <v>164.002594292293</v>
      </c>
      <c r="Y36" s="483">
        <f>IFERROR(INDEX($G$123:$AU$178,MATCH($E36,$E$123:$E$178,0),MATCH(Y$6,$G$122:$AU$122,0)),0)</f>
        <v>163.93915180495839</v>
      </c>
      <c r="Z36" s="483">
        <f>IFERROR(INDEX($G$123:$AU$178,MATCH($E36,$E$123:$E$178,0),MATCH(Z$6,$G$122:$AU$122,0)),0)</f>
        <v>163.9164137776649</v>
      </c>
      <c r="AA36" s="483">
        <f>IFERROR(INDEX($G$123:$AU$178,MATCH($E36,$E$123:$E$178,0),MATCH(AA$6,$G$122:$AU$122,0)),0)</f>
        <v>163.91021086482763</v>
      </c>
      <c r="AB36" s="483">
        <f>IFERROR(INDEX($G$123:$AU$178,MATCH($E36,$E$123:$E$178,0),MATCH(AB$6,$G$122:$AU$122,0)),0)</f>
        <v>164.04846804804313</v>
      </c>
      <c r="AC36" s="483">
        <f>IFERROR(INDEX($G$123:$AU$178,MATCH($E36,$E$123:$E$178,0),MATCH(AC$6,$G$122:$AU$122,0)),0)</f>
        <v>164.18672523125863</v>
      </c>
      <c r="AD36" s="483">
        <f>IFERROR(INDEX($G$123:$AU$178,MATCH($E36,$E$123:$E$178,0),MATCH(AD$6,$G$122:$AU$122,0)),0)</f>
        <v>164.32498241447414</v>
      </c>
      <c r="AE36" s="483">
        <f>IFERROR(INDEX($G$123:$AU$178,MATCH($E36,$E$123:$E$178,0),MATCH(AE$6,$G$122:$AU$122,0)),0)</f>
        <v>164.46323959768961</v>
      </c>
      <c r="AF36" s="483">
        <f>IFERROR(INDEX($G$123:$AU$178,MATCH($E36,$E$123:$E$178,0),MATCH(AF$6,$G$122:$AU$122,0)),0)</f>
        <v>164.60149678090514</v>
      </c>
      <c r="AG36" s="483">
        <f>IFERROR(INDEX($G$123:$AU$178,MATCH($E36,$E$123:$E$178,0),MATCH(AG$6,$G$122:$AU$122,0)),0)</f>
        <v>164.73975396412064</v>
      </c>
      <c r="AH36" s="483">
        <f>IFERROR(INDEX($G$123:$AU$178,MATCH($E36,$E$123:$E$178,0),MATCH(AH$6,$G$122:$AU$122,0)),0)</f>
        <v>164.87801114733608</v>
      </c>
      <c r="AI36" s="483">
        <f>IFERROR(INDEX($G$123:$AU$178,MATCH($E36,$E$123:$E$178,0),MATCH(AI$6,$G$122:$AU$122,0)),0)</f>
        <v>165.01626833055158</v>
      </c>
      <c r="AJ36" s="483">
        <f>IFERROR(INDEX($G$123:$AU$178,MATCH($E36,$E$123:$E$178,0),MATCH(AJ$6,$G$122:$AU$122,0)),0)</f>
        <v>165.15452551376706</v>
      </c>
      <c r="AK36" s="483">
        <f>IFERROR(INDEX($G$123:$AU$178,MATCH($E36,$E$123:$E$178,0),MATCH(AK$6,$G$122:$AU$122,0)),0)</f>
        <v>165.29278269698256</v>
      </c>
      <c r="AL36" s="483">
        <f>IFERROR(INDEX($G$123:$AU$178,MATCH($E36,$E$123:$E$178,0),MATCH(AL$6,$G$122:$AU$122,0)),0)</f>
        <v>165.43103988019806</v>
      </c>
      <c r="AM36" s="483">
        <f>IFERROR(INDEX($G$123:$AU$178,MATCH($E36,$E$123:$E$178,0),MATCH(AM$6,$G$122:$AU$122,0)),0)</f>
        <v>165.56929706341353</v>
      </c>
      <c r="AN36" s="483">
        <f>IFERROR(INDEX($G$123:$AU$178,MATCH($E36,$E$123:$E$178,0),MATCH(AN$6,$G$122:$AU$122,0)),0)</f>
        <v>165.707554246629</v>
      </c>
      <c r="AO36" s="483">
        <f>IFERROR(INDEX($G$123:$AU$178,MATCH($E36,$E$123:$E$178,0),MATCH(AO$6,$G$122:$AU$122,0)),0)</f>
        <v>165.8458114298445</v>
      </c>
      <c r="AP36" s="483">
        <f>IFERROR(INDEX($G$123:$AU$178,MATCH($E36,$E$123:$E$178,0),MATCH(AP$6,$G$122:$AU$122,0)),0)</f>
        <v>165.98406861306</v>
      </c>
      <c r="AQ36" s="483">
        <f>IFERROR(INDEX($G$123:$AU$178,MATCH($E36,$E$123:$E$178,0),MATCH(AQ$6,$G$122:$AU$122,0)),0)</f>
        <v>166.1223257962755</v>
      </c>
      <c r="AR36" s="483">
        <f>IFERROR(INDEX($G$123:$AU$178,MATCH($E36,$E$123:$E$178,0),MATCH(AR$6,$G$122:$AU$122,0)),0)</f>
        <v>166.26058297949098</v>
      </c>
      <c r="AS36" s="483">
        <f>IFERROR(INDEX($G$123:$AU$178,MATCH($E36,$E$123:$E$178,0),MATCH(AS$6,$G$122:$AU$122,0)),0)</f>
        <v>166.39884016270648</v>
      </c>
      <c r="AT36" s="483">
        <f>IFERROR(INDEX($G$123:$AU$178,MATCH($E36,$E$123:$E$178,0),MATCH(AT$6,$G$122:$AU$122,0)),0)</f>
        <v>166.53709734592195</v>
      </c>
      <c r="AU36" s="483">
        <f>IFERROR(INDEX($G$123:$AU$178,MATCH($E36,$E$123:$E$178,0),MATCH(AU$6,$G$122:$AU$122,0)),0)</f>
        <v>166.67535452913748</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ht="14.4">
      <c r="B37" s="8" t="str">
        <f>Processes!D35</f>
        <v>IMPSNE</v>
      </c>
      <c r="C37" s="8" t="str">
        <f>Processes!E35</f>
        <v>Import technology - Electro Synt. Nat. Gas</v>
      </c>
      <c r="D37" s="216"/>
      <c r="E37" s="216" t="str">
        <f t="shared" si="0"/>
        <v>SNE</v>
      </c>
      <c r="F37" s="1119" t="str">
        <f t="shared" si="1"/>
        <v>MKr19</v>
      </c>
      <c r="G37" s="483">
        <f>IFERROR(INDEX($G$123:$AU$178,MATCH($E37,$E$123:$E$178,0),MATCH(G$6,$G$122:$AU$122,0)),0)</f>
        <v>293.04000000000002</v>
      </c>
      <c r="H37" s="483">
        <f>IFERROR(INDEX($G$123:$AU$178,MATCH($E37,$E$123:$E$178,0),MATCH(H$6,$G$122:$AU$122,0)),0)</f>
        <v>403.947506067196</v>
      </c>
      <c r="I37" s="483">
        <f>IFERROR(INDEX($G$123:$AU$178,MATCH($E37,$E$123:$E$178,0),MATCH(I$6,$G$122:$AU$122,0)),0)</f>
        <v>457.947506067196</v>
      </c>
      <c r="J37" s="483">
        <f>IFERROR(INDEX($G$123:$AU$178,MATCH($E37,$E$123:$E$178,0),MATCH(J$6,$G$122:$AU$122,0)),0)</f>
        <v>452.54750606719603</v>
      </c>
      <c r="K37" s="483">
        <f>IFERROR(INDEX($G$123:$AU$178,MATCH($E37,$E$123:$E$178,0),MATCH(K$6,$G$122:$AU$122,0)),0)</f>
        <v>401.54750606719603</v>
      </c>
      <c r="L37" s="483">
        <f>IFERROR(INDEX($G$123:$AU$178,MATCH($E37,$E$123:$E$178,0),MATCH(L$6,$G$122:$AU$122,0)),0)</f>
        <v>391.34750606719598</v>
      </c>
      <c r="M37" s="483">
        <f>IFERROR(INDEX($G$123:$AU$178,MATCH($E37,$E$123:$E$178,0),MATCH(M$6,$G$122:$AU$122,0)),0)</f>
        <v>348.14750606719599</v>
      </c>
      <c r="N37" s="483">
        <f>IFERROR(INDEX($G$123:$AU$178,MATCH($E37,$E$123:$E$178,0),MATCH(N$6,$G$122:$AU$122,0)),0)</f>
        <v>348.74750606719596</v>
      </c>
      <c r="O37" s="483">
        <f>IFERROR(INDEX($G$123:$AU$178,MATCH($E37,$E$123:$E$178,0),MATCH(O$6,$G$122:$AU$122,0)),0)</f>
        <v>447.88060635829748</v>
      </c>
      <c r="P37" s="483">
        <f>IFERROR(INDEX($G$123:$AU$178,MATCH($E37,$E$123:$E$178,0),MATCH(P$6,$G$122:$AU$122,0)),0)</f>
        <v>332.91357351091875</v>
      </c>
      <c r="Q37" s="483">
        <f>IFERROR(INDEX($G$123:$AU$178,MATCH($E37,$E$123:$E$178,0),MATCH(Q$6,$G$122:$AU$122,0)),0)</f>
        <v>327.73460598608955</v>
      </c>
      <c r="R37" s="483">
        <f>IFERROR(INDEX($G$123:$AU$178,MATCH($E37,$E$123:$E$178,0),MATCH(R$6,$G$122:$AU$122,0)),0)</f>
        <v>316.49924621982518</v>
      </c>
      <c r="S37" s="483">
        <f>IFERROR(INDEX($G$123:$AU$178,MATCH($E37,$E$123:$E$178,0),MATCH(S$6,$G$122:$AU$122,0)),0)</f>
        <v>323.92279779644736</v>
      </c>
      <c r="T37" s="483">
        <f>IFERROR(INDEX($G$123:$AU$178,MATCH($E37,$E$123:$E$178,0),MATCH(T$6,$G$122:$AU$122,0)),0)</f>
        <v>327.55363594444879</v>
      </c>
      <c r="U37" s="483">
        <f>IFERROR(INDEX($G$123:$AU$178,MATCH($E37,$E$123:$E$178,0),MATCH(U$6,$G$122:$AU$122,0)),0)</f>
        <v>328.75024958936842</v>
      </c>
      <c r="V37" s="483">
        <f>IFERROR(INDEX($G$123:$AU$178,MATCH($E37,$E$123:$E$178,0),MATCH(V$6,$G$122:$AU$122,0)),0)</f>
        <v>328.38400684467797</v>
      </c>
      <c r="W37" s="483">
        <f>IFERROR(INDEX($G$123:$AU$178,MATCH($E37,$E$123:$E$178,0),MATCH(W$6,$G$122:$AU$122,0)),0)</f>
        <v>328.15334129302039</v>
      </c>
      <c r="X37" s="483">
        <f>IFERROR(INDEX($G$123:$AU$178,MATCH($E37,$E$123:$E$178,0),MATCH(X$6,$G$122:$AU$122,0)),0)</f>
        <v>328.00518858458599</v>
      </c>
      <c r="Y37" s="483">
        <f>IFERROR(INDEX($G$123:$AU$178,MATCH($E37,$E$123:$E$178,0),MATCH(Y$6,$G$122:$AU$122,0)),0)</f>
        <v>327.87830360991677</v>
      </c>
      <c r="Z37" s="483">
        <f>IFERROR(INDEX($G$123:$AU$178,MATCH($E37,$E$123:$E$178,0),MATCH(Z$6,$G$122:$AU$122,0)),0)</f>
        <v>327.8328275553298</v>
      </c>
      <c r="AA37" s="483">
        <f>IFERROR(INDEX($G$123:$AU$178,MATCH($E37,$E$123:$E$178,0),MATCH(AA$6,$G$122:$AU$122,0)),0)</f>
        <v>327.82042172965527</v>
      </c>
      <c r="AB37" s="483">
        <f>IFERROR(INDEX($G$123:$AU$178,MATCH($E37,$E$123:$E$178,0),MATCH(AB$6,$G$122:$AU$122,0)),0)</f>
        <v>328.09693609608627</v>
      </c>
      <c r="AC37" s="483">
        <f>IFERROR(INDEX($G$123:$AU$178,MATCH($E37,$E$123:$E$178,0),MATCH(AC$6,$G$122:$AU$122,0)),0)</f>
        <v>328.37345046251727</v>
      </c>
      <c r="AD37" s="483">
        <f>IFERROR(INDEX($G$123:$AU$178,MATCH($E37,$E$123:$E$178,0),MATCH(AD$6,$G$122:$AU$122,0)),0)</f>
        <v>328.64996482894827</v>
      </c>
      <c r="AE37" s="483">
        <f>IFERROR(INDEX($G$123:$AU$178,MATCH($E37,$E$123:$E$178,0),MATCH(AE$6,$G$122:$AU$122,0)),0)</f>
        <v>328.92647919537922</v>
      </c>
      <c r="AF37" s="483">
        <f>IFERROR(INDEX($G$123:$AU$178,MATCH($E37,$E$123:$E$178,0),MATCH(AF$6,$G$122:$AU$122,0)),0)</f>
        <v>329.20299356181027</v>
      </c>
      <c r="AG37" s="483">
        <f>IFERROR(INDEX($G$123:$AU$178,MATCH($E37,$E$123:$E$178,0),MATCH(AG$6,$G$122:$AU$122,0)),0)</f>
        <v>329.47950792824128</v>
      </c>
      <c r="AH37" s="483">
        <f>IFERROR(INDEX($G$123:$AU$178,MATCH($E37,$E$123:$E$178,0),MATCH(AH$6,$G$122:$AU$122,0)),0)</f>
        <v>329.75602229467216</v>
      </c>
      <c r="AI37" s="483">
        <f>IFERROR(INDEX($G$123:$AU$178,MATCH($E37,$E$123:$E$178,0),MATCH(AI$6,$G$122:$AU$122,0)),0)</f>
        <v>330.03253666110317</v>
      </c>
      <c r="AJ37" s="483">
        <f>IFERROR(INDEX($G$123:$AU$178,MATCH($E37,$E$123:$E$178,0),MATCH(AJ$6,$G$122:$AU$122,0)),0)</f>
        <v>330.30905102753411</v>
      </c>
      <c r="AK37" s="483">
        <f>IFERROR(INDEX($G$123:$AU$178,MATCH($E37,$E$123:$E$178,0),MATCH(AK$6,$G$122:$AU$122,0)),0)</f>
        <v>330.58556539396511</v>
      </c>
      <c r="AL37" s="483">
        <f>IFERROR(INDEX($G$123:$AU$178,MATCH($E37,$E$123:$E$178,0),MATCH(AL$6,$G$122:$AU$122,0)),0)</f>
        <v>330.86207976039611</v>
      </c>
      <c r="AM37" s="483">
        <f>IFERROR(INDEX($G$123:$AU$178,MATCH($E37,$E$123:$E$178,0),MATCH(AM$6,$G$122:$AU$122,0)),0)</f>
        <v>331.13859412682706</v>
      </c>
      <c r="AN37" s="483">
        <f>IFERROR(INDEX($G$123:$AU$178,MATCH($E37,$E$123:$E$178,0),MATCH(AN$6,$G$122:$AU$122,0)),0)</f>
        <v>331.415108493258</v>
      </c>
      <c r="AO37" s="483">
        <f>IFERROR(INDEX($G$123:$AU$178,MATCH($E37,$E$123:$E$178,0),MATCH(AO$6,$G$122:$AU$122,0)),0)</f>
        <v>331.69162285968901</v>
      </c>
      <c r="AP37" s="483">
        <f>IFERROR(INDEX($G$123:$AU$178,MATCH($E37,$E$123:$E$178,0),MATCH(AP$6,$G$122:$AU$122,0)),0)</f>
        <v>331.96813722612001</v>
      </c>
      <c r="AQ37" s="483">
        <f>IFERROR(INDEX($G$123:$AU$178,MATCH($E37,$E$123:$E$178,0),MATCH(AQ$6,$G$122:$AU$122,0)),0)</f>
        <v>332.24465159255101</v>
      </c>
      <c r="AR37" s="483">
        <f>IFERROR(INDEX($G$123:$AU$178,MATCH($E37,$E$123:$E$178,0),MATCH(AR$6,$G$122:$AU$122,0)),0)</f>
        <v>332.52116595898195</v>
      </c>
      <c r="AS37" s="483">
        <f>IFERROR(INDEX($G$123:$AU$178,MATCH($E37,$E$123:$E$178,0),MATCH(AS$6,$G$122:$AU$122,0)),0)</f>
        <v>332.79768032541295</v>
      </c>
      <c r="AT37" s="483">
        <f>IFERROR(INDEX($G$123:$AU$178,MATCH($E37,$E$123:$E$178,0),MATCH(AT$6,$G$122:$AU$122,0)),0)</f>
        <v>333.0741946918439</v>
      </c>
      <c r="AU37" s="483">
        <f>IFERROR(INDEX($G$123:$AU$178,MATCH($E37,$E$123:$E$178,0),MATCH(AU$6,$G$122:$AU$122,0)),0)</f>
        <v>333.35070905827496</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row>
    <row r="38" spans="2:111" s="7" customFormat="1" ht="14.4">
      <c r="B38" s="8" t="str">
        <f>Processes!D36</f>
        <v>IMPDSB1</v>
      </c>
      <c r="C38" s="8" t="str">
        <f>Processes!E36</f>
        <v>Import technology - Biodiesel G1</v>
      </c>
      <c r="D38" s="216"/>
      <c r="E38" s="216" t="str">
        <f t="shared" si="0"/>
        <v>DSB1</v>
      </c>
      <c r="F38" s="1119" t="str">
        <f t="shared" si="1"/>
        <v>MKr19</v>
      </c>
      <c r="G38" s="483">
        <f>IFERROR(INDEX($G$123:$AU$178,MATCH($E38,$E$123:$E$178,0),MATCH(G$6,$G$122:$AU$122,0)),0)</f>
        <v>169.073753033598</v>
      </c>
      <c r="H38" s="483">
        <f>IFERROR(INDEX($G$123:$AU$178,MATCH($E38,$E$123:$E$178,0),MATCH(H$6,$G$122:$AU$122,0)),0)</f>
        <v>181.073753033598</v>
      </c>
      <c r="I38" s="483">
        <f>IFERROR(INDEX($G$123:$AU$178,MATCH($E38,$E$123:$E$178,0),MATCH(I$6,$G$122:$AU$122,0)),0)</f>
        <v>197.87375303359798</v>
      </c>
      <c r="J38" s="483">
        <f>IFERROR(INDEX($G$123:$AU$178,MATCH($E38,$E$123:$E$178,0),MATCH(J$6,$G$122:$AU$122,0)),0)</f>
        <v>186.87375303359801</v>
      </c>
      <c r="K38" s="483">
        <f>IFERROR(INDEX($G$123:$AU$178,MATCH($E38,$E$123:$E$178,0),MATCH(K$6,$G$122:$AU$122,0)),0)</f>
        <v>177.17375303359799</v>
      </c>
      <c r="L38" s="483">
        <f>IFERROR(INDEX($G$123:$AU$178,MATCH($E38,$E$123:$E$178,0),MATCH(L$6,$G$122:$AU$122,0)),0)</f>
        <v>140.67375303359799</v>
      </c>
      <c r="M38" s="483">
        <f>IFERROR(INDEX($G$123:$AU$178,MATCH($E38,$E$123:$E$178,0),MATCH(M$6,$G$122:$AU$122,0)),0)</f>
        <v>137.67375303359799</v>
      </c>
      <c r="N38" s="483">
        <f>IFERROR(INDEX($G$123:$AU$178,MATCH($E38,$E$123:$E$178,0),MATCH(N$6,$G$122:$AU$122,0)),0)</f>
        <v>141.87375303359801</v>
      </c>
      <c r="O38" s="483">
        <f>IFERROR(INDEX($G$123:$AU$178,MATCH($E38,$E$123:$E$178,0),MATCH(O$6,$G$122:$AU$122,0)),0)</f>
        <v>165.17482882832152</v>
      </c>
      <c r="P38" s="483">
        <f>IFERROR(INDEX($G$123:$AU$178,MATCH($E38,$E$123:$E$178,0),MATCH(P$6,$G$122:$AU$122,0)),0)</f>
        <v>159.26071664907036</v>
      </c>
      <c r="Q38" s="483">
        <f>IFERROR(INDEX($G$123:$AU$178,MATCH($E38,$E$123:$E$178,0),MATCH(Q$6,$G$122:$AU$122,0)),0)</f>
        <v>157.78077812014482</v>
      </c>
      <c r="R38" s="483">
        <f>IFERROR(INDEX($G$123:$AU$178,MATCH($E38,$E$123:$E$178,0),MATCH(R$6,$G$122:$AU$122,0)),0)</f>
        <v>135.79669270878142</v>
      </c>
      <c r="S38" s="483">
        <f>IFERROR(INDEX($G$123:$AU$178,MATCH($E38,$E$123:$E$178,0),MATCH(S$6,$G$122:$AU$122,0)),0)</f>
        <v>139.20519157948544</v>
      </c>
      <c r="T38" s="483">
        <f>IFERROR(INDEX($G$123:$AU$178,MATCH($E38,$E$123:$E$178,0),MATCH(T$6,$G$122:$AU$122,0)),0)</f>
        <v>141.52827547464079</v>
      </c>
      <c r="U38" s="483">
        <f>IFERROR(INDEX($G$123:$AU$178,MATCH($E38,$E$123:$E$178,0),MATCH(U$6,$G$122:$AU$122,0)),0)</f>
        <v>143.22648461960594</v>
      </c>
      <c r="V38" s="483">
        <f>IFERROR(INDEX($G$123:$AU$178,MATCH($E38,$E$123:$E$178,0),MATCH(V$6,$G$122:$AU$122,0)),0)</f>
        <v>144.46296244613413</v>
      </c>
      <c r="W38" s="483">
        <f>IFERROR(INDEX($G$123:$AU$178,MATCH($E38,$E$123:$E$178,0),MATCH(W$6,$G$122:$AU$122,0)),0)</f>
        <v>145.82842578444325</v>
      </c>
      <c r="X38" s="483">
        <f>IFERROR(INDEX($G$123:$AU$178,MATCH($E38,$E$123:$E$178,0),MATCH(X$6,$G$122:$AU$122,0)),0)</f>
        <v>147.16656455128788</v>
      </c>
      <c r="Y38" s="483">
        <f>IFERROR(INDEX($G$123:$AU$178,MATCH($E38,$E$123:$E$178,0),MATCH(Y$6,$G$122:$AU$122,0)),0)</f>
        <v>148.39768584832805</v>
      </c>
      <c r="Z38" s="483">
        <f>IFERROR(INDEX($G$123:$AU$178,MATCH($E38,$E$123:$E$178,0),MATCH(Z$6,$G$122:$AU$122,0)),0)</f>
        <v>149.69043773526113</v>
      </c>
      <c r="AA38" s="483">
        <f>IFERROR(INDEX($G$123:$AU$178,MATCH($E38,$E$123:$E$178,0),MATCH(AA$6,$G$122:$AU$122,0)),0)</f>
        <v>150.91362763619856</v>
      </c>
      <c r="AB38" s="483">
        <f>IFERROR(INDEX($G$123:$AU$178,MATCH($E38,$E$123:$E$178,0),MATCH(AB$6,$G$122:$AU$122,0)),0)</f>
        <v>150.6074838739957</v>
      </c>
      <c r="AC38" s="483">
        <f>IFERROR(INDEX($G$123:$AU$178,MATCH($E38,$E$123:$E$178,0),MATCH(AC$6,$G$122:$AU$122,0)),0)</f>
        <v>150.30060792749632</v>
      </c>
      <c r="AD38" s="483">
        <f>IFERROR(INDEX($G$123:$AU$178,MATCH($E38,$E$123:$E$178,0),MATCH(AD$6,$G$122:$AU$122,0)),0)</f>
        <v>149.9949990197693</v>
      </c>
      <c r="AE38" s="483">
        <f>IFERROR(INDEX($G$123:$AU$178,MATCH($E38,$E$123:$E$178,0),MATCH(AE$6,$G$122:$AU$122,0)),0)</f>
        <v>149.68862251475585</v>
      </c>
      <c r="AF38" s="483">
        <f>IFERROR(INDEX($G$123:$AU$178,MATCH($E38,$E$123:$E$178,0),MATCH(AF$6,$G$122:$AU$122,0)),0)</f>
        <v>149.3823427062072</v>
      </c>
      <c r="AG38" s="483">
        <f>IFERROR(INDEX($G$123:$AU$178,MATCH($E38,$E$123:$E$178,0),MATCH(AG$6,$G$122:$AU$122,0)),0)</f>
        <v>149.07513701898196</v>
      </c>
      <c r="AH38" s="483">
        <f>IFERROR(INDEX($G$123:$AU$178,MATCH($E38,$E$123:$E$178,0),MATCH(AH$6,$G$122:$AU$122,0)),0)</f>
        <v>148.76901391087415</v>
      </c>
      <c r="AI38" s="483">
        <f>IFERROR(INDEX($G$123:$AU$178,MATCH($E38,$E$123:$E$178,0),MATCH(AI$6,$G$122:$AU$122,0)),0)</f>
        <v>148.46216032655585</v>
      </c>
      <c r="AJ38" s="483">
        <f>IFERROR(INDEX($G$123:$AU$178,MATCH($E38,$E$123:$E$178,0),MATCH(AJ$6,$G$122:$AU$122,0)),0)</f>
        <v>148.15623557987098</v>
      </c>
      <c r="AK38" s="483">
        <f>IFERROR(INDEX($G$123:$AU$178,MATCH($E38,$E$123:$E$178,0),MATCH(AK$6,$G$122:$AU$122,0)),0)</f>
        <v>147.8500089563785</v>
      </c>
      <c r="AL38" s="483">
        <f>IFERROR(INDEX($G$123:$AU$178,MATCH($E38,$E$123:$E$178,0),MATCH(AL$6,$G$122:$AU$122,0)),0)</f>
        <v>147.54378283721061</v>
      </c>
      <c r="AM38" s="483">
        <f>IFERROR(INDEX($G$123:$AU$178,MATCH($E38,$E$123:$E$178,0),MATCH(AM$6,$G$122:$AU$122,0)),0)</f>
        <v>147.24071703721785</v>
      </c>
      <c r="AN38" s="483">
        <f>IFERROR(INDEX($G$123:$AU$178,MATCH($E38,$E$123:$E$178,0),MATCH(AN$6,$G$122:$AU$122,0)),0)</f>
        <v>146.93765697967942</v>
      </c>
      <c r="AO38" s="483">
        <f>IFERROR(INDEX($G$123:$AU$178,MATCH($E38,$E$123:$E$178,0),MATCH(AO$6,$G$122:$AU$122,0)),0)</f>
        <v>146.63460267193747</v>
      </c>
      <c r="AP38" s="483">
        <f>IFERROR(INDEX($G$123:$AU$178,MATCH($E38,$E$123:$E$178,0),MATCH(AP$6,$G$122:$AU$122,0)),0)</f>
        <v>146.33155412134346</v>
      </c>
      <c r="AQ38" s="483">
        <f>IFERROR(INDEX($G$123:$AU$178,MATCH($E38,$E$123:$E$178,0),MATCH(AQ$6,$G$122:$AU$122,0)),0)</f>
        <v>146.02851133525826</v>
      </c>
      <c r="AR38" s="483">
        <f>IFERROR(INDEX($G$123:$AU$178,MATCH($E38,$E$123:$E$178,0),MATCH(AR$6,$G$122:$AU$122,0)),0)</f>
        <v>145.72547432105219</v>
      </c>
      <c r="AS38" s="483">
        <f>IFERROR(INDEX($G$123:$AU$178,MATCH($E38,$E$123:$E$178,0),MATCH(AS$6,$G$122:$AU$122,0)),0)</f>
        <v>145.42244308610498</v>
      </c>
      <c r="AT38" s="483">
        <f>IFERROR(INDEX($G$123:$AU$178,MATCH($E38,$E$123:$E$178,0),MATCH(AT$6,$G$122:$AU$122,0)),0)</f>
        <v>145.11941763780575</v>
      </c>
      <c r="AU38" s="483">
        <f>IFERROR(INDEX($G$123:$AU$178,MATCH($E38,$E$123:$E$178,0),MATCH(AU$6,$G$122:$AU$122,0)),0)</f>
        <v>144.81639798355314</v>
      </c>
      <c r="AV38" s="484">
        <v>5</v>
      </c>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4.4">
      <c r="B39" s="8" t="str">
        <f>Processes!D37</f>
        <v>IMPDSB2</v>
      </c>
      <c r="C39" s="8" t="str">
        <f>Processes!E37</f>
        <v>Import technology - Biodiesel G2</v>
      </c>
      <c r="D39" s="216"/>
      <c r="E39" s="216" t="str">
        <f t="shared" si="0"/>
        <v>DSB2</v>
      </c>
      <c r="F39" s="1119" t="str">
        <f t="shared" si="1"/>
        <v>MKr19</v>
      </c>
      <c r="G39" s="483">
        <f>IFERROR(INDEX($G$123:$AU$178,MATCH($E39,$E$123:$E$178,0),MATCH(G$6,$G$122:$AU$122,0)),0)</f>
        <v>185.98112833695782</v>
      </c>
      <c r="H39" s="483">
        <f>IFERROR(INDEX($G$123:$AU$178,MATCH($E39,$E$123:$E$178,0),MATCH(H$6,$G$122:$AU$122,0)),0)</f>
        <v>244.74750606719599</v>
      </c>
      <c r="I39" s="483">
        <f>IFERROR(INDEX($G$123:$AU$178,MATCH($E39,$E$123:$E$178,0),MATCH(I$6,$G$122:$AU$122,0)),0)</f>
        <v>261.54750606719597</v>
      </c>
      <c r="J39" s="483">
        <f>IFERROR(INDEX($G$123:$AU$178,MATCH($E39,$E$123:$E$178,0),MATCH(J$6,$G$122:$AU$122,0)),0)</f>
        <v>250.547506067196</v>
      </c>
      <c r="K39" s="483">
        <f>IFERROR(INDEX($G$123:$AU$178,MATCH($E39,$E$123:$E$178,0),MATCH(K$6,$G$122:$AU$122,0)),0)</f>
        <v>240.84750606719598</v>
      </c>
      <c r="L39" s="483">
        <f>IFERROR(INDEX($G$123:$AU$178,MATCH($E39,$E$123:$E$178,0),MATCH(L$6,$G$122:$AU$122,0)),0)</f>
        <v>204.34750606719598</v>
      </c>
      <c r="M39" s="483">
        <f>IFERROR(INDEX($G$123:$AU$178,MATCH($E39,$E$123:$E$178,0),MATCH(M$6,$G$122:$AU$122,0)),0)</f>
        <v>201.34750606719598</v>
      </c>
      <c r="N39" s="483">
        <f>IFERROR(INDEX($G$123:$AU$178,MATCH($E39,$E$123:$E$178,0),MATCH(N$6,$G$122:$AU$122,0)),0)</f>
        <v>205.547506067196</v>
      </c>
      <c r="O39" s="483">
        <f>IFERROR(INDEX($G$123:$AU$178,MATCH($E39,$E$123:$E$178,0),MATCH(O$6,$G$122:$AU$122,0)),0)</f>
        <v>228.84858186191951</v>
      </c>
      <c r="P39" s="483">
        <f>IFERROR(INDEX($G$123:$AU$178,MATCH($E39,$E$123:$E$178,0),MATCH(P$6,$G$122:$AU$122,0)),0)</f>
        <v>222.93446968266835</v>
      </c>
      <c r="Q39" s="483">
        <f>IFERROR(INDEX($G$123:$AU$178,MATCH($E39,$E$123:$E$178,0),MATCH(Q$6,$G$122:$AU$122,0)),0)</f>
        <v>221.45453115374281</v>
      </c>
      <c r="R39" s="483">
        <f>IFERROR(INDEX($G$123:$AU$178,MATCH($E39,$E$123:$E$178,0),MATCH(R$6,$G$122:$AU$122,0)),0)</f>
        <v>199.47044574237941</v>
      </c>
      <c r="S39" s="483">
        <f>IFERROR(INDEX($G$123:$AU$178,MATCH($E39,$E$123:$E$178,0),MATCH(S$6,$G$122:$AU$122,0)),0)</f>
        <v>202.87894461308343</v>
      </c>
      <c r="T39" s="483">
        <f>IFERROR(INDEX($G$123:$AU$178,MATCH($E39,$E$123:$E$178,0),MATCH(T$6,$G$122:$AU$122,0)),0)</f>
        <v>205.20202850823878</v>
      </c>
      <c r="U39" s="483">
        <f>IFERROR(INDEX($G$123:$AU$178,MATCH($E39,$E$123:$E$178,0),MATCH(U$6,$G$122:$AU$122,0)),0)</f>
        <v>206.90023765320393</v>
      </c>
      <c r="V39" s="483">
        <f>IFERROR(INDEX($G$123:$AU$178,MATCH($E39,$E$123:$E$178,0),MATCH(V$6,$G$122:$AU$122,0)),0)</f>
        <v>208.13671547973212</v>
      </c>
      <c r="W39" s="483">
        <f>IFERROR(INDEX($G$123:$AU$178,MATCH($E39,$E$123:$E$178,0),MATCH(W$6,$G$122:$AU$122,0)),0)</f>
        <v>209.50217881804124</v>
      </c>
      <c r="X39" s="483">
        <f>IFERROR(INDEX($G$123:$AU$178,MATCH($E39,$E$123:$E$178,0),MATCH(X$6,$G$122:$AU$122,0)),0)</f>
        <v>210.84031758488587</v>
      </c>
      <c r="Y39" s="483">
        <f>IFERROR(INDEX($G$123:$AU$178,MATCH($E39,$E$123:$E$178,0),MATCH(Y$6,$G$122:$AU$122,0)),0)</f>
        <v>212.07143888192604</v>
      </c>
      <c r="Z39" s="483">
        <f>IFERROR(INDEX($G$123:$AU$178,MATCH($E39,$E$123:$E$178,0),MATCH(Z$6,$G$122:$AU$122,0)),0)</f>
        <v>213.36419076885912</v>
      </c>
      <c r="AA39" s="483">
        <f>IFERROR(INDEX($G$123:$AU$178,MATCH($E39,$E$123:$E$178,0),MATCH(AA$6,$G$122:$AU$122,0)),0)</f>
        <v>214.58738066979654</v>
      </c>
      <c r="AB39" s="483">
        <f>IFERROR(INDEX($G$123:$AU$178,MATCH($E39,$E$123:$E$178,0),MATCH(AB$6,$G$122:$AU$122,0)),0)</f>
        <v>214.28123690759369</v>
      </c>
      <c r="AC39" s="483">
        <f>IFERROR(INDEX($G$123:$AU$178,MATCH($E39,$E$123:$E$178,0),MATCH(AC$6,$G$122:$AU$122,0)),0)</f>
        <v>213.97436096109431</v>
      </c>
      <c r="AD39" s="483">
        <f>IFERROR(INDEX($G$123:$AU$178,MATCH($E39,$E$123:$E$178,0),MATCH(AD$6,$G$122:$AU$122,0)),0)</f>
        <v>213.66875205336729</v>
      </c>
      <c r="AE39" s="483">
        <f>IFERROR(INDEX($G$123:$AU$178,MATCH($E39,$E$123:$E$178,0),MATCH(AE$6,$G$122:$AU$122,0)),0)</f>
        <v>213.36237554835384</v>
      </c>
      <c r="AF39" s="483">
        <f>IFERROR(INDEX($G$123:$AU$178,MATCH($E39,$E$123:$E$178,0),MATCH(AF$6,$G$122:$AU$122,0)),0)</f>
        <v>213.05609573980519</v>
      </c>
      <c r="AG39" s="483">
        <f>IFERROR(INDEX($G$123:$AU$178,MATCH($E39,$E$123:$E$178,0),MATCH(AG$6,$G$122:$AU$122,0)),0)</f>
        <v>212.74889005257995</v>
      </c>
      <c r="AH39" s="483">
        <f>IFERROR(INDEX($G$123:$AU$178,MATCH($E39,$E$123:$E$178,0),MATCH(AH$6,$G$122:$AU$122,0)),0)</f>
        <v>212.44276694447214</v>
      </c>
      <c r="AI39" s="483">
        <f>IFERROR(INDEX($G$123:$AU$178,MATCH($E39,$E$123:$E$178,0),MATCH(AI$6,$G$122:$AU$122,0)),0)</f>
        <v>212.13591336015384</v>
      </c>
      <c r="AJ39" s="483">
        <f>IFERROR(INDEX($G$123:$AU$178,MATCH($E39,$E$123:$E$178,0),MATCH(AJ$6,$G$122:$AU$122,0)),0)</f>
        <v>211.82998861346897</v>
      </c>
      <c r="AK39" s="483">
        <f>IFERROR(INDEX($G$123:$AU$178,MATCH($E39,$E$123:$E$178,0),MATCH(AK$6,$G$122:$AU$122,0)),0)</f>
        <v>211.52376198997649</v>
      </c>
      <c r="AL39" s="483">
        <f>IFERROR(INDEX($G$123:$AU$178,MATCH($E39,$E$123:$E$178,0),MATCH(AL$6,$G$122:$AU$122,0)),0)</f>
        <v>211.2175358708086</v>
      </c>
      <c r="AM39" s="483">
        <f>IFERROR(INDEX($G$123:$AU$178,MATCH($E39,$E$123:$E$178,0),MATCH(AM$6,$G$122:$AU$122,0)),0)</f>
        <v>210.91447007081584</v>
      </c>
      <c r="AN39" s="483">
        <f>IFERROR(INDEX($G$123:$AU$178,MATCH($E39,$E$123:$E$178,0),MATCH(AN$6,$G$122:$AU$122,0)),0)</f>
        <v>210.61141001327741</v>
      </c>
      <c r="AO39" s="483">
        <f>IFERROR(INDEX($G$123:$AU$178,MATCH($E39,$E$123:$E$178,0),MATCH(AO$6,$G$122:$AU$122,0)),0)</f>
        <v>210.30835570553546</v>
      </c>
      <c r="AP39" s="483">
        <f>IFERROR(INDEX($G$123:$AU$178,MATCH($E39,$E$123:$E$178,0),MATCH(AP$6,$G$122:$AU$122,0)),0)</f>
        <v>210.00530715494145</v>
      </c>
      <c r="AQ39" s="483">
        <f>IFERROR(INDEX($G$123:$AU$178,MATCH($E39,$E$123:$E$178,0),MATCH(AQ$6,$G$122:$AU$122,0)),0)</f>
        <v>209.70226436885625</v>
      </c>
      <c r="AR39" s="483">
        <f>IFERROR(INDEX($G$123:$AU$178,MATCH($E39,$E$123:$E$178,0),MATCH(AR$6,$G$122:$AU$122,0)),0)</f>
        <v>209.39922735465018</v>
      </c>
      <c r="AS39" s="483">
        <f>IFERROR(INDEX($G$123:$AU$178,MATCH($E39,$E$123:$E$178,0),MATCH(AS$6,$G$122:$AU$122,0)),0)</f>
        <v>209.09619611970297</v>
      </c>
      <c r="AT39" s="483">
        <f>IFERROR(INDEX($G$123:$AU$178,MATCH($E39,$E$123:$E$178,0),MATCH(AT$6,$G$122:$AU$122,0)),0)</f>
        <v>208.79317067140374</v>
      </c>
      <c r="AU39" s="483">
        <f>IFERROR(INDEX($G$123:$AU$178,MATCH($E39,$E$123:$E$178,0),MATCH(AU$6,$G$122:$AU$122,0)),0)</f>
        <v>208.49015101715113</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c r="CA39" s="484"/>
      <c r="CB39" s="484"/>
      <c r="CC39" s="484"/>
      <c r="CD39" s="484"/>
      <c r="CE39" s="484"/>
      <c r="CF39" s="484"/>
      <c r="CG39" s="484"/>
      <c r="CH39" s="484"/>
      <c r="CI39" s="484"/>
      <c r="CJ39" s="484"/>
      <c r="CK39" s="484"/>
      <c r="CL39" s="484"/>
      <c r="CM39" s="484"/>
      <c r="CN39" s="484"/>
      <c r="CO39" s="484"/>
      <c r="CP39" s="484"/>
      <c r="CQ39" s="484"/>
      <c r="CR39" s="484"/>
      <c r="CS39" s="484"/>
      <c r="CT39" s="484"/>
      <c r="CU39" s="484"/>
      <c r="CV39" s="484"/>
      <c r="CW39" s="484"/>
      <c r="CX39" s="484"/>
      <c r="CY39" s="484"/>
      <c r="CZ39" s="484"/>
      <c r="DA39" s="484"/>
      <c r="DB39" s="484"/>
      <c r="DC39" s="484"/>
      <c r="DD39" s="484"/>
      <c r="DE39" s="484"/>
      <c r="DF39" s="484"/>
      <c r="DG39" s="484"/>
    </row>
    <row r="40" spans="2:111" s="7" customFormat="1" ht="14.4">
      <c r="B40" s="8" t="str">
        <f>Processes!D38</f>
        <v>IMPDSE</v>
      </c>
      <c r="C40" s="8" t="str">
        <f>Processes!E38</f>
        <v>Import technology - Electro Diesel</v>
      </c>
      <c r="D40" s="216"/>
      <c r="E40" s="216" t="str">
        <f t="shared" si="0"/>
        <v>DSE</v>
      </c>
      <c r="F40" s="1119" t="str">
        <f t="shared" si="1"/>
        <v>MKr19</v>
      </c>
      <c r="G40" s="483">
        <f>IFERROR(INDEX($G$123:$AU$178,MATCH($E40,$E$123:$E$178,0),MATCH(G$6,$G$122:$AU$122,0)),0)</f>
        <v>371.96225667391565</v>
      </c>
      <c r="H40" s="483">
        <f>IFERROR(INDEX($G$123:$AU$178,MATCH($E40,$E$123:$E$178,0),MATCH(H$6,$G$122:$AU$122,0)),0)</f>
        <v>489.49501213439197</v>
      </c>
      <c r="I40" s="483">
        <f>IFERROR(INDEX($G$123:$AU$178,MATCH($E40,$E$123:$E$178,0),MATCH(I$6,$G$122:$AU$122,0)),0)</f>
        <v>523.09501213439194</v>
      </c>
      <c r="J40" s="483">
        <f>IFERROR(INDEX($G$123:$AU$178,MATCH($E40,$E$123:$E$178,0),MATCH(J$6,$G$122:$AU$122,0)),0)</f>
        <v>501.09501213439199</v>
      </c>
      <c r="K40" s="483">
        <f>IFERROR(INDEX($G$123:$AU$178,MATCH($E40,$E$123:$E$178,0),MATCH(K$6,$G$122:$AU$122,0)),0)</f>
        <v>481.69501213439196</v>
      </c>
      <c r="L40" s="483">
        <f>IFERROR(INDEX($G$123:$AU$178,MATCH($E40,$E$123:$E$178,0),MATCH(L$6,$G$122:$AU$122,0)),0)</f>
        <v>408.69501213439196</v>
      </c>
      <c r="M40" s="483">
        <f>IFERROR(INDEX($G$123:$AU$178,MATCH($E40,$E$123:$E$178,0),MATCH(M$6,$G$122:$AU$122,0)),0)</f>
        <v>402.69501213439196</v>
      </c>
      <c r="N40" s="483">
        <f>IFERROR(INDEX($G$123:$AU$178,MATCH($E40,$E$123:$E$178,0),MATCH(N$6,$G$122:$AU$122,0)),0)</f>
        <v>411.09501213439199</v>
      </c>
      <c r="O40" s="483">
        <f>IFERROR(INDEX($G$123:$AU$178,MATCH($E40,$E$123:$E$178,0),MATCH(O$6,$G$122:$AU$122,0)),0)</f>
        <v>457.69716372383903</v>
      </c>
      <c r="P40" s="483">
        <f>IFERROR(INDEX($G$123:$AU$178,MATCH($E40,$E$123:$E$178,0),MATCH(P$6,$G$122:$AU$122,0)),0)</f>
        <v>445.8689393653367</v>
      </c>
      <c r="Q40" s="483">
        <f>IFERROR(INDEX($G$123:$AU$178,MATCH($E40,$E$123:$E$178,0),MATCH(Q$6,$G$122:$AU$122,0)),0)</f>
        <v>442.90906230748561</v>
      </c>
      <c r="R40" s="483">
        <f>IFERROR(INDEX($G$123:$AU$178,MATCH($E40,$E$123:$E$178,0),MATCH(R$6,$G$122:$AU$122,0)),0)</f>
        <v>398.94089148475882</v>
      </c>
      <c r="S40" s="483">
        <f>IFERROR(INDEX($G$123:$AU$178,MATCH($E40,$E$123:$E$178,0),MATCH(S$6,$G$122:$AU$122,0)),0)</f>
        <v>405.75788922616687</v>
      </c>
      <c r="T40" s="483">
        <f>IFERROR(INDEX($G$123:$AU$178,MATCH($E40,$E$123:$E$178,0),MATCH(T$6,$G$122:$AU$122,0)),0)</f>
        <v>410.40405701647757</v>
      </c>
      <c r="U40" s="483">
        <f>IFERROR(INDEX($G$123:$AU$178,MATCH($E40,$E$123:$E$178,0),MATCH(U$6,$G$122:$AU$122,0)),0)</f>
        <v>413.80047530640786</v>
      </c>
      <c r="V40" s="483">
        <f>IFERROR(INDEX($G$123:$AU$178,MATCH($E40,$E$123:$E$178,0),MATCH(V$6,$G$122:$AU$122,0)),0)</f>
        <v>416.27343095946424</v>
      </c>
      <c r="W40" s="483">
        <f>IFERROR(INDEX($G$123:$AU$178,MATCH($E40,$E$123:$E$178,0),MATCH(W$6,$G$122:$AU$122,0)),0)</f>
        <v>419.00435763608249</v>
      </c>
      <c r="X40" s="483">
        <f>IFERROR(INDEX($G$123:$AU$178,MATCH($E40,$E$123:$E$178,0),MATCH(X$6,$G$122:$AU$122,0)),0)</f>
        <v>421.68063516977173</v>
      </c>
      <c r="Y40" s="483">
        <f>IFERROR(INDEX($G$123:$AU$178,MATCH($E40,$E$123:$E$178,0),MATCH(Y$6,$G$122:$AU$122,0)),0)</f>
        <v>424.14287776385208</v>
      </c>
      <c r="Z40" s="483">
        <f>IFERROR(INDEX($G$123:$AU$178,MATCH($E40,$E$123:$E$178,0),MATCH(Z$6,$G$122:$AU$122,0)),0)</f>
        <v>426.72838153771823</v>
      </c>
      <c r="AA40" s="483">
        <f>IFERROR(INDEX($G$123:$AU$178,MATCH($E40,$E$123:$E$178,0),MATCH(AA$6,$G$122:$AU$122,0)),0)</f>
        <v>429.17476133959309</v>
      </c>
      <c r="AB40" s="483">
        <f>IFERROR(INDEX($G$123:$AU$178,MATCH($E40,$E$123:$E$178,0),MATCH(AB$6,$G$122:$AU$122,0)),0)</f>
        <v>428.56247381518739</v>
      </c>
      <c r="AC40" s="483">
        <f>IFERROR(INDEX($G$123:$AU$178,MATCH($E40,$E$123:$E$178,0),MATCH(AC$6,$G$122:$AU$122,0)),0)</f>
        <v>427.94872192218861</v>
      </c>
      <c r="AD40" s="483">
        <f>IFERROR(INDEX($G$123:$AU$178,MATCH($E40,$E$123:$E$178,0),MATCH(AD$6,$G$122:$AU$122,0)),0)</f>
        <v>427.33750410673457</v>
      </c>
      <c r="AE40" s="483">
        <f>IFERROR(INDEX($G$123:$AU$178,MATCH($E40,$E$123:$E$178,0),MATCH(AE$6,$G$122:$AU$122,0)),0)</f>
        <v>426.72475109670768</v>
      </c>
      <c r="AF40" s="483">
        <f>IFERROR(INDEX($G$123:$AU$178,MATCH($E40,$E$123:$E$178,0),MATCH(AF$6,$G$122:$AU$122,0)),0)</f>
        <v>426.11219147961037</v>
      </c>
      <c r="AG40" s="483">
        <f>IFERROR(INDEX($G$123:$AU$178,MATCH($E40,$E$123:$E$178,0),MATCH(AG$6,$G$122:$AU$122,0)),0)</f>
        <v>425.4977801051599</v>
      </c>
      <c r="AH40" s="483">
        <f>IFERROR(INDEX($G$123:$AU$178,MATCH($E40,$E$123:$E$178,0),MATCH(AH$6,$G$122:$AU$122,0)),0)</f>
        <v>424.88553388894428</v>
      </c>
      <c r="AI40" s="483">
        <f>IFERROR(INDEX($G$123:$AU$178,MATCH($E40,$E$123:$E$178,0),MATCH(AI$6,$G$122:$AU$122,0)),0)</f>
        <v>424.27182672030767</v>
      </c>
      <c r="AJ40" s="483">
        <f>IFERROR(INDEX($G$123:$AU$178,MATCH($E40,$E$123:$E$178,0),MATCH(AJ$6,$G$122:$AU$122,0)),0)</f>
        <v>423.65997722693794</v>
      </c>
      <c r="AK40" s="483">
        <f>IFERROR(INDEX($G$123:$AU$178,MATCH($E40,$E$123:$E$178,0),MATCH(AK$6,$G$122:$AU$122,0)),0)</f>
        <v>423.04752397995298</v>
      </c>
      <c r="AL40" s="483">
        <f>IFERROR(INDEX($G$123:$AU$178,MATCH($E40,$E$123:$E$178,0),MATCH(AL$6,$G$122:$AU$122,0)),0)</f>
        <v>422.43507174161721</v>
      </c>
      <c r="AM40" s="483">
        <f>IFERROR(INDEX($G$123:$AU$178,MATCH($E40,$E$123:$E$178,0),MATCH(AM$6,$G$122:$AU$122,0)),0)</f>
        <v>421.82894014163168</v>
      </c>
      <c r="AN40" s="483">
        <f>IFERROR(INDEX($G$123:$AU$178,MATCH($E40,$E$123:$E$178,0),MATCH(AN$6,$G$122:$AU$122,0)),0)</f>
        <v>421.22282002655481</v>
      </c>
      <c r="AO40" s="483">
        <f>IFERROR(INDEX($G$123:$AU$178,MATCH($E40,$E$123:$E$178,0),MATCH(AO$6,$G$122:$AU$122,0)),0)</f>
        <v>420.61671141107092</v>
      </c>
      <c r="AP40" s="483">
        <f>IFERROR(INDEX($G$123:$AU$178,MATCH($E40,$E$123:$E$178,0),MATCH(AP$6,$G$122:$AU$122,0)),0)</f>
        <v>420.0106143098829</v>
      </c>
      <c r="AQ40" s="483">
        <f>IFERROR(INDEX($G$123:$AU$178,MATCH($E40,$E$123:$E$178,0),MATCH(AQ$6,$G$122:$AU$122,0)),0)</f>
        <v>419.4045287377125</v>
      </c>
      <c r="AR40" s="483">
        <f>IFERROR(INDEX($G$123:$AU$178,MATCH($E40,$E$123:$E$178,0),MATCH(AR$6,$G$122:$AU$122,0)),0)</f>
        <v>418.79845470930036</v>
      </c>
      <c r="AS40" s="483">
        <f>IFERROR(INDEX($G$123:$AU$178,MATCH($E40,$E$123:$E$178,0),MATCH(AS$6,$G$122:$AU$122,0)),0)</f>
        <v>418.19239223940593</v>
      </c>
      <c r="AT40" s="483">
        <f>IFERROR(INDEX($G$123:$AU$178,MATCH($E40,$E$123:$E$178,0),MATCH(AT$6,$G$122:$AU$122,0)),0)</f>
        <v>417.58634134280749</v>
      </c>
      <c r="AU40" s="483">
        <f>IFERROR(INDEX($G$123:$AU$178,MATCH($E40,$E$123:$E$178,0),MATCH(AU$6,$G$122:$AU$122,0)),0)</f>
        <v>416.98030203430227</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4.4">
      <c r="B41" s="8" t="str">
        <f>Processes!D39</f>
        <v>IMPGSB1</v>
      </c>
      <c r="C41" s="8" t="str">
        <f>Processes!E39</f>
        <v>Import technology - Bioethanol G1</v>
      </c>
      <c r="D41" s="216"/>
      <c r="E41" s="216" t="str">
        <f t="shared" si="0"/>
        <v>GSB1</v>
      </c>
      <c r="F41" s="1119" t="str">
        <f t="shared" si="1"/>
        <v>MKr19</v>
      </c>
      <c r="G41" s="483">
        <f>IFERROR(INDEX($G$123:$AU$178,MATCH($E41,$E$123:$E$178,0),MATCH(G$6,$G$122:$AU$122,0)),0)</f>
        <v>191.9869989234187</v>
      </c>
      <c r="H41" s="483">
        <f>IFERROR(INDEX($G$123:$AU$178,MATCH($E41,$E$123:$E$178,0),MATCH(H$6,$G$122:$AU$122,0)),0)</f>
        <v>222.08699892341872</v>
      </c>
      <c r="I41" s="483">
        <f>IFERROR(INDEX($G$123:$AU$178,MATCH($E41,$E$123:$E$178,0),MATCH(I$6,$G$122:$AU$122,0)),0)</f>
        <v>235.88699892341867</v>
      </c>
      <c r="J41" s="483">
        <f>IFERROR(INDEX($G$123:$AU$178,MATCH($E41,$E$123:$E$178,0),MATCH(J$6,$G$122:$AU$122,0)),0)</f>
        <v>221.18699892341868</v>
      </c>
      <c r="K41" s="483">
        <f>IFERROR(INDEX($G$123:$AU$178,MATCH($E41,$E$123:$E$178,0),MATCH(K$6,$G$122:$AU$122,0)),0)</f>
        <v>213.9869989234187</v>
      </c>
      <c r="L41" s="483">
        <f>IFERROR(INDEX($G$123:$AU$178,MATCH($E41,$E$123:$E$178,0),MATCH(L$6,$G$122:$AU$122,0)),0)</f>
        <v>177.3869989234187</v>
      </c>
      <c r="M41" s="483">
        <f>IFERROR(INDEX($G$123:$AU$178,MATCH($E41,$E$123:$E$178,0),MATCH(M$6,$G$122:$AU$122,0)),0)</f>
        <v>174.4869989234187</v>
      </c>
      <c r="N41" s="483">
        <f>IFERROR(INDEX($G$123:$AU$178,MATCH($E41,$E$123:$E$178,0),MATCH(N$6,$G$122:$AU$122,0)),0)</f>
        <v>178.58699892341872</v>
      </c>
      <c r="O41" s="483">
        <f>IFERROR(INDEX($G$123:$AU$178,MATCH($E41,$E$123:$E$178,0),MATCH(O$6,$G$122:$AU$122,0)),0)</f>
        <v>201.58807471814222</v>
      </c>
      <c r="P41" s="483">
        <f>IFERROR(INDEX($G$123:$AU$178,MATCH($E41,$E$123:$E$178,0),MATCH(P$6,$G$122:$AU$122,0)),0)</f>
        <v>196.93396253889108</v>
      </c>
      <c r="Q41" s="483">
        <f>IFERROR(INDEX($G$123:$AU$178,MATCH($E41,$E$123:$E$178,0),MATCH(Q$6,$G$122:$AU$122,0)),0)</f>
        <v>195.45402400996551</v>
      </c>
      <c r="R41" s="483">
        <f>IFERROR(INDEX($G$123:$AU$178,MATCH($E41,$E$123:$E$178,0),MATCH(R$6,$G$122:$AU$122,0)),0)</f>
        <v>173.46993859860214</v>
      </c>
      <c r="S41" s="483">
        <f>IFERROR(INDEX($G$123:$AU$178,MATCH($E41,$E$123:$E$178,0),MATCH(S$6,$G$122:$AU$122,0)),0)</f>
        <v>176.87843746930616</v>
      </c>
      <c r="T41" s="483">
        <f>IFERROR(INDEX($G$123:$AU$178,MATCH($E41,$E$123:$E$178,0),MATCH(T$6,$G$122:$AU$122,0)),0)</f>
        <v>179.20152136446148</v>
      </c>
      <c r="U41" s="483">
        <f>IFERROR(INDEX($G$123:$AU$178,MATCH($E41,$E$123:$E$178,0),MATCH(U$6,$G$122:$AU$122,0)),0)</f>
        <v>180.89973050942663</v>
      </c>
      <c r="V41" s="483">
        <f>IFERROR(INDEX($G$123:$AU$178,MATCH($E41,$E$123:$E$178,0),MATCH(V$6,$G$122:$AU$122,0)),0)</f>
        <v>182.13620833595482</v>
      </c>
      <c r="W41" s="483">
        <f>IFERROR(INDEX($G$123:$AU$178,MATCH($E41,$E$123:$E$178,0),MATCH(W$6,$G$122:$AU$122,0)),0)</f>
        <v>183.50167167426395</v>
      </c>
      <c r="X41" s="483">
        <f>IFERROR(INDEX($G$123:$AU$178,MATCH($E41,$E$123:$E$178,0),MATCH(X$6,$G$122:$AU$122,0)),0)</f>
        <v>184.83981044110857</v>
      </c>
      <c r="Y41" s="483">
        <f>IFERROR(INDEX($G$123:$AU$178,MATCH($E41,$E$123:$E$178,0),MATCH(Y$6,$G$122:$AU$122,0)),0)</f>
        <v>186.07093173814874</v>
      </c>
      <c r="Z41" s="483">
        <f>IFERROR(INDEX($G$123:$AU$178,MATCH($E41,$E$123:$E$178,0),MATCH(Z$6,$G$122:$AU$122,0)),0)</f>
        <v>187.36368362508182</v>
      </c>
      <c r="AA41" s="483">
        <f>IFERROR(INDEX($G$123:$AU$178,MATCH($E41,$E$123:$E$178,0),MATCH(AA$6,$G$122:$AU$122,0)),0)</f>
        <v>188.58687352601925</v>
      </c>
      <c r="AB41" s="483">
        <f>IFERROR(INDEX($G$123:$AU$178,MATCH($E41,$E$123:$E$178,0),MATCH(AB$6,$G$122:$AU$122,0)),0)</f>
        <v>188.2807297638164</v>
      </c>
      <c r="AC41" s="483">
        <f>IFERROR(INDEX($G$123:$AU$178,MATCH($E41,$E$123:$E$178,0),MATCH(AC$6,$G$122:$AU$122,0)),0)</f>
        <v>187.97385381731704</v>
      </c>
      <c r="AD41" s="483">
        <f>IFERROR(INDEX($G$123:$AU$178,MATCH($E41,$E$123:$E$178,0),MATCH(AD$6,$G$122:$AU$122,0)),0)</f>
        <v>187.66824490958999</v>
      </c>
      <c r="AE41" s="483">
        <f>IFERROR(INDEX($G$123:$AU$178,MATCH($E41,$E$123:$E$178,0),MATCH(AE$6,$G$122:$AU$122,0)),0)</f>
        <v>187.36186840457654</v>
      </c>
      <c r="AF41" s="483">
        <f>IFERROR(INDEX($G$123:$AU$178,MATCH($E41,$E$123:$E$178,0),MATCH(AF$6,$G$122:$AU$122,0)),0)</f>
        <v>187.05558859602792</v>
      </c>
      <c r="AG41" s="483">
        <f>IFERROR(INDEX($G$123:$AU$178,MATCH($E41,$E$123:$E$178,0),MATCH(AG$6,$G$122:$AU$122,0)),0)</f>
        <v>186.74838290880265</v>
      </c>
      <c r="AH41" s="483">
        <f>IFERROR(INDEX($G$123:$AU$178,MATCH($E41,$E$123:$E$178,0),MATCH(AH$6,$G$122:$AU$122,0)),0)</f>
        <v>186.44225980069484</v>
      </c>
      <c r="AI41" s="483">
        <f>IFERROR(INDEX($G$123:$AU$178,MATCH($E41,$E$123:$E$178,0),MATCH(AI$6,$G$122:$AU$122,0)),0)</f>
        <v>186.13540621637654</v>
      </c>
      <c r="AJ41" s="483">
        <f>IFERROR(INDEX($G$123:$AU$178,MATCH($E41,$E$123:$E$178,0),MATCH(AJ$6,$G$122:$AU$122,0)),0)</f>
        <v>185.8294814696917</v>
      </c>
      <c r="AK41" s="483">
        <f>IFERROR(INDEX($G$123:$AU$178,MATCH($E41,$E$123:$E$178,0),MATCH(AK$6,$G$122:$AU$122,0)),0)</f>
        <v>185.52325484619922</v>
      </c>
      <c r="AL41" s="483">
        <f>IFERROR(INDEX($G$123:$AU$178,MATCH($E41,$E$123:$E$178,0),MATCH(AL$6,$G$122:$AU$122,0)),0)</f>
        <v>185.21702872703131</v>
      </c>
      <c r="AM41" s="483">
        <f>IFERROR(INDEX($G$123:$AU$178,MATCH($E41,$E$123:$E$178,0),MATCH(AM$6,$G$122:$AU$122,0)),0)</f>
        <v>184.91396292703854</v>
      </c>
      <c r="AN41" s="483">
        <f>IFERROR(INDEX($G$123:$AU$178,MATCH($E41,$E$123:$E$178,0),MATCH(AN$6,$G$122:$AU$122,0)),0)</f>
        <v>184.61090286950014</v>
      </c>
      <c r="AO41" s="483">
        <f>IFERROR(INDEX($G$123:$AU$178,MATCH($E41,$E$123:$E$178,0),MATCH(AO$6,$G$122:$AU$122,0)),0)</f>
        <v>184.30784856175819</v>
      </c>
      <c r="AP41" s="483">
        <f>IFERROR(INDEX($G$123:$AU$178,MATCH($E41,$E$123:$E$178,0),MATCH(AP$6,$G$122:$AU$122,0)),0)</f>
        <v>184.00480001116415</v>
      </c>
      <c r="AQ41" s="483">
        <f>IFERROR(INDEX($G$123:$AU$178,MATCH($E41,$E$123:$E$178,0),MATCH(AQ$6,$G$122:$AU$122,0)),0)</f>
        <v>183.70175722507895</v>
      </c>
      <c r="AR41" s="483">
        <f>IFERROR(INDEX($G$123:$AU$178,MATCH($E41,$E$123:$E$178,0),MATCH(AR$6,$G$122:$AU$122,0)),0)</f>
        <v>183.39872021087291</v>
      </c>
      <c r="AS41" s="483">
        <f>IFERROR(INDEX($G$123:$AU$178,MATCH($E41,$E$123:$E$178,0),MATCH(AS$6,$G$122:$AU$122,0)),0)</f>
        <v>183.09568897592567</v>
      </c>
      <c r="AT41" s="483">
        <f>IFERROR(INDEX($G$123:$AU$178,MATCH($E41,$E$123:$E$178,0),MATCH(AT$6,$G$122:$AU$122,0)),0)</f>
        <v>182.79266352762647</v>
      </c>
      <c r="AU41" s="483">
        <f>IFERROR(INDEX($G$123:$AU$178,MATCH($E41,$E$123:$E$178,0),MATCH(AU$6,$G$122:$AU$122,0)),0)</f>
        <v>182.48964387337384</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4.4">
      <c r="B42" s="8" t="str">
        <f>Processes!D40</f>
        <v>IMPGSB2</v>
      </c>
      <c r="C42" s="8" t="str">
        <f>Processes!E40</f>
        <v>Import technology - Bioethanol G2</v>
      </c>
      <c r="D42" s="216"/>
      <c r="E42" s="216" t="str">
        <f t="shared" si="0"/>
        <v>GSB2</v>
      </c>
      <c r="F42" s="1119" t="str">
        <f t="shared" si="1"/>
        <v>MKr19</v>
      </c>
      <c r="G42" s="483">
        <f>IFERROR(INDEX($G$123:$AU$178,MATCH($E42,$E$123:$E$178,0),MATCH(G$6,$G$122:$AU$122,0)),0)</f>
        <v>211.18569881576059</v>
      </c>
      <c r="H42" s="483">
        <f>IFERROR(INDEX($G$123:$AU$178,MATCH($E42,$E$123:$E$178,0),MATCH(H$6,$G$122:$AU$122,0)),0)</f>
        <v>321.2739978468374</v>
      </c>
      <c r="I42" s="483">
        <f>IFERROR(INDEX($G$123:$AU$178,MATCH($E42,$E$123:$E$178,0),MATCH(I$6,$G$122:$AU$122,0)),0)</f>
        <v>335.07399784683736</v>
      </c>
      <c r="J42" s="483">
        <f>IFERROR(INDEX($G$123:$AU$178,MATCH($E42,$E$123:$E$178,0),MATCH(J$6,$G$122:$AU$122,0)),0)</f>
        <v>320.37399784683737</v>
      </c>
      <c r="K42" s="483">
        <f>IFERROR(INDEX($G$123:$AU$178,MATCH($E42,$E$123:$E$178,0),MATCH(K$6,$G$122:$AU$122,0)),0)</f>
        <v>313.17399784683738</v>
      </c>
      <c r="L42" s="483">
        <f>IFERROR(INDEX($G$123:$AU$178,MATCH($E42,$E$123:$E$178,0),MATCH(L$6,$G$122:$AU$122,0)),0)</f>
        <v>276.57399784683741</v>
      </c>
      <c r="M42" s="483">
        <f>IFERROR(INDEX($G$123:$AU$178,MATCH($E42,$E$123:$E$178,0),MATCH(M$6,$G$122:$AU$122,0)),0)</f>
        <v>273.67399784683738</v>
      </c>
      <c r="N42" s="483">
        <f>IFERROR(INDEX($G$123:$AU$178,MATCH($E42,$E$123:$E$178,0),MATCH(N$6,$G$122:$AU$122,0)),0)</f>
        <v>277.7739978468374</v>
      </c>
      <c r="O42" s="483">
        <f>IFERROR(INDEX($G$123:$AU$178,MATCH($E42,$E$123:$E$178,0),MATCH(O$6,$G$122:$AU$122,0)),0)</f>
        <v>300.77507364156094</v>
      </c>
      <c r="P42" s="483">
        <f>IFERROR(INDEX($G$123:$AU$178,MATCH($E42,$E$123:$E$178,0),MATCH(P$6,$G$122:$AU$122,0)),0)</f>
        <v>296.12096146230977</v>
      </c>
      <c r="Q42" s="483">
        <f>IFERROR(INDEX($G$123:$AU$178,MATCH($E42,$E$123:$E$178,0),MATCH(Q$6,$G$122:$AU$122,0)),0)</f>
        <v>294.64102293338419</v>
      </c>
      <c r="R42" s="483">
        <f>IFERROR(INDEX($G$123:$AU$178,MATCH($E42,$E$123:$E$178,0),MATCH(R$6,$G$122:$AU$122,0)),0)</f>
        <v>272.65693752202083</v>
      </c>
      <c r="S42" s="483">
        <f>IFERROR(INDEX($G$123:$AU$178,MATCH($E42,$E$123:$E$178,0),MATCH(S$6,$G$122:$AU$122,0)),0)</f>
        <v>276.06543639272485</v>
      </c>
      <c r="T42" s="483">
        <f>IFERROR(INDEX($G$123:$AU$178,MATCH($E42,$E$123:$E$178,0),MATCH(T$6,$G$122:$AU$122,0)),0)</f>
        <v>278.38852028788017</v>
      </c>
      <c r="U42" s="483">
        <f>IFERROR(INDEX($G$123:$AU$178,MATCH($E42,$E$123:$E$178,0),MATCH(U$6,$G$122:$AU$122,0)),0)</f>
        <v>280.08672943284535</v>
      </c>
      <c r="V42" s="483">
        <f>IFERROR(INDEX($G$123:$AU$178,MATCH($E42,$E$123:$E$178,0),MATCH(V$6,$G$122:$AU$122,0)),0)</f>
        <v>281.32320725937353</v>
      </c>
      <c r="W42" s="483">
        <f>IFERROR(INDEX($G$123:$AU$178,MATCH($E42,$E$123:$E$178,0),MATCH(W$6,$G$122:$AU$122,0)),0)</f>
        <v>282.68867059768263</v>
      </c>
      <c r="X42" s="483">
        <f>IFERROR(INDEX($G$123:$AU$178,MATCH($E42,$E$123:$E$178,0),MATCH(X$6,$G$122:$AU$122,0)),0)</f>
        <v>284.02680936452725</v>
      </c>
      <c r="Y42" s="483">
        <f>IFERROR(INDEX($G$123:$AU$178,MATCH($E42,$E$123:$E$178,0),MATCH(Y$6,$G$122:$AU$122,0)),0)</f>
        <v>285.25793066156746</v>
      </c>
      <c r="Z42" s="483">
        <f>IFERROR(INDEX($G$123:$AU$178,MATCH($E42,$E$123:$E$178,0),MATCH(Z$6,$G$122:$AU$122,0)),0)</f>
        <v>286.5506825485005</v>
      </c>
      <c r="AA42" s="483">
        <f>IFERROR(INDEX($G$123:$AU$178,MATCH($E42,$E$123:$E$178,0),MATCH(AA$6,$G$122:$AU$122,0)),0)</f>
        <v>287.77387244943793</v>
      </c>
      <c r="AB42" s="483">
        <f>IFERROR(INDEX($G$123:$AU$178,MATCH($E42,$E$123:$E$178,0),MATCH(AB$6,$G$122:$AU$122,0)),0)</f>
        <v>287.46772868723508</v>
      </c>
      <c r="AC42" s="483">
        <f>IFERROR(INDEX($G$123:$AU$178,MATCH($E42,$E$123:$E$178,0),MATCH(AC$6,$G$122:$AU$122,0)),0)</f>
        <v>287.16085274073572</v>
      </c>
      <c r="AD42" s="483">
        <f>IFERROR(INDEX($G$123:$AU$178,MATCH($E42,$E$123:$E$178,0),MATCH(AD$6,$G$122:$AU$122,0)),0)</f>
        <v>286.85524383300867</v>
      </c>
      <c r="AE42" s="483">
        <f>IFERROR(INDEX($G$123:$AU$178,MATCH($E42,$E$123:$E$178,0),MATCH(AE$6,$G$122:$AU$122,0)),0)</f>
        <v>286.54886732799525</v>
      </c>
      <c r="AF42" s="483">
        <f>IFERROR(INDEX($G$123:$AU$178,MATCH($E42,$E$123:$E$178,0),MATCH(AF$6,$G$122:$AU$122,0)),0)</f>
        <v>286.2425875194466</v>
      </c>
      <c r="AG42" s="483">
        <f>IFERROR(INDEX($G$123:$AU$178,MATCH($E42,$E$123:$E$178,0),MATCH(AG$6,$G$122:$AU$122,0)),0)</f>
        <v>285.93538183222137</v>
      </c>
      <c r="AH42" s="483">
        <f>IFERROR(INDEX($G$123:$AU$178,MATCH($E42,$E$123:$E$178,0),MATCH(AH$6,$G$122:$AU$122,0)),0)</f>
        <v>285.62925872411353</v>
      </c>
      <c r="AI42" s="483">
        <f>IFERROR(INDEX($G$123:$AU$178,MATCH($E42,$E$123:$E$178,0),MATCH(AI$6,$G$122:$AU$122,0)),0)</f>
        <v>285.32240513979525</v>
      </c>
      <c r="AJ42" s="483">
        <f>IFERROR(INDEX($G$123:$AU$178,MATCH($E42,$E$123:$E$178,0),MATCH(AJ$6,$G$122:$AU$122,0)),0)</f>
        <v>285.01648039311038</v>
      </c>
      <c r="AK42" s="483">
        <f>IFERROR(INDEX($G$123:$AU$178,MATCH($E42,$E$123:$E$178,0),MATCH(AK$6,$G$122:$AU$122,0)),0)</f>
        <v>284.71025376961791</v>
      </c>
      <c r="AL42" s="483">
        <f>IFERROR(INDEX($G$123:$AU$178,MATCH($E42,$E$123:$E$178,0),MATCH(AL$6,$G$122:$AU$122,0)),0)</f>
        <v>284.40402765045002</v>
      </c>
      <c r="AM42" s="483">
        <f>IFERROR(INDEX($G$123:$AU$178,MATCH($E42,$E$123:$E$178,0),MATCH(AM$6,$G$122:$AU$122,0)),0)</f>
        <v>284.10096185045722</v>
      </c>
      <c r="AN42" s="483">
        <f>IFERROR(INDEX($G$123:$AU$178,MATCH($E42,$E$123:$E$178,0),MATCH(AN$6,$G$122:$AU$122,0)),0)</f>
        <v>283.79790179291882</v>
      </c>
      <c r="AO42" s="483">
        <f>IFERROR(INDEX($G$123:$AU$178,MATCH($E42,$E$123:$E$178,0),MATCH(AO$6,$G$122:$AU$122,0)),0)</f>
        <v>283.49484748517688</v>
      </c>
      <c r="AP42" s="483">
        <f>IFERROR(INDEX($G$123:$AU$178,MATCH($E42,$E$123:$E$178,0),MATCH(AP$6,$G$122:$AU$122,0)),0)</f>
        <v>283.19179893458283</v>
      </c>
      <c r="AQ42" s="483">
        <f>IFERROR(INDEX($G$123:$AU$178,MATCH($E42,$E$123:$E$178,0),MATCH(AQ$6,$G$122:$AU$122,0)),0)</f>
        <v>282.88875614849763</v>
      </c>
      <c r="AR42" s="483">
        <f>IFERROR(INDEX($G$123:$AU$178,MATCH($E42,$E$123:$E$178,0),MATCH(AR$6,$G$122:$AU$122,0)),0)</f>
        <v>282.58571913429159</v>
      </c>
      <c r="AS42" s="483">
        <f>IFERROR(INDEX($G$123:$AU$178,MATCH($E42,$E$123:$E$178,0),MATCH(AS$6,$G$122:$AU$122,0)),0)</f>
        <v>282.28268789934435</v>
      </c>
      <c r="AT42" s="483">
        <f>IFERROR(INDEX($G$123:$AU$178,MATCH($E42,$E$123:$E$178,0),MATCH(AT$6,$G$122:$AU$122,0)),0)</f>
        <v>281.97966245104516</v>
      </c>
      <c r="AU42" s="483">
        <f>IFERROR(INDEX($G$123:$AU$178,MATCH($E42,$E$123:$E$178,0),MATCH(AU$6,$G$122:$AU$122,0)),0)</f>
        <v>281.67664279679252</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s="7" customFormat="1" ht="14.4">
      <c r="B43" s="8" t="str">
        <f>Processes!D41</f>
        <v>IMPGSE</v>
      </c>
      <c r="C43" s="8" t="str">
        <f>Processes!E41</f>
        <v>Import technology - Electro Gasoline</v>
      </c>
      <c r="D43" s="216"/>
      <c r="E43" s="216" t="str">
        <f t="shared" si="0"/>
        <v>GSE</v>
      </c>
      <c r="F43" s="1119" t="str">
        <f t="shared" si="1"/>
        <v>MKr19</v>
      </c>
      <c r="G43" s="483">
        <f>IFERROR(INDEX($G$123:$AU$178,MATCH($E43,$E$123:$E$178,0),MATCH(G$6,$G$122:$AU$122,0)),0)</f>
        <v>422.37139763152118</v>
      </c>
      <c r="H43" s="483">
        <f>IFERROR(INDEX($G$123:$AU$178,MATCH($E43,$E$123:$E$178,0),MATCH(H$6,$G$122:$AU$122,0)),0)</f>
        <v>642.54799569367481</v>
      </c>
      <c r="I43" s="483">
        <f>IFERROR(INDEX($G$123:$AU$178,MATCH($E43,$E$123:$E$178,0),MATCH(I$6,$G$122:$AU$122,0)),0)</f>
        <v>670.14799569367472</v>
      </c>
      <c r="J43" s="483">
        <f>IFERROR(INDEX($G$123:$AU$178,MATCH($E43,$E$123:$E$178,0),MATCH(J$6,$G$122:$AU$122,0)),0)</f>
        <v>640.74799569367474</v>
      </c>
      <c r="K43" s="483">
        <f>IFERROR(INDEX($G$123:$AU$178,MATCH($E43,$E$123:$E$178,0),MATCH(K$6,$G$122:$AU$122,0)),0)</f>
        <v>626.34799569367476</v>
      </c>
      <c r="L43" s="483">
        <f>IFERROR(INDEX($G$123:$AU$178,MATCH($E43,$E$123:$E$178,0),MATCH(L$6,$G$122:$AU$122,0)),0)</f>
        <v>553.14799569367483</v>
      </c>
      <c r="M43" s="483">
        <f>IFERROR(INDEX($G$123:$AU$178,MATCH($E43,$E$123:$E$178,0),MATCH(M$6,$G$122:$AU$122,0)),0)</f>
        <v>547.34799569367476</v>
      </c>
      <c r="N43" s="483">
        <f>IFERROR(INDEX($G$123:$AU$178,MATCH($E43,$E$123:$E$178,0),MATCH(N$6,$G$122:$AU$122,0)),0)</f>
        <v>555.54799569367481</v>
      </c>
      <c r="O43" s="483">
        <f>IFERROR(INDEX($G$123:$AU$178,MATCH($E43,$E$123:$E$178,0),MATCH(O$6,$G$122:$AU$122,0)),0)</f>
        <v>601.55014728312187</v>
      </c>
      <c r="P43" s="483">
        <f>IFERROR(INDEX($G$123:$AU$178,MATCH($E43,$E$123:$E$178,0),MATCH(P$6,$G$122:$AU$122,0)),0)</f>
        <v>592.24192292461953</v>
      </c>
      <c r="Q43" s="483">
        <f>IFERROR(INDEX($G$123:$AU$178,MATCH($E43,$E$123:$E$178,0),MATCH(Q$6,$G$122:$AU$122,0)),0)</f>
        <v>589.28204586676839</v>
      </c>
      <c r="R43" s="483">
        <f>IFERROR(INDEX($G$123:$AU$178,MATCH($E43,$E$123:$E$178,0),MATCH(R$6,$G$122:$AU$122,0)),0)</f>
        <v>545.31387504404165</v>
      </c>
      <c r="S43" s="483">
        <f>IFERROR(INDEX($G$123:$AU$178,MATCH($E43,$E$123:$E$178,0),MATCH(S$6,$G$122:$AU$122,0)),0)</f>
        <v>552.1308727854497</v>
      </c>
      <c r="T43" s="483">
        <f>IFERROR(INDEX($G$123:$AU$178,MATCH($E43,$E$123:$E$178,0),MATCH(T$6,$G$122:$AU$122,0)),0)</f>
        <v>556.77704057576034</v>
      </c>
      <c r="U43" s="483">
        <f>IFERROR(INDEX($G$123:$AU$178,MATCH($E43,$E$123:$E$178,0),MATCH(U$6,$G$122:$AU$122,0)),0)</f>
        <v>560.17345886569069</v>
      </c>
      <c r="V43" s="483">
        <f>IFERROR(INDEX($G$123:$AU$178,MATCH($E43,$E$123:$E$178,0),MATCH(V$6,$G$122:$AU$122,0)),0)</f>
        <v>562.64641451874706</v>
      </c>
      <c r="W43" s="483">
        <f>IFERROR(INDEX($G$123:$AU$178,MATCH($E43,$E$123:$E$178,0),MATCH(W$6,$G$122:$AU$122,0)),0)</f>
        <v>565.37734119536526</v>
      </c>
      <c r="X43" s="483">
        <f>IFERROR(INDEX($G$123:$AU$178,MATCH($E43,$E$123:$E$178,0),MATCH(X$6,$G$122:$AU$122,0)),0)</f>
        <v>568.05361872905451</v>
      </c>
      <c r="Y43" s="483">
        <f>IFERROR(INDEX($G$123:$AU$178,MATCH($E43,$E$123:$E$178,0),MATCH(Y$6,$G$122:$AU$122,0)),0)</f>
        <v>570.51586132313491</v>
      </c>
      <c r="Z43" s="483">
        <f>IFERROR(INDEX($G$123:$AU$178,MATCH($E43,$E$123:$E$178,0),MATCH(Z$6,$G$122:$AU$122,0)),0)</f>
        <v>573.10136509700101</v>
      </c>
      <c r="AA43" s="483">
        <f>IFERROR(INDEX($G$123:$AU$178,MATCH($E43,$E$123:$E$178,0),MATCH(AA$6,$G$122:$AU$122,0)),0)</f>
        <v>575.54774489887586</v>
      </c>
      <c r="AB43" s="483">
        <f>IFERROR(INDEX($G$123:$AU$178,MATCH($E43,$E$123:$E$178,0),MATCH(AB$6,$G$122:$AU$122,0)),0)</f>
        <v>574.93545737447016</v>
      </c>
      <c r="AC43" s="483">
        <f>IFERROR(INDEX($G$123:$AU$178,MATCH($E43,$E$123:$E$178,0),MATCH(AC$6,$G$122:$AU$122,0)),0)</f>
        <v>574.32170548147144</v>
      </c>
      <c r="AD43" s="483">
        <f>IFERROR(INDEX($G$123:$AU$178,MATCH($E43,$E$123:$E$178,0),MATCH(AD$6,$G$122:$AU$122,0)),0)</f>
        <v>573.71048766601734</v>
      </c>
      <c r="AE43" s="483">
        <f>IFERROR(INDEX($G$123:$AU$178,MATCH($E43,$E$123:$E$178,0),MATCH(AE$6,$G$122:$AU$122,0)),0)</f>
        <v>573.09773465599051</v>
      </c>
      <c r="AF43" s="483">
        <f>IFERROR(INDEX($G$123:$AU$178,MATCH($E43,$E$123:$E$178,0),MATCH(AF$6,$G$122:$AU$122,0)),0)</f>
        <v>572.4851750388932</v>
      </c>
      <c r="AG43" s="483">
        <f>IFERROR(INDEX($G$123:$AU$178,MATCH($E43,$E$123:$E$178,0),MATCH(AG$6,$G$122:$AU$122,0)),0)</f>
        <v>571.87076366444273</v>
      </c>
      <c r="AH43" s="483">
        <f>IFERROR(INDEX($G$123:$AU$178,MATCH($E43,$E$123:$E$178,0),MATCH(AH$6,$G$122:$AU$122,0)),0)</f>
        <v>571.25851744822705</v>
      </c>
      <c r="AI43" s="483">
        <f>IFERROR(INDEX($G$123:$AU$178,MATCH($E43,$E$123:$E$178,0),MATCH(AI$6,$G$122:$AU$122,0)),0)</f>
        <v>570.6448102795905</v>
      </c>
      <c r="AJ43" s="483">
        <f>IFERROR(INDEX($G$123:$AU$178,MATCH($E43,$E$123:$E$178,0),MATCH(AJ$6,$G$122:$AU$122,0)),0)</f>
        <v>570.03296078622077</v>
      </c>
      <c r="AK43" s="483">
        <f>IFERROR(INDEX($G$123:$AU$178,MATCH($E43,$E$123:$E$178,0),MATCH(AK$6,$G$122:$AU$122,0)),0)</f>
        <v>569.42050753923581</v>
      </c>
      <c r="AL43" s="483">
        <f>IFERROR(INDEX($G$123:$AU$178,MATCH($E43,$E$123:$E$178,0),MATCH(AL$6,$G$122:$AU$122,0)),0)</f>
        <v>568.80805530090004</v>
      </c>
      <c r="AM43" s="483">
        <f>IFERROR(INDEX($G$123:$AU$178,MATCH($E43,$E$123:$E$178,0),MATCH(AM$6,$G$122:$AU$122,0)),0)</f>
        <v>568.20192370091445</v>
      </c>
      <c r="AN43" s="483">
        <f>IFERROR(INDEX($G$123:$AU$178,MATCH($E43,$E$123:$E$178,0),MATCH(AN$6,$G$122:$AU$122,0)),0)</f>
        <v>567.59580358583764</v>
      </c>
      <c r="AO43" s="483">
        <f>IFERROR(INDEX($G$123:$AU$178,MATCH($E43,$E$123:$E$178,0),MATCH(AO$6,$G$122:$AU$122,0)),0)</f>
        <v>566.98969497035375</v>
      </c>
      <c r="AP43" s="483">
        <f>IFERROR(INDEX($G$123:$AU$178,MATCH($E43,$E$123:$E$178,0),MATCH(AP$6,$G$122:$AU$122,0)),0)</f>
        <v>566.38359786916567</v>
      </c>
      <c r="AQ43" s="483">
        <f>IFERROR(INDEX($G$123:$AU$178,MATCH($E43,$E$123:$E$178,0),MATCH(AQ$6,$G$122:$AU$122,0)),0)</f>
        <v>565.77751229699527</v>
      </c>
      <c r="AR43" s="483">
        <f>IFERROR(INDEX($G$123:$AU$178,MATCH($E43,$E$123:$E$178,0),MATCH(AR$6,$G$122:$AU$122,0)),0)</f>
        <v>565.17143826858319</v>
      </c>
      <c r="AS43" s="483">
        <f>IFERROR(INDEX($G$123:$AU$178,MATCH($E43,$E$123:$E$178,0),MATCH(AS$6,$G$122:$AU$122,0)),0)</f>
        <v>564.56537579868871</v>
      </c>
      <c r="AT43" s="483">
        <f>IFERROR(INDEX($G$123:$AU$178,MATCH($E43,$E$123:$E$178,0),MATCH(AT$6,$G$122:$AU$122,0)),0)</f>
        <v>563.95932490209032</v>
      </c>
      <c r="AU43" s="483">
        <f>IFERROR(INDEX($G$123:$AU$178,MATCH($E43,$E$123:$E$178,0),MATCH(AU$6,$G$122:$AU$122,0)),0)</f>
        <v>563.35328559358504</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4.4">
      <c r="B44" s="8" t="str">
        <f>Processes!D42</f>
        <v>IMPMOB1</v>
      </c>
      <c r="C44" s="8" t="str">
        <f>Processes!E42</f>
        <v>Import technology - Bio Methanol G1</v>
      </c>
      <c r="D44" s="216"/>
      <c r="E44" s="216" t="str">
        <f t="shared" si="0"/>
        <v>MOB1</v>
      </c>
      <c r="F44" s="1119" t="str">
        <f t="shared" si="1"/>
        <v>MKr14</v>
      </c>
      <c r="G44" s="483">
        <f>IFERROR(INDEX($G$123:$AU$178,MATCH($E44,$E$123:$E$178,0),MATCH(G$6,$G$122:$AU$122,0)),0)</f>
        <v>207.6</v>
      </c>
      <c r="H44" s="483">
        <f>IFERROR(INDEX($G$123:$AU$178,MATCH($E44,$E$123:$E$178,0),MATCH(H$6,$G$122:$AU$122,0)),0)</f>
        <v>207.6</v>
      </c>
      <c r="I44" s="483">
        <f>IFERROR(INDEX($G$123:$AU$178,MATCH($E44,$E$123:$E$178,0),MATCH(I$6,$G$122:$AU$122,0)),0)</f>
        <v>207.6</v>
      </c>
      <c r="J44" s="483">
        <f>IFERROR(INDEX($G$123:$AU$178,MATCH($E44,$E$123:$E$178,0),MATCH(J$6,$G$122:$AU$122,0)),0)</f>
        <v>207.6</v>
      </c>
      <c r="K44" s="483">
        <f>IFERROR(INDEX($G$123:$AU$178,MATCH($E44,$E$123:$E$178,0),MATCH(K$6,$G$122:$AU$122,0)),0)</f>
        <v>207.6</v>
      </c>
      <c r="L44" s="483">
        <f>IFERROR(INDEX($G$123:$AU$178,MATCH($E44,$E$123:$E$178,0),MATCH(L$6,$G$122:$AU$122,0)),0)</f>
        <v>207.6</v>
      </c>
      <c r="M44" s="483">
        <f>IFERROR(INDEX($G$123:$AU$178,MATCH($E44,$E$123:$E$178,0),MATCH(M$6,$G$122:$AU$122,0)),0)</f>
        <v>207.6</v>
      </c>
      <c r="N44" s="483">
        <f>IFERROR(INDEX($G$123:$AU$178,MATCH($E44,$E$123:$E$178,0),MATCH(N$6,$G$122:$AU$122,0)),0)</f>
        <v>207.6</v>
      </c>
      <c r="O44" s="483">
        <f>IFERROR(INDEX($G$123:$AU$178,MATCH($E44,$E$123:$E$178,0),MATCH(O$6,$G$122:$AU$122,0)),0)</f>
        <v>207.6</v>
      </c>
      <c r="P44" s="483">
        <f>IFERROR(INDEX($G$123:$AU$178,MATCH($E44,$E$123:$E$178,0),MATCH(P$6,$G$122:$AU$122,0)),0)</f>
        <v>207.6</v>
      </c>
      <c r="Q44" s="483">
        <f>IFERROR(INDEX($G$123:$AU$178,MATCH($E44,$E$123:$E$178,0),MATCH(Q$6,$G$122:$AU$122,0)),0)</f>
        <v>207.6</v>
      </c>
      <c r="R44" s="483">
        <f>IFERROR(INDEX($G$123:$AU$178,MATCH($E44,$E$123:$E$178,0),MATCH(R$6,$G$122:$AU$122,0)),0)</f>
        <v>207.6</v>
      </c>
      <c r="S44" s="483">
        <f>IFERROR(INDEX($G$123:$AU$178,MATCH($E44,$E$123:$E$178,0),MATCH(S$6,$G$122:$AU$122,0)),0)</f>
        <v>207.6</v>
      </c>
      <c r="T44" s="483">
        <f>IFERROR(INDEX($G$123:$AU$178,MATCH($E44,$E$123:$E$178,0),MATCH(T$6,$G$122:$AU$122,0)),0)</f>
        <v>207.6</v>
      </c>
      <c r="U44" s="483">
        <f>IFERROR(INDEX($G$123:$AU$178,MATCH($E44,$E$123:$E$178,0),MATCH(U$6,$G$122:$AU$122,0)),0)</f>
        <v>207.6</v>
      </c>
      <c r="V44" s="483">
        <f>IFERROR(INDEX($G$123:$AU$178,MATCH($E44,$E$123:$E$178,0),MATCH(V$6,$G$122:$AU$122,0)),0)</f>
        <v>207.6</v>
      </c>
      <c r="W44" s="483">
        <f>IFERROR(INDEX($G$123:$AU$178,MATCH($E44,$E$123:$E$178,0),MATCH(W$6,$G$122:$AU$122,0)),0)</f>
        <v>207.6</v>
      </c>
      <c r="X44" s="483">
        <f>IFERROR(INDEX($G$123:$AU$178,MATCH($E44,$E$123:$E$178,0),MATCH(X$6,$G$122:$AU$122,0)),0)</f>
        <v>207.6</v>
      </c>
      <c r="Y44" s="483">
        <f>IFERROR(INDEX($G$123:$AU$178,MATCH($E44,$E$123:$E$178,0),MATCH(Y$6,$G$122:$AU$122,0)),0)</f>
        <v>207.6</v>
      </c>
      <c r="Z44" s="483">
        <f>IFERROR(INDEX($G$123:$AU$178,MATCH($E44,$E$123:$E$178,0),MATCH(Z$6,$G$122:$AU$122,0)),0)</f>
        <v>207.6</v>
      </c>
      <c r="AA44" s="483">
        <f>IFERROR(INDEX($G$123:$AU$178,MATCH($E44,$E$123:$E$178,0),MATCH(AA$6,$G$122:$AU$122,0)),0)</f>
        <v>207.6</v>
      </c>
      <c r="AB44" s="483">
        <f>IFERROR(INDEX($G$123:$AU$178,MATCH($E44,$E$123:$E$178,0),MATCH(AB$6,$G$122:$AU$122,0)),0)</f>
        <v>207.6</v>
      </c>
      <c r="AC44" s="483">
        <f>IFERROR(INDEX($G$123:$AU$178,MATCH($E44,$E$123:$E$178,0),MATCH(AC$6,$G$122:$AU$122,0)),0)</f>
        <v>207.6</v>
      </c>
      <c r="AD44" s="483">
        <f>IFERROR(INDEX($G$123:$AU$178,MATCH($E44,$E$123:$E$178,0),MATCH(AD$6,$G$122:$AU$122,0)),0)</f>
        <v>207.6</v>
      </c>
      <c r="AE44" s="483">
        <f>IFERROR(INDEX($G$123:$AU$178,MATCH($E44,$E$123:$E$178,0),MATCH(AE$6,$G$122:$AU$122,0)),0)</f>
        <v>207.6</v>
      </c>
      <c r="AF44" s="483">
        <f>IFERROR(INDEX($G$123:$AU$178,MATCH($E44,$E$123:$E$178,0),MATCH(AF$6,$G$122:$AU$122,0)),0)</f>
        <v>207.6</v>
      </c>
      <c r="AG44" s="483">
        <f>IFERROR(INDEX($G$123:$AU$178,MATCH($E44,$E$123:$E$178,0),MATCH(AG$6,$G$122:$AU$122,0)),0)</f>
        <v>207.6</v>
      </c>
      <c r="AH44" s="483">
        <f>IFERROR(INDEX($G$123:$AU$178,MATCH($E44,$E$123:$E$178,0),MATCH(AH$6,$G$122:$AU$122,0)),0)</f>
        <v>207.6</v>
      </c>
      <c r="AI44" s="483">
        <f>IFERROR(INDEX($G$123:$AU$178,MATCH($E44,$E$123:$E$178,0),MATCH(AI$6,$G$122:$AU$122,0)),0)</f>
        <v>207.6</v>
      </c>
      <c r="AJ44" s="483">
        <f>IFERROR(INDEX($G$123:$AU$178,MATCH($E44,$E$123:$E$178,0),MATCH(AJ$6,$G$122:$AU$122,0)),0)</f>
        <v>207.6</v>
      </c>
      <c r="AK44" s="483">
        <f>IFERROR(INDEX($G$123:$AU$178,MATCH($E44,$E$123:$E$178,0),MATCH(AK$6,$G$122:$AU$122,0)),0)</f>
        <v>207.6</v>
      </c>
      <c r="AL44" s="483">
        <f>IFERROR(INDEX($G$123:$AU$178,MATCH($E44,$E$123:$E$178,0),MATCH(AL$6,$G$122:$AU$122,0)),0)</f>
        <v>207.6</v>
      </c>
      <c r="AM44" s="483">
        <f>IFERROR(INDEX($G$123:$AU$178,MATCH($E44,$E$123:$E$178,0),MATCH(AM$6,$G$122:$AU$122,0)),0)</f>
        <v>207.6</v>
      </c>
      <c r="AN44" s="483">
        <f>IFERROR(INDEX($G$123:$AU$178,MATCH($E44,$E$123:$E$178,0),MATCH(AN$6,$G$122:$AU$122,0)),0)</f>
        <v>207.6</v>
      </c>
      <c r="AO44" s="483">
        <f>IFERROR(INDEX($G$123:$AU$178,MATCH($E44,$E$123:$E$178,0),MATCH(AO$6,$G$122:$AU$122,0)),0)</f>
        <v>207.6</v>
      </c>
      <c r="AP44" s="483">
        <f>IFERROR(INDEX($G$123:$AU$178,MATCH($E44,$E$123:$E$178,0),MATCH(AP$6,$G$122:$AU$122,0)),0)</f>
        <v>207.6</v>
      </c>
      <c r="AQ44" s="483">
        <f>IFERROR(INDEX($G$123:$AU$178,MATCH($E44,$E$123:$E$178,0),MATCH(AQ$6,$G$122:$AU$122,0)),0)</f>
        <v>207.6</v>
      </c>
      <c r="AR44" s="483">
        <f>IFERROR(INDEX($G$123:$AU$178,MATCH($E44,$E$123:$E$178,0),MATCH(AR$6,$G$122:$AU$122,0)),0)</f>
        <v>207.6</v>
      </c>
      <c r="AS44" s="483">
        <f>IFERROR(INDEX($G$123:$AU$178,MATCH($E44,$E$123:$E$178,0),MATCH(AS$6,$G$122:$AU$122,0)),0)</f>
        <v>207.6</v>
      </c>
      <c r="AT44" s="483">
        <f>IFERROR(INDEX($G$123:$AU$178,MATCH($E44,$E$123:$E$178,0),MATCH(AT$6,$G$122:$AU$122,0)),0)</f>
        <v>207.6</v>
      </c>
      <c r="AU44" s="483">
        <f>IFERROR(INDEX($G$123:$AU$178,MATCH($E44,$E$123:$E$178,0),MATCH(AU$6,$G$122:$AU$122,0)),0)</f>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4.4">
      <c r="B45" s="8" t="str">
        <f>Processes!D43</f>
        <v>IMPMOB2</v>
      </c>
      <c r="C45" s="8" t="str">
        <f>Processes!E43</f>
        <v>Import technology - Bio Methanol G2</v>
      </c>
      <c r="D45" s="216"/>
      <c r="E45" s="216" t="str">
        <f t="shared" si="0"/>
        <v>MOB2</v>
      </c>
      <c r="F45" s="1119" t="str">
        <f t="shared" si="1"/>
        <v>MKr14</v>
      </c>
      <c r="G45" s="483">
        <f>IFERROR(INDEX($G$123:$AU$178,MATCH($E45,$E$123:$E$178,0),MATCH(G$6,$G$122:$AU$122,0)),0)</f>
        <v>207.6</v>
      </c>
      <c r="H45" s="483">
        <f>IFERROR(INDEX($G$123:$AU$178,MATCH($E45,$E$123:$E$178,0),MATCH(H$6,$G$122:$AU$122,0)),0)</f>
        <v>207.6</v>
      </c>
      <c r="I45" s="483">
        <f>IFERROR(INDEX($G$123:$AU$178,MATCH($E45,$E$123:$E$178,0),MATCH(I$6,$G$122:$AU$122,0)),0)</f>
        <v>207.6</v>
      </c>
      <c r="J45" s="483">
        <f>IFERROR(INDEX($G$123:$AU$178,MATCH($E45,$E$123:$E$178,0),MATCH(J$6,$G$122:$AU$122,0)),0)</f>
        <v>207.6</v>
      </c>
      <c r="K45" s="483">
        <f>IFERROR(INDEX($G$123:$AU$178,MATCH($E45,$E$123:$E$178,0),MATCH(K$6,$G$122:$AU$122,0)),0)</f>
        <v>207.6</v>
      </c>
      <c r="L45" s="483">
        <f>IFERROR(INDEX($G$123:$AU$178,MATCH($E45,$E$123:$E$178,0),MATCH(L$6,$G$122:$AU$122,0)),0)</f>
        <v>207.6</v>
      </c>
      <c r="M45" s="483">
        <f>IFERROR(INDEX($G$123:$AU$178,MATCH($E45,$E$123:$E$178,0),MATCH(M$6,$G$122:$AU$122,0)),0)</f>
        <v>207.6</v>
      </c>
      <c r="N45" s="483">
        <f>IFERROR(INDEX($G$123:$AU$178,MATCH($E45,$E$123:$E$178,0),MATCH(N$6,$G$122:$AU$122,0)),0)</f>
        <v>207.6</v>
      </c>
      <c r="O45" s="483">
        <f>IFERROR(INDEX($G$123:$AU$178,MATCH($E45,$E$123:$E$178,0),MATCH(O$6,$G$122:$AU$122,0)),0)</f>
        <v>207.6</v>
      </c>
      <c r="P45" s="483">
        <f>IFERROR(INDEX($G$123:$AU$178,MATCH($E45,$E$123:$E$178,0),MATCH(P$6,$G$122:$AU$122,0)),0)</f>
        <v>207.6</v>
      </c>
      <c r="Q45" s="483">
        <f>IFERROR(INDEX($G$123:$AU$178,MATCH($E45,$E$123:$E$178,0),MATCH(Q$6,$G$122:$AU$122,0)),0)</f>
        <v>207.6</v>
      </c>
      <c r="R45" s="483">
        <f>IFERROR(INDEX($G$123:$AU$178,MATCH($E45,$E$123:$E$178,0),MATCH(R$6,$G$122:$AU$122,0)),0)</f>
        <v>207.6</v>
      </c>
      <c r="S45" s="483">
        <f>IFERROR(INDEX($G$123:$AU$178,MATCH($E45,$E$123:$E$178,0),MATCH(S$6,$G$122:$AU$122,0)),0)</f>
        <v>207.6</v>
      </c>
      <c r="T45" s="483">
        <f>IFERROR(INDEX($G$123:$AU$178,MATCH($E45,$E$123:$E$178,0),MATCH(T$6,$G$122:$AU$122,0)),0)</f>
        <v>207.6</v>
      </c>
      <c r="U45" s="483">
        <f>IFERROR(INDEX($G$123:$AU$178,MATCH($E45,$E$123:$E$178,0),MATCH(U$6,$G$122:$AU$122,0)),0)</f>
        <v>207.6</v>
      </c>
      <c r="V45" s="483">
        <f>IFERROR(INDEX($G$123:$AU$178,MATCH($E45,$E$123:$E$178,0),MATCH(V$6,$G$122:$AU$122,0)),0)</f>
        <v>207.6</v>
      </c>
      <c r="W45" s="483">
        <f>IFERROR(INDEX($G$123:$AU$178,MATCH($E45,$E$123:$E$178,0),MATCH(W$6,$G$122:$AU$122,0)),0)</f>
        <v>207.6</v>
      </c>
      <c r="X45" s="483">
        <f>IFERROR(INDEX($G$123:$AU$178,MATCH($E45,$E$123:$E$178,0),MATCH(X$6,$G$122:$AU$122,0)),0)</f>
        <v>207.6</v>
      </c>
      <c r="Y45" s="483">
        <f>IFERROR(INDEX($G$123:$AU$178,MATCH($E45,$E$123:$E$178,0),MATCH(Y$6,$G$122:$AU$122,0)),0)</f>
        <v>207.6</v>
      </c>
      <c r="Z45" s="483">
        <f>IFERROR(INDEX($G$123:$AU$178,MATCH($E45,$E$123:$E$178,0),MATCH(Z$6,$G$122:$AU$122,0)),0)</f>
        <v>207.6</v>
      </c>
      <c r="AA45" s="483">
        <f>IFERROR(INDEX($G$123:$AU$178,MATCH($E45,$E$123:$E$178,0),MATCH(AA$6,$G$122:$AU$122,0)),0)</f>
        <v>207.6</v>
      </c>
      <c r="AB45" s="483">
        <f>IFERROR(INDEX($G$123:$AU$178,MATCH($E45,$E$123:$E$178,0),MATCH(AB$6,$G$122:$AU$122,0)),0)</f>
        <v>207.6</v>
      </c>
      <c r="AC45" s="483">
        <f>IFERROR(INDEX($G$123:$AU$178,MATCH($E45,$E$123:$E$178,0),MATCH(AC$6,$G$122:$AU$122,0)),0)</f>
        <v>207.6</v>
      </c>
      <c r="AD45" s="483">
        <f>IFERROR(INDEX($G$123:$AU$178,MATCH($E45,$E$123:$E$178,0),MATCH(AD$6,$G$122:$AU$122,0)),0)</f>
        <v>207.6</v>
      </c>
      <c r="AE45" s="483">
        <f>IFERROR(INDEX($G$123:$AU$178,MATCH($E45,$E$123:$E$178,0),MATCH(AE$6,$G$122:$AU$122,0)),0)</f>
        <v>207.6</v>
      </c>
      <c r="AF45" s="483">
        <f>IFERROR(INDEX($G$123:$AU$178,MATCH($E45,$E$123:$E$178,0),MATCH(AF$6,$G$122:$AU$122,0)),0)</f>
        <v>207.6</v>
      </c>
      <c r="AG45" s="483">
        <f>IFERROR(INDEX($G$123:$AU$178,MATCH($E45,$E$123:$E$178,0),MATCH(AG$6,$G$122:$AU$122,0)),0)</f>
        <v>207.6</v>
      </c>
      <c r="AH45" s="483">
        <f>IFERROR(INDEX($G$123:$AU$178,MATCH($E45,$E$123:$E$178,0),MATCH(AH$6,$G$122:$AU$122,0)),0)</f>
        <v>207.6</v>
      </c>
      <c r="AI45" s="483">
        <f>IFERROR(INDEX($G$123:$AU$178,MATCH($E45,$E$123:$E$178,0),MATCH(AI$6,$G$122:$AU$122,0)),0)</f>
        <v>207.6</v>
      </c>
      <c r="AJ45" s="483">
        <f>IFERROR(INDEX($G$123:$AU$178,MATCH($E45,$E$123:$E$178,0),MATCH(AJ$6,$G$122:$AU$122,0)),0)</f>
        <v>207.6</v>
      </c>
      <c r="AK45" s="483">
        <f>IFERROR(INDEX($G$123:$AU$178,MATCH($E45,$E$123:$E$178,0),MATCH(AK$6,$G$122:$AU$122,0)),0)</f>
        <v>207.6</v>
      </c>
      <c r="AL45" s="483">
        <f>IFERROR(INDEX($G$123:$AU$178,MATCH($E45,$E$123:$E$178,0),MATCH(AL$6,$G$122:$AU$122,0)),0)</f>
        <v>207.6</v>
      </c>
      <c r="AM45" s="483">
        <f>IFERROR(INDEX($G$123:$AU$178,MATCH($E45,$E$123:$E$178,0),MATCH(AM$6,$G$122:$AU$122,0)),0)</f>
        <v>207.6</v>
      </c>
      <c r="AN45" s="483">
        <f>IFERROR(INDEX($G$123:$AU$178,MATCH($E45,$E$123:$E$178,0),MATCH(AN$6,$G$122:$AU$122,0)),0)</f>
        <v>207.6</v>
      </c>
      <c r="AO45" s="483">
        <f>IFERROR(INDEX($G$123:$AU$178,MATCH($E45,$E$123:$E$178,0),MATCH(AO$6,$G$122:$AU$122,0)),0)</f>
        <v>207.6</v>
      </c>
      <c r="AP45" s="483">
        <f>IFERROR(INDEX($G$123:$AU$178,MATCH($E45,$E$123:$E$178,0),MATCH(AP$6,$G$122:$AU$122,0)),0)</f>
        <v>207.6</v>
      </c>
      <c r="AQ45" s="483">
        <f>IFERROR(INDEX($G$123:$AU$178,MATCH($E45,$E$123:$E$178,0),MATCH(AQ$6,$G$122:$AU$122,0)),0)</f>
        <v>207.6</v>
      </c>
      <c r="AR45" s="483">
        <f>IFERROR(INDEX($G$123:$AU$178,MATCH($E45,$E$123:$E$178,0),MATCH(AR$6,$G$122:$AU$122,0)),0)</f>
        <v>207.6</v>
      </c>
      <c r="AS45" s="483">
        <f>IFERROR(INDEX($G$123:$AU$178,MATCH($E45,$E$123:$E$178,0),MATCH(AS$6,$G$122:$AU$122,0)),0)</f>
        <v>207.6</v>
      </c>
      <c r="AT45" s="483">
        <f>IFERROR(INDEX($G$123:$AU$178,MATCH($E45,$E$123:$E$178,0),MATCH(AT$6,$G$122:$AU$122,0)),0)</f>
        <v>207.6</v>
      </c>
      <c r="AU45" s="483">
        <f>IFERROR(INDEX($G$123:$AU$178,MATCH($E45,$E$123:$E$178,0),MATCH(AU$6,$G$122:$AU$122,0)),0)</f>
        <v>207.6</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4.4">
      <c r="B46" s="8" t="str">
        <f>Processes!D44</f>
        <v>IMPMOE</v>
      </c>
      <c r="C46" s="8" t="str">
        <f>Processes!E44</f>
        <v>Import technology - Electro Methanol</v>
      </c>
      <c r="D46" s="216"/>
      <c r="E46" s="216" t="str">
        <f t="shared" si="0"/>
        <v>MOE</v>
      </c>
      <c r="F46" s="1119" t="str">
        <f t="shared" si="1"/>
        <v>MKr14</v>
      </c>
      <c r="G46" s="483">
        <f>IFERROR(INDEX($G$123:$AU$178,MATCH($E46,$E$123:$E$178,0),MATCH(G$6,$G$122:$AU$122,0)),0)</f>
        <v>415.2</v>
      </c>
      <c r="H46" s="483">
        <f>IFERROR(INDEX($G$123:$AU$178,MATCH($E46,$E$123:$E$178,0),MATCH(H$6,$G$122:$AU$122,0)),0)</f>
        <v>415.2</v>
      </c>
      <c r="I46" s="483">
        <f>IFERROR(INDEX($G$123:$AU$178,MATCH($E46,$E$123:$E$178,0),MATCH(I$6,$G$122:$AU$122,0)),0)</f>
        <v>415.2</v>
      </c>
      <c r="J46" s="483">
        <f>IFERROR(INDEX($G$123:$AU$178,MATCH($E46,$E$123:$E$178,0),MATCH(J$6,$G$122:$AU$122,0)),0)</f>
        <v>415.2</v>
      </c>
      <c r="K46" s="483">
        <f>IFERROR(INDEX($G$123:$AU$178,MATCH($E46,$E$123:$E$178,0),MATCH(K$6,$G$122:$AU$122,0)),0)</f>
        <v>415.2</v>
      </c>
      <c r="L46" s="483">
        <f>IFERROR(INDEX($G$123:$AU$178,MATCH($E46,$E$123:$E$178,0),MATCH(L$6,$G$122:$AU$122,0)),0)</f>
        <v>415.2</v>
      </c>
      <c r="M46" s="483">
        <f>IFERROR(INDEX($G$123:$AU$178,MATCH($E46,$E$123:$E$178,0),MATCH(M$6,$G$122:$AU$122,0)),0)</f>
        <v>415.2</v>
      </c>
      <c r="N46" s="483">
        <f>IFERROR(INDEX($G$123:$AU$178,MATCH($E46,$E$123:$E$178,0),MATCH(N$6,$G$122:$AU$122,0)),0)</f>
        <v>415.2</v>
      </c>
      <c r="O46" s="483">
        <f>IFERROR(INDEX($G$123:$AU$178,MATCH($E46,$E$123:$E$178,0),MATCH(O$6,$G$122:$AU$122,0)),0)</f>
        <v>415.2</v>
      </c>
      <c r="P46" s="483">
        <f>IFERROR(INDEX($G$123:$AU$178,MATCH($E46,$E$123:$E$178,0),MATCH(P$6,$G$122:$AU$122,0)),0)</f>
        <v>415.2</v>
      </c>
      <c r="Q46" s="483">
        <f>IFERROR(INDEX($G$123:$AU$178,MATCH($E46,$E$123:$E$178,0),MATCH(Q$6,$G$122:$AU$122,0)),0)</f>
        <v>415.2</v>
      </c>
      <c r="R46" s="483">
        <f>IFERROR(INDEX($G$123:$AU$178,MATCH($E46,$E$123:$E$178,0),MATCH(R$6,$G$122:$AU$122,0)),0)</f>
        <v>415.2</v>
      </c>
      <c r="S46" s="483">
        <f>IFERROR(INDEX($G$123:$AU$178,MATCH($E46,$E$123:$E$178,0),MATCH(S$6,$G$122:$AU$122,0)),0)</f>
        <v>415.2</v>
      </c>
      <c r="T46" s="483">
        <f>IFERROR(INDEX($G$123:$AU$178,MATCH($E46,$E$123:$E$178,0),MATCH(T$6,$G$122:$AU$122,0)),0)</f>
        <v>415.2</v>
      </c>
      <c r="U46" s="483">
        <f>IFERROR(INDEX($G$123:$AU$178,MATCH($E46,$E$123:$E$178,0),MATCH(U$6,$G$122:$AU$122,0)),0)</f>
        <v>415.2</v>
      </c>
      <c r="V46" s="483">
        <f>IFERROR(INDEX($G$123:$AU$178,MATCH($E46,$E$123:$E$178,0),MATCH(V$6,$G$122:$AU$122,0)),0)</f>
        <v>415.2</v>
      </c>
      <c r="W46" s="483">
        <f>IFERROR(INDEX($G$123:$AU$178,MATCH($E46,$E$123:$E$178,0),MATCH(W$6,$G$122:$AU$122,0)),0)</f>
        <v>415.2</v>
      </c>
      <c r="X46" s="483">
        <f>IFERROR(INDEX($G$123:$AU$178,MATCH($E46,$E$123:$E$178,0),MATCH(X$6,$G$122:$AU$122,0)),0)</f>
        <v>415.2</v>
      </c>
      <c r="Y46" s="483">
        <f>IFERROR(INDEX($G$123:$AU$178,MATCH($E46,$E$123:$E$178,0),MATCH(Y$6,$G$122:$AU$122,0)),0)</f>
        <v>415.2</v>
      </c>
      <c r="Z46" s="483">
        <f>IFERROR(INDEX($G$123:$AU$178,MATCH($E46,$E$123:$E$178,0),MATCH(Z$6,$G$122:$AU$122,0)),0)</f>
        <v>415.2</v>
      </c>
      <c r="AA46" s="483">
        <f>IFERROR(INDEX($G$123:$AU$178,MATCH($E46,$E$123:$E$178,0),MATCH(AA$6,$G$122:$AU$122,0)),0)</f>
        <v>415.2</v>
      </c>
      <c r="AB46" s="483">
        <f>IFERROR(INDEX($G$123:$AU$178,MATCH($E46,$E$123:$E$178,0),MATCH(AB$6,$G$122:$AU$122,0)),0)</f>
        <v>415.2</v>
      </c>
      <c r="AC46" s="483">
        <f>IFERROR(INDEX($G$123:$AU$178,MATCH($E46,$E$123:$E$178,0),MATCH(AC$6,$G$122:$AU$122,0)),0)</f>
        <v>415.2</v>
      </c>
      <c r="AD46" s="483">
        <f>IFERROR(INDEX($G$123:$AU$178,MATCH($E46,$E$123:$E$178,0),MATCH(AD$6,$G$122:$AU$122,0)),0)</f>
        <v>415.2</v>
      </c>
      <c r="AE46" s="483">
        <f>IFERROR(INDEX($G$123:$AU$178,MATCH($E46,$E$123:$E$178,0),MATCH(AE$6,$G$122:$AU$122,0)),0)</f>
        <v>415.2</v>
      </c>
      <c r="AF46" s="483">
        <f>IFERROR(INDEX($G$123:$AU$178,MATCH($E46,$E$123:$E$178,0),MATCH(AF$6,$G$122:$AU$122,0)),0)</f>
        <v>415.2</v>
      </c>
      <c r="AG46" s="483">
        <f>IFERROR(INDEX($G$123:$AU$178,MATCH($E46,$E$123:$E$178,0),MATCH(AG$6,$G$122:$AU$122,0)),0)</f>
        <v>415.2</v>
      </c>
      <c r="AH46" s="483">
        <f>IFERROR(INDEX($G$123:$AU$178,MATCH($E46,$E$123:$E$178,0),MATCH(AH$6,$G$122:$AU$122,0)),0)</f>
        <v>415.2</v>
      </c>
      <c r="AI46" s="483">
        <f>IFERROR(INDEX($G$123:$AU$178,MATCH($E46,$E$123:$E$178,0),MATCH(AI$6,$G$122:$AU$122,0)),0)</f>
        <v>415.2</v>
      </c>
      <c r="AJ46" s="483">
        <f>IFERROR(INDEX($G$123:$AU$178,MATCH($E46,$E$123:$E$178,0),MATCH(AJ$6,$G$122:$AU$122,0)),0)</f>
        <v>415.2</v>
      </c>
      <c r="AK46" s="483">
        <f>IFERROR(INDEX($G$123:$AU$178,MATCH($E46,$E$123:$E$178,0),MATCH(AK$6,$G$122:$AU$122,0)),0)</f>
        <v>415.2</v>
      </c>
      <c r="AL46" s="483">
        <f>IFERROR(INDEX($G$123:$AU$178,MATCH($E46,$E$123:$E$178,0),MATCH(AL$6,$G$122:$AU$122,0)),0)</f>
        <v>415.2</v>
      </c>
      <c r="AM46" s="483">
        <f>IFERROR(INDEX($G$123:$AU$178,MATCH($E46,$E$123:$E$178,0),MATCH(AM$6,$G$122:$AU$122,0)),0)</f>
        <v>415.2</v>
      </c>
      <c r="AN46" s="483">
        <f>IFERROR(INDEX($G$123:$AU$178,MATCH($E46,$E$123:$E$178,0),MATCH(AN$6,$G$122:$AU$122,0)),0)</f>
        <v>415.2</v>
      </c>
      <c r="AO46" s="483">
        <f>IFERROR(INDEX($G$123:$AU$178,MATCH($E46,$E$123:$E$178,0),MATCH(AO$6,$G$122:$AU$122,0)),0)</f>
        <v>415.2</v>
      </c>
      <c r="AP46" s="483">
        <f>IFERROR(INDEX($G$123:$AU$178,MATCH($E46,$E$123:$E$178,0),MATCH(AP$6,$G$122:$AU$122,0)),0)</f>
        <v>415.2</v>
      </c>
      <c r="AQ46" s="483">
        <f>IFERROR(INDEX($G$123:$AU$178,MATCH($E46,$E$123:$E$178,0),MATCH(AQ$6,$G$122:$AU$122,0)),0)</f>
        <v>415.2</v>
      </c>
      <c r="AR46" s="483">
        <f>IFERROR(INDEX($G$123:$AU$178,MATCH($E46,$E$123:$E$178,0),MATCH(AR$6,$G$122:$AU$122,0)),0)</f>
        <v>415.2</v>
      </c>
      <c r="AS46" s="483">
        <f>IFERROR(INDEX($G$123:$AU$178,MATCH($E46,$E$123:$E$178,0),MATCH(AS$6,$G$122:$AU$122,0)),0)</f>
        <v>415.2</v>
      </c>
      <c r="AT46" s="483">
        <f>IFERROR(INDEX($G$123:$AU$178,MATCH($E46,$E$123:$E$178,0),MATCH(AT$6,$G$122:$AU$122,0)),0)</f>
        <v>415.2</v>
      </c>
      <c r="AU46" s="483">
        <f>IFERROR(INDEX($G$123:$AU$178,MATCH($E46,$E$123:$E$178,0),MATCH(AU$6,$G$122:$AU$122,0)),0)</f>
        <v>415.2</v>
      </c>
      <c r="AV46" s="484">
        <v>5</v>
      </c>
      <c r="BB46" s="518"/>
      <c r="BC46" s="518"/>
      <c r="BD46" s="603"/>
      <c r="BE46" s="603"/>
      <c r="BF46" s="603"/>
      <c r="BG46" s="603"/>
      <c r="BH46" s="603"/>
      <c r="BI46" s="603"/>
      <c r="BJ46" s="603"/>
      <c r="BK46" s="603"/>
      <c r="BL46" s="603"/>
      <c r="BM46" s="603"/>
      <c r="BN46" s="603"/>
      <c r="BO46" s="603"/>
      <c r="BP46" s="603"/>
      <c r="BQ46" s="603"/>
      <c r="BR46" s="603"/>
      <c r="BS46" s="603"/>
      <c r="BT46" s="603"/>
      <c r="BU46" s="603"/>
      <c r="BV46" s="603"/>
      <c r="BW46" s="603"/>
      <c r="BX46" s="603"/>
      <c r="BY46" s="518"/>
      <c r="BZ46" s="518"/>
    </row>
    <row r="47" spans="2:111" ht="14.4">
      <c r="B47" s="8" t="str">
        <f>Processes!D45</f>
        <v>IMPWST</v>
      </c>
      <c r="C47" s="8" t="str">
        <f>Processes!E45</f>
        <v>Import technology - Waste</v>
      </c>
      <c r="D47" s="216"/>
      <c r="E47" s="216" t="str">
        <f t="shared" si="0"/>
        <v>WST</v>
      </c>
      <c r="F47" s="1119" t="str">
        <f t="shared" si="1"/>
        <v>MKr14</v>
      </c>
      <c r="G47" s="483">
        <f>IFERROR(INDEX($G$123:$AU$178,MATCH($E47,$E$123:$E$178,0),MATCH(G$6,$G$122:$AU$122,0)),0)</f>
        <v>0.1</v>
      </c>
      <c r="H47" s="483">
        <f>IFERROR(INDEX($G$123:$AU$178,MATCH($E47,$E$123:$E$178,0),MATCH(H$6,$G$122:$AU$122,0)),0)</f>
        <v>0.1</v>
      </c>
      <c r="I47" s="483">
        <f>IFERROR(INDEX($G$123:$AU$178,MATCH($E47,$E$123:$E$178,0),MATCH(I$6,$G$122:$AU$122,0)),0)</f>
        <v>0.1</v>
      </c>
      <c r="J47" s="483">
        <f>IFERROR(INDEX($G$123:$AU$178,MATCH($E47,$E$123:$E$178,0),MATCH(J$6,$G$122:$AU$122,0)),0)</f>
        <v>0.1</v>
      </c>
      <c r="K47" s="483">
        <f>IFERROR(INDEX($G$123:$AU$178,MATCH($E47,$E$123:$E$178,0),MATCH(K$6,$G$122:$AU$122,0)),0)</f>
        <v>0.1</v>
      </c>
      <c r="L47" s="483">
        <f>IFERROR(INDEX($G$123:$AU$178,MATCH($E47,$E$123:$E$178,0),MATCH(L$6,$G$122:$AU$122,0)),0)</f>
        <v>0.1</v>
      </c>
      <c r="M47" s="483">
        <f>IFERROR(INDEX($G$123:$AU$178,MATCH($E47,$E$123:$E$178,0),MATCH(M$6,$G$122:$AU$122,0)),0)</f>
        <v>0.1</v>
      </c>
      <c r="N47" s="483">
        <f>IFERROR(INDEX($G$123:$AU$178,MATCH($E47,$E$123:$E$178,0),MATCH(N$6,$G$122:$AU$122,0)),0)</f>
        <v>0.1</v>
      </c>
      <c r="O47" s="483">
        <f>IFERROR(INDEX($G$123:$AU$178,MATCH($E47,$E$123:$E$178,0),MATCH(O$6,$G$122:$AU$122,0)),0)</f>
        <v>0.1</v>
      </c>
      <c r="P47" s="483">
        <f>IFERROR(INDEX($G$123:$AU$178,MATCH($E47,$E$123:$E$178,0),MATCH(P$6,$G$122:$AU$122,0)),0)</f>
        <v>0.1</v>
      </c>
      <c r="Q47" s="483">
        <f>IFERROR(INDEX($G$123:$AU$178,MATCH($E47,$E$123:$E$178,0),MATCH(Q$6,$G$122:$AU$122,0)),0)</f>
        <v>0.1</v>
      </c>
      <c r="R47" s="483">
        <f>IFERROR(INDEX($G$123:$AU$178,MATCH($E47,$E$123:$E$178,0),MATCH(R$6,$G$122:$AU$122,0)),0)</f>
        <v>0.1</v>
      </c>
      <c r="S47" s="483">
        <f>IFERROR(INDEX($G$123:$AU$178,MATCH($E47,$E$123:$E$178,0),MATCH(S$6,$G$122:$AU$122,0)),0)</f>
        <v>0.1</v>
      </c>
      <c r="T47" s="483">
        <f>IFERROR(INDEX($G$123:$AU$178,MATCH($E47,$E$123:$E$178,0),MATCH(T$6,$G$122:$AU$122,0)),0)</f>
        <v>0.1</v>
      </c>
      <c r="U47" s="483">
        <f>IFERROR(INDEX($G$123:$AU$178,MATCH($E47,$E$123:$E$178,0),MATCH(U$6,$G$122:$AU$122,0)),0)</f>
        <v>0.1</v>
      </c>
      <c r="V47" s="483">
        <f>IFERROR(INDEX($G$123:$AU$178,MATCH($E47,$E$123:$E$178,0),MATCH(V$6,$G$122:$AU$122,0)),0)</f>
        <v>0.1</v>
      </c>
      <c r="W47" s="483">
        <f>IFERROR(INDEX($G$123:$AU$178,MATCH($E47,$E$123:$E$178,0),MATCH(W$6,$G$122:$AU$122,0)),0)</f>
        <v>0.1</v>
      </c>
      <c r="X47" s="483">
        <f>IFERROR(INDEX($G$123:$AU$178,MATCH($E47,$E$123:$E$178,0),MATCH(X$6,$G$122:$AU$122,0)),0)</f>
        <v>0.1</v>
      </c>
      <c r="Y47" s="483">
        <f>IFERROR(INDEX($G$123:$AU$178,MATCH($E47,$E$123:$E$178,0),MATCH(Y$6,$G$122:$AU$122,0)),0)</f>
        <v>0.1</v>
      </c>
      <c r="Z47" s="483">
        <f>IFERROR(INDEX($G$123:$AU$178,MATCH($E47,$E$123:$E$178,0),MATCH(Z$6,$G$122:$AU$122,0)),0)</f>
        <v>0.1</v>
      </c>
      <c r="AA47" s="483">
        <f>IFERROR(INDEX($G$123:$AU$178,MATCH($E47,$E$123:$E$178,0),MATCH(AA$6,$G$122:$AU$122,0)),0)</f>
        <v>0.1</v>
      </c>
      <c r="AB47" s="483">
        <f>IFERROR(INDEX($G$123:$AU$178,MATCH($E47,$E$123:$E$178,0),MATCH(AB$6,$G$122:$AU$122,0)),0)</f>
        <v>0.1</v>
      </c>
      <c r="AC47" s="483">
        <f>IFERROR(INDEX($G$123:$AU$178,MATCH($E47,$E$123:$E$178,0),MATCH(AC$6,$G$122:$AU$122,0)),0)</f>
        <v>0.1</v>
      </c>
      <c r="AD47" s="483">
        <f>IFERROR(INDEX($G$123:$AU$178,MATCH($E47,$E$123:$E$178,0),MATCH(AD$6,$G$122:$AU$122,0)),0)</f>
        <v>0.1</v>
      </c>
      <c r="AE47" s="483">
        <f>IFERROR(INDEX($G$123:$AU$178,MATCH($E47,$E$123:$E$178,0),MATCH(AE$6,$G$122:$AU$122,0)),0)</f>
        <v>0.1</v>
      </c>
      <c r="AF47" s="483">
        <f>IFERROR(INDEX($G$123:$AU$178,MATCH($E47,$E$123:$E$178,0),MATCH(AF$6,$G$122:$AU$122,0)),0)</f>
        <v>0.1</v>
      </c>
      <c r="AG47" s="483">
        <f>IFERROR(INDEX($G$123:$AU$178,MATCH($E47,$E$123:$E$178,0),MATCH(AG$6,$G$122:$AU$122,0)),0)</f>
        <v>0.1</v>
      </c>
      <c r="AH47" s="483">
        <f>IFERROR(INDEX($G$123:$AU$178,MATCH($E47,$E$123:$E$178,0),MATCH(AH$6,$G$122:$AU$122,0)),0)</f>
        <v>0.1</v>
      </c>
      <c r="AI47" s="483">
        <f>IFERROR(INDEX($G$123:$AU$178,MATCH($E47,$E$123:$E$178,0),MATCH(AI$6,$G$122:$AU$122,0)),0)</f>
        <v>0.1</v>
      </c>
      <c r="AJ47" s="483">
        <f>IFERROR(INDEX($G$123:$AU$178,MATCH($E47,$E$123:$E$178,0),MATCH(AJ$6,$G$122:$AU$122,0)),0)</f>
        <v>0.1</v>
      </c>
      <c r="AK47" s="483">
        <f>IFERROR(INDEX($G$123:$AU$178,MATCH($E47,$E$123:$E$178,0),MATCH(AK$6,$G$122:$AU$122,0)),0)</f>
        <v>0.1</v>
      </c>
      <c r="AL47" s="483">
        <f>IFERROR(INDEX($G$123:$AU$178,MATCH($E47,$E$123:$E$178,0),MATCH(AL$6,$G$122:$AU$122,0)),0)</f>
        <v>0.1</v>
      </c>
      <c r="AM47" s="483">
        <f>IFERROR(INDEX($G$123:$AU$178,MATCH($E47,$E$123:$E$178,0),MATCH(AM$6,$G$122:$AU$122,0)),0)</f>
        <v>0.1</v>
      </c>
      <c r="AN47" s="483">
        <f>IFERROR(INDEX($G$123:$AU$178,MATCH($E47,$E$123:$E$178,0),MATCH(AN$6,$G$122:$AU$122,0)),0)</f>
        <v>0.1</v>
      </c>
      <c r="AO47" s="483">
        <f>IFERROR(INDEX($G$123:$AU$178,MATCH($E47,$E$123:$E$178,0),MATCH(AO$6,$G$122:$AU$122,0)),0)</f>
        <v>0.1</v>
      </c>
      <c r="AP47" s="483">
        <f>IFERROR(INDEX($G$123:$AU$178,MATCH($E47,$E$123:$E$178,0),MATCH(AP$6,$G$122:$AU$122,0)),0)</f>
        <v>0.1</v>
      </c>
      <c r="AQ47" s="483">
        <f>IFERROR(INDEX($G$123:$AU$178,MATCH($E47,$E$123:$E$178,0),MATCH(AQ$6,$G$122:$AU$122,0)),0)</f>
        <v>0.1</v>
      </c>
      <c r="AR47" s="483">
        <f>IFERROR(INDEX($G$123:$AU$178,MATCH($E47,$E$123:$E$178,0),MATCH(AR$6,$G$122:$AU$122,0)),0)</f>
        <v>0.1</v>
      </c>
      <c r="AS47" s="483">
        <f>IFERROR(INDEX($G$123:$AU$178,MATCH($E47,$E$123:$E$178,0),MATCH(AS$6,$G$122:$AU$122,0)),0)</f>
        <v>0.1</v>
      </c>
      <c r="AT47" s="483">
        <f>IFERROR(INDEX($G$123:$AU$178,MATCH($E47,$E$123:$E$178,0),MATCH(AT$6,$G$122:$AU$122,0)),0)</f>
        <v>0.1</v>
      </c>
      <c r="AU47" s="483">
        <f>IFERROR(INDEX($G$123:$AU$178,MATCH($E47,$E$123:$E$178,0),MATCH(AU$6,$G$122:$AU$122,0)),0)</f>
        <v>0.1</v>
      </c>
      <c r="AV47" s="484">
        <v>5</v>
      </c>
      <c r="BA47" s="597"/>
      <c r="BB47" s="597"/>
    </row>
    <row r="48" spans="2:111" ht="14.4">
      <c r="B48" s="8" t="str">
        <f>Processes!D46</f>
        <v>IMPSTR</v>
      </c>
      <c r="C48" s="8" t="str">
        <f>Processes!E46</f>
        <v>Import technology - Straw</v>
      </c>
      <c r="D48" s="216"/>
      <c r="E48" s="216" t="str">
        <f t="shared" si="0"/>
        <v>STR</v>
      </c>
      <c r="F48" s="1119" t="str">
        <f t="shared" si="1"/>
        <v>MKr19</v>
      </c>
      <c r="G48" s="483">
        <f>IFERROR(INDEX($G$123:$AU$178,MATCH($E48,$E$123:$E$178,0),MATCH(G$6,$G$122:$AU$122,0)),0)</f>
        <v>41.5</v>
      </c>
      <c r="H48" s="483">
        <f>IFERROR(INDEX($G$123:$AU$178,MATCH($E48,$E$123:$E$178,0),MATCH(H$6,$G$122:$AU$122,0)),0)</f>
        <v>41.5</v>
      </c>
      <c r="I48" s="483">
        <f>IFERROR(INDEX($G$123:$AU$178,MATCH($E48,$E$123:$E$178,0),MATCH(I$6,$G$122:$AU$122,0)),0)</f>
        <v>41.5</v>
      </c>
      <c r="J48" s="483">
        <f>IFERROR(INDEX($G$123:$AU$178,MATCH($E48,$E$123:$E$178,0),MATCH(J$6,$G$122:$AU$122,0)),0)</f>
        <v>41.2</v>
      </c>
      <c r="K48" s="483">
        <f>IFERROR(INDEX($G$123:$AU$178,MATCH($E48,$E$123:$E$178,0),MATCH(K$6,$G$122:$AU$122,0)),0)</f>
        <v>40.799999999999997</v>
      </c>
      <c r="L48" s="483">
        <f>IFERROR(INDEX($G$123:$AU$178,MATCH($E48,$E$123:$E$178,0),MATCH(L$6,$G$122:$AU$122,0)),0)</f>
        <v>40.5</v>
      </c>
      <c r="M48" s="483">
        <f>IFERROR(INDEX($G$123:$AU$178,MATCH($E48,$E$123:$E$178,0),MATCH(M$6,$G$122:$AU$122,0)),0)</f>
        <v>40.9</v>
      </c>
      <c r="N48" s="483">
        <f>IFERROR(INDEX($G$123:$AU$178,MATCH($E48,$E$123:$E$178,0),MATCH(N$6,$G$122:$AU$122,0)),0)</f>
        <v>41.4</v>
      </c>
      <c r="O48" s="483">
        <f>IFERROR(INDEX($G$123:$AU$178,MATCH($E48,$E$123:$E$178,0),MATCH(O$6,$G$122:$AU$122,0)),0)</f>
        <v>41.634898055339931</v>
      </c>
      <c r="P48" s="483">
        <f>IFERROR(INDEX($G$123:$AU$178,MATCH($E48,$E$123:$E$178,0),MATCH(P$6,$G$122:$AU$122,0)),0)</f>
        <v>41.634898055339931</v>
      </c>
      <c r="Q48" s="483">
        <f>IFERROR(INDEX($G$123:$AU$178,MATCH($E48,$E$123:$E$178,0),MATCH(Q$6,$G$122:$AU$122,0)),0)</f>
        <v>41.962449107096752</v>
      </c>
      <c r="R48" s="483">
        <f>IFERROR(INDEX($G$123:$AU$178,MATCH($E48,$E$123:$E$178,0),MATCH(R$6,$G$122:$AU$122,0)),0)</f>
        <v>42.37591413450582</v>
      </c>
      <c r="S48" s="483">
        <f>IFERROR(INDEX($G$123:$AU$178,MATCH($E48,$E$123:$E$178,0),MATCH(S$6,$G$122:$AU$122,0)),0)</f>
        <v>42.791201303703261</v>
      </c>
      <c r="T48" s="483">
        <f>IFERROR(INDEX($G$123:$AU$178,MATCH($E48,$E$123:$E$178,0),MATCH(T$6,$G$122:$AU$122,0)),0)</f>
        <v>43.208184541451871</v>
      </c>
      <c r="U48" s="483">
        <f>IFERROR(INDEX($G$123:$AU$178,MATCH($E48,$E$123:$E$178,0),MATCH(U$6,$G$122:$AU$122,0)),0)</f>
        <v>43.626739530646304</v>
      </c>
      <c r="V48" s="483">
        <f>IFERROR(INDEX($G$123:$AU$178,MATCH($E48,$E$123:$E$178,0),MATCH(V$6,$G$122:$AU$122,0)),0)</f>
        <v>44.046743692103149</v>
      </c>
      <c r="W48" s="483">
        <f>IFERROR(INDEX($G$123:$AU$178,MATCH($E48,$E$123:$E$178,0),MATCH(W$6,$G$122:$AU$122,0)),0)</f>
        <v>44.303492323512977</v>
      </c>
      <c r="X48" s="483">
        <f>IFERROR(INDEX($G$123:$AU$178,MATCH($E48,$E$123:$E$178,0),MATCH(X$6,$G$122:$AU$122,0)),0)</f>
        <v>44.56044844066794</v>
      </c>
      <c r="Y48" s="483">
        <f>IFERROR(INDEX($G$123:$AU$178,MATCH($E48,$E$123:$E$178,0),MATCH(Y$6,$G$122:$AU$122,0)),0)</f>
        <v>44.817607952103295</v>
      </c>
      <c r="Z48" s="483">
        <f>IFERROR(INDEX($G$123:$AU$178,MATCH($E48,$E$123:$E$178,0),MATCH(Z$6,$G$122:$AU$122,0)),0)</f>
        <v>45.074966809344929</v>
      </c>
      <c r="AA48" s="483">
        <f>IFERROR(INDEX($G$123:$AU$178,MATCH($E48,$E$123:$E$178,0),MATCH(AA$6,$G$122:$AU$122,0)),0)</f>
        <v>45.332521006394593</v>
      </c>
      <c r="AB48" s="483">
        <f>IFERROR(INDEX($G$123:$AU$178,MATCH($E48,$E$123:$E$178,0),MATCH(AB$6,$G$122:$AU$122,0)),0)</f>
        <v>45.549544275390517</v>
      </c>
      <c r="AC48" s="483">
        <f>IFERROR(INDEX($G$123:$AU$178,MATCH($E48,$E$123:$E$178,0),MATCH(AC$6,$G$122:$AU$122,0)),0)</f>
        <v>45.766845997017583</v>
      </c>
      <c r="AD48" s="483">
        <f>IFERROR(INDEX($G$123:$AU$178,MATCH($E48,$E$123:$E$178,0),MATCH(AD$6,$G$122:$AU$122,0)),0)</f>
        <v>45.93621057509371</v>
      </c>
      <c r="AE48" s="483">
        <f>IFERROR(INDEX($G$123:$AU$178,MATCH($E48,$E$123:$E$178,0),MATCH(AE$6,$G$122:$AU$122,0)),0)</f>
        <v>46.091987325464736</v>
      </c>
      <c r="AF48" s="483">
        <f>IFERROR(INDEX($G$123:$AU$178,MATCH($E48,$E$123:$E$178,0),MATCH(AF$6,$G$122:$AU$122,0)),0)</f>
        <v>46.247727566987081</v>
      </c>
      <c r="AG48" s="483">
        <f>IFERROR(INDEX($G$123:$AU$178,MATCH($E48,$E$123:$E$178,0),MATCH(AG$6,$G$122:$AU$122,0)),0)</f>
        <v>46.390503884981669</v>
      </c>
      <c r="AH48" s="483">
        <f>IFERROR(INDEX($G$123:$AU$178,MATCH($E48,$E$123:$E$178,0),MATCH(AH$6,$G$122:$AU$122,0)),0)</f>
        <v>46.533237561648519</v>
      </c>
      <c r="AI48" s="483">
        <f>IFERROR(INDEX($G$123:$AU$178,MATCH($E48,$E$123:$E$178,0),MATCH(AI$6,$G$122:$AU$122,0)),0)</f>
        <v>46.675927978934773</v>
      </c>
      <c r="AJ48" s="483">
        <f>IFERROR(INDEX($G$123:$AU$178,MATCH($E48,$E$123:$E$178,0),MATCH(AJ$6,$G$122:$AU$122,0)),0)</f>
        <v>46.818574524689666</v>
      </c>
      <c r="AK48" s="483">
        <f>IFERROR(INDEX($G$123:$AU$178,MATCH($E48,$E$123:$E$178,0),MATCH(AK$6,$G$122:$AU$122,0)),0)</f>
        <v>46.961176592602918</v>
      </c>
      <c r="AL48" s="483">
        <f>IFERROR(INDEX($G$123:$AU$178,MATCH($E48,$E$123:$E$178,0),MATCH(AL$6,$G$122:$AU$122,0)),0)</f>
        <v>46.961176592602918</v>
      </c>
      <c r="AM48" s="483">
        <f>IFERROR(INDEX($G$123:$AU$178,MATCH($E48,$E$123:$E$178,0),MATCH(AM$6,$G$122:$AU$122,0)),0)</f>
        <v>46.961176592602918</v>
      </c>
      <c r="AN48" s="483">
        <f>IFERROR(INDEX($G$123:$AU$178,MATCH($E48,$E$123:$E$178,0),MATCH(AN$6,$G$122:$AU$122,0)),0)</f>
        <v>46.961176592602918</v>
      </c>
      <c r="AO48" s="483">
        <f>IFERROR(INDEX($G$123:$AU$178,MATCH($E48,$E$123:$E$178,0),MATCH(AO$6,$G$122:$AU$122,0)),0)</f>
        <v>46.961176592602918</v>
      </c>
      <c r="AP48" s="483">
        <f>IFERROR(INDEX($G$123:$AU$178,MATCH($E48,$E$123:$E$178,0),MATCH(AP$6,$G$122:$AU$122,0)),0)</f>
        <v>46.961176592602918</v>
      </c>
      <c r="AQ48" s="483">
        <f>IFERROR(INDEX($G$123:$AU$178,MATCH($E48,$E$123:$E$178,0),MATCH(AQ$6,$G$122:$AU$122,0)),0)</f>
        <v>46.961176592602918</v>
      </c>
      <c r="AR48" s="483">
        <f>IFERROR(INDEX($G$123:$AU$178,MATCH($E48,$E$123:$E$178,0),MATCH(AR$6,$G$122:$AU$122,0)),0)</f>
        <v>46.961176592602918</v>
      </c>
      <c r="AS48" s="483">
        <f>IFERROR(INDEX($G$123:$AU$178,MATCH($E48,$E$123:$E$178,0),MATCH(AS$6,$G$122:$AU$122,0)),0)</f>
        <v>46.961176592602918</v>
      </c>
      <c r="AT48" s="483">
        <f>IFERROR(INDEX($G$123:$AU$178,MATCH($E48,$E$123:$E$178,0),MATCH(AT$6,$G$122:$AU$122,0)),0)</f>
        <v>46.961176592602918</v>
      </c>
      <c r="AU48" s="483">
        <f>IFERROR(INDEX($G$123:$AU$178,MATCH($E48,$E$123:$E$178,0),MATCH(AU$6,$G$122:$AU$122,0)),0)</f>
        <v>46.961176592602918</v>
      </c>
      <c r="AV48" s="484">
        <v>5</v>
      </c>
      <c r="BA48" s="597"/>
      <c r="BB48" s="597"/>
      <c r="BC48" s="602"/>
    </row>
    <row r="49" spans="1:55" ht="14.4">
      <c r="B49" s="8" t="str">
        <f>Processes!D47</f>
        <v>IMPGRS</v>
      </c>
      <c r="C49" s="8" t="str">
        <f>Processes!E47</f>
        <v>Import technology - Grass</v>
      </c>
      <c r="D49" s="216"/>
      <c r="E49" s="216" t="str">
        <f t="shared" si="0"/>
        <v>GRS</v>
      </c>
      <c r="F49" s="1119" t="str">
        <f t="shared" si="1"/>
        <v>MKr14</v>
      </c>
      <c r="G49" s="483">
        <f>IFERROR(INDEX($G$123:$AU$178,MATCH($E49,$E$123:$E$178,0),MATCH(G$6,$G$122:$AU$122,0)),0)</f>
        <v>41.5</v>
      </c>
      <c r="H49" s="483">
        <f>IFERROR(INDEX($G$123:$AU$178,MATCH($E49,$E$123:$E$178,0),MATCH(H$6,$G$122:$AU$122,0)),0)</f>
        <v>41.5</v>
      </c>
      <c r="I49" s="483">
        <f>IFERROR(INDEX($G$123:$AU$178,MATCH($E49,$E$123:$E$178,0),MATCH(I$6,$G$122:$AU$122,0)),0)</f>
        <v>41.5</v>
      </c>
      <c r="J49" s="483">
        <f>IFERROR(INDEX($G$123:$AU$178,MATCH($E49,$E$123:$E$178,0),MATCH(J$6,$G$122:$AU$122,0)),0)</f>
        <v>41.2</v>
      </c>
      <c r="K49" s="483">
        <f>IFERROR(INDEX($G$123:$AU$178,MATCH($E49,$E$123:$E$178,0),MATCH(K$6,$G$122:$AU$122,0)),0)</f>
        <v>40.799999999999997</v>
      </c>
      <c r="L49" s="483">
        <f>IFERROR(INDEX($G$123:$AU$178,MATCH($E49,$E$123:$E$178,0),MATCH(L$6,$G$122:$AU$122,0)),0)</f>
        <v>40.5</v>
      </c>
      <c r="M49" s="483">
        <f>IFERROR(INDEX($G$123:$AU$178,MATCH($E49,$E$123:$E$178,0),MATCH(M$6,$G$122:$AU$122,0)),0)</f>
        <v>40.9</v>
      </c>
      <c r="N49" s="483">
        <f>IFERROR(INDEX($G$123:$AU$178,MATCH($E49,$E$123:$E$178,0),MATCH(N$6,$G$122:$AU$122,0)),0)</f>
        <v>41.4</v>
      </c>
      <c r="O49" s="483">
        <f>IFERROR(INDEX($G$123:$AU$178,MATCH($E49,$E$123:$E$178,0),MATCH(O$6,$G$122:$AU$122,0)),0)</f>
        <v>41.634898055339931</v>
      </c>
      <c r="P49" s="483">
        <f>IFERROR(INDEX($G$123:$AU$178,MATCH($E49,$E$123:$E$178,0),MATCH(P$6,$G$122:$AU$122,0)),0)</f>
        <v>41.634898055339931</v>
      </c>
      <c r="Q49" s="483">
        <f>IFERROR(INDEX($G$123:$AU$178,MATCH($E49,$E$123:$E$178,0),MATCH(Q$6,$G$122:$AU$122,0)),0)</f>
        <v>41.962449107096752</v>
      </c>
      <c r="R49" s="483">
        <f>IFERROR(INDEX($G$123:$AU$178,MATCH($E49,$E$123:$E$178,0),MATCH(R$6,$G$122:$AU$122,0)),0)</f>
        <v>42.37591413450582</v>
      </c>
      <c r="S49" s="483">
        <f>IFERROR(INDEX($G$123:$AU$178,MATCH($E49,$E$123:$E$178,0),MATCH(S$6,$G$122:$AU$122,0)),0)</f>
        <v>42.791201303703261</v>
      </c>
      <c r="T49" s="483">
        <f>IFERROR(INDEX($G$123:$AU$178,MATCH($E49,$E$123:$E$178,0),MATCH(T$6,$G$122:$AU$122,0)),0)</f>
        <v>43.208184541451871</v>
      </c>
      <c r="U49" s="483">
        <f>IFERROR(INDEX($G$123:$AU$178,MATCH($E49,$E$123:$E$178,0),MATCH(U$6,$G$122:$AU$122,0)),0)</f>
        <v>43.626739530646304</v>
      </c>
      <c r="V49" s="483">
        <f>IFERROR(INDEX($G$123:$AU$178,MATCH($E49,$E$123:$E$178,0),MATCH(V$6,$G$122:$AU$122,0)),0)</f>
        <v>44.046743692103149</v>
      </c>
      <c r="W49" s="483">
        <f>IFERROR(INDEX($G$123:$AU$178,MATCH($E49,$E$123:$E$178,0),MATCH(W$6,$G$122:$AU$122,0)),0)</f>
        <v>44.303492323512977</v>
      </c>
      <c r="X49" s="483">
        <f>IFERROR(INDEX($G$123:$AU$178,MATCH($E49,$E$123:$E$178,0),MATCH(X$6,$G$122:$AU$122,0)),0)</f>
        <v>44.56044844066794</v>
      </c>
      <c r="Y49" s="483">
        <f>IFERROR(INDEX($G$123:$AU$178,MATCH($E49,$E$123:$E$178,0),MATCH(Y$6,$G$122:$AU$122,0)),0)</f>
        <v>44.817607952103295</v>
      </c>
      <c r="Z49" s="483">
        <f>IFERROR(INDEX($G$123:$AU$178,MATCH($E49,$E$123:$E$178,0),MATCH(Z$6,$G$122:$AU$122,0)),0)</f>
        <v>45.074966809344929</v>
      </c>
      <c r="AA49" s="483">
        <f>IFERROR(INDEX($G$123:$AU$178,MATCH($E49,$E$123:$E$178,0),MATCH(AA$6,$G$122:$AU$122,0)),0)</f>
        <v>45.332521006394593</v>
      </c>
      <c r="AB49" s="483">
        <f>IFERROR(INDEX($G$123:$AU$178,MATCH($E49,$E$123:$E$178,0),MATCH(AB$6,$G$122:$AU$122,0)),0)</f>
        <v>45.549544275390517</v>
      </c>
      <c r="AC49" s="483">
        <f>IFERROR(INDEX($G$123:$AU$178,MATCH($E49,$E$123:$E$178,0),MATCH(AC$6,$G$122:$AU$122,0)),0)</f>
        <v>45.766845997017583</v>
      </c>
      <c r="AD49" s="483">
        <f>IFERROR(INDEX($G$123:$AU$178,MATCH($E49,$E$123:$E$178,0),MATCH(AD$6,$G$122:$AU$122,0)),0)</f>
        <v>45.93621057509371</v>
      </c>
      <c r="AE49" s="483">
        <f>IFERROR(INDEX($G$123:$AU$178,MATCH($E49,$E$123:$E$178,0),MATCH(AE$6,$G$122:$AU$122,0)),0)</f>
        <v>46.091987325464736</v>
      </c>
      <c r="AF49" s="483">
        <f>IFERROR(INDEX($G$123:$AU$178,MATCH($E49,$E$123:$E$178,0),MATCH(AF$6,$G$122:$AU$122,0)),0)</f>
        <v>46.247727566987081</v>
      </c>
      <c r="AG49" s="483">
        <f>IFERROR(INDEX($G$123:$AU$178,MATCH($E49,$E$123:$E$178,0),MATCH(AG$6,$G$122:$AU$122,0)),0)</f>
        <v>46.390503884981669</v>
      </c>
      <c r="AH49" s="483">
        <f>IFERROR(INDEX($G$123:$AU$178,MATCH($E49,$E$123:$E$178,0),MATCH(AH$6,$G$122:$AU$122,0)),0)</f>
        <v>46.533237561648519</v>
      </c>
      <c r="AI49" s="483">
        <f>IFERROR(INDEX($G$123:$AU$178,MATCH($E49,$E$123:$E$178,0),MATCH(AI$6,$G$122:$AU$122,0)),0)</f>
        <v>46.675927978934773</v>
      </c>
      <c r="AJ49" s="483">
        <f>IFERROR(INDEX($G$123:$AU$178,MATCH($E49,$E$123:$E$178,0),MATCH(AJ$6,$G$122:$AU$122,0)),0)</f>
        <v>46.818574524689666</v>
      </c>
      <c r="AK49" s="483">
        <f>IFERROR(INDEX($G$123:$AU$178,MATCH($E49,$E$123:$E$178,0),MATCH(AK$6,$G$122:$AU$122,0)),0)</f>
        <v>46.961176592602918</v>
      </c>
      <c r="AL49" s="483">
        <f>IFERROR(INDEX($G$123:$AU$178,MATCH($E49,$E$123:$E$178,0),MATCH(AL$6,$G$122:$AU$122,0)),0)</f>
        <v>46.961176592602918</v>
      </c>
      <c r="AM49" s="483">
        <f>IFERROR(INDEX($G$123:$AU$178,MATCH($E49,$E$123:$E$178,0),MATCH(AM$6,$G$122:$AU$122,0)),0)</f>
        <v>46.961176592602918</v>
      </c>
      <c r="AN49" s="483">
        <f>IFERROR(INDEX($G$123:$AU$178,MATCH($E49,$E$123:$E$178,0),MATCH(AN$6,$G$122:$AU$122,0)),0)</f>
        <v>46.961176592602918</v>
      </c>
      <c r="AO49" s="483">
        <f>IFERROR(INDEX($G$123:$AU$178,MATCH($E49,$E$123:$E$178,0),MATCH(AO$6,$G$122:$AU$122,0)),0)</f>
        <v>46.961176592602918</v>
      </c>
      <c r="AP49" s="483">
        <f>IFERROR(INDEX($G$123:$AU$178,MATCH($E49,$E$123:$E$178,0),MATCH(AP$6,$G$122:$AU$122,0)),0)</f>
        <v>46.961176592602918</v>
      </c>
      <c r="AQ49" s="483">
        <f>IFERROR(INDEX($G$123:$AU$178,MATCH($E49,$E$123:$E$178,0),MATCH(AQ$6,$G$122:$AU$122,0)),0)</f>
        <v>46.961176592602918</v>
      </c>
      <c r="AR49" s="483">
        <f>IFERROR(INDEX($G$123:$AU$178,MATCH($E49,$E$123:$E$178,0),MATCH(AR$6,$G$122:$AU$122,0)),0)</f>
        <v>46.961176592602918</v>
      </c>
      <c r="AS49" s="483">
        <f>IFERROR(INDEX($G$123:$AU$178,MATCH($E49,$E$123:$E$178,0),MATCH(AS$6,$G$122:$AU$122,0)),0)</f>
        <v>46.961176592602918</v>
      </c>
      <c r="AT49" s="483">
        <f>IFERROR(INDEX($G$123:$AU$178,MATCH($E49,$E$123:$E$178,0),MATCH(AT$6,$G$122:$AU$122,0)),0)</f>
        <v>46.961176592602918</v>
      </c>
      <c r="AU49" s="483">
        <f>IFERROR(INDEX($G$123:$AU$178,MATCH($E49,$E$123:$E$178,0),MATCH(AU$6,$G$122:$AU$122,0)),0)</f>
        <v>46.961176592602918</v>
      </c>
      <c r="AV49" s="484">
        <v>5</v>
      </c>
      <c r="BA49" s="597"/>
      <c r="BB49" s="597"/>
      <c r="BC49" s="602"/>
    </row>
    <row r="50" spans="1:55" ht="14.4">
      <c r="B50" s="8" t="str">
        <f>Processes!D48</f>
        <v>IMPWPE</v>
      </c>
      <c r="C50" s="8" t="str">
        <f>Processes!E48</f>
        <v>Import technology - Wood pellets</v>
      </c>
      <c r="D50" s="216"/>
      <c r="E50" s="216" t="str">
        <f t="shared" si="0"/>
        <v>WPE</v>
      </c>
      <c r="F50" s="1119" t="str">
        <f t="shared" si="1"/>
        <v>MKr19</v>
      </c>
      <c r="G50" s="483">
        <f>IFERROR(INDEX($G$123:$AU$178,MATCH($E50,$E$123:$E$178,0),MATCH(G$6,$G$122:$AU$122,0)),0)</f>
        <v>73.7</v>
      </c>
      <c r="H50" s="483">
        <f>IFERROR(INDEX($G$123:$AU$178,MATCH($E50,$E$123:$E$178,0),MATCH(H$6,$G$122:$AU$122,0)),0)</f>
        <v>73.7</v>
      </c>
      <c r="I50" s="483">
        <f>IFERROR(INDEX($G$123:$AU$178,MATCH($E50,$E$123:$E$178,0),MATCH(I$6,$G$122:$AU$122,0)),0)</f>
        <v>73.7</v>
      </c>
      <c r="J50" s="483">
        <f>IFERROR(INDEX($G$123:$AU$178,MATCH($E50,$E$123:$E$178,0),MATCH(J$6,$G$122:$AU$122,0)),0)</f>
        <v>72.7</v>
      </c>
      <c r="K50" s="483">
        <f>IFERROR(INDEX($G$123:$AU$178,MATCH($E50,$E$123:$E$178,0),MATCH(K$6,$G$122:$AU$122,0)),0)</f>
        <v>71.8</v>
      </c>
      <c r="L50" s="483">
        <f>IFERROR(INDEX($G$123:$AU$178,MATCH($E50,$E$123:$E$178,0),MATCH(L$6,$G$122:$AU$122,0)),0)</f>
        <v>70.8</v>
      </c>
      <c r="M50" s="483">
        <f>IFERROR(INDEX($G$123:$AU$178,MATCH($E50,$E$123:$E$178,0),MATCH(M$6,$G$122:$AU$122,0)),0)</f>
        <v>71.2</v>
      </c>
      <c r="N50" s="483">
        <f>IFERROR(INDEX($G$123:$AU$178,MATCH($E50,$E$123:$E$178,0),MATCH(N$6,$G$122:$AU$122,0)),0)</f>
        <v>71.599999999999994</v>
      </c>
      <c r="O50" s="483">
        <f>IFERROR(INDEX($G$123:$AU$178,MATCH($E50,$E$123:$E$178,0),MATCH(O$6,$G$122:$AU$122,0)),0)</f>
        <v>69.494890781791952</v>
      </c>
      <c r="P50" s="483">
        <f>IFERROR(INDEX($G$123:$AU$178,MATCH($E50,$E$123:$E$178,0),MATCH(P$6,$G$122:$AU$122,0)),0)</f>
        <v>69.433019142282461</v>
      </c>
      <c r="Q50" s="483">
        <f>IFERROR(INDEX($G$123:$AU$178,MATCH($E50,$E$123:$E$178,0),MATCH(Q$6,$G$122:$AU$122,0)),0)</f>
        <v>59.910194122791161</v>
      </c>
      <c r="R50" s="483">
        <f>IFERROR(INDEX($G$123:$AU$178,MATCH($E50,$E$123:$E$178,0),MATCH(R$6,$G$122:$AU$122,0)),0)</f>
        <v>62.854344413402906</v>
      </c>
      <c r="S50" s="483">
        <f>IFERROR(INDEX($G$123:$AU$178,MATCH($E50,$E$123:$E$178,0),MATCH(S$6,$G$122:$AU$122,0)),0)</f>
        <v>63.172513966646889</v>
      </c>
      <c r="T50" s="483">
        <f>IFERROR(INDEX($G$123:$AU$178,MATCH($E50,$E$123:$E$178,0),MATCH(T$6,$G$122:$AU$122,0)),0)</f>
        <v>62.478874618815077</v>
      </c>
      <c r="U50" s="483">
        <f>IFERROR(INDEX($G$123:$AU$178,MATCH($E50,$E$123:$E$178,0),MATCH(U$6,$G$122:$AU$122,0)),0)</f>
        <v>62.142339464339834</v>
      </c>
      <c r="V50" s="483">
        <f>IFERROR(INDEX($G$123:$AU$178,MATCH($E50,$E$123:$E$178,0),MATCH(V$6,$G$122:$AU$122,0)),0)</f>
        <v>61.840436911371611</v>
      </c>
      <c r="W50" s="483">
        <f>IFERROR(INDEX($G$123:$AU$178,MATCH($E50,$E$123:$E$178,0),MATCH(W$6,$G$122:$AU$122,0)),0)</f>
        <v>61.559038676176264</v>
      </c>
      <c r="X50" s="483">
        <f>IFERROR(INDEX($G$123:$AU$178,MATCH($E50,$E$123:$E$178,0),MATCH(X$6,$G$122:$AU$122,0)),0)</f>
        <v>61.304552221855602</v>
      </c>
      <c r="Y50" s="483">
        <f>IFERROR(INDEX($G$123:$AU$178,MATCH($E50,$E$123:$E$178,0),MATCH(Y$6,$G$122:$AU$122,0)),0)</f>
        <v>61.075127920444082</v>
      </c>
      <c r="Z50" s="483">
        <f>IFERROR(INDEX($G$123:$AU$178,MATCH($E50,$E$123:$E$178,0),MATCH(Z$6,$G$122:$AU$122,0)),0)</f>
        <v>60.879811326662022</v>
      </c>
      <c r="AA50" s="483">
        <f>IFERROR(INDEX($G$123:$AU$178,MATCH($E50,$E$123:$E$178,0),MATCH(AA$6,$G$122:$AU$122,0)),0)</f>
        <v>60.705878120268423</v>
      </c>
      <c r="AB50" s="483">
        <f>IFERROR(INDEX($G$123:$AU$178,MATCH($E50,$E$123:$E$178,0),MATCH(AB$6,$G$122:$AU$122,0)),0)</f>
        <v>60.70433047636952</v>
      </c>
      <c r="AC50" s="483">
        <f>IFERROR(INDEX($G$123:$AU$178,MATCH($E50,$E$123:$E$178,0),MATCH(AC$6,$G$122:$AU$122,0)),0)</f>
        <v>60.702548817291905</v>
      </c>
      <c r="AD50" s="483">
        <f>IFERROR(INDEX($G$123:$AU$178,MATCH($E50,$E$123:$E$178,0),MATCH(AD$6,$G$122:$AU$122,0)),0)</f>
        <v>60.700536499539886</v>
      </c>
      <c r="AE50" s="483">
        <f>IFERROR(INDEX($G$123:$AU$178,MATCH($E50,$E$123:$E$178,0),MATCH(AE$6,$G$122:$AU$122,0)),0)</f>
        <v>60.698296822060883</v>
      </c>
      <c r="AF50" s="483">
        <f>IFERROR(INDEX($G$123:$AU$178,MATCH($E50,$E$123:$E$178,0),MATCH(AF$6,$G$122:$AU$122,0)),0)</f>
        <v>60.695833026853684</v>
      </c>
      <c r="AG50" s="483">
        <f>IFERROR(INDEX($G$123:$AU$178,MATCH($E50,$E$123:$E$178,0),MATCH(AG$6,$G$122:$AU$122,0)),0)</f>
        <v>60.689945389690699</v>
      </c>
      <c r="AH50" s="483">
        <f>IFERROR(INDEX($G$123:$AU$178,MATCH($E50,$E$123:$E$178,0),MATCH(AH$6,$G$122:$AU$122,0)),0)</f>
        <v>60.683892039969457</v>
      </c>
      <c r="AI50" s="483">
        <f>IFERROR(INDEX($G$123:$AU$178,MATCH($E50,$E$123:$E$178,0),MATCH(AI$6,$G$122:$AU$122,0)),0)</f>
        <v>60.677675969854107</v>
      </c>
      <c r="AJ50" s="483">
        <f>IFERROR(INDEX($G$123:$AU$178,MATCH($E50,$E$123:$E$178,0),MATCH(AJ$6,$G$122:$AU$122,0)),0)</f>
        <v>60.671300113152753</v>
      </c>
      <c r="AK50" s="483">
        <f>IFERROR(INDEX($G$123:$AU$178,MATCH($E50,$E$123:$E$178,0),MATCH(AK$6,$G$122:$AU$122,0)),0)</f>
        <v>60.664767346129707</v>
      </c>
      <c r="AL50" s="483">
        <f>IFERROR(INDEX($G$123:$AU$178,MATCH($E50,$E$123:$E$178,0),MATCH(AL$6,$G$122:$AU$122,0)),0)</f>
        <v>60.675957923099851</v>
      </c>
      <c r="AM50" s="483">
        <f>IFERROR(INDEX($G$123:$AU$178,MATCH($E50,$E$123:$E$178,0),MATCH(AM$6,$G$122:$AU$122,0)),0)</f>
        <v>60.68702193291076</v>
      </c>
      <c r="AN50" s="483">
        <f>IFERROR(INDEX($G$123:$AU$178,MATCH($E50,$E$123:$E$178,0),MATCH(AN$6,$G$122:$AU$122,0)),0)</f>
        <v>60.697960969252613</v>
      </c>
      <c r="AO50" s="483">
        <f>IFERROR(INDEX($G$123:$AU$178,MATCH($E50,$E$123:$E$178,0),MATCH(AO$6,$G$122:$AU$122,0)),0)</f>
        <v>60.70877659234629</v>
      </c>
      <c r="AP50" s="483">
        <f>IFERROR(INDEX($G$123:$AU$178,MATCH($E50,$E$123:$E$178,0),MATCH(AP$6,$G$122:$AU$122,0)),0)</f>
        <v>60.719470329291362</v>
      </c>
      <c r="AQ50" s="483">
        <f>IFERROR(INDEX($G$123:$AU$178,MATCH($E50,$E$123:$E$178,0),MATCH(AQ$6,$G$122:$AU$122,0)),0)</f>
        <v>60.774302670903623</v>
      </c>
      <c r="AR50" s="483">
        <f>IFERROR(INDEX($G$123:$AU$178,MATCH($E50,$E$123:$E$178,0),MATCH(AR$6,$G$122:$AU$122,0)),0)</f>
        <v>60.828784329157571</v>
      </c>
      <c r="AS50" s="483">
        <f>IFERROR(INDEX($G$123:$AU$178,MATCH($E50,$E$123:$E$178,0),MATCH(AS$6,$G$122:$AU$122,0)),0)</f>
        <v>60.882916997101603</v>
      </c>
      <c r="AT50" s="483">
        <f>IFERROR(INDEX($G$123:$AU$178,MATCH($E50,$E$123:$E$178,0),MATCH(AT$6,$G$122:$AU$122,0)),0)</f>
        <v>60.936702331670006</v>
      </c>
      <c r="AU50" s="483">
        <f>IFERROR(INDEX($G$123:$AU$178,MATCH($E50,$E$123:$E$178,0),MATCH(AU$6,$G$122:$AU$122,0)),0)</f>
        <v>60.990141954059872</v>
      </c>
      <c r="AV50" s="484">
        <v>5</v>
      </c>
      <c r="BA50" s="597"/>
      <c r="BB50" s="597"/>
    </row>
    <row r="51" spans="1:55" ht="14.4">
      <c r="B51" s="8" t="str">
        <f>Processes!D49</f>
        <v>IMPWCH</v>
      </c>
      <c r="C51" s="8" t="str">
        <f>Processes!E49</f>
        <v>Import technology - Wood chips and wood waste</v>
      </c>
      <c r="D51" s="216"/>
      <c r="E51" s="216" t="str">
        <f t="shared" si="0"/>
        <v>WCH</v>
      </c>
      <c r="F51" s="1119" t="str">
        <f t="shared" si="1"/>
        <v>MKr19</v>
      </c>
      <c r="G51" s="483">
        <f>IFERROR(INDEX($G$123:$AU$178,MATCH($E51,$E$123:$E$178,0),MATCH(G$6,$G$122:$AU$122,0)),0)</f>
        <v>46</v>
      </c>
      <c r="H51" s="483">
        <f>IFERROR(INDEX($G$123:$AU$178,MATCH($E51,$E$123:$E$178,0),MATCH(H$6,$G$122:$AU$122,0)),0)</f>
        <v>46</v>
      </c>
      <c r="I51" s="483">
        <f>IFERROR(INDEX($G$123:$AU$178,MATCH($E51,$E$123:$E$178,0),MATCH(I$6,$G$122:$AU$122,0)),0)</f>
        <v>46</v>
      </c>
      <c r="J51" s="483">
        <f>IFERROR(INDEX($G$123:$AU$178,MATCH($E51,$E$123:$E$178,0),MATCH(J$6,$G$122:$AU$122,0)),0)</f>
        <v>45.7</v>
      </c>
      <c r="K51" s="483">
        <f>IFERROR(INDEX($G$123:$AU$178,MATCH($E51,$E$123:$E$178,0),MATCH(K$6,$G$122:$AU$122,0)),0)</f>
        <v>45.3</v>
      </c>
      <c r="L51" s="483">
        <f>IFERROR(INDEX($G$123:$AU$178,MATCH($E51,$E$123:$E$178,0),MATCH(L$6,$G$122:$AU$122,0)),0)</f>
        <v>44.9</v>
      </c>
      <c r="M51" s="483">
        <f>IFERROR(INDEX($G$123:$AU$178,MATCH($E51,$E$123:$E$178,0),MATCH(M$6,$G$122:$AU$122,0)),0)</f>
        <v>45.4</v>
      </c>
      <c r="N51" s="483">
        <f>IFERROR(INDEX($G$123:$AU$178,MATCH($E51,$E$123:$E$178,0),MATCH(N$6,$G$122:$AU$122,0)),0)</f>
        <v>45.9</v>
      </c>
      <c r="O51" s="483">
        <f>IFERROR(INDEX($G$123:$AU$178,MATCH($E51,$E$123:$E$178,0),MATCH(O$6,$G$122:$AU$122,0)),0)</f>
        <v>45.179472202489855</v>
      </c>
      <c r="P51" s="483">
        <f>IFERROR(INDEX($G$123:$AU$178,MATCH($E51,$E$123:$E$178,0),MATCH(P$6,$G$122:$AU$122,0)),0)</f>
        <v>45.117600562980392</v>
      </c>
      <c r="Q51" s="483">
        <f>IFERROR(INDEX($G$123:$AU$178,MATCH($E51,$E$123:$E$178,0),MATCH(Q$6,$G$122:$AU$122,0)),0)</f>
        <v>45.248389703133633</v>
      </c>
      <c r="R51" s="483">
        <f>IFERROR(INDEX($G$123:$AU$178,MATCH($E51,$E$123:$E$178,0),MATCH(R$6,$G$122:$AU$122,0)),0)</f>
        <v>45.190250127598674</v>
      </c>
      <c r="S51" s="483">
        <f>IFERROR(INDEX($G$123:$AU$178,MATCH($E51,$E$123:$E$178,0),MATCH(S$6,$G$122:$AU$122,0)),0)</f>
        <v>45.392121473736516</v>
      </c>
      <c r="T51" s="483">
        <f>IFERROR(INDEX($G$123:$AU$178,MATCH($E51,$E$123:$E$178,0),MATCH(T$6,$G$122:$AU$122,0)),0)</f>
        <v>45.644433925671841</v>
      </c>
      <c r="U51" s="483">
        <f>IFERROR(INDEX($G$123:$AU$178,MATCH($E51,$E$123:$E$178,0),MATCH(U$6,$G$122:$AU$122,0)),0)</f>
        <v>45.923015098100862</v>
      </c>
      <c r="V51" s="483">
        <f>IFERROR(INDEX($G$123:$AU$178,MATCH($E51,$E$123:$E$178,0),MATCH(V$6,$G$122:$AU$122,0)),0)</f>
        <v>46.207001444406053</v>
      </c>
      <c r="W51" s="483">
        <f>IFERROR(INDEX($G$123:$AU$178,MATCH($E51,$E$123:$E$178,0),MATCH(W$6,$G$122:$AU$122,0)),0)</f>
        <v>46.419730980267232</v>
      </c>
      <c r="X51" s="483">
        <f>IFERROR(INDEX($G$123:$AU$178,MATCH($E51,$E$123:$E$178,0),MATCH(X$6,$G$122:$AU$122,0)),0)</f>
        <v>46.631059323825987</v>
      </c>
      <c r="Y51" s="483">
        <f>IFERROR(INDEX($G$123:$AU$178,MATCH($E51,$E$123:$E$178,0),MATCH(Y$6,$G$122:$AU$122,0)),0)</f>
        <v>46.839924523073165</v>
      </c>
      <c r="Z51" s="483">
        <f>IFERROR(INDEX($G$123:$AU$178,MATCH($E51,$E$123:$E$178,0),MATCH(Z$6,$G$122:$AU$122,0)),0)</f>
        <v>47.054043906757286</v>
      </c>
      <c r="AA51" s="483">
        <f>IFERROR(INDEX($G$123:$AU$178,MATCH($E51,$E$123:$E$178,0),MATCH(AA$6,$G$122:$AU$122,0)),0)</f>
        <v>47.263106384197172</v>
      </c>
      <c r="AB51" s="483">
        <f>IFERROR(INDEX($G$123:$AU$178,MATCH($E51,$E$123:$E$178,0),MATCH(AB$6,$G$122:$AU$122,0)),0)</f>
        <v>47.363169268373781</v>
      </c>
      <c r="AC51" s="483">
        <f>IFERROR(INDEX($G$123:$AU$178,MATCH($E51,$E$123:$E$178,0),MATCH(AC$6,$G$122:$AU$122,0)),0)</f>
        <v>47.463048827686151</v>
      </c>
      <c r="AD51" s="483">
        <f>IFERROR(INDEX($G$123:$AU$178,MATCH($E51,$E$123:$E$178,0),MATCH(AD$6,$G$122:$AU$122,0)),0)</f>
        <v>47.562746231205452</v>
      </c>
      <c r="AE51" s="483">
        <f>IFERROR(INDEX($G$123:$AU$178,MATCH($E51,$E$123:$E$178,0),MATCH(AE$6,$G$122:$AU$122,0)),0)</f>
        <v>47.662262629564232</v>
      </c>
      <c r="AF51" s="483">
        <f>IFERROR(INDEX($G$123:$AU$178,MATCH($E51,$E$123:$E$178,0),MATCH(AF$6,$G$122:$AU$122,0)),0)</f>
        <v>47.761599155151828</v>
      </c>
      <c r="AG51" s="483">
        <f>IFERROR(INDEX($G$123:$AU$178,MATCH($E51,$E$123:$E$178,0),MATCH(AG$6,$G$122:$AU$122,0)),0)</f>
        <v>47.861557709026719</v>
      </c>
      <c r="AH51" s="483">
        <f>IFERROR(INDEX($G$123:$AU$178,MATCH($E51,$E$123:$E$178,0),MATCH(AH$6,$G$122:$AU$122,0)),0)</f>
        <v>47.961224086497161</v>
      </c>
      <c r="AI51" s="483">
        <f>IFERROR(INDEX($G$123:$AU$178,MATCH($E51,$E$123:$E$178,0),MATCH(AI$6,$G$122:$AU$122,0)),0)</f>
        <v>48.06060022028862</v>
      </c>
      <c r="AJ51" s="483">
        <f>IFERROR(INDEX($G$123:$AU$178,MATCH($E51,$E$123:$E$178,0),MATCH(AJ$6,$G$122:$AU$122,0)),0)</f>
        <v>48.159688016832391</v>
      </c>
      <c r="AK51" s="483">
        <f>IFERROR(INDEX($G$123:$AU$178,MATCH($E51,$E$123:$E$178,0),MATCH(AK$6,$G$122:$AU$122,0)),0)</f>
        <v>48.258489356547372</v>
      </c>
      <c r="AL51" s="483">
        <f>IFERROR(INDEX($G$123:$AU$178,MATCH($E51,$E$123:$E$178,0),MATCH(AL$6,$G$122:$AU$122,0)),0)</f>
        <v>48.37762671431922</v>
      </c>
      <c r="AM51" s="483">
        <f>IFERROR(INDEX($G$123:$AU$178,MATCH($E51,$E$123:$E$178,0),MATCH(AM$6,$G$122:$AU$122,0)),0)</f>
        <v>48.496315696545963</v>
      </c>
      <c r="AN51" s="483">
        <f>IFERROR(INDEX($G$123:$AU$178,MATCH($E51,$E$123:$E$178,0),MATCH(AN$6,$G$122:$AU$122,0)),0)</f>
        <v>48.614559135690349</v>
      </c>
      <c r="AO51" s="483">
        <f>IFERROR(INDEX($G$123:$AU$178,MATCH($E51,$E$123:$E$178,0),MATCH(AO$6,$G$122:$AU$122,0)),0)</f>
        <v>48.73235982855357</v>
      </c>
      <c r="AP51" s="483">
        <f>IFERROR(INDEX($G$123:$AU$178,MATCH($E51,$E$123:$E$178,0),MATCH(AP$6,$G$122:$AU$122,0)),0)</f>
        <v>48.849720536660548</v>
      </c>
      <c r="AQ51" s="483">
        <f>IFERROR(INDEX($G$123:$AU$178,MATCH($E51,$E$123:$E$178,0),MATCH(AQ$6,$G$122:$AU$122,0)),0)</f>
        <v>49.024574818868821</v>
      </c>
      <c r="AR51" s="483">
        <f>IFERROR(INDEX($G$123:$AU$178,MATCH($E51,$E$123:$E$178,0),MATCH(AR$6,$G$122:$AU$122,0)),0)</f>
        <v>49.198719487894593</v>
      </c>
      <c r="AS51" s="483">
        <f>IFERROR(INDEX($G$123:$AU$178,MATCH($E51,$E$123:$E$178,0),MATCH(AS$6,$G$122:$AU$122,0)),0)</f>
        <v>49.372158440659689</v>
      </c>
      <c r="AT51" s="483">
        <f>IFERROR(INDEX($G$123:$AU$178,MATCH($E51,$E$123:$E$178,0),MATCH(AT$6,$G$122:$AU$122,0)),0)</f>
        <v>49.544895527221009</v>
      </c>
      <c r="AU51" s="483">
        <f>IFERROR(INDEX($G$123:$AU$178,MATCH($E51,$E$123:$E$178,0),MATCH(AU$6,$G$122:$AU$122,0)),0)</f>
        <v>49.716934551280723</v>
      </c>
      <c r="AV51" s="484">
        <v>5</v>
      </c>
      <c r="BA51" s="597"/>
      <c r="BB51" s="597"/>
    </row>
    <row r="52" spans="1:55" ht="14.4">
      <c r="B52" s="8" t="str">
        <f>Processes!D50</f>
        <v>IMPFIW</v>
      </c>
      <c r="C52" s="8" t="str">
        <f>Processes!E50</f>
        <v>Import technology - Firewood</v>
      </c>
      <c r="D52" s="216"/>
      <c r="E52" s="216" t="str">
        <f t="shared" si="0"/>
        <v>FIW</v>
      </c>
      <c r="F52" s="1119" t="str">
        <f t="shared" si="1"/>
        <v>MKr14</v>
      </c>
      <c r="G52" s="483">
        <f>G51</f>
        <v>46</v>
      </c>
      <c r="H52" s="483">
        <f t="shared" ref="H52:AU52" si="2">H51</f>
        <v>46</v>
      </c>
      <c r="I52" s="483">
        <f t="shared" si="2"/>
        <v>46</v>
      </c>
      <c r="J52" s="483">
        <f t="shared" si="2"/>
        <v>45.7</v>
      </c>
      <c r="K52" s="483">
        <f t="shared" si="2"/>
        <v>45.3</v>
      </c>
      <c r="L52" s="483">
        <f t="shared" si="2"/>
        <v>44.9</v>
      </c>
      <c r="M52" s="483">
        <f t="shared" si="2"/>
        <v>45.4</v>
      </c>
      <c r="N52" s="483">
        <f t="shared" si="2"/>
        <v>45.9</v>
      </c>
      <c r="O52" s="483">
        <f t="shared" si="2"/>
        <v>45.179472202489855</v>
      </c>
      <c r="P52" s="483">
        <f t="shared" si="2"/>
        <v>45.117600562980392</v>
      </c>
      <c r="Q52" s="483">
        <f t="shared" si="2"/>
        <v>45.248389703133633</v>
      </c>
      <c r="R52" s="483">
        <f t="shared" si="2"/>
        <v>45.190250127598674</v>
      </c>
      <c r="S52" s="483">
        <f t="shared" si="2"/>
        <v>45.392121473736516</v>
      </c>
      <c r="T52" s="483">
        <f t="shared" si="2"/>
        <v>45.644433925671841</v>
      </c>
      <c r="U52" s="483">
        <f t="shared" si="2"/>
        <v>45.923015098100862</v>
      </c>
      <c r="V52" s="483">
        <f t="shared" si="2"/>
        <v>46.207001444406053</v>
      </c>
      <c r="W52" s="483">
        <f t="shared" si="2"/>
        <v>46.419730980267232</v>
      </c>
      <c r="X52" s="483">
        <f t="shared" si="2"/>
        <v>46.631059323825987</v>
      </c>
      <c r="Y52" s="483">
        <f t="shared" si="2"/>
        <v>46.839924523073165</v>
      </c>
      <c r="Z52" s="483">
        <f t="shared" si="2"/>
        <v>47.054043906757286</v>
      </c>
      <c r="AA52" s="483">
        <f t="shared" si="2"/>
        <v>47.263106384197172</v>
      </c>
      <c r="AB52" s="483">
        <f t="shared" si="2"/>
        <v>47.363169268373781</v>
      </c>
      <c r="AC52" s="483">
        <f t="shared" si="2"/>
        <v>47.463048827686151</v>
      </c>
      <c r="AD52" s="483">
        <f t="shared" si="2"/>
        <v>47.562746231205452</v>
      </c>
      <c r="AE52" s="483">
        <f t="shared" si="2"/>
        <v>47.662262629564232</v>
      </c>
      <c r="AF52" s="483">
        <f t="shared" si="2"/>
        <v>47.761599155151828</v>
      </c>
      <c r="AG52" s="483">
        <f t="shared" si="2"/>
        <v>47.861557709026719</v>
      </c>
      <c r="AH52" s="483">
        <f t="shared" si="2"/>
        <v>47.961224086497161</v>
      </c>
      <c r="AI52" s="483">
        <f t="shared" si="2"/>
        <v>48.06060022028862</v>
      </c>
      <c r="AJ52" s="483">
        <f t="shared" si="2"/>
        <v>48.159688016832391</v>
      </c>
      <c r="AK52" s="483">
        <f t="shared" si="2"/>
        <v>48.258489356547372</v>
      </c>
      <c r="AL52" s="483">
        <f t="shared" si="2"/>
        <v>48.37762671431922</v>
      </c>
      <c r="AM52" s="483">
        <f t="shared" si="2"/>
        <v>48.496315696545963</v>
      </c>
      <c r="AN52" s="483">
        <f t="shared" si="2"/>
        <v>48.614559135690349</v>
      </c>
      <c r="AO52" s="483">
        <f t="shared" si="2"/>
        <v>48.73235982855357</v>
      </c>
      <c r="AP52" s="483">
        <f t="shared" si="2"/>
        <v>48.849720536660548</v>
      </c>
      <c r="AQ52" s="483">
        <f t="shared" si="2"/>
        <v>49.024574818868821</v>
      </c>
      <c r="AR52" s="483">
        <f t="shared" si="2"/>
        <v>49.198719487894593</v>
      </c>
      <c r="AS52" s="483">
        <f t="shared" si="2"/>
        <v>49.372158440659689</v>
      </c>
      <c r="AT52" s="483">
        <f t="shared" si="2"/>
        <v>49.544895527221009</v>
      </c>
      <c r="AU52" s="483">
        <f t="shared" si="2"/>
        <v>49.716934551280723</v>
      </c>
      <c r="AV52" s="484">
        <v>5</v>
      </c>
      <c r="BA52" s="597"/>
      <c r="BB52" s="597"/>
    </row>
    <row r="53" spans="1:55" ht="14.4">
      <c r="B53" s="8" t="str">
        <f>Processes!D51</f>
        <v>IMPCRN</v>
      </c>
      <c r="C53" s="8" t="str">
        <f>Processes!E51</f>
        <v>Import technology - Corn</v>
      </c>
      <c r="D53" s="216"/>
      <c r="E53" s="216" t="str">
        <f t="shared" si="0"/>
        <v>CRN</v>
      </c>
      <c r="F53" s="1119" t="str">
        <f t="shared" si="1"/>
        <v>MKr14</v>
      </c>
      <c r="G53" s="483">
        <f>IFERROR(INDEX($G$123:$AU$178,MATCH($E53,$E$123:$E$178,0),MATCH(G$6,$G$122:$AU$122,0)),0)</f>
        <v>72.400000000000006</v>
      </c>
      <c r="H53" s="483">
        <f>IFERROR(INDEX($G$123:$AU$178,MATCH($E53,$E$123:$E$178,0),MATCH(H$6,$G$122:$AU$122,0)),0)</f>
        <v>72.400000000000006</v>
      </c>
      <c r="I53" s="483">
        <f>IFERROR(INDEX($G$123:$AU$178,MATCH($E53,$E$123:$E$178,0),MATCH(I$6,$G$122:$AU$122,0)),0)</f>
        <v>72.400000000000006</v>
      </c>
      <c r="J53" s="483">
        <f>IFERROR(INDEX($G$123:$AU$178,MATCH($E53,$E$123:$E$178,0),MATCH(J$6,$G$122:$AU$122,0)),0)</f>
        <v>72.400000000000006</v>
      </c>
      <c r="K53" s="483">
        <f>IFERROR(INDEX($G$123:$AU$178,MATCH($E53,$E$123:$E$178,0),MATCH(K$6,$G$122:$AU$122,0)),0)</f>
        <v>72.400000000000006</v>
      </c>
      <c r="L53" s="483">
        <f>IFERROR(INDEX($G$123:$AU$178,MATCH($E53,$E$123:$E$178,0),MATCH(L$6,$G$122:$AU$122,0)),0)</f>
        <v>72.400000000000006</v>
      </c>
      <c r="M53" s="483">
        <f>IFERROR(INDEX($G$123:$AU$178,MATCH($E53,$E$123:$E$178,0),MATCH(M$6,$G$122:$AU$122,0)),0)</f>
        <v>72.400000000000006</v>
      </c>
      <c r="N53" s="483">
        <f>IFERROR(INDEX($G$123:$AU$178,MATCH($E53,$E$123:$E$178,0),MATCH(N$6,$G$122:$AU$122,0)),0)</f>
        <v>72.400000000000006</v>
      </c>
      <c r="O53" s="483">
        <f>IFERROR(INDEX($G$123:$AU$178,MATCH($E53,$E$123:$E$178,0),MATCH(O$6,$G$122:$AU$122,0)),0)</f>
        <v>72.400000000000006</v>
      </c>
      <c r="P53" s="483">
        <f>IFERROR(INDEX($G$123:$AU$178,MATCH($E53,$E$123:$E$178,0),MATCH(P$6,$G$122:$AU$122,0)),0)</f>
        <v>72.400000000000006</v>
      </c>
      <c r="Q53" s="483">
        <f>IFERROR(INDEX($G$123:$AU$178,MATCH($E53,$E$123:$E$178,0),MATCH(Q$6,$G$122:$AU$122,0)),0)</f>
        <v>72.400000000000006</v>
      </c>
      <c r="R53" s="483">
        <f>IFERROR(INDEX($G$123:$AU$178,MATCH($E53,$E$123:$E$178,0),MATCH(R$6,$G$122:$AU$122,0)),0)</f>
        <v>72.400000000000006</v>
      </c>
      <c r="S53" s="483">
        <f>IFERROR(INDEX($G$123:$AU$178,MATCH($E53,$E$123:$E$178,0),MATCH(S$6,$G$122:$AU$122,0)),0)</f>
        <v>72.400000000000006</v>
      </c>
      <c r="T53" s="483">
        <f>IFERROR(INDEX($G$123:$AU$178,MATCH($E53,$E$123:$E$178,0),MATCH(T$6,$G$122:$AU$122,0)),0)</f>
        <v>72.400000000000006</v>
      </c>
      <c r="U53" s="483">
        <f>IFERROR(INDEX($G$123:$AU$178,MATCH($E53,$E$123:$E$178,0),MATCH(U$6,$G$122:$AU$122,0)),0)</f>
        <v>72.400000000000006</v>
      </c>
      <c r="V53" s="483">
        <f>IFERROR(INDEX($G$123:$AU$178,MATCH($E53,$E$123:$E$178,0),MATCH(V$6,$G$122:$AU$122,0)),0)</f>
        <v>72.400000000000006</v>
      </c>
      <c r="W53" s="483">
        <f>IFERROR(INDEX($G$123:$AU$178,MATCH($E53,$E$123:$E$178,0),MATCH(W$6,$G$122:$AU$122,0)),0)</f>
        <v>72.400000000000006</v>
      </c>
      <c r="X53" s="483">
        <f>IFERROR(INDEX($G$123:$AU$178,MATCH($E53,$E$123:$E$178,0),MATCH(X$6,$G$122:$AU$122,0)),0)</f>
        <v>72.400000000000006</v>
      </c>
      <c r="Y53" s="483">
        <f>IFERROR(INDEX($G$123:$AU$178,MATCH($E53,$E$123:$E$178,0),MATCH(Y$6,$G$122:$AU$122,0)),0)</f>
        <v>72.400000000000006</v>
      </c>
      <c r="Z53" s="483">
        <f>IFERROR(INDEX($G$123:$AU$178,MATCH($E53,$E$123:$E$178,0),MATCH(Z$6,$G$122:$AU$122,0)),0)</f>
        <v>72.400000000000006</v>
      </c>
      <c r="AA53" s="483">
        <f>IFERROR(INDEX($G$123:$AU$178,MATCH($E53,$E$123:$E$178,0),MATCH(AA$6,$G$122:$AU$122,0)),0)</f>
        <v>72.400000000000006</v>
      </c>
      <c r="AB53" s="483">
        <f>IFERROR(INDEX($G$123:$AU$178,MATCH($E53,$E$123:$E$178,0),MATCH(AB$6,$G$122:$AU$122,0)),0)</f>
        <v>72.400000000000006</v>
      </c>
      <c r="AC53" s="483">
        <f>IFERROR(INDEX($G$123:$AU$178,MATCH($E53,$E$123:$E$178,0),MATCH(AC$6,$G$122:$AU$122,0)),0)</f>
        <v>72.400000000000006</v>
      </c>
      <c r="AD53" s="483">
        <f>IFERROR(INDEX($G$123:$AU$178,MATCH($E53,$E$123:$E$178,0),MATCH(AD$6,$G$122:$AU$122,0)),0)</f>
        <v>72.400000000000006</v>
      </c>
      <c r="AE53" s="483">
        <f>IFERROR(INDEX($G$123:$AU$178,MATCH($E53,$E$123:$E$178,0),MATCH(AE$6,$G$122:$AU$122,0)),0)</f>
        <v>72.400000000000006</v>
      </c>
      <c r="AF53" s="483">
        <f>IFERROR(INDEX($G$123:$AU$178,MATCH($E53,$E$123:$E$178,0),MATCH(AF$6,$G$122:$AU$122,0)),0)</f>
        <v>72.400000000000006</v>
      </c>
      <c r="AG53" s="483">
        <f>IFERROR(INDEX($G$123:$AU$178,MATCH($E53,$E$123:$E$178,0),MATCH(AG$6,$G$122:$AU$122,0)),0)</f>
        <v>72.400000000000006</v>
      </c>
      <c r="AH53" s="483">
        <f>IFERROR(INDEX($G$123:$AU$178,MATCH($E53,$E$123:$E$178,0),MATCH(AH$6,$G$122:$AU$122,0)),0)</f>
        <v>72.400000000000006</v>
      </c>
      <c r="AI53" s="483">
        <f>IFERROR(INDEX($G$123:$AU$178,MATCH($E53,$E$123:$E$178,0),MATCH(AI$6,$G$122:$AU$122,0)),0)</f>
        <v>72.400000000000006</v>
      </c>
      <c r="AJ53" s="483">
        <f>IFERROR(INDEX($G$123:$AU$178,MATCH($E53,$E$123:$E$178,0),MATCH(AJ$6,$G$122:$AU$122,0)),0)</f>
        <v>72.400000000000006</v>
      </c>
      <c r="AK53" s="483">
        <f>IFERROR(INDEX($G$123:$AU$178,MATCH($E53,$E$123:$E$178,0),MATCH(AK$6,$G$122:$AU$122,0)),0)</f>
        <v>72.400000000000006</v>
      </c>
      <c r="AL53" s="483">
        <f>IFERROR(INDEX($G$123:$AU$178,MATCH($E53,$E$123:$E$178,0),MATCH(AL$6,$G$122:$AU$122,0)),0)</f>
        <v>72.400000000000006</v>
      </c>
      <c r="AM53" s="483">
        <f>IFERROR(INDEX($G$123:$AU$178,MATCH($E53,$E$123:$E$178,0),MATCH(AM$6,$G$122:$AU$122,0)),0)</f>
        <v>72.400000000000006</v>
      </c>
      <c r="AN53" s="483">
        <f>IFERROR(INDEX($G$123:$AU$178,MATCH($E53,$E$123:$E$178,0),MATCH(AN$6,$G$122:$AU$122,0)),0)</f>
        <v>72.400000000000006</v>
      </c>
      <c r="AO53" s="483">
        <f>IFERROR(INDEX($G$123:$AU$178,MATCH($E53,$E$123:$E$178,0),MATCH(AO$6,$G$122:$AU$122,0)),0)</f>
        <v>72.400000000000006</v>
      </c>
      <c r="AP53" s="483">
        <f>IFERROR(INDEX($G$123:$AU$178,MATCH($E53,$E$123:$E$178,0),MATCH(AP$6,$G$122:$AU$122,0)),0)</f>
        <v>72.400000000000006</v>
      </c>
      <c r="AQ53" s="483">
        <f>IFERROR(INDEX($G$123:$AU$178,MATCH($E53,$E$123:$E$178,0),MATCH(AQ$6,$G$122:$AU$122,0)),0)</f>
        <v>72.400000000000006</v>
      </c>
      <c r="AR53" s="483">
        <f>IFERROR(INDEX($G$123:$AU$178,MATCH($E53,$E$123:$E$178,0),MATCH(AR$6,$G$122:$AU$122,0)),0)</f>
        <v>72.400000000000006</v>
      </c>
      <c r="AS53" s="483">
        <f>IFERROR(INDEX($G$123:$AU$178,MATCH($E53,$E$123:$E$178,0),MATCH(AS$6,$G$122:$AU$122,0)),0)</f>
        <v>72.400000000000006</v>
      </c>
      <c r="AT53" s="483">
        <f>IFERROR(INDEX($G$123:$AU$178,MATCH($E53,$E$123:$E$178,0),MATCH(AT$6,$G$122:$AU$122,0)),0)</f>
        <v>72.400000000000006</v>
      </c>
      <c r="AU53" s="483">
        <f>IFERROR(INDEX($G$123:$AU$178,MATCH($E53,$E$123:$E$178,0),MATCH(AU$6,$G$122:$AU$122,0)),0)</f>
        <v>72.400000000000006</v>
      </c>
      <c r="AV53" s="484">
        <v>5</v>
      </c>
      <c r="BA53" s="597"/>
      <c r="BB53" s="597"/>
      <c r="BC53" s="597"/>
    </row>
    <row r="54" spans="1:55" ht="14.4">
      <c r="B54" s="8" t="str">
        <f>Processes!D52</f>
        <v>IMPRPS</v>
      </c>
      <c r="C54" s="8" t="str">
        <f>Processes!E52</f>
        <v>Import technology - Rapeseed</v>
      </c>
      <c r="D54" s="216"/>
      <c r="E54" s="216" t="str">
        <f t="shared" si="0"/>
        <v>RPS</v>
      </c>
      <c r="F54" s="1119" t="str">
        <f t="shared" si="1"/>
        <v>MKr14</v>
      </c>
      <c r="G54" s="483">
        <f>IFERROR(INDEX($G$123:$AU$178,MATCH($E54,$E$123:$E$178,0),MATCH(G$6,$G$122:$AU$122,0)),0)</f>
        <v>101.7</v>
      </c>
      <c r="H54" s="483">
        <f>IFERROR(INDEX($G$123:$AU$178,MATCH($E54,$E$123:$E$178,0),MATCH(H$6,$G$122:$AU$122,0)),0)</f>
        <v>101.7</v>
      </c>
      <c r="I54" s="483">
        <f>IFERROR(INDEX($G$123:$AU$178,MATCH($E54,$E$123:$E$178,0),MATCH(I$6,$G$122:$AU$122,0)),0)</f>
        <v>101.7</v>
      </c>
      <c r="J54" s="483">
        <f>IFERROR(INDEX($G$123:$AU$178,MATCH($E54,$E$123:$E$178,0),MATCH(J$6,$G$122:$AU$122,0)),0)</f>
        <v>101.7</v>
      </c>
      <c r="K54" s="483">
        <f>IFERROR(INDEX($G$123:$AU$178,MATCH($E54,$E$123:$E$178,0),MATCH(K$6,$G$122:$AU$122,0)),0)</f>
        <v>101.7</v>
      </c>
      <c r="L54" s="483">
        <f>IFERROR(INDEX($G$123:$AU$178,MATCH($E54,$E$123:$E$178,0),MATCH(L$6,$G$122:$AU$122,0)),0)</f>
        <v>101.7</v>
      </c>
      <c r="M54" s="483">
        <f>IFERROR(INDEX($G$123:$AU$178,MATCH($E54,$E$123:$E$178,0),MATCH(M$6,$G$122:$AU$122,0)),0)</f>
        <v>101.7</v>
      </c>
      <c r="N54" s="483">
        <f>IFERROR(INDEX($G$123:$AU$178,MATCH($E54,$E$123:$E$178,0),MATCH(N$6,$G$122:$AU$122,0)),0)</f>
        <v>101.7</v>
      </c>
      <c r="O54" s="483">
        <f>IFERROR(INDEX($G$123:$AU$178,MATCH($E54,$E$123:$E$178,0),MATCH(O$6,$G$122:$AU$122,0)),0)</f>
        <v>101.7</v>
      </c>
      <c r="P54" s="483">
        <f>IFERROR(INDEX($G$123:$AU$178,MATCH($E54,$E$123:$E$178,0),MATCH(P$6,$G$122:$AU$122,0)),0)</f>
        <v>101.7</v>
      </c>
      <c r="Q54" s="483">
        <f>IFERROR(INDEX($G$123:$AU$178,MATCH($E54,$E$123:$E$178,0),MATCH(Q$6,$G$122:$AU$122,0)),0)</f>
        <v>101.7</v>
      </c>
      <c r="R54" s="483">
        <f>IFERROR(INDEX($G$123:$AU$178,MATCH($E54,$E$123:$E$178,0),MATCH(R$6,$G$122:$AU$122,0)),0)</f>
        <v>101.7</v>
      </c>
      <c r="S54" s="483">
        <f>IFERROR(INDEX($G$123:$AU$178,MATCH($E54,$E$123:$E$178,0),MATCH(S$6,$G$122:$AU$122,0)),0)</f>
        <v>101.7</v>
      </c>
      <c r="T54" s="483">
        <f>IFERROR(INDEX($G$123:$AU$178,MATCH($E54,$E$123:$E$178,0),MATCH(T$6,$G$122:$AU$122,0)),0)</f>
        <v>101.7</v>
      </c>
      <c r="U54" s="483">
        <f>IFERROR(INDEX($G$123:$AU$178,MATCH($E54,$E$123:$E$178,0),MATCH(U$6,$G$122:$AU$122,0)),0)</f>
        <v>101.7</v>
      </c>
      <c r="V54" s="483">
        <f>IFERROR(INDEX($G$123:$AU$178,MATCH($E54,$E$123:$E$178,0),MATCH(V$6,$G$122:$AU$122,0)),0)</f>
        <v>101.7</v>
      </c>
      <c r="W54" s="483">
        <f>IFERROR(INDEX($G$123:$AU$178,MATCH($E54,$E$123:$E$178,0),MATCH(W$6,$G$122:$AU$122,0)),0)</f>
        <v>101.7</v>
      </c>
      <c r="X54" s="483">
        <f>IFERROR(INDEX($G$123:$AU$178,MATCH($E54,$E$123:$E$178,0),MATCH(X$6,$G$122:$AU$122,0)),0)</f>
        <v>101.7</v>
      </c>
      <c r="Y54" s="483">
        <f>IFERROR(INDEX($G$123:$AU$178,MATCH($E54,$E$123:$E$178,0),MATCH(Y$6,$G$122:$AU$122,0)),0)</f>
        <v>101.7</v>
      </c>
      <c r="Z54" s="483">
        <f>IFERROR(INDEX($G$123:$AU$178,MATCH($E54,$E$123:$E$178,0),MATCH(Z$6,$G$122:$AU$122,0)),0)</f>
        <v>101.7</v>
      </c>
      <c r="AA54" s="483">
        <f>IFERROR(INDEX($G$123:$AU$178,MATCH($E54,$E$123:$E$178,0),MATCH(AA$6,$G$122:$AU$122,0)),0)</f>
        <v>101.7</v>
      </c>
      <c r="AB54" s="483">
        <f>IFERROR(INDEX($G$123:$AU$178,MATCH($E54,$E$123:$E$178,0),MATCH(AB$6,$G$122:$AU$122,0)),0)</f>
        <v>101.7</v>
      </c>
      <c r="AC54" s="483">
        <f>IFERROR(INDEX($G$123:$AU$178,MATCH($E54,$E$123:$E$178,0),MATCH(AC$6,$G$122:$AU$122,0)),0)</f>
        <v>101.7</v>
      </c>
      <c r="AD54" s="483">
        <f>IFERROR(INDEX($G$123:$AU$178,MATCH($E54,$E$123:$E$178,0),MATCH(AD$6,$G$122:$AU$122,0)),0)</f>
        <v>101.7</v>
      </c>
      <c r="AE54" s="483">
        <f>IFERROR(INDEX($G$123:$AU$178,MATCH($E54,$E$123:$E$178,0),MATCH(AE$6,$G$122:$AU$122,0)),0)</f>
        <v>101.7</v>
      </c>
      <c r="AF54" s="483">
        <f>IFERROR(INDEX($G$123:$AU$178,MATCH($E54,$E$123:$E$178,0),MATCH(AF$6,$G$122:$AU$122,0)),0)</f>
        <v>101.7</v>
      </c>
      <c r="AG54" s="483">
        <f>IFERROR(INDEX($G$123:$AU$178,MATCH($E54,$E$123:$E$178,0),MATCH(AG$6,$G$122:$AU$122,0)),0)</f>
        <v>101.7</v>
      </c>
      <c r="AH54" s="483">
        <f>IFERROR(INDEX($G$123:$AU$178,MATCH($E54,$E$123:$E$178,0),MATCH(AH$6,$G$122:$AU$122,0)),0)</f>
        <v>101.7</v>
      </c>
      <c r="AI54" s="483">
        <f>IFERROR(INDEX($G$123:$AU$178,MATCH($E54,$E$123:$E$178,0),MATCH(AI$6,$G$122:$AU$122,0)),0)</f>
        <v>101.7</v>
      </c>
      <c r="AJ54" s="483">
        <f>IFERROR(INDEX($G$123:$AU$178,MATCH($E54,$E$123:$E$178,0),MATCH(AJ$6,$G$122:$AU$122,0)),0)</f>
        <v>101.7</v>
      </c>
      <c r="AK54" s="483">
        <f>IFERROR(INDEX($G$123:$AU$178,MATCH($E54,$E$123:$E$178,0),MATCH(AK$6,$G$122:$AU$122,0)),0)</f>
        <v>101.7</v>
      </c>
      <c r="AL54" s="483">
        <f>IFERROR(INDEX($G$123:$AU$178,MATCH($E54,$E$123:$E$178,0),MATCH(AL$6,$G$122:$AU$122,0)),0)</f>
        <v>101.7</v>
      </c>
      <c r="AM54" s="483">
        <f>IFERROR(INDEX($G$123:$AU$178,MATCH($E54,$E$123:$E$178,0),MATCH(AM$6,$G$122:$AU$122,0)),0)</f>
        <v>101.7</v>
      </c>
      <c r="AN54" s="483">
        <f>IFERROR(INDEX($G$123:$AU$178,MATCH($E54,$E$123:$E$178,0),MATCH(AN$6,$G$122:$AU$122,0)),0)</f>
        <v>101.7</v>
      </c>
      <c r="AO54" s="483">
        <f>IFERROR(INDEX($G$123:$AU$178,MATCH($E54,$E$123:$E$178,0),MATCH(AO$6,$G$122:$AU$122,0)),0)</f>
        <v>101.7</v>
      </c>
      <c r="AP54" s="483">
        <f>IFERROR(INDEX($G$123:$AU$178,MATCH($E54,$E$123:$E$178,0),MATCH(AP$6,$G$122:$AU$122,0)),0)</f>
        <v>101.7</v>
      </c>
      <c r="AQ54" s="483">
        <f>IFERROR(INDEX($G$123:$AU$178,MATCH($E54,$E$123:$E$178,0),MATCH(AQ$6,$G$122:$AU$122,0)),0)</f>
        <v>101.7</v>
      </c>
      <c r="AR54" s="483">
        <f>IFERROR(INDEX($G$123:$AU$178,MATCH($E54,$E$123:$E$178,0),MATCH(AR$6,$G$122:$AU$122,0)),0)</f>
        <v>101.7</v>
      </c>
      <c r="AS54" s="483">
        <f>IFERROR(INDEX($G$123:$AU$178,MATCH($E54,$E$123:$E$178,0),MATCH(AS$6,$G$122:$AU$122,0)),0)</f>
        <v>101.7</v>
      </c>
      <c r="AT54" s="483">
        <f>IFERROR(INDEX($G$123:$AU$178,MATCH($E54,$E$123:$E$178,0),MATCH(AT$6,$G$122:$AU$122,0)),0)</f>
        <v>101.7</v>
      </c>
      <c r="AU54" s="483">
        <f>IFERROR(INDEX($G$123:$AU$178,MATCH($E54,$E$123:$E$178,0),MATCH(AU$6,$G$122:$AU$122,0)),0)</f>
        <v>101.7</v>
      </c>
      <c r="AV54" s="484">
        <v>5</v>
      </c>
      <c r="BA54" s="597"/>
      <c r="BB54" s="597"/>
      <c r="BC54" s="597"/>
    </row>
    <row r="55" spans="1:55" ht="14.4">
      <c r="B55" s="8" t="str">
        <f>Processes!D53</f>
        <v>IMPSGB</v>
      </c>
      <c r="C55" s="8" t="str">
        <f>Processes!E53</f>
        <v>Import technology - Sugar Beet</v>
      </c>
      <c r="D55" s="1"/>
      <c r="E55" s="216" t="str">
        <f>IF(LEN(B55)=6,RIGHT(B55,3),RIGHT(B55,4))</f>
        <v>SGB</v>
      </c>
      <c r="F55" s="1119" t="str">
        <f t="shared" si="1"/>
        <v>MKr14</v>
      </c>
      <c r="G55" s="483">
        <f>IFERROR(INDEX($G$123:$AU$178,MATCH($E55,$E$123:$E$178,0),MATCH(G$6,$G$122:$AU$122,0)),0)</f>
        <v>10.6</v>
      </c>
      <c r="H55" s="483">
        <f>IFERROR(INDEX($G$123:$AU$178,MATCH($E55,$E$123:$E$178,0),MATCH(H$6,$G$122:$AU$122,0)),0)</f>
        <v>10.6</v>
      </c>
      <c r="I55" s="483">
        <f>IFERROR(INDEX($G$123:$AU$178,MATCH($E55,$E$123:$E$178,0),MATCH(I$6,$G$122:$AU$122,0)),0)</f>
        <v>10.6</v>
      </c>
      <c r="J55" s="483">
        <f>IFERROR(INDEX($G$123:$AU$178,MATCH($E55,$E$123:$E$178,0),MATCH(J$6,$G$122:$AU$122,0)),0)</f>
        <v>10.6</v>
      </c>
      <c r="K55" s="483">
        <f>IFERROR(INDEX($G$123:$AU$178,MATCH($E55,$E$123:$E$178,0),MATCH(K$6,$G$122:$AU$122,0)),0)</f>
        <v>10.6</v>
      </c>
      <c r="L55" s="483">
        <f>IFERROR(INDEX($G$123:$AU$178,MATCH($E55,$E$123:$E$178,0),MATCH(L$6,$G$122:$AU$122,0)),0)</f>
        <v>10.6</v>
      </c>
      <c r="M55" s="483">
        <f>IFERROR(INDEX($G$123:$AU$178,MATCH($E55,$E$123:$E$178,0),MATCH(M$6,$G$122:$AU$122,0)),0)</f>
        <v>10.6</v>
      </c>
      <c r="N55" s="483">
        <f>IFERROR(INDEX($G$123:$AU$178,MATCH($E55,$E$123:$E$178,0),MATCH(N$6,$G$122:$AU$122,0)),0)</f>
        <v>10.6</v>
      </c>
      <c r="O55" s="483">
        <f>IFERROR(INDEX($G$123:$AU$178,MATCH($E55,$E$123:$E$178,0),MATCH(O$6,$G$122:$AU$122,0)),0)</f>
        <v>10.6</v>
      </c>
      <c r="P55" s="483">
        <f>IFERROR(INDEX($G$123:$AU$178,MATCH($E55,$E$123:$E$178,0),MATCH(P$6,$G$122:$AU$122,0)),0)</f>
        <v>10.6</v>
      </c>
      <c r="Q55" s="483">
        <f>IFERROR(INDEX($G$123:$AU$178,MATCH($E55,$E$123:$E$178,0),MATCH(Q$6,$G$122:$AU$122,0)),0)</f>
        <v>10.6</v>
      </c>
      <c r="R55" s="483">
        <f>IFERROR(INDEX($G$123:$AU$178,MATCH($E55,$E$123:$E$178,0),MATCH(R$6,$G$122:$AU$122,0)),0)</f>
        <v>10.6</v>
      </c>
      <c r="S55" s="483">
        <f>IFERROR(INDEX($G$123:$AU$178,MATCH($E55,$E$123:$E$178,0),MATCH(S$6,$G$122:$AU$122,0)),0)</f>
        <v>10.6</v>
      </c>
      <c r="T55" s="483">
        <f>IFERROR(INDEX($G$123:$AU$178,MATCH($E55,$E$123:$E$178,0),MATCH(T$6,$G$122:$AU$122,0)),0)</f>
        <v>10.6</v>
      </c>
      <c r="U55" s="483">
        <f>IFERROR(INDEX($G$123:$AU$178,MATCH($E55,$E$123:$E$178,0),MATCH(U$6,$G$122:$AU$122,0)),0)</f>
        <v>10.6</v>
      </c>
      <c r="V55" s="483">
        <f>IFERROR(INDEX($G$123:$AU$178,MATCH($E55,$E$123:$E$178,0),MATCH(V$6,$G$122:$AU$122,0)),0)</f>
        <v>10.6</v>
      </c>
      <c r="W55" s="483">
        <f>IFERROR(INDEX($G$123:$AU$178,MATCH($E55,$E$123:$E$178,0),MATCH(W$6,$G$122:$AU$122,0)),0)</f>
        <v>10.6</v>
      </c>
      <c r="X55" s="483">
        <f>IFERROR(INDEX($G$123:$AU$178,MATCH($E55,$E$123:$E$178,0),MATCH(X$6,$G$122:$AU$122,0)),0)</f>
        <v>10.6</v>
      </c>
      <c r="Y55" s="483">
        <f>IFERROR(INDEX($G$123:$AU$178,MATCH($E55,$E$123:$E$178,0),MATCH(Y$6,$G$122:$AU$122,0)),0)</f>
        <v>10.6</v>
      </c>
      <c r="Z55" s="483">
        <f>IFERROR(INDEX($G$123:$AU$178,MATCH($E55,$E$123:$E$178,0),MATCH(Z$6,$G$122:$AU$122,0)),0)</f>
        <v>10.6</v>
      </c>
      <c r="AA55" s="483">
        <f>IFERROR(INDEX($G$123:$AU$178,MATCH($E55,$E$123:$E$178,0),MATCH(AA$6,$G$122:$AU$122,0)),0)</f>
        <v>10.6</v>
      </c>
      <c r="AB55" s="483">
        <f>IFERROR(INDEX($G$123:$AU$178,MATCH($E55,$E$123:$E$178,0),MATCH(AB$6,$G$122:$AU$122,0)),0)</f>
        <v>10.6</v>
      </c>
      <c r="AC55" s="483">
        <f>IFERROR(INDEX($G$123:$AU$178,MATCH($E55,$E$123:$E$178,0),MATCH(AC$6,$G$122:$AU$122,0)),0)</f>
        <v>10.6</v>
      </c>
      <c r="AD55" s="483">
        <f>IFERROR(INDEX($G$123:$AU$178,MATCH($E55,$E$123:$E$178,0),MATCH(AD$6,$G$122:$AU$122,0)),0)</f>
        <v>10.6</v>
      </c>
      <c r="AE55" s="483">
        <f>IFERROR(INDEX($G$123:$AU$178,MATCH($E55,$E$123:$E$178,0),MATCH(AE$6,$G$122:$AU$122,0)),0)</f>
        <v>10.6</v>
      </c>
      <c r="AF55" s="483">
        <f>IFERROR(INDEX($G$123:$AU$178,MATCH($E55,$E$123:$E$178,0),MATCH(AF$6,$G$122:$AU$122,0)),0)</f>
        <v>10.6</v>
      </c>
      <c r="AG55" s="483">
        <f>IFERROR(INDEX($G$123:$AU$178,MATCH($E55,$E$123:$E$178,0),MATCH(AG$6,$G$122:$AU$122,0)),0)</f>
        <v>10.6</v>
      </c>
      <c r="AH55" s="483">
        <f>IFERROR(INDEX($G$123:$AU$178,MATCH($E55,$E$123:$E$178,0),MATCH(AH$6,$G$122:$AU$122,0)),0)</f>
        <v>10.6</v>
      </c>
      <c r="AI55" s="483">
        <f>IFERROR(INDEX($G$123:$AU$178,MATCH($E55,$E$123:$E$178,0),MATCH(AI$6,$G$122:$AU$122,0)),0)</f>
        <v>10.6</v>
      </c>
      <c r="AJ55" s="483">
        <f>IFERROR(INDEX($G$123:$AU$178,MATCH($E55,$E$123:$E$178,0),MATCH(AJ$6,$G$122:$AU$122,0)),0)</f>
        <v>10.6</v>
      </c>
      <c r="AK55" s="483">
        <f>IFERROR(INDEX($G$123:$AU$178,MATCH($E55,$E$123:$E$178,0),MATCH(AK$6,$G$122:$AU$122,0)),0)</f>
        <v>10.6</v>
      </c>
      <c r="AL55" s="483">
        <f>IFERROR(INDEX($G$123:$AU$178,MATCH($E55,$E$123:$E$178,0),MATCH(AL$6,$G$122:$AU$122,0)),0)</f>
        <v>10.6</v>
      </c>
      <c r="AM55" s="483">
        <f>IFERROR(INDEX($G$123:$AU$178,MATCH($E55,$E$123:$E$178,0),MATCH(AM$6,$G$122:$AU$122,0)),0)</f>
        <v>10.6</v>
      </c>
      <c r="AN55" s="483">
        <f>IFERROR(INDEX($G$123:$AU$178,MATCH($E55,$E$123:$E$178,0),MATCH(AN$6,$G$122:$AU$122,0)),0)</f>
        <v>10.6</v>
      </c>
      <c r="AO55" s="483">
        <f>IFERROR(INDEX($G$123:$AU$178,MATCH($E55,$E$123:$E$178,0),MATCH(AO$6,$G$122:$AU$122,0)),0)</f>
        <v>10.6</v>
      </c>
      <c r="AP55" s="483">
        <f>IFERROR(INDEX($G$123:$AU$178,MATCH($E55,$E$123:$E$178,0),MATCH(AP$6,$G$122:$AU$122,0)),0)</f>
        <v>10.6</v>
      </c>
      <c r="AQ55" s="483">
        <f>IFERROR(INDEX($G$123:$AU$178,MATCH($E55,$E$123:$E$178,0),MATCH(AQ$6,$G$122:$AU$122,0)),0)</f>
        <v>10.6</v>
      </c>
      <c r="AR55" s="483">
        <f>IFERROR(INDEX($G$123:$AU$178,MATCH($E55,$E$123:$E$178,0),MATCH(AR$6,$G$122:$AU$122,0)),0)</f>
        <v>10.6</v>
      </c>
      <c r="AS55" s="483">
        <f>IFERROR(INDEX($G$123:$AU$178,MATCH($E55,$E$123:$E$178,0),MATCH(AS$6,$G$122:$AU$122,0)),0)</f>
        <v>10.6</v>
      </c>
      <c r="AT55" s="483">
        <f>IFERROR(INDEX($G$123:$AU$178,MATCH($E55,$E$123:$E$178,0),MATCH(AT$6,$G$122:$AU$122,0)),0)</f>
        <v>10.6</v>
      </c>
      <c r="AU55" s="483">
        <f>IFERROR(INDEX($G$123:$AU$178,MATCH($E55,$E$123:$E$178,0),MATCH(AU$6,$G$122:$AU$122,0)),0)</f>
        <v>10.6</v>
      </c>
      <c r="AV55" s="484">
        <v>5</v>
      </c>
      <c r="BA55" s="597"/>
      <c r="BB55" s="597"/>
      <c r="BC55" s="597"/>
    </row>
    <row r="56" spans="1:55" ht="14.4">
      <c r="A56" s="1"/>
      <c r="B56" s="8" t="str">
        <f>Processes!D54</f>
        <v>IMPDLI</v>
      </c>
      <c r="C56" s="8" t="str">
        <f>Processes!E54</f>
        <v>Import technology - Deep Litter</v>
      </c>
      <c r="D56" s="1"/>
      <c r="E56" s="216" t="str">
        <f t="shared" ref="E56:E76" si="3">IF(LEN(B56)=6,RIGHT(B56,3),RIGHT(B56,4))</f>
        <v>DLI</v>
      </c>
      <c r="F56" s="1119" t="str">
        <f t="shared" si="1"/>
        <v>MKr14</v>
      </c>
      <c r="G56" s="483">
        <f>IFERROR(INDEX($G$123:$AU$178,MATCH($E56,$E$123:$E$178,0),MATCH(G$6,$G$122:$AU$122,0)),0)</f>
        <v>0.01</v>
      </c>
      <c r="H56" s="483">
        <f>IFERROR(INDEX($G$123:$AU$178,MATCH($E56,$E$123:$E$178,0),MATCH(H$6,$G$122:$AU$122,0)),0)</f>
        <v>0.01</v>
      </c>
      <c r="I56" s="483">
        <f>IFERROR(INDEX($G$123:$AU$178,MATCH($E56,$E$123:$E$178,0),MATCH(I$6,$G$122:$AU$122,0)),0)</f>
        <v>0.01</v>
      </c>
      <c r="J56" s="483">
        <f>IFERROR(INDEX($G$123:$AU$178,MATCH($E56,$E$123:$E$178,0),MATCH(J$6,$G$122:$AU$122,0)),0)</f>
        <v>0.01</v>
      </c>
      <c r="K56" s="483">
        <f>IFERROR(INDEX($G$123:$AU$178,MATCH($E56,$E$123:$E$178,0),MATCH(K$6,$G$122:$AU$122,0)),0)</f>
        <v>0.01</v>
      </c>
      <c r="L56" s="483">
        <f>IFERROR(INDEX($G$123:$AU$178,MATCH($E56,$E$123:$E$178,0),MATCH(L$6,$G$122:$AU$122,0)),0)</f>
        <v>0.01</v>
      </c>
      <c r="M56" s="483">
        <f>IFERROR(INDEX($G$123:$AU$178,MATCH($E56,$E$123:$E$178,0),MATCH(M$6,$G$122:$AU$122,0)),0)</f>
        <v>0.01</v>
      </c>
      <c r="N56" s="483">
        <f>IFERROR(INDEX($G$123:$AU$178,MATCH($E56,$E$123:$E$178,0),MATCH(N$6,$G$122:$AU$122,0)),0)</f>
        <v>0.01</v>
      </c>
      <c r="O56" s="483">
        <f>IFERROR(INDEX($G$123:$AU$178,MATCH($E56,$E$123:$E$178,0),MATCH(O$6,$G$122:$AU$122,0)),0)</f>
        <v>0.01</v>
      </c>
      <c r="P56" s="483">
        <f>IFERROR(INDEX($G$123:$AU$178,MATCH($E56,$E$123:$E$178,0),MATCH(P$6,$G$122:$AU$122,0)),0)</f>
        <v>0.01</v>
      </c>
      <c r="Q56" s="483">
        <f>IFERROR(INDEX($G$123:$AU$178,MATCH($E56,$E$123:$E$178,0),MATCH(Q$6,$G$122:$AU$122,0)),0)</f>
        <v>0.01</v>
      </c>
      <c r="R56" s="483">
        <f>IFERROR(INDEX($G$123:$AU$178,MATCH($E56,$E$123:$E$178,0),MATCH(R$6,$G$122:$AU$122,0)),0)</f>
        <v>0.01</v>
      </c>
      <c r="S56" s="483">
        <f>IFERROR(INDEX($G$123:$AU$178,MATCH($E56,$E$123:$E$178,0),MATCH(S$6,$G$122:$AU$122,0)),0)</f>
        <v>0.01</v>
      </c>
      <c r="T56" s="483">
        <f>IFERROR(INDEX($G$123:$AU$178,MATCH($E56,$E$123:$E$178,0),MATCH(T$6,$G$122:$AU$122,0)),0)</f>
        <v>0.01</v>
      </c>
      <c r="U56" s="483">
        <f>IFERROR(INDEX($G$123:$AU$178,MATCH($E56,$E$123:$E$178,0),MATCH(U$6,$G$122:$AU$122,0)),0)</f>
        <v>0.01</v>
      </c>
      <c r="V56" s="483">
        <f>IFERROR(INDEX($G$123:$AU$178,MATCH($E56,$E$123:$E$178,0),MATCH(V$6,$G$122:$AU$122,0)),0)</f>
        <v>0.01</v>
      </c>
      <c r="W56" s="483">
        <f>IFERROR(INDEX($G$123:$AU$178,MATCH($E56,$E$123:$E$178,0),MATCH(W$6,$G$122:$AU$122,0)),0)</f>
        <v>0.01</v>
      </c>
      <c r="X56" s="483">
        <f>IFERROR(INDEX($G$123:$AU$178,MATCH($E56,$E$123:$E$178,0),MATCH(X$6,$G$122:$AU$122,0)),0)</f>
        <v>0.01</v>
      </c>
      <c r="Y56" s="483">
        <f>IFERROR(INDEX($G$123:$AU$178,MATCH($E56,$E$123:$E$178,0),MATCH(Y$6,$G$122:$AU$122,0)),0)</f>
        <v>0.01</v>
      </c>
      <c r="Z56" s="483">
        <f>IFERROR(INDEX($G$123:$AU$178,MATCH($E56,$E$123:$E$178,0),MATCH(Z$6,$G$122:$AU$122,0)),0)</f>
        <v>0.01</v>
      </c>
      <c r="AA56" s="483">
        <f>IFERROR(INDEX($G$123:$AU$178,MATCH($E56,$E$123:$E$178,0),MATCH(AA$6,$G$122:$AU$122,0)),0)</f>
        <v>0.01</v>
      </c>
      <c r="AB56" s="483">
        <f>IFERROR(INDEX($G$123:$AU$178,MATCH($E56,$E$123:$E$178,0),MATCH(AB$6,$G$122:$AU$122,0)),0)</f>
        <v>0.01</v>
      </c>
      <c r="AC56" s="483">
        <f>IFERROR(INDEX($G$123:$AU$178,MATCH($E56,$E$123:$E$178,0),MATCH(AC$6,$G$122:$AU$122,0)),0)</f>
        <v>0.01</v>
      </c>
      <c r="AD56" s="483">
        <f>IFERROR(INDEX($G$123:$AU$178,MATCH($E56,$E$123:$E$178,0),MATCH(AD$6,$G$122:$AU$122,0)),0)</f>
        <v>0.01</v>
      </c>
      <c r="AE56" s="483">
        <f>IFERROR(INDEX($G$123:$AU$178,MATCH($E56,$E$123:$E$178,0),MATCH(AE$6,$G$122:$AU$122,0)),0)</f>
        <v>0.01</v>
      </c>
      <c r="AF56" s="483">
        <f>IFERROR(INDEX($G$123:$AU$178,MATCH($E56,$E$123:$E$178,0),MATCH(AF$6,$G$122:$AU$122,0)),0)</f>
        <v>0.01</v>
      </c>
      <c r="AG56" s="483">
        <f>IFERROR(INDEX($G$123:$AU$178,MATCH($E56,$E$123:$E$178,0),MATCH(AG$6,$G$122:$AU$122,0)),0)</f>
        <v>0.01</v>
      </c>
      <c r="AH56" s="483">
        <f>IFERROR(INDEX($G$123:$AU$178,MATCH($E56,$E$123:$E$178,0),MATCH(AH$6,$G$122:$AU$122,0)),0)</f>
        <v>0.01</v>
      </c>
      <c r="AI56" s="483">
        <f>IFERROR(INDEX($G$123:$AU$178,MATCH($E56,$E$123:$E$178,0),MATCH(AI$6,$G$122:$AU$122,0)),0)</f>
        <v>0.01</v>
      </c>
      <c r="AJ56" s="483">
        <f>IFERROR(INDEX($G$123:$AU$178,MATCH($E56,$E$123:$E$178,0),MATCH(AJ$6,$G$122:$AU$122,0)),0)</f>
        <v>0.01</v>
      </c>
      <c r="AK56" s="483">
        <f>IFERROR(INDEX($G$123:$AU$178,MATCH($E56,$E$123:$E$178,0),MATCH(AK$6,$G$122:$AU$122,0)),0)</f>
        <v>0.01</v>
      </c>
      <c r="AL56" s="483">
        <f>IFERROR(INDEX($G$123:$AU$178,MATCH($E56,$E$123:$E$178,0),MATCH(AL$6,$G$122:$AU$122,0)),0)</f>
        <v>0.01</v>
      </c>
      <c r="AM56" s="483">
        <f>IFERROR(INDEX($G$123:$AU$178,MATCH($E56,$E$123:$E$178,0),MATCH(AM$6,$G$122:$AU$122,0)),0)</f>
        <v>0.01</v>
      </c>
      <c r="AN56" s="483">
        <f>IFERROR(INDEX($G$123:$AU$178,MATCH($E56,$E$123:$E$178,0),MATCH(AN$6,$G$122:$AU$122,0)),0)</f>
        <v>0.01</v>
      </c>
      <c r="AO56" s="483">
        <f>IFERROR(INDEX($G$123:$AU$178,MATCH($E56,$E$123:$E$178,0),MATCH(AO$6,$G$122:$AU$122,0)),0)</f>
        <v>0.01</v>
      </c>
      <c r="AP56" s="483">
        <f>IFERROR(INDEX($G$123:$AU$178,MATCH($E56,$E$123:$E$178,0),MATCH(AP$6,$G$122:$AU$122,0)),0)</f>
        <v>0.01</v>
      </c>
      <c r="AQ56" s="483">
        <f>IFERROR(INDEX($G$123:$AU$178,MATCH($E56,$E$123:$E$178,0),MATCH(AQ$6,$G$122:$AU$122,0)),0)</f>
        <v>0.01</v>
      </c>
      <c r="AR56" s="483">
        <f>IFERROR(INDEX($G$123:$AU$178,MATCH($E56,$E$123:$E$178,0),MATCH(AR$6,$G$122:$AU$122,0)),0)</f>
        <v>0.01</v>
      </c>
      <c r="AS56" s="483">
        <f>IFERROR(INDEX($G$123:$AU$178,MATCH($E56,$E$123:$E$178,0),MATCH(AS$6,$G$122:$AU$122,0)),0)</f>
        <v>0.01</v>
      </c>
      <c r="AT56" s="483">
        <f>IFERROR(INDEX($G$123:$AU$178,MATCH($E56,$E$123:$E$178,0),MATCH(AT$6,$G$122:$AU$122,0)),0)</f>
        <v>0.01</v>
      </c>
      <c r="AU56" s="483">
        <f>IFERROR(INDEX($G$123:$AU$178,MATCH($E56,$E$123:$E$178,0),MATCH(AU$6,$G$122:$AU$122,0)),0)</f>
        <v>0.01</v>
      </c>
      <c r="AV56" s="484">
        <v>5</v>
      </c>
      <c r="BA56" s="597"/>
      <c r="BB56" s="597"/>
      <c r="BC56" s="597"/>
    </row>
    <row r="57" spans="1:55" ht="14.4">
      <c r="B57" s="560" t="str">
        <f>Processes!D55</f>
        <v>IMPMNR</v>
      </c>
      <c r="C57" s="560" t="str">
        <f>Processes!E55</f>
        <v>Import technology - Manure (Gylle)</v>
      </c>
      <c r="D57" s="525"/>
      <c r="E57" s="561" t="str">
        <f t="shared" si="3"/>
        <v>MNR</v>
      </c>
      <c r="F57" s="1119" t="str">
        <f t="shared" si="1"/>
        <v>MKr14</v>
      </c>
      <c r="G57" s="562">
        <f>IFERROR(INDEX($G$123:$AU$178,MATCH($E57,$E$123:$E$178,0),MATCH(G$6,$G$122:$AU$122,0)),0)*$E$190</f>
        <v>5.0000000000000001E-3</v>
      </c>
      <c r="H57" s="562">
        <f>IFERROR(INDEX($G$123:$AU$178,MATCH($E57,$E$123:$E$178,0),MATCH(H$6,$G$122:$AU$122,0)),0)*$E$190</f>
        <v>5.0000000000000001E-3</v>
      </c>
      <c r="I57" s="562">
        <f>IFERROR(INDEX($G$123:$AU$178,MATCH($E57,$E$123:$E$178,0),MATCH(I$6,$G$122:$AU$122,0)),0)*$E$190</f>
        <v>5.0000000000000001E-3</v>
      </c>
      <c r="J57" s="562">
        <f>IFERROR(INDEX($G$123:$AU$178,MATCH($E57,$E$123:$E$178,0),MATCH(J$6,$G$122:$AU$122,0)),0)*$E$190</f>
        <v>5.0000000000000001E-3</v>
      </c>
      <c r="K57" s="562">
        <f>IFERROR(INDEX($G$123:$AU$178,MATCH($E57,$E$123:$E$178,0),MATCH(K$6,$G$122:$AU$122,0)),0)*$E$190</f>
        <v>5.0000000000000001E-3</v>
      </c>
      <c r="L57" s="562">
        <f>IFERROR(INDEX($G$123:$AU$178,MATCH($E57,$E$123:$E$178,0),MATCH(L$6,$G$122:$AU$122,0)),0)*$E$190</f>
        <v>5.0000000000000001E-3</v>
      </c>
      <c r="M57" s="562">
        <f>IFERROR(INDEX($G$123:$AU$178,MATCH($E57,$E$123:$E$178,0),MATCH(M$6,$G$122:$AU$122,0)),0)*$E$190</f>
        <v>5.0000000000000001E-3</v>
      </c>
      <c r="N57" s="562">
        <f>IFERROR(INDEX($G$123:$AU$178,MATCH($E57,$E$123:$E$178,0),MATCH(N$6,$G$122:$AU$122,0)),0)*$E$190</f>
        <v>5.0000000000000001E-3</v>
      </c>
      <c r="O57" s="562">
        <f>IFERROR(INDEX($G$123:$AU$178,MATCH($E57,$E$123:$E$178,0),MATCH(O$6,$G$122:$AU$122,0)),0)*$E$190</f>
        <v>5.0000000000000001E-3</v>
      </c>
      <c r="P57" s="562">
        <f>IFERROR(INDEX($G$123:$AU$178,MATCH($E57,$E$123:$E$178,0),MATCH(P$6,$G$122:$AU$122,0)),0)*$E$190</f>
        <v>5.0000000000000001E-3</v>
      </c>
      <c r="Q57" s="562">
        <f>IFERROR(INDEX($G$123:$AU$178,MATCH($E57,$E$123:$E$178,0),MATCH(Q$6,$G$122:$AU$122,0)),0)*$E$190</f>
        <v>5.0000000000000001E-3</v>
      </c>
      <c r="R57" s="562">
        <f>IFERROR(INDEX($G$123:$AU$178,MATCH($E57,$E$123:$E$178,0),MATCH(R$6,$G$122:$AU$122,0)),0)*$E$190</f>
        <v>5.0000000000000001E-3</v>
      </c>
      <c r="S57" s="562">
        <f>IFERROR(INDEX($G$123:$AU$178,MATCH($E57,$E$123:$E$178,0),MATCH(S$6,$G$122:$AU$122,0)),0)*$E$190</f>
        <v>5.0000000000000001E-3</v>
      </c>
      <c r="T57" s="562">
        <f>IFERROR(INDEX($G$123:$AU$178,MATCH($E57,$E$123:$E$178,0),MATCH(T$6,$G$122:$AU$122,0)),0)*$E$190</f>
        <v>5.0000000000000001E-3</v>
      </c>
      <c r="U57" s="562">
        <f>IFERROR(INDEX($G$123:$AU$178,MATCH($E57,$E$123:$E$178,0),MATCH(U$6,$G$122:$AU$122,0)),0)*$E$190</f>
        <v>5.0000000000000001E-3</v>
      </c>
      <c r="V57" s="562">
        <f>IFERROR(INDEX($G$123:$AU$178,MATCH($E57,$E$123:$E$178,0),MATCH(V$6,$G$122:$AU$122,0)),0)*$E$190</f>
        <v>5.0000000000000001E-3</v>
      </c>
      <c r="W57" s="562">
        <f>IFERROR(INDEX($G$123:$AU$178,MATCH($E57,$E$123:$E$178,0),MATCH(W$6,$G$122:$AU$122,0)),0)*$E$190</f>
        <v>5.0000000000000001E-3</v>
      </c>
      <c r="X57" s="562">
        <f>IFERROR(INDEX($G$123:$AU$178,MATCH($E57,$E$123:$E$178,0),MATCH(X$6,$G$122:$AU$122,0)),0)*$E$190</f>
        <v>5.0000000000000001E-3</v>
      </c>
      <c r="Y57" s="562">
        <f>IFERROR(INDEX($G$123:$AU$178,MATCH($E57,$E$123:$E$178,0),MATCH(Y$6,$G$122:$AU$122,0)),0)*$E$190</f>
        <v>5.0000000000000001E-3</v>
      </c>
      <c r="Z57" s="562">
        <f>IFERROR(INDEX($G$123:$AU$178,MATCH($E57,$E$123:$E$178,0),MATCH(Z$6,$G$122:$AU$122,0)),0)*$E$190</f>
        <v>5.0000000000000001E-3</v>
      </c>
      <c r="AA57" s="562">
        <f>IFERROR(INDEX($G$123:$AU$178,MATCH($E57,$E$123:$E$178,0),MATCH(AA$6,$G$122:$AU$122,0)),0)*$E$190</f>
        <v>5.0000000000000001E-3</v>
      </c>
      <c r="AB57" s="562">
        <f>IFERROR(INDEX($G$123:$AU$178,MATCH($E57,$E$123:$E$178,0),MATCH(AB$6,$G$122:$AU$122,0)),0)*$E$190</f>
        <v>5.0000000000000001E-3</v>
      </c>
      <c r="AC57" s="562">
        <f>IFERROR(INDEX($G$123:$AU$178,MATCH($E57,$E$123:$E$178,0),MATCH(AC$6,$G$122:$AU$122,0)),0)*$E$190</f>
        <v>5.0000000000000001E-3</v>
      </c>
      <c r="AD57" s="562">
        <f>IFERROR(INDEX($G$123:$AU$178,MATCH($E57,$E$123:$E$178,0),MATCH(AD$6,$G$122:$AU$122,0)),0)*$E$190</f>
        <v>5.0000000000000001E-3</v>
      </c>
      <c r="AE57" s="562">
        <f>IFERROR(INDEX($G$123:$AU$178,MATCH($E57,$E$123:$E$178,0),MATCH(AE$6,$G$122:$AU$122,0)),0)*$E$190</f>
        <v>5.0000000000000001E-3</v>
      </c>
      <c r="AF57" s="562">
        <f>IFERROR(INDEX($G$123:$AU$178,MATCH($E57,$E$123:$E$178,0),MATCH(AF$6,$G$122:$AU$122,0)),0)*$E$190</f>
        <v>5.0000000000000001E-3</v>
      </c>
      <c r="AG57" s="562">
        <f>IFERROR(INDEX($G$123:$AU$178,MATCH($E57,$E$123:$E$178,0),MATCH(AG$6,$G$122:$AU$122,0)),0)*$E$190</f>
        <v>5.0000000000000001E-3</v>
      </c>
      <c r="AH57" s="562">
        <f>IFERROR(INDEX($G$123:$AU$178,MATCH($E57,$E$123:$E$178,0),MATCH(AH$6,$G$122:$AU$122,0)),0)*$E$190</f>
        <v>5.0000000000000001E-3</v>
      </c>
      <c r="AI57" s="562">
        <f>IFERROR(INDEX($G$123:$AU$178,MATCH($E57,$E$123:$E$178,0),MATCH(AI$6,$G$122:$AU$122,0)),0)*$E$190</f>
        <v>5.0000000000000001E-3</v>
      </c>
      <c r="AJ57" s="562">
        <f>IFERROR(INDEX($G$123:$AU$178,MATCH($E57,$E$123:$E$178,0),MATCH(AJ$6,$G$122:$AU$122,0)),0)*$E$190</f>
        <v>5.0000000000000001E-3</v>
      </c>
      <c r="AK57" s="562">
        <f>IFERROR(INDEX($G$123:$AU$178,MATCH($E57,$E$123:$E$178,0),MATCH(AK$6,$G$122:$AU$122,0)),0)*$E$190</f>
        <v>5.0000000000000001E-3</v>
      </c>
      <c r="AL57" s="562">
        <f>IFERROR(INDEX($G$123:$AU$178,MATCH($E57,$E$123:$E$178,0),MATCH(AL$6,$G$122:$AU$122,0)),0)*$E$190</f>
        <v>5.0000000000000001E-3</v>
      </c>
      <c r="AM57" s="562">
        <f>IFERROR(INDEX($G$123:$AU$178,MATCH($E57,$E$123:$E$178,0),MATCH(AM$6,$G$122:$AU$122,0)),0)*$E$190</f>
        <v>5.0000000000000001E-3</v>
      </c>
      <c r="AN57" s="562">
        <f>IFERROR(INDEX($G$123:$AU$178,MATCH($E57,$E$123:$E$178,0),MATCH(AN$6,$G$122:$AU$122,0)),0)*$E$190</f>
        <v>5.0000000000000001E-3</v>
      </c>
      <c r="AO57" s="562">
        <f>IFERROR(INDEX($G$123:$AU$178,MATCH($E57,$E$123:$E$178,0),MATCH(AO$6,$G$122:$AU$122,0)),0)*$E$190</f>
        <v>5.0000000000000001E-3</v>
      </c>
      <c r="AP57" s="562">
        <f>IFERROR(INDEX($G$123:$AU$178,MATCH($E57,$E$123:$E$178,0),MATCH(AP$6,$G$122:$AU$122,0)),0)*$E$190</f>
        <v>5.0000000000000001E-3</v>
      </c>
      <c r="AQ57" s="562">
        <f>IFERROR(INDEX($G$123:$AU$178,MATCH($E57,$E$123:$E$178,0),MATCH(AQ$6,$G$122:$AU$122,0)),0)*$E$190</f>
        <v>5.0000000000000001E-3</v>
      </c>
      <c r="AR57" s="562">
        <f>IFERROR(INDEX($G$123:$AU$178,MATCH($E57,$E$123:$E$178,0),MATCH(AR$6,$G$122:$AU$122,0)),0)*$E$190</f>
        <v>5.0000000000000001E-3</v>
      </c>
      <c r="AS57" s="562">
        <f>IFERROR(INDEX($G$123:$AU$178,MATCH($E57,$E$123:$E$178,0),MATCH(AS$6,$G$122:$AU$122,0)),0)*$E$190</f>
        <v>5.0000000000000001E-3</v>
      </c>
      <c r="AT57" s="562">
        <f>IFERROR(INDEX($G$123:$AU$178,MATCH($E57,$E$123:$E$178,0),MATCH(AT$6,$G$122:$AU$122,0)),0)*$E$190</f>
        <v>5.0000000000000001E-3</v>
      </c>
      <c r="AU57" s="562">
        <f>IFERROR(INDEX($G$123:$AU$178,MATCH($E57,$E$123:$E$178,0),MATCH(AU$6,$G$122:$AU$122,0)),0)*$E$190</f>
        <v>5.0000000000000001E-3</v>
      </c>
      <c r="AV57" s="484">
        <v>5</v>
      </c>
      <c r="BA57" s="597"/>
      <c r="BB57" s="597"/>
      <c r="BC57" s="597"/>
    </row>
    <row r="58" spans="1:55" ht="14.4">
      <c r="B58" s="8" t="str">
        <f>Processes!D85</f>
        <v>MINWST</v>
      </c>
      <c r="C58" s="8" t="str">
        <f>Processes!E85</f>
        <v>Mining technology - Waste</v>
      </c>
      <c r="E58" s="216" t="str">
        <f t="shared" si="3"/>
        <v>WST</v>
      </c>
      <c r="F58" s="1119" t="str">
        <f t="shared" si="1"/>
        <v>MKr14</v>
      </c>
      <c r="G58" s="483">
        <f>IFERROR(INDEX($G$123:$AU$178,MATCH($E58,$E$123:$E$178,0),MATCH(G$6,$G$122:$AU$122,0)),0)*$E$190</f>
        <v>0.05</v>
      </c>
      <c r="H58" s="483">
        <f>IFERROR(INDEX($G$123:$AU$178,MATCH($E58,$E$123:$E$178,0),MATCH(H$6,$G$122:$AU$122,0)),0)*$E$190</f>
        <v>0.05</v>
      </c>
      <c r="I58" s="483">
        <f>IFERROR(INDEX($G$123:$AU$178,MATCH($E58,$E$123:$E$178,0),MATCH(I$6,$G$122:$AU$122,0)),0)*$E$190</f>
        <v>0.05</v>
      </c>
      <c r="J58" s="483">
        <f>IFERROR(INDEX($G$123:$AU$178,MATCH($E58,$E$123:$E$178,0),MATCH(J$6,$G$122:$AU$122,0)),0)*$E$190</f>
        <v>0.05</v>
      </c>
      <c r="K58" s="483">
        <f>IFERROR(INDEX($G$123:$AU$178,MATCH($E58,$E$123:$E$178,0),MATCH(K$6,$G$122:$AU$122,0)),0)*$E$190</f>
        <v>0.05</v>
      </c>
      <c r="L58" s="483">
        <f>IFERROR(INDEX($G$123:$AU$178,MATCH($E58,$E$123:$E$178,0),MATCH(L$6,$G$122:$AU$122,0)),0)*$E$190</f>
        <v>0.05</v>
      </c>
      <c r="M58" s="483">
        <f>IFERROR(INDEX($G$123:$AU$178,MATCH($E58,$E$123:$E$178,0),MATCH(M$6,$G$122:$AU$122,0)),0)*$E$190</f>
        <v>0.05</v>
      </c>
      <c r="N58" s="483">
        <f>IFERROR(INDEX($G$123:$AU$178,MATCH($E58,$E$123:$E$178,0),MATCH(N$6,$G$122:$AU$122,0)),0)*$E$190</f>
        <v>0.05</v>
      </c>
      <c r="O58" s="483">
        <f>IFERROR(INDEX($G$123:$AU$178,MATCH($E58,$E$123:$E$178,0),MATCH(O$6,$G$122:$AU$122,0)),0)*$E$190</f>
        <v>0.05</v>
      </c>
      <c r="P58" s="483">
        <f>IFERROR(INDEX($G$123:$AU$178,MATCH($E58,$E$123:$E$178,0),MATCH(P$6,$G$122:$AU$122,0)),0)*$E$190</f>
        <v>0.05</v>
      </c>
      <c r="Q58" s="483">
        <f>IFERROR(INDEX($G$123:$AU$178,MATCH($E58,$E$123:$E$178,0),MATCH(Q$6,$G$122:$AU$122,0)),0)*$E$190</f>
        <v>0.05</v>
      </c>
      <c r="R58" s="483">
        <f>IFERROR(INDEX($G$123:$AU$178,MATCH($E58,$E$123:$E$178,0),MATCH(R$6,$G$122:$AU$122,0)),0)*$E$190</f>
        <v>0.05</v>
      </c>
      <c r="S58" s="483">
        <f>IFERROR(INDEX($G$123:$AU$178,MATCH($E58,$E$123:$E$178,0),MATCH(S$6,$G$122:$AU$122,0)),0)*$E$190</f>
        <v>0.05</v>
      </c>
      <c r="T58" s="483">
        <f>IFERROR(INDEX($G$123:$AU$178,MATCH($E58,$E$123:$E$178,0),MATCH(T$6,$G$122:$AU$122,0)),0)*$E$190</f>
        <v>0.05</v>
      </c>
      <c r="U58" s="483">
        <f>IFERROR(INDEX($G$123:$AU$178,MATCH($E58,$E$123:$E$178,0),MATCH(U$6,$G$122:$AU$122,0)),0)*$E$190</f>
        <v>0.05</v>
      </c>
      <c r="V58" s="483">
        <f>IFERROR(INDEX($G$123:$AU$178,MATCH($E58,$E$123:$E$178,0),MATCH(V$6,$G$122:$AU$122,0)),0)*$E$190</f>
        <v>0.05</v>
      </c>
      <c r="W58" s="483">
        <f>IFERROR(INDEX($G$123:$AU$178,MATCH($E58,$E$123:$E$178,0),MATCH(W$6,$G$122:$AU$122,0)),0)*$E$190</f>
        <v>0.05</v>
      </c>
      <c r="X58" s="483">
        <f>IFERROR(INDEX($G$123:$AU$178,MATCH($E58,$E$123:$E$178,0),MATCH(X$6,$G$122:$AU$122,0)),0)*$E$190</f>
        <v>0.05</v>
      </c>
      <c r="Y58" s="483">
        <f>IFERROR(INDEX($G$123:$AU$178,MATCH($E58,$E$123:$E$178,0),MATCH(Y$6,$G$122:$AU$122,0)),0)*$E$190</f>
        <v>0.05</v>
      </c>
      <c r="Z58" s="483">
        <f>IFERROR(INDEX($G$123:$AU$178,MATCH($E58,$E$123:$E$178,0),MATCH(Z$6,$G$122:$AU$122,0)),0)*$E$190</f>
        <v>0.05</v>
      </c>
      <c r="AA58" s="483">
        <f>IFERROR(INDEX($G$123:$AU$178,MATCH($E58,$E$123:$E$178,0),MATCH(AA$6,$G$122:$AU$122,0)),0)*$E$190</f>
        <v>0.05</v>
      </c>
      <c r="AB58" s="483">
        <f>IFERROR(INDEX($G$123:$AU$178,MATCH($E58,$E$123:$E$178,0),MATCH(AB$6,$G$122:$AU$122,0)),0)*$E$190</f>
        <v>0.05</v>
      </c>
      <c r="AC58" s="483">
        <f>IFERROR(INDEX($G$123:$AU$178,MATCH($E58,$E$123:$E$178,0),MATCH(AC$6,$G$122:$AU$122,0)),0)*$E$190</f>
        <v>0.05</v>
      </c>
      <c r="AD58" s="483">
        <f>IFERROR(INDEX($G$123:$AU$178,MATCH($E58,$E$123:$E$178,0),MATCH(AD$6,$G$122:$AU$122,0)),0)*$E$190</f>
        <v>0.05</v>
      </c>
      <c r="AE58" s="483">
        <f>IFERROR(INDEX($G$123:$AU$178,MATCH($E58,$E$123:$E$178,0),MATCH(AE$6,$G$122:$AU$122,0)),0)*$E$190</f>
        <v>0.05</v>
      </c>
      <c r="AF58" s="483">
        <f>IFERROR(INDEX($G$123:$AU$178,MATCH($E58,$E$123:$E$178,0),MATCH(AF$6,$G$122:$AU$122,0)),0)*$E$190</f>
        <v>0.05</v>
      </c>
      <c r="AG58" s="483">
        <f>IFERROR(INDEX($G$123:$AU$178,MATCH($E58,$E$123:$E$178,0),MATCH(AG$6,$G$122:$AU$122,0)),0)*$E$190</f>
        <v>0.05</v>
      </c>
      <c r="AH58" s="483">
        <f>IFERROR(INDEX($G$123:$AU$178,MATCH($E58,$E$123:$E$178,0),MATCH(AH$6,$G$122:$AU$122,0)),0)*$E$190</f>
        <v>0.05</v>
      </c>
      <c r="AI58" s="483">
        <f>IFERROR(INDEX($G$123:$AU$178,MATCH($E58,$E$123:$E$178,0),MATCH(AI$6,$G$122:$AU$122,0)),0)*$E$190</f>
        <v>0.05</v>
      </c>
      <c r="AJ58" s="483">
        <f>IFERROR(INDEX($G$123:$AU$178,MATCH($E58,$E$123:$E$178,0),MATCH(AJ$6,$G$122:$AU$122,0)),0)*$E$190</f>
        <v>0.05</v>
      </c>
      <c r="AK58" s="483">
        <f>IFERROR(INDEX($G$123:$AU$178,MATCH($E58,$E$123:$E$178,0),MATCH(AK$6,$G$122:$AU$122,0)),0)*$E$190</f>
        <v>0.05</v>
      </c>
      <c r="AL58" s="483">
        <f>IFERROR(INDEX($G$123:$AU$178,MATCH($E58,$E$123:$E$178,0),MATCH(AL$6,$G$122:$AU$122,0)),0)*$E$190</f>
        <v>0.05</v>
      </c>
      <c r="AM58" s="483">
        <f>IFERROR(INDEX($G$123:$AU$178,MATCH($E58,$E$123:$E$178,0),MATCH(AM$6,$G$122:$AU$122,0)),0)*$E$190</f>
        <v>0.05</v>
      </c>
      <c r="AN58" s="483">
        <f>IFERROR(INDEX($G$123:$AU$178,MATCH($E58,$E$123:$E$178,0),MATCH(AN$6,$G$122:$AU$122,0)),0)*$E$190</f>
        <v>0.05</v>
      </c>
      <c r="AO58" s="483">
        <f>IFERROR(INDEX($G$123:$AU$178,MATCH($E58,$E$123:$E$178,0),MATCH(AO$6,$G$122:$AU$122,0)),0)*$E$190</f>
        <v>0.05</v>
      </c>
      <c r="AP58" s="483">
        <f>IFERROR(INDEX($G$123:$AU$178,MATCH($E58,$E$123:$E$178,0),MATCH(AP$6,$G$122:$AU$122,0)),0)*$E$190</f>
        <v>0.05</v>
      </c>
      <c r="AQ58" s="483">
        <f>IFERROR(INDEX($G$123:$AU$178,MATCH($E58,$E$123:$E$178,0),MATCH(AQ$6,$G$122:$AU$122,0)),0)*$E$190</f>
        <v>0.05</v>
      </c>
      <c r="AR58" s="483">
        <f>IFERROR(INDEX($G$123:$AU$178,MATCH($E58,$E$123:$E$178,0),MATCH(AR$6,$G$122:$AU$122,0)),0)*$E$190</f>
        <v>0.05</v>
      </c>
      <c r="AS58" s="483">
        <f>IFERROR(INDEX($G$123:$AU$178,MATCH($E58,$E$123:$E$178,0),MATCH(AS$6,$G$122:$AU$122,0)),0)*$E$190</f>
        <v>0.05</v>
      </c>
      <c r="AT58" s="483">
        <f>IFERROR(INDEX($G$123:$AU$178,MATCH($E58,$E$123:$E$178,0),MATCH(AT$6,$G$122:$AU$122,0)),0)*$E$190</f>
        <v>0.05</v>
      </c>
      <c r="AU58" s="483">
        <f>IFERROR(INDEX($G$123:$AU$178,MATCH($E58,$E$123:$E$178,0),MATCH(AU$6,$G$122:$AU$122,0)),0)*$E$190</f>
        <v>0.05</v>
      </c>
      <c r="AV58" s="484">
        <v>5</v>
      </c>
      <c r="BA58" s="597"/>
      <c r="BB58" s="597"/>
    </row>
    <row r="59" spans="1:55" ht="14.4">
      <c r="B59" s="8" t="str">
        <f>Processes!D86</f>
        <v>MINSTR</v>
      </c>
      <c r="C59" s="8" t="str">
        <f>Processes!E86</f>
        <v>Mining technology - Straw</v>
      </c>
      <c r="E59" s="216" t="str">
        <f t="shared" si="3"/>
        <v>STR</v>
      </c>
      <c r="F59" s="1119" t="str">
        <f t="shared" si="1"/>
        <v>MKr19</v>
      </c>
      <c r="G59" s="483">
        <f>IFERROR(INDEX($G$123:$AU$178,MATCH($E59,$E$123:$E$178,0),MATCH(G$6,$G$122:$AU$122,0)),0)*$E$189</f>
        <v>39.424999999999997</v>
      </c>
      <c r="H59" s="483">
        <f>IFERROR(INDEX($G$123:$AU$178,MATCH($E59,$E$123:$E$178,0),MATCH(H$6,$G$122:$AU$122,0)),0)*$E$189</f>
        <v>39.424999999999997</v>
      </c>
      <c r="I59" s="483">
        <f>IFERROR(INDEX($G$123:$AU$178,MATCH($E59,$E$123:$E$178,0),MATCH(I$6,$G$122:$AU$122,0)),0)*$E$189</f>
        <v>39.424999999999997</v>
      </c>
      <c r="J59" s="483">
        <f>IFERROR(INDEX($G$123:$AU$178,MATCH($E59,$E$123:$E$178,0),MATCH(J$6,$G$122:$AU$122,0)),0)*$E$189</f>
        <v>39.14</v>
      </c>
      <c r="K59" s="483">
        <f>IFERROR(INDEX($G$123:$AU$178,MATCH($E59,$E$123:$E$178,0),MATCH(K$6,$G$122:$AU$122,0)),0)*$E$189</f>
        <v>38.76</v>
      </c>
      <c r="L59" s="483">
        <f>IFERROR(INDEX($G$123:$AU$178,MATCH($E59,$E$123:$E$178,0),MATCH(L$6,$G$122:$AU$122,0)),0)*$E$189</f>
        <v>38.475000000000001</v>
      </c>
      <c r="M59" s="483">
        <f>IFERROR(INDEX($G$123:$AU$178,MATCH($E59,$E$123:$E$178,0),MATCH(M$6,$G$122:$AU$122,0)),0)*$E$189</f>
        <v>38.854999999999997</v>
      </c>
      <c r="N59" s="483">
        <f>IFERROR(INDEX($G$123:$AU$178,MATCH($E59,$E$123:$E$178,0),MATCH(N$6,$G$122:$AU$122,0)),0)*$E$189</f>
        <v>39.33</v>
      </c>
      <c r="O59" s="483">
        <f>IFERROR(INDEX($G$123:$AU$178,MATCH($E59,$E$123:$E$178,0),MATCH(O$6,$G$122:$AU$122,0)),0)*$E$189</f>
        <v>39.553153152572932</v>
      </c>
      <c r="P59" s="483">
        <f>IFERROR(INDEX($G$123:$AU$178,MATCH($E59,$E$123:$E$178,0),MATCH(P$6,$G$122:$AU$122,0)),0)*$E$189</f>
        <v>39.553153152572932</v>
      </c>
      <c r="Q59" s="483">
        <f>IFERROR(INDEX($G$123:$AU$178,MATCH($E59,$E$123:$E$178,0),MATCH(Q$6,$G$122:$AU$122,0)),0)*$E$189</f>
        <v>39.864326651741912</v>
      </c>
      <c r="R59" s="483">
        <f>IFERROR(INDEX($G$123:$AU$178,MATCH($E59,$E$123:$E$178,0),MATCH(R$6,$G$122:$AU$122,0)),0)*$E$189</f>
        <v>40.257118427780526</v>
      </c>
      <c r="S59" s="483">
        <f>IFERROR(INDEX($G$123:$AU$178,MATCH($E59,$E$123:$E$178,0),MATCH(S$6,$G$122:$AU$122,0)),0)*$E$189</f>
        <v>40.651641238518096</v>
      </c>
      <c r="T59" s="483">
        <f>IFERROR(INDEX($G$123:$AU$178,MATCH($E59,$E$123:$E$178,0),MATCH(T$6,$G$122:$AU$122,0)),0)*$E$189</f>
        <v>41.047775314379273</v>
      </c>
      <c r="U59" s="483">
        <f>IFERROR(INDEX($G$123:$AU$178,MATCH($E59,$E$123:$E$178,0),MATCH(U$6,$G$122:$AU$122,0)),0)*$E$189</f>
        <v>41.44540255411399</v>
      </c>
      <c r="V59" s="483">
        <f>IFERROR(INDEX($G$123:$AU$178,MATCH($E59,$E$123:$E$178,0),MATCH(V$6,$G$122:$AU$122,0)),0)*$E$189</f>
        <v>41.844406507497993</v>
      </c>
      <c r="W59" s="483">
        <f>IFERROR(INDEX($G$123:$AU$178,MATCH($E59,$E$123:$E$178,0),MATCH(W$6,$G$122:$AU$122,0)),0)*$E$189</f>
        <v>42.088317707337325</v>
      </c>
      <c r="X59" s="483">
        <f>IFERROR(INDEX($G$123:$AU$178,MATCH($E59,$E$123:$E$178,0),MATCH(X$6,$G$122:$AU$122,0)),0)*$E$189</f>
        <v>42.332426018634543</v>
      </c>
      <c r="Y59" s="483">
        <f>IFERROR(INDEX($G$123:$AU$178,MATCH($E59,$E$123:$E$178,0),MATCH(Y$6,$G$122:$AU$122,0)),0)*$E$189</f>
        <v>42.576727554498127</v>
      </c>
      <c r="Z59" s="483">
        <f>IFERROR(INDEX($G$123:$AU$178,MATCH($E59,$E$123:$E$178,0),MATCH(Z$6,$G$122:$AU$122,0)),0)*$E$189</f>
        <v>42.821218468877682</v>
      </c>
      <c r="AA59" s="483">
        <f>IFERROR(INDEX($G$123:$AU$178,MATCH($E59,$E$123:$E$178,0),MATCH(AA$6,$G$122:$AU$122,0)),0)*$E$189</f>
        <v>43.065894956074864</v>
      </c>
      <c r="AB59" s="483">
        <f>IFERROR(INDEX($G$123:$AU$178,MATCH($E59,$E$123:$E$178,0),MATCH(AB$6,$G$122:$AU$122,0)),0)*$E$189</f>
        <v>43.272067061620987</v>
      </c>
      <c r="AC59" s="483">
        <f>IFERROR(INDEX($G$123:$AU$178,MATCH($E59,$E$123:$E$178,0),MATCH(AC$6,$G$122:$AU$122,0)),0)*$E$189</f>
        <v>43.478503697166701</v>
      </c>
      <c r="AD59" s="483">
        <f>IFERROR(INDEX($G$123:$AU$178,MATCH($E59,$E$123:$E$178,0),MATCH(AD$6,$G$122:$AU$122,0)),0)*$E$189</f>
        <v>43.63940004633902</v>
      </c>
      <c r="AE59" s="483">
        <f>IFERROR(INDEX($G$123:$AU$178,MATCH($E59,$E$123:$E$178,0),MATCH(AE$6,$G$122:$AU$122,0)),0)*$E$189</f>
        <v>43.787387959191499</v>
      </c>
      <c r="AF59" s="483">
        <f>IFERROR(INDEX($G$123:$AU$178,MATCH($E59,$E$123:$E$178,0),MATCH(AF$6,$G$122:$AU$122,0)),0)*$E$189</f>
        <v>43.935341188637722</v>
      </c>
      <c r="AG59" s="483">
        <f>IFERROR(INDEX($G$123:$AU$178,MATCH($E59,$E$123:$E$178,0),MATCH(AG$6,$G$122:$AU$122,0)),0)*$E$189</f>
        <v>44.070978690732581</v>
      </c>
      <c r="AH59" s="483">
        <f>IFERROR(INDEX($G$123:$AU$178,MATCH($E59,$E$123:$E$178,0),MATCH(AH$6,$G$122:$AU$122,0)),0)*$E$189</f>
        <v>44.206575683566093</v>
      </c>
      <c r="AI59" s="483">
        <f>IFERROR(INDEX($G$123:$AU$178,MATCH($E59,$E$123:$E$178,0),MATCH(AI$6,$G$122:$AU$122,0)),0)*$E$189</f>
        <v>44.342131579988035</v>
      </c>
      <c r="AJ59" s="483">
        <f>IFERROR(INDEX($G$123:$AU$178,MATCH($E59,$E$123:$E$178,0),MATCH(AJ$6,$G$122:$AU$122,0)),0)*$E$189</f>
        <v>44.477645798455178</v>
      </c>
      <c r="AK59" s="483">
        <f>IFERROR(INDEX($G$123:$AU$178,MATCH($E59,$E$123:$E$178,0),MATCH(AK$6,$G$122:$AU$122,0)),0)*$E$189</f>
        <v>44.61311776297277</v>
      </c>
      <c r="AL59" s="483">
        <f>IFERROR(INDEX($G$123:$AU$178,MATCH($E59,$E$123:$E$178,0),MATCH(AL$6,$G$122:$AU$122,0)),0)*$E$189</f>
        <v>44.61311776297277</v>
      </c>
      <c r="AM59" s="483">
        <f>IFERROR(INDEX($G$123:$AU$178,MATCH($E59,$E$123:$E$178,0),MATCH(AM$6,$G$122:$AU$122,0)),0)*$E$189</f>
        <v>44.61311776297277</v>
      </c>
      <c r="AN59" s="483">
        <f>IFERROR(INDEX($G$123:$AU$178,MATCH($E59,$E$123:$E$178,0),MATCH(AN$6,$G$122:$AU$122,0)),0)*$E$189</f>
        <v>44.61311776297277</v>
      </c>
      <c r="AO59" s="483">
        <f>IFERROR(INDEX($G$123:$AU$178,MATCH($E59,$E$123:$E$178,0),MATCH(AO$6,$G$122:$AU$122,0)),0)*$E$189</f>
        <v>44.61311776297277</v>
      </c>
      <c r="AP59" s="483">
        <f>IFERROR(INDEX($G$123:$AU$178,MATCH($E59,$E$123:$E$178,0),MATCH(AP$6,$G$122:$AU$122,0)),0)*$E$189</f>
        <v>44.61311776297277</v>
      </c>
      <c r="AQ59" s="483">
        <f>IFERROR(INDEX($G$123:$AU$178,MATCH($E59,$E$123:$E$178,0),MATCH(AQ$6,$G$122:$AU$122,0)),0)*$E$189</f>
        <v>44.61311776297277</v>
      </c>
      <c r="AR59" s="483">
        <f>IFERROR(INDEX($G$123:$AU$178,MATCH($E59,$E$123:$E$178,0),MATCH(AR$6,$G$122:$AU$122,0)),0)*$E$189</f>
        <v>44.61311776297277</v>
      </c>
      <c r="AS59" s="483">
        <f>IFERROR(INDEX($G$123:$AU$178,MATCH($E59,$E$123:$E$178,0),MATCH(AS$6,$G$122:$AU$122,0)),0)*$E$189</f>
        <v>44.61311776297277</v>
      </c>
      <c r="AT59" s="483">
        <f>IFERROR(INDEX($G$123:$AU$178,MATCH($E59,$E$123:$E$178,0),MATCH(AT$6,$G$122:$AU$122,0)),0)*$E$189</f>
        <v>44.61311776297277</v>
      </c>
      <c r="AU59" s="483">
        <f>IFERROR(INDEX($G$123:$AU$178,MATCH($E59,$E$123:$E$178,0),MATCH(AU$6,$G$122:$AU$122,0)),0)*$E$189</f>
        <v>44.61311776297277</v>
      </c>
      <c r="AV59" s="484">
        <v>5</v>
      </c>
      <c r="BA59" s="597"/>
      <c r="BB59" s="597"/>
    </row>
    <row r="60" spans="1:55" ht="14.4">
      <c r="B60" s="8" t="str">
        <f>Processes!D87</f>
        <v>MINGRS</v>
      </c>
      <c r="C60" s="8" t="str">
        <f>Processes!E87</f>
        <v>Mining technology - Grass</v>
      </c>
      <c r="D60" s="216"/>
      <c r="E60" s="216" t="str">
        <f t="shared" si="3"/>
        <v>GRS</v>
      </c>
      <c r="F60" s="1119" t="str">
        <f t="shared" si="1"/>
        <v>MKr14</v>
      </c>
      <c r="G60" s="483">
        <f>IFERROR(INDEX($G$123:$AU$178,MATCH($E60,$E$123:$E$178,0),MATCH(G$6,$G$122:$AU$122,0)),0)*$E$189</f>
        <v>39.424999999999997</v>
      </c>
      <c r="H60" s="483">
        <f>IFERROR(INDEX($G$123:$AU$178,MATCH($E60,$E$123:$E$178,0),MATCH(H$6,$G$122:$AU$122,0)),0)*$E$189</f>
        <v>39.424999999999997</v>
      </c>
      <c r="I60" s="483">
        <f>IFERROR(INDEX($G$123:$AU$178,MATCH($E60,$E$123:$E$178,0),MATCH(I$6,$G$122:$AU$122,0)),0)*$E$189</f>
        <v>39.424999999999997</v>
      </c>
      <c r="J60" s="483">
        <f>IFERROR(INDEX($G$123:$AU$178,MATCH($E60,$E$123:$E$178,0),MATCH(J$6,$G$122:$AU$122,0)),0)*$E$189</f>
        <v>39.14</v>
      </c>
      <c r="K60" s="483">
        <f>IFERROR(INDEX($G$123:$AU$178,MATCH($E60,$E$123:$E$178,0),MATCH(K$6,$G$122:$AU$122,0)),0)*$E$189</f>
        <v>38.76</v>
      </c>
      <c r="L60" s="483">
        <f>IFERROR(INDEX($G$123:$AU$178,MATCH($E60,$E$123:$E$178,0),MATCH(L$6,$G$122:$AU$122,0)),0)*$E$189</f>
        <v>38.475000000000001</v>
      </c>
      <c r="M60" s="483">
        <f>IFERROR(INDEX($G$123:$AU$178,MATCH($E60,$E$123:$E$178,0),MATCH(M$6,$G$122:$AU$122,0)),0)*$E$189</f>
        <v>38.854999999999997</v>
      </c>
      <c r="N60" s="483">
        <f>IFERROR(INDEX($G$123:$AU$178,MATCH($E60,$E$123:$E$178,0),MATCH(N$6,$G$122:$AU$122,0)),0)*$E$189</f>
        <v>39.33</v>
      </c>
      <c r="O60" s="483">
        <f>IFERROR(INDEX($G$123:$AU$178,MATCH($E60,$E$123:$E$178,0),MATCH(O$6,$G$122:$AU$122,0)),0)*$E$189</f>
        <v>39.553153152572932</v>
      </c>
      <c r="P60" s="483">
        <f>IFERROR(INDEX($G$123:$AU$178,MATCH($E60,$E$123:$E$178,0),MATCH(P$6,$G$122:$AU$122,0)),0)*$E$189</f>
        <v>39.553153152572932</v>
      </c>
      <c r="Q60" s="483">
        <f>IFERROR(INDEX($G$123:$AU$178,MATCH($E60,$E$123:$E$178,0),MATCH(Q$6,$G$122:$AU$122,0)),0)*$E$189</f>
        <v>39.864326651741912</v>
      </c>
      <c r="R60" s="483">
        <f>IFERROR(INDEX($G$123:$AU$178,MATCH($E60,$E$123:$E$178,0),MATCH(R$6,$G$122:$AU$122,0)),0)*$E$189</f>
        <v>40.257118427780526</v>
      </c>
      <c r="S60" s="483">
        <f>IFERROR(INDEX($G$123:$AU$178,MATCH($E60,$E$123:$E$178,0),MATCH(S$6,$G$122:$AU$122,0)),0)*$E$189</f>
        <v>40.651641238518096</v>
      </c>
      <c r="T60" s="483">
        <f>IFERROR(INDEX($G$123:$AU$178,MATCH($E60,$E$123:$E$178,0),MATCH(T$6,$G$122:$AU$122,0)),0)*$E$189</f>
        <v>41.047775314379273</v>
      </c>
      <c r="U60" s="483">
        <f>IFERROR(INDEX($G$123:$AU$178,MATCH($E60,$E$123:$E$178,0),MATCH(U$6,$G$122:$AU$122,0)),0)*$E$189</f>
        <v>41.44540255411399</v>
      </c>
      <c r="V60" s="483">
        <f>IFERROR(INDEX($G$123:$AU$178,MATCH($E60,$E$123:$E$178,0),MATCH(V$6,$G$122:$AU$122,0)),0)*$E$189</f>
        <v>41.844406507497993</v>
      </c>
      <c r="W60" s="483">
        <f>IFERROR(INDEX($G$123:$AU$178,MATCH($E60,$E$123:$E$178,0),MATCH(W$6,$G$122:$AU$122,0)),0)*$E$189</f>
        <v>42.088317707337325</v>
      </c>
      <c r="X60" s="483">
        <f>IFERROR(INDEX($G$123:$AU$178,MATCH($E60,$E$123:$E$178,0),MATCH(X$6,$G$122:$AU$122,0)),0)*$E$189</f>
        <v>42.332426018634543</v>
      </c>
      <c r="Y60" s="483">
        <f>IFERROR(INDEX($G$123:$AU$178,MATCH($E60,$E$123:$E$178,0),MATCH(Y$6,$G$122:$AU$122,0)),0)*$E$189</f>
        <v>42.576727554498127</v>
      </c>
      <c r="Z60" s="483">
        <f>IFERROR(INDEX($G$123:$AU$178,MATCH($E60,$E$123:$E$178,0),MATCH(Z$6,$G$122:$AU$122,0)),0)*$E$189</f>
        <v>42.821218468877682</v>
      </c>
      <c r="AA60" s="483">
        <f>IFERROR(INDEX($G$123:$AU$178,MATCH($E60,$E$123:$E$178,0),MATCH(AA$6,$G$122:$AU$122,0)),0)*$E$189</f>
        <v>43.065894956074864</v>
      </c>
      <c r="AB60" s="483">
        <f>IFERROR(INDEX($G$123:$AU$178,MATCH($E60,$E$123:$E$178,0),MATCH(AB$6,$G$122:$AU$122,0)),0)*$E$189</f>
        <v>43.272067061620987</v>
      </c>
      <c r="AC60" s="483">
        <f>IFERROR(INDEX($G$123:$AU$178,MATCH($E60,$E$123:$E$178,0),MATCH(AC$6,$G$122:$AU$122,0)),0)*$E$189</f>
        <v>43.478503697166701</v>
      </c>
      <c r="AD60" s="483">
        <f>IFERROR(INDEX($G$123:$AU$178,MATCH($E60,$E$123:$E$178,0),MATCH(AD$6,$G$122:$AU$122,0)),0)*$E$189</f>
        <v>43.63940004633902</v>
      </c>
      <c r="AE60" s="483">
        <f>IFERROR(INDEX($G$123:$AU$178,MATCH($E60,$E$123:$E$178,0),MATCH(AE$6,$G$122:$AU$122,0)),0)*$E$189</f>
        <v>43.787387959191499</v>
      </c>
      <c r="AF60" s="483">
        <f>IFERROR(INDEX($G$123:$AU$178,MATCH($E60,$E$123:$E$178,0),MATCH(AF$6,$G$122:$AU$122,0)),0)*$E$189</f>
        <v>43.935341188637722</v>
      </c>
      <c r="AG60" s="483">
        <f>IFERROR(INDEX($G$123:$AU$178,MATCH($E60,$E$123:$E$178,0),MATCH(AG$6,$G$122:$AU$122,0)),0)*$E$189</f>
        <v>44.070978690732581</v>
      </c>
      <c r="AH60" s="483">
        <f>IFERROR(INDEX($G$123:$AU$178,MATCH($E60,$E$123:$E$178,0),MATCH(AH$6,$G$122:$AU$122,0)),0)*$E$189</f>
        <v>44.206575683566093</v>
      </c>
      <c r="AI60" s="483">
        <f>IFERROR(INDEX($G$123:$AU$178,MATCH($E60,$E$123:$E$178,0),MATCH(AI$6,$G$122:$AU$122,0)),0)*$E$189</f>
        <v>44.342131579988035</v>
      </c>
      <c r="AJ60" s="483">
        <f>IFERROR(INDEX($G$123:$AU$178,MATCH($E60,$E$123:$E$178,0),MATCH(AJ$6,$G$122:$AU$122,0)),0)*$E$189</f>
        <v>44.477645798455178</v>
      </c>
      <c r="AK60" s="483">
        <f>IFERROR(INDEX($G$123:$AU$178,MATCH($E60,$E$123:$E$178,0),MATCH(AK$6,$G$122:$AU$122,0)),0)*$E$189</f>
        <v>44.61311776297277</v>
      </c>
      <c r="AL60" s="483">
        <f>IFERROR(INDEX($G$123:$AU$178,MATCH($E60,$E$123:$E$178,0),MATCH(AL$6,$G$122:$AU$122,0)),0)*$E$189</f>
        <v>44.61311776297277</v>
      </c>
      <c r="AM60" s="483">
        <f>IFERROR(INDEX($G$123:$AU$178,MATCH($E60,$E$123:$E$178,0),MATCH(AM$6,$G$122:$AU$122,0)),0)*$E$189</f>
        <v>44.61311776297277</v>
      </c>
      <c r="AN60" s="483">
        <f>IFERROR(INDEX($G$123:$AU$178,MATCH($E60,$E$123:$E$178,0),MATCH(AN$6,$G$122:$AU$122,0)),0)*$E$189</f>
        <v>44.61311776297277</v>
      </c>
      <c r="AO60" s="483">
        <f>IFERROR(INDEX($G$123:$AU$178,MATCH($E60,$E$123:$E$178,0),MATCH(AO$6,$G$122:$AU$122,0)),0)*$E$189</f>
        <v>44.61311776297277</v>
      </c>
      <c r="AP60" s="483">
        <f>IFERROR(INDEX($G$123:$AU$178,MATCH($E60,$E$123:$E$178,0),MATCH(AP$6,$G$122:$AU$122,0)),0)*$E$189</f>
        <v>44.61311776297277</v>
      </c>
      <c r="AQ60" s="483">
        <f>IFERROR(INDEX($G$123:$AU$178,MATCH($E60,$E$123:$E$178,0),MATCH(AQ$6,$G$122:$AU$122,0)),0)*$E$189</f>
        <v>44.61311776297277</v>
      </c>
      <c r="AR60" s="483">
        <f>IFERROR(INDEX($G$123:$AU$178,MATCH($E60,$E$123:$E$178,0),MATCH(AR$6,$G$122:$AU$122,0)),0)*$E$189</f>
        <v>44.61311776297277</v>
      </c>
      <c r="AS60" s="483">
        <f>IFERROR(INDEX($G$123:$AU$178,MATCH($E60,$E$123:$E$178,0),MATCH(AS$6,$G$122:$AU$122,0)),0)*$E$189</f>
        <v>44.61311776297277</v>
      </c>
      <c r="AT60" s="483">
        <f>IFERROR(INDEX($G$123:$AU$178,MATCH($E60,$E$123:$E$178,0),MATCH(AT$6,$G$122:$AU$122,0)),0)*$E$189</f>
        <v>44.61311776297277</v>
      </c>
      <c r="AU60" s="483">
        <f>IFERROR(INDEX($G$123:$AU$178,MATCH($E60,$E$123:$E$178,0),MATCH(AU$6,$G$122:$AU$122,0)),0)*$E$189</f>
        <v>44.61311776297277</v>
      </c>
      <c r="AV60" s="484">
        <v>5</v>
      </c>
      <c r="BA60" s="597"/>
      <c r="BB60" s="597"/>
    </row>
    <row r="61" spans="1:55" ht="14.4">
      <c r="B61" s="8" t="str">
        <f>Processes!D88</f>
        <v>MINWPE</v>
      </c>
      <c r="C61" s="8" t="str">
        <f>Processes!E88</f>
        <v>Mining technology - Wood pellets</v>
      </c>
      <c r="D61" s="216"/>
      <c r="E61" s="216" t="str">
        <f t="shared" si="3"/>
        <v>WPE</v>
      </c>
      <c r="F61" s="1119" t="str">
        <f t="shared" si="1"/>
        <v>MKr19</v>
      </c>
      <c r="G61" s="483">
        <f>IFERROR(INDEX($G$123:$AU$178,MATCH($E61,$E$123:$E$178,0),MATCH(G$6,$G$122:$AU$122,0)),0)*$E$189</f>
        <v>70.015000000000001</v>
      </c>
      <c r="H61" s="483">
        <f>IFERROR(INDEX($G$123:$AU$178,MATCH($E61,$E$123:$E$178,0),MATCH(H$6,$G$122:$AU$122,0)),0)*$E$189</f>
        <v>70.015000000000001</v>
      </c>
      <c r="I61" s="483">
        <f>IFERROR(INDEX($G$123:$AU$178,MATCH($E61,$E$123:$E$178,0),MATCH(I$6,$G$122:$AU$122,0)),0)*$E$189</f>
        <v>70.015000000000001</v>
      </c>
      <c r="J61" s="483">
        <f>IFERROR(INDEX($G$123:$AU$178,MATCH($E61,$E$123:$E$178,0),MATCH(J$6,$G$122:$AU$122,0)),0)*$E$189</f>
        <v>69.064999999999998</v>
      </c>
      <c r="K61" s="483">
        <f>IFERROR(INDEX($G$123:$AU$178,MATCH($E61,$E$123:$E$178,0),MATCH(K$6,$G$122:$AU$122,0)),0)*$E$189</f>
        <v>68.209999999999994</v>
      </c>
      <c r="L61" s="483">
        <f>IFERROR(INDEX($G$123:$AU$178,MATCH($E61,$E$123:$E$178,0),MATCH(L$6,$G$122:$AU$122,0)),0)*$E$189</f>
        <v>67.259999999999991</v>
      </c>
      <c r="M61" s="483">
        <f>IFERROR(INDEX($G$123:$AU$178,MATCH($E61,$E$123:$E$178,0),MATCH(M$6,$G$122:$AU$122,0)),0)*$E$189</f>
        <v>67.64</v>
      </c>
      <c r="N61" s="483">
        <f>IFERROR(INDEX($G$123:$AU$178,MATCH($E61,$E$123:$E$178,0),MATCH(N$6,$G$122:$AU$122,0)),0)*$E$189</f>
        <v>68.02</v>
      </c>
      <c r="O61" s="483">
        <f>IFERROR(INDEX($G$123:$AU$178,MATCH($E61,$E$123:$E$178,0),MATCH(O$6,$G$122:$AU$122,0)),0)*$E$189</f>
        <v>66.020146242702353</v>
      </c>
      <c r="P61" s="483">
        <f>IFERROR(INDEX($G$123:$AU$178,MATCH($E61,$E$123:$E$178,0),MATCH(P$6,$G$122:$AU$122,0)),0)*$E$189</f>
        <v>65.96136818516834</v>
      </c>
      <c r="Q61" s="483">
        <f>IFERROR(INDEX($G$123:$AU$178,MATCH($E61,$E$123:$E$178,0),MATCH(Q$6,$G$122:$AU$122,0)),0)*$E$189</f>
        <v>56.914684416651603</v>
      </c>
      <c r="R61" s="483">
        <f>IFERROR(INDEX($G$123:$AU$178,MATCH($E61,$E$123:$E$178,0),MATCH(R$6,$G$122:$AU$122,0)),0)*$E$189</f>
        <v>59.711627192732756</v>
      </c>
      <c r="S61" s="483">
        <f>IFERROR(INDEX($G$123:$AU$178,MATCH($E61,$E$123:$E$178,0),MATCH(S$6,$G$122:$AU$122,0)),0)*$E$189</f>
        <v>60.013888268314545</v>
      </c>
      <c r="T61" s="483">
        <f>IFERROR(INDEX($G$123:$AU$178,MATCH($E61,$E$123:$E$178,0),MATCH(T$6,$G$122:$AU$122,0)),0)*$E$189</f>
        <v>59.354930887874318</v>
      </c>
      <c r="U61" s="483">
        <f>IFERROR(INDEX($G$123:$AU$178,MATCH($E61,$E$123:$E$178,0),MATCH(U$6,$G$122:$AU$122,0)),0)*$E$189</f>
        <v>59.035222491122838</v>
      </c>
      <c r="V61" s="483">
        <f>IFERROR(INDEX($G$123:$AU$178,MATCH($E61,$E$123:$E$178,0),MATCH(V$6,$G$122:$AU$122,0)),0)*$E$189</f>
        <v>58.74841506580303</v>
      </c>
      <c r="W61" s="483">
        <f>IFERROR(INDEX($G$123:$AU$178,MATCH($E61,$E$123:$E$178,0),MATCH(W$6,$G$122:$AU$122,0)),0)*$E$189</f>
        <v>58.481086742367445</v>
      </c>
      <c r="X61" s="483">
        <f>IFERROR(INDEX($G$123:$AU$178,MATCH($E61,$E$123:$E$178,0),MATCH(X$6,$G$122:$AU$122,0)),0)*$E$189</f>
        <v>58.239324610762822</v>
      </c>
      <c r="Y61" s="483">
        <f>IFERROR(INDEX($G$123:$AU$178,MATCH($E61,$E$123:$E$178,0),MATCH(Y$6,$G$122:$AU$122,0)),0)*$E$189</f>
        <v>58.021371524421873</v>
      </c>
      <c r="Z61" s="483">
        <f>IFERROR(INDEX($G$123:$AU$178,MATCH($E61,$E$123:$E$178,0),MATCH(Z$6,$G$122:$AU$122,0)),0)*$E$189</f>
        <v>57.835820760328922</v>
      </c>
      <c r="AA61" s="483">
        <f>IFERROR(INDEX($G$123:$AU$178,MATCH($E61,$E$123:$E$178,0),MATCH(AA$6,$G$122:$AU$122,0)),0)*$E$189</f>
        <v>57.670584214255001</v>
      </c>
      <c r="AB61" s="483">
        <f>IFERROR(INDEX($G$123:$AU$178,MATCH($E61,$E$123:$E$178,0),MATCH(AB$6,$G$122:$AU$122,0)),0)*$E$189</f>
        <v>57.669113952551044</v>
      </c>
      <c r="AC61" s="483">
        <f>IFERROR(INDEX($G$123:$AU$178,MATCH($E61,$E$123:$E$178,0),MATCH(AC$6,$G$122:$AU$122,0)),0)*$E$189</f>
        <v>57.667421376427306</v>
      </c>
      <c r="AD61" s="483">
        <f>IFERROR(INDEX($G$123:$AU$178,MATCH($E61,$E$123:$E$178,0),MATCH(AD$6,$G$122:$AU$122,0)),0)*$E$189</f>
        <v>57.665509674562891</v>
      </c>
      <c r="AE61" s="483">
        <f>IFERROR(INDEX($G$123:$AU$178,MATCH($E61,$E$123:$E$178,0),MATCH(AE$6,$G$122:$AU$122,0)),0)*$E$189</f>
        <v>57.663381980957837</v>
      </c>
      <c r="AF61" s="483">
        <f>IFERROR(INDEX($G$123:$AU$178,MATCH($E61,$E$123:$E$178,0),MATCH(AF$6,$G$122:$AU$122,0)),0)*$E$189</f>
        <v>57.661041375510997</v>
      </c>
      <c r="AG61" s="483">
        <f>IFERROR(INDEX($G$123:$AU$178,MATCH($E61,$E$123:$E$178,0),MATCH(AG$6,$G$122:$AU$122,0)),0)*$E$189</f>
        <v>57.65544812020616</v>
      </c>
      <c r="AH61" s="483">
        <f>IFERROR(INDEX($G$123:$AU$178,MATCH($E61,$E$123:$E$178,0),MATCH(AH$6,$G$122:$AU$122,0)),0)*$E$189</f>
        <v>57.649697437970978</v>
      </c>
      <c r="AI61" s="483">
        <f>IFERROR(INDEX($G$123:$AU$178,MATCH($E61,$E$123:$E$178,0),MATCH(AI$6,$G$122:$AU$122,0)),0)*$E$189</f>
        <v>57.643792171361397</v>
      </c>
      <c r="AJ61" s="483">
        <f>IFERROR(INDEX($G$123:$AU$178,MATCH($E61,$E$123:$E$178,0),MATCH(AJ$6,$G$122:$AU$122,0)),0)*$E$189</f>
        <v>57.637735107495111</v>
      </c>
      <c r="AK61" s="483">
        <f>IFERROR(INDEX($G$123:$AU$178,MATCH($E61,$E$123:$E$178,0),MATCH(AK$6,$G$122:$AU$122,0)),0)*$E$189</f>
        <v>57.631528978823219</v>
      </c>
      <c r="AL61" s="483">
        <f>IFERROR(INDEX($G$123:$AU$178,MATCH($E61,$E$123:$E$178,0),MATCH(AL$6,$G$122:$AU$122,0)),0)*$E$189</f>
        <v>57.642160026944858</v>
      </c>
      <c r="AM61" s="483">
        <f>IFERROR(INDEX($G$123:$AU$178,MATCH($E61,$E$123:$E$178,0),MATCH(AM$6,$G$122:$AU$122,0)),0)*$E$189</f>
        <v>57.652670836265216</v>
      </c>
      <c r="AN61" s="483">
        <f>IFERROR(INDEX($G$123:$AU$178,MATCH($E61,$E$123:$E$178,0),MATCH(AN$6,$G$122:$AU$122,0)),0)*$E$189</f>
        <v>57.663062920789976</v>
      </c>
      <c r="AO61" s="483">
        <f>IFERROR(INDEX($G$123:$AU$178,MATCH($E61,$E$123:$E$178,0),MATCH(AO$6,$G$122:$AU$122,0)),0)*$E$189</f>
        <v>57.67333776272897</v>
      </c>
      <c r="AP61" s="483">
        <f>IFERROR(INDEX($G$123:$AU$178,MATCH($E61,$E$123:$E$178,0),MATCH(AP$6,$G$122:$AU$122,0)),0)*$E$189</f>
        <v>57.683496812826789</v>
      </c>
      <c r="AQ61" s="483">
        <f>IFERROR(INDEX($G$123:$AU$178,MATCH($E61,$E$123:$E$178,0),MATCH(AQ$6,$G$122:$AU$122,0)),0)*$E$189</f>
        <v>57.735587537358441</v>
      </c>
      <c r="AR61" s="483">
        <f>IFERROR(INDEX($G$123:$AU$178,MATCH($E61,$E$123:$E$178,0),MATCH(AR$6,$G$122:$AU$122,0)),0)*$E$189</f>
        <v>57.78734511269969</v>
      </c>
      <c r="AS61" s="483">
        <f>IFERROR(INDEX($G$123:$AU$178,MATCH($E61,$E$123:$E$178,0),MATCH(AS$6,$G$122:$AU$122,0)),0)*$E$189</f>
        <v>57.838771147246518</v>
      </c>
      <c r="AT61" s="483">
        <f>IFERROR(INDEX($G$123:$AU$178,MATCH($E61,$E$123:$E$178,0),MATCH(AT$6,$G$122:$AU$122,0)),0)*$E$189</f>
        <v>57.889867215086504</v>
      </c>
      <c r="AU61" s="483">
        <f>IFERROR(INDEX($G$123:$AU$178,MATCH($E61,$E$123:$E$178,0),MATCH(AU$6,$G$122:$AU$122,0)),0)*$E$189</f>
        <v>57.940634856356873</v>
      </c>
      <c r="AV61" s="484">
        <v>5</v>
      </c>
      <c r="BA61" s="597"/>
      <c r="BB61" s="597"/>
      <c r="BC61" s="597"/>
    </row>
    <row r="62" spans="1:55" ht="14.4">
      <c r="B62" s="8" t="str">
        <f>Processes!D89</f>
        <v>MINWCH</v>
      </c>
      <c r="C62" s="8" t="str">
        <f>Processes!E89</f>
        <v>Mining technology - Wood chips and wood waste</v>
      </c>
      <c r="D62" s="216"/>
      <c r="E62" s="216" t="str">
        <f t="shared" si="3"/>
        <v>WCH</v>
      </c>
      <c r="F62" s="1119" t="str">
        <f t="shared" si="1"/>
        <v>MKr19</v>
      </c>
      <c r="G62" s="483">
        <f>IFERROR(INDEX($G$123:$AU$178,MATCH($E62,$E$123:$E$178,0),MATCH(G$6,$G$122:$AU$122,0)),0)*$E$189</f>
        <v>43.699999999999996</v>
      </c>
      <c r="H62" s="483">
        <f>IFERROR(INDEX($G$123:$AU$178,MATCH($E62,$E$123:$E$178,0),MATCH(H$6,$G$122:$AU$122,0)),0)*$E$189</f>
        <v>43.699999999999996</v>
      </c>
      <c r="I62" s="483">
        <f>IFERROR(INDEX($G$123:$AU$178,MATCH($E62,$E$123:$E$178,0),MATCH(I$6,$G$122:$AU$122,0)),0)*$E$189</f>
        <v>43.699999999999996</v>
      </c>
      <c r="J62" s="483">
        <f>IFERROR(INDEX($G$123:$AU$178,MATCH($E62,$E$123:$E$178,0),MATCH(J$6,$G$122:$AU$122,0)),0)*$E$189</f>
        <v>43.414999999999999</v>
      </c>
      <c r="K62" s="483">
        <f>IFERROR(INDEX($G$123:$AU$178,MATCH($E62,$E$123:$E$178,0),MATCH(K$6,$G$122:$AU$122,0)),0)*$E$189</f>
        <v>43.034999999999997</v>
      </c>
      <c r="L62" s="483">
        <f>IFERROR(INDEX($G$123:$AU$178,MATCH($E62,$E$123:$E$178,0),MATCH(L$6,$G$122:$AU$122,0)),0)*$E$189</f>
        <v>42.654999999999994</v>
      </c>
      <c r="M62" s="483">
        <f>IFERROR(INDEX($G$123:$AU$178,MATCH($E62,$E$123:$E$178,0),MATCH(M$6,$G$122:$AU$122,0)),0)*$E$189</f>
        <v>43.129999999999995</v>
      </c>
      <c r="N62" s="483">
        <f>IFERROR(INDEX($G$123:$AU$178,MATCH($E62,$E$123:$E$178,0),MATCH(N$6,$G$122:$AU$122,0)),0)*$E$189</f>
        <v>43.604999999999997</v>
      </c>
      <c r="O62" s="483">
        <f>IFERROR(INDEX($G$123:$AU$178,MATCH($E62,$E$123:$E$178,0),MATCH(O$6,$G$122:$AU$122,0)),0)*$E$189</f>
        <v>42.920498592365362</v>
      </c>
      <c r="P62" s="483">
        <f>IFERROR(INDEX($G$123:$AU$178,MATCH($E62,$E$123:$E$178,0),MATCH(P$6,$G$122:$AU$122,0)),0)*$E$189</f>
        <v>42.86172053483137</v>
      </c>
      <c r="Q62" s="483">
        <f>IFERROR(INDEX($G$123:$AU$178,MATCH($E62,$E$123:$E$178,0),MATCH(Q$6,$G$122:$AU$122,0)),0)*$E$189</f>
        <v>42.985970217976949</v>
      </c>
      <c r="R62" s="483">
        <f>IFERROR(INDEX($G$123:$AU$178,MATCH($E62,$E$123:$E$178,0),MATCH(R$6,$G$122:$AU$122,0)),0)*$E$189</f>
        <v>42.930737621218739</v>
      </c>
      <c r="S62" s="483">
        <f>IFERROR(INDEX($G$123:$AU$178,MATCH($E62,$E$123:$E$178,0),MATCH(S$6,$G$122:$AU$122,0)),0)*$E$189</f>
        <v>43.122515400049686</v>
      </c>
      <c r="T62" s="483">
        <f>IFERROR(INDEX($G$123:$AU$178,MATCH($E62,$E$123:$E$178,0),MATCH(T$6,$G$122:$AU$122,0)),0)*$E$189</f>
        <v>43.362212229388248</v>
      </c>
      <c r="U62" s="483">
        <f>IFERROR(INDEX($G$123:$AU$178,MATCH($E62,$E$123:$E$178,0),MATCH(U$6,$G$122:$AU$122,0)),0)*$E$189</f>
        <v>43.62686434319582</v>
      </c>
      <c r="V62" s="483">
        <f>IFERROR(INDEX($G$123:$AU$178,MATCH($E62,$E$123:$E$178,0),MATCH(V$6,$G$122:$AU$122,0)),0)*$E$189</f>
        <v>43.896651372185751</v>
      </c>
      <c r="W62" s="483">
        <f>IFERROR(INDEX($G$123:$AU$178,MATCH($E62,$E$123:$E$178,0),MATCH(W$6,$G$122:$AU$122,0)),0)*$E$189</f>
        <v>44.09874443125387</v>
      </c>
      <c r="X62" s="483">
        <f>IFERROR(INDEX($G$123:$AU$178,MATCH($E62,$E$123:$E$178,0),MATCH(X$6,$G$122:$AU$122,0)),0)*$E$189</f>
        <v>44.299506357634684</v>
      </c>
      <c r="Y62" s="483">
        <f>IFERROR(INDEX($G$123:$AU$178,MATCH($E62,$E$123:$E$178,0),MATCH(Y$6,$G$122:$AU$122,0)),0)*$E$189</f>
        <v>44.497928296919504</v>
      </c>
      <c r="Z62" s="483">
        <f>IFERROR(INDEX($G$123:$AU$178,MATCH($E62,$E$123:$E$178,0),MATCH(Z$6,$G$122:$AU$122,0)),0)*$E$189</f>
        <v>44.701341711419417</v>
      </c>
      <c r="AA62" s="483">
        <f>IFERROR(INDEX($G$123:$AU$178,MATCH($E62,$E$123:$E$178,0),MATCH(AA$6,$G$122:$AU$122,0)),0)*$E$189</f>
        <v>44.899951064987313</v>
      </c>
      <c r="AB62" s="483">
        <f>IFERROR(INDEX($G$123:$AU$178,MATCH($E62,$E$123:$E$178,0),MATCH(AB$6,$G$122:$AU$122,0)),0)*$E$189</f>
        <v>44.995010804955093</v>
      </c>
      <c r="AC62" s="483">
        <f>IFERROR(INDEX($G$123:$AU$178,MATCH($E62,$E$123:$E$178,0),MATCH(AC$6,$G$122:$AU$122,0)),0)*$E$189</f>
        <v>45.089896386301845</v>
      </c>
      <c r="AD62" s="483">
        <f>IFERROR(INDEX($G$123:$AU$178,MATCH($E62,$E$123:$E$178,0),MATCH(AD$6,$G$122:$AU$122,0)),0)*$E$189</f>
        <v>45.184608919645179</v>
      </c>
      <c r="AE62" s="483">
        <f>IFERROR(INDEX($G$123:$AU$178,MATCH($E62,$E$123:$E$178,0),MATCH(AE$6,$G$122:$AU$122,0)),0)*$E$189</f>
        <v>45.279149498086021</v>
      </c>
      <c r="AF62" s="483">
        <f>IFERROR(INDEX($G$123:$AU$178,MATCH($E62,$E$123:$E$178,0),MATCH(AF$6,$G$122:$AU$122,0)),0)*$E$189</f>
        <v>45.373519197394238</v>
      </c>
      <c r="AG62" s="483">
        <f>IFERROR(INDEX($G$123:$AU$178,MATCH($E62,$E$123:$E$178,0),MATCH(AG$6,$G$122:$AU$122,0)),0)*$E$189</f>
        <v>45.468479823575379</v>
      </c>
      <c r="AH62" s="483">
        <f>IFERROR(INDEX($G$123:$AU$178,MATCH($E62,$E$123:$E$178,0),MATCH(AH$6,$G$122:$AU$122,0)),0)*$E$189</f>
        <v>45.5631628821723</v>
      </c>
      <c r="AI62" s="483">
        <f>IFERROR(INDEX($G$123:$AU$178,MATCH($E62,$E$123:$E$178,0),MATCH(AI$6,$G$122:$AU$122,0)),0)*$E$189</f>
        <v>45.657570209274184</v>
      </c>
      <c r="AJ62" s="483">
        <f>IFERROR(INDEX($G$123:$AU$178,MATCH($E62,$E$123:$E$178,0),MATCH(AJ$6,$G$122:$AU$122,0)),0)*$E$189</f>
        <v>45.75170361599077</v>
      </c>
      <c r="AK62" s="483">
        <f>IFERROR(INDEX($G$123:$AU$178,MATCH($E62,$E$123:$E$178,0),MATCH(AK$6,$G$122:$AU$122,0)),0)*$E$189</f>
        <v>45.845564888719998</v>
      </c>
      <c r="AL62" s="483">
        <f>IFERROR(INDEX($G$123:$AU$178,MATCH($E62,$E$123:$E$178,0),MATCH(AL$6,$G$122:$AU$122,0)),0)*$E$189</f>
        <v>45.958745378603254</v>
      </c>
      <c r="AM62" s="483">
        <f>IFERROR(INDEX($G$123:$AU$178,MATCH($E62,$E$123:$E$178,0),MATCH(AM$6,$G$122:$AU$122,0)),0)*$E$189</f>
        <v>46.071499911718661</v>
      </c>
      <c r="AN62" s="483">
        <f>IFERROR(INDEX($G$123:$AU$178,MATCH($E62,$E$123:$E$178,0),MATCH(AN$6,$G$122:$AU$122,0)),0)*$E$189</f>
        <v>46.183831178905827</v>
      </c>
      <c r="AO62" s="483">
        <f>IFERROR(INDEX($G$123:$AU$178,MATCH($E62,$E$123:$E$178,0),MATCH(AO$6,$G$122:$AU$122,0)),0)*$E$189</f>
        <v>46.295741837125888</v>
      </c>
      <c r="AP62" s="483">
        <f>IFERROR(INDEX($G$123:$AU$178,MATCH($E62,$E$123:$E$178,0),MATCH(AP$6,$G$122:$AU$122,0)),0)*$E$189</f>
        <v>46.407234509827518</v>
      </c>
      <c r="AQ62" s="483">
        <f>IFERROR(INDEX($G$123:$AU$178,MATCH($E62,$E$123:$E$178,0),MATCH(AQ$6,$G$122:$AU$122,0)),0)*$E$189</f>
        <v>46.573346077925379</v>
      </c>
      <c r="AR62" s="483">
        <f>IFERROR(INDEX($G$123:$AU$178,MATCH($E62,$E$123:$E$178,0),MATCH(AR$6,$G$122:$AU$122,0)),0)*$E$189</f>
        <v>46.738783513499861</v>
      </c>
      <c r="AS62" s="483">
        <f>IFERROR(INDEX($G$123:$AU$178,MATCH($E62,$E$123:$E$178,0),MATCH(AS$6,$G$122:$AU$122,0)),0)*$E$189</f>
        <v>46.903550518626702</v>
      </c>
      <c r="AT62" s="483">
        <f>IFERROR(INDEX($G$123:$AU$178,MATCH($E62,$E$123:$E$178,0),MATCH(AT$6,$G$122:$AU$122,0)),0)*$E$189</f>
        <v>47.067650750859954</v>
      </c>
      <c r="AU62" s="483">
        <f>IFERROR(INDEX($G$123:$AU$178,MATCH($E62,$E$123:$E$178,0),MATCH(AU$6,$G$122:$AU$122,0)),0)*$E$189</f>
        <v>47.231087823716685</v>
      </c>
      <c r="AV62" s="484">
        <v>5</v>
      </c>
    </row>
    <row r="63" spans="1:55" ht="14.4">
      <c r="B63" s="8" t="str">
        <f>Processes!D90</f>
        <v>MINFIW</v>
      </c>
      <c r="C63" s="8" t="str">
        <f>Processes!E90</f>
        <v>Mining technology - Firewood</v>
      </c>
      <c r="D63" s="216"/>
      <c r="E63" s="216" t="str">
        <f t="shared" si="3"/>
        <v>FIW</v>
      </c>
      <c r="F63" s="1119" t="str">
        <f t="shared" si="1"/>
        <v>MKr14</v>
      </c>
      <c r="G63" s="483">
        <f>IFERROR(INDEX($G$123:$AU$178,MATCH($E63,$E$123:$E$178,0),MATCH(G$6,$G$122:$AU$122,0)),0)*$E$189</f>
        <v>10.924999999999999</v>
      </c>
      <c r="H63" s="483">
        <f>IFERROR(INDEX($G$123:$AU$178,MATCH($E63,$E$123:$E$178,0),MATCH(H$6,$G$122:$AU$122,0)),0)*$E$189</f>
        <v>10.924999999999999</v>
      </c>
      <c r="I63" s="483">
        <f>IFERROR(INDEX($G$123:$AU$178,MATCH($E63,$E$123:$E$178,0),MATCH(I$6,$G$122:$AU$122,0)),0)*$E$189</f>
        <v>10.924999999999999</v>
      </c>
      <c r="J63" s="483">
        <f>IFERROR(INDEX($G$123:$AU$178,MATCH($E63,$E$123:$E$178,0),MATCH(J$6,$G$122:$AU$122,0)),0)*$E$189</f>
        <v>10.85375</v>
      </c>
      <c r="K63" s="483">
        <f>IFERROR(INDEX($G$123:$AU$178,MATCH($E63,$E$123:$E$178,0),MATCH(K$6,$G$122:$AU$122,0)),0)*$E$189</f>
        <v>10.758749999999999</v>
      </c>
      <c r="L63" s="483">
        <f>IFERROR(INDEX($G$123:$AU$178,MATCH($E63,$E$123:$E$178,0),MATCH(L$6,$G$122:$AU$122,0)),0)*$E$189</f>
        <v>10.663749999999999</v>
      </c>
      <c r="M63" s="483">
        <f>IFERROR(INDEX($G$123:$AU$178,MATCH($E63,$E$123:$E$178,0),MATCH(M$6,$G$122:$AU$122,0)),0)*$E$189</f>
        <v>10.782499999999999</v>
      </c>
      <c r="N63" s="483">
        <f>IFERROR(INDEX($G$123:$AU$178,MATCH($E63,$E$123:$E$178,0),MATCH(N$6,$G$122:$AU$122,0)),0)*$E$189</f>
        <v>10.901249999999999</v>
      </c>
      <c r="O63" s="483">
        <f>IFERROR(INDEX($G$123:$AU$178,MATCH($E63,$E$123:$E$178,0),MATCH(O$6,$G$122:$AU$122,0)),0)*$E$189</f>
        <v>10.730124648091341</v>
      </c>
      <c r="P63" s="483">
        <f>IFERROR(INDEX($G$123:$AU$178,MATCH($E63,$E$123:$E$178,0),MATCH(P$6,$G$122:$AU$122,0)),0)*$E$189</f>
        <v>10.715430133707843</v>
      </c>
      <c r="Q63" s="483">
        <f>IFERROR(INDEX($G$123:$AU$178,MATCH($E63,$E$123:$E$178,0),MATCH(Q$6,$G$122:$AU$122,0)),0)*$E$189</f>
        <v>10.746492554494237</v>
      </c>
      <c r="R63" s="483">
        <f>IFERROR(INDEX($G$123:$AU$178,MATCH($E63,$E$123:$E$178,0),MATCH(R$6,$G$122:$AU$122,0)),0)*$E$189</f>
        <v>10.732684405304685</v>
      </c>
      <c r="S63" s="483">
        <f>IFERROR(INDEX($G$123:$AU$178,MATCH($E63,$E$123:$E$178,0),MATCH(S$6,$G$122:$AU$122,0)),0)*$E$189</f>
        <v>10.780628850012421</v>
      </c>
      <c r="T63" s="483">
        <f>IFERROR(INDEX($G$123:$AU$178,MATCH($E63,$E$123:$E$178,0),MATCH(T$6,$G$122:$AU$122,0)),0)*$E$189</f>
        <v>10.840553057347062</v>
      </c>
      <c r="U63" s="483">
        <f>IFERROR(INDEX($G$123:$AU$178,MATCH($E63,$E$123:$E$178,0),MATCH(U$6,$G$122:$AU$122,0)),0)*$E$189</f>
        <v>10.906716085798955</v>
      </c>
      <c r="V63" s="483">
        <f>IFERROR(INDEX($G$123:$AU$178,MATCH($E63,$E$123:$E$178,0),MATCH(V$6,$G$122:$AU$122,0)),0)*$E$189</f>
        <v>10.974162843046438</v>
      </c>
      <c r="W63" s="483">
        <f>IFERROR(INDEX($G$123:$AU$178,MATCH($E63,$E$123:$E$178,0),MATCH(W$6,$G$122:$AU$122,0)),0)*$E$189</f>
        <v>11.024686107813467</v>
      </c>
      <c r="X63" s="483">
        <f>IFERROR(INDEX($G$123:$AU$178,MATCH($E63,$E$123:$E$178,0),MATCH(X$6,$G$122:$AU$122,0)),0)*$E$189</f>
        <v>11.074876589408671</v>
      </c>
      <c r="Y63" s="483">
        <f>IFERROR(INDEX($G$123:$AU$178,MATCH($E63,$E$123:$E$178,0),MATCH(Y$6,$G$122:$AU$122,0)),0)*$E$189</f>
        <v>11.124482074229876</v>
      </c>
      <c r="Z63" s="483">
        <f>IFERROR(INDEX($G$123:$AU$178,MATCH($E63,$E$123:$E$178,0),MATCH(Z$6,$G$122:$AU$122,0)),0)*$E$189</f>
        <v>11.175335427854854</v>
      </c>
      <c r="AA63" s="483">
        <f>IFERROR(INDEX($G$123:$AU$178,MATCH($E63,$E$123:$E$178,0),MATCH(AA$6,$G$122:$AU$122,0)),0)*$E$189</f>
        <v>11.224987766246828</v>
      </c>
      <c r="AB63" s="483">
        <f>IFERROR(INDEX($G$123:$AU$178,MATCH($E63,$E$123:$E$178,0),MATCH(AB$6,$G$122:$AU$122,0)),0)*$E$189</f>
        <v>11.248752701238773</v>
      </c>
      <c r="AC63" s="483">
        <f>IFERROR(INDEX($G$123:$AU$178,MATCH($E63,$E$123:$E$178,0),MATCH(AC$6,$G$122:$AU$122,0)),0)*$E$189</f>
        <v>11.272474096575461</v>
      </c>
      <c r="AD63" s="483">
        <f>IFERROR(INDEX($G$123:$AU$178,MATCH($E63,$E$123:$E$178,0),MATCH(AD$6,$G$122:$AU$122,0)),0)*$E$189</f>
        <v>11.296152229911295</v>
      </c>
      <c r="AE63" s="483">
        <f>IFERROR(INDEX($G$123:$AU$178,MATCH($E63,$E$123:$E$178,0),MATCH(AE$6,$G$122:$AU$122,0)),0)*$E$189</f>
        <v>11.319787374521505</v>
      </c>
      <c r="AF63" s="483">
        <f>IFERROR(INDEX($G$123:$AU$178,MATCH($E63,$E$123:$E$178,0),MATCH(AF$6,$G$122:$AU$122,0)),0)*$E$189</f>
        <v>11.343379799348559</v>
      </c>
      <c r="AG63" s="483">
        <f>IFERROR(INDEX($G$123:$AU$178,MATCH($E63,$E$123:$E$178,0),MATCH(AG$6,$G$122:$AU$122,0)),0)*$E$189</f>
        <v>11.367119955893845</v>
      </c>
      <c r="AH63" s="483">
        <f>IFERROR(INDEX($G$123:$AU$178,MATCH($E63,$E$123:$E$178,0),MATCH(AH$6,$G$122:$AU$122,0)),0)*$E$189</f>
        <v>11.390790720543075</v>
      </c>
      <c r="AI63" s="483">
        <f>IFERROR(INDEX($G$123:$AU$178,MATCH($E63,$E$123:$E$178,0),MATCH(AI$6,$G$122:$AU$122,0)),0)*$E$189</f>
        <v>11.414392552318546</v>
      </c>
      <c r="AJ63" s="483">
        <f>IFERROR(INDEX($G$123:$AU$178,MATCH($E63,$E$123:$E$178,0),MATCH(AJ$6,$G$122:$AU$122,0)),0)*$E$189</f>
        <v>11.437925903997693</v>
      </c>
      <c r="AK63" s="483">
        <f>IFERROR(INDEX($G$123:$AU$178,MATCH($E63,$E$123:$E$178,0),MATCH(AK$6,$G$122:$AU$122,0)),0)*$E$189</f>
        <v>11.46139122218</v>
      </c>
      <c r="AL63" s="483">
        <f>IFERROR(INDEX($G$123:$AU$178,MATCH($E63,$E$123:$E$178,0),MATCH(AL$6,$G$122:$AU$122,0)),0)*$E$189</f>
        <v>11.489686344650814</v>
      </c>
      <c r="AM63" s="483">
        <f>IFERROR(INDEX($G$123:$AU$178,MATCH($E63,$E$123:$E$178,0),MATCH(AM$6,$G$122:$AU$122,0)),0)*$E$189</f>
        <v>11.517874977929665</v>
      </c>
      <c r="AN63" s="483">
        <f>IFERROR(INDEX($G$123:$AU$178,MATCH($E63,$E$123:$E$178,0),MATCH(AN$6,$G$122:$AU$122,0)),0)*$E$189</f>
        <v>11.545957794726457</v>
      </c>
      <c r="AO63" s="483">
        <f>IFERROR(INDEX($G$123:$AU$178,MATCH($E63,$E$123:$E$178,0),MATCH(AO$6,$G$122:$AU$122,0)),0)*$E$189</f>
        <v>11.573935459281472</v>
      </c>
      <c r="AP63" s="483">
        <f>IFERROR(INDEX($G$123:$AU$178,MATCH($E63,$E$123:$E$178,0),MATCH(AP$6,$G$122:$AU$122,0)),0)*$E$189</f>
        <v>11.601808627456879</v>
      </c>
      <c r="AQ63" s="483">
        <f>IFERROR(INDEX($G$123:$AU$178,MATCH($E63,$E$123:$E$178,0),MATCH(AQ$6,$G$122:$AU$122,0)),0)*$E$189</f>
        <v>11.643336519481345</v>
      </c>
      <c r="AR63" s="483">
        <f>IFERROR(INDEX($G$123:$AU$178,MATCH($E63,$E$123:$E$178,0),MATCH(AR$6,$G$122:$AU$122,0)),0)*$E$189</f>
        <v>11.684695878374965</v>
      </c>
      <c r="AS63" s="483">
        <f>IFERROR(INDEX($G$123:$AU$178,MATCH($E63,$E$123:$E$178,0),MATCH(AS$6,$G$122:$AU$122,0)),0)*$E$189</f>
        <v>11.725887629656675</v>
      </c>
      <c r="AT63" s="483">
        <f>IFERROR(INDEX($G$123:$AU$178,MATCH($E63,$E$123:$E$178,0),MATCH(AT$6,$G$122:$AU$122,0)),0)*$E$189</f>
        <v>11.766912687714989</v>
      </c>
      <c r="AU63" s="483">
        <f>IFERROR(INDEX($G$123:$AU$178,MATCH($E63,$E$123:$E$178,0),MATCH(AU$6,$G$122:$AU$122,0)),0)*$E$189</f>
        <v>11.807771955929171</v>
      </c>
      <c r="AV63" s="484">
        <v>5</v>
      </c>
    </row>
    <row r="64" spans="1:55" ht="14.4">
      <c r="B64" s="8" t="str">
        <f>Processes!D91</f>
        <v>MINCRN</v>
      </c>
      <c r="C64" s="8" t="str">
        <f>Processes!E91</f>
        <v>Mining technology - Corn</v>
      </c>
      <c r="D64" s="216"/>
      <c r="E64" s="216" t="str">
        <f t="shared" si="3"/>
        <v>CRN</v>
      </c>
      <c r="F64" s="1119" t="str">
        <f t="shared" si="1"/>
        <v>MKr14</v>
      </c>
      <c r="G64" s="483">
        <f>IFERROR(INDEX($G$123:$AU$178,MATCH($E64,$E$123:$E$178,0),MATCH(G$6,$G$122:$AU$122,0)),0)*$E$189</f>
        <v>68.78</v>
      </c>
      <c r="H64" s="483">
        <f>IFERROR(INDEX($G$123:$AU$178,MATCH($E64,$E$123:$E$178,0),MATCH(H$6,$G$122:$AU$122,0)),0)*$E$189</f>
        <v>68.78</v>
      </c>
      <c r="I64" s="483">
        <f>IFERROR(INDEX($G$123:$AU$178,MATCH($E64,$E$123:$E$178,0),MATCH(I$6,$G$122:$AU$122,0)),0)*$E$189</f>
        <v>68.78</v>
      </c>
      <c r="J64" s="483">
        <f>IFERROR(INDEX($G$123:$AU$178,MATCH($E64,$E$123:$E$178,0),MATCH(J$6,$G$122:$AU$122,0)),0)*$E$189</f>
        <v>68.78</v>
      </c>
      <c r="K64" s="483">
        <f>IFERROR(INDEX($G$123:$AU$178,MATCH($E64,$E$123:$E$178,0),MATCH(K$6,$G$122:$AU$122,0)),0)*$E$189</f>
        <v>68.78</v>
      </c>
      <c r="L64" s="483">
        <f>IFERROR(INDEX($G$123:$AU$178,MATCH($E64,$E$123:$E$178,0),MATCH(L$6,$G$122:$AU$122,0)),0)*$E$189</f>
        <v>68.78</v>
      </c>
      <c r="M64" s="483">
        <f>IFERROR(INDEX($G$123:$AU$178,MATCH($E64,$E$123:$E$178,0),MATCH(M$6,$G$122:$AU$122,0)),0)*$E$189</f>
        <v>68.78</v>
      </c>
      <c r="N64" s="483">
        <f>IFERROR(INDEX($G$123:$AU$178,MATCH($E64,$E$123:$E$178,0),MATCH(N$6,$G$122:$AU$122,0)),0)*$E$189</f>
        <v>68.78</v>
      </c>
      <c r="O64" s="483">
        <f>IFERROR(INDEX($G$123:$AU$178,MATCH($E64,$E$123:$E$178,0),MATCH(O$6,$G$122:$AU$122,0)),0)*$E$189</f>
        <v>68.78</v>
      </c>
      <c r="P64" s="483">
        <f>IFERROR(INDEX($G$123:$AU$178,MATCH($E64,$E$123:$E$178,0),MATCH(P$6,$G$122:$AU$122,0)),0)*$E$189</f>
        <v>68.78</v>
      </c>
      <c r="Q64" s="483">
        <f>IFERROR(INDEX($G$123:$AU$178,MATCH($E64,$E$123:$E$178,0),MATCH(Q$6,$G$122:$AU$122,0)),0)*$E$189</f>
        <v>68.78</v>
      </c>
      <c r="R64" s="483">
        <f>IFERROR(INDEX($G$123:$AU$178,MATCH($E64,$E$123:$E$178,0),MATCH(R$6,$G$122:$AU$122,0)),0)*$E$189</f>
        <v>68.78</v>
      </c>
      <c r="S64" s="483">
        <f>IFERROR(INDEX($G$123:$AU$178,MATCH($E64,$E$123:$E$178,0),MATCH(S$6,$G$122:$AU$122,0)),0)*$E$189</f>
        <v>68.78</v>
      </c>
      <c r="T64" s="483">
        <f>IFERROR(INDEX($G$123:$AU$178,MATCH($E64,$E$123:$E$178,0),MATCH(T$6,$G$122:$AU$122,0)),0)*$E$189</f>
        <v>68.78</v>
      </c>
      <c r="U64" s="483">
        <f>IFERROR(INDEX($G$123:$AU$178,MATCH($E64,$E$123:$E$178,0),MATCH(U$6,$G$122:$AU$122,0)),0)*$E$189</f>
        <v>68.78</v>
      </c>
      <c r="V64" s="483">
        <f>IFERROR(INDEX($G$123:$AU$178,MATCH($E64,$E$123:$E$178,0),MATCH(V$6,$G$122:$AU$122,0)),0)*$E$189</f>
        <v>68.78</v>
      </c>
      <c r="W64" s="483">
        <f>IFERROR(INDEX($G$123:$AU$178,MATCH($E64,$E$123:$E$178,0),MATCH(W$6,$G$122:$AU$122,0)),0)*$E$189</f>
        <v>68.78</v>
      </c>
      <c r="X64" s="483">
        <f>IFERROR(INDEX($G$123:$AU$178,MATCH($E64,$E$123:$E$178,0),MATCH(X$6,$G$122:$AU$122,0)),0)*$E$189</f>
        <v>68.78</v>
      </c>
      <c r="Y64" s="483">
        <f>IFERROR(INDEX($G$123:$AU$178,MATCH($E64,$E$123:$E$178,0),MATCH(Y$6,$G$122:$AU$122,0)),0)*$E$189</f>
        <v>68.78</v>
      </c>
      <c r="Z64" s="483">
        <f>IFERROR(INDEX($G$123:$AU$178,MATCH($E64,$E$123:$E$178,0),MATCH(Z$6,$G$122:$AU$122,0)),0)*$E$189</f>
        <v>68.78</v>
      </c>
      <c r="AA64" s="483">
        <f>IFERROR(INDEX($G$123:$AU$178,MATCH($E64,$E$123:$E$178,0),MATCH(AA$6,$G$122:$AU$122,0)),0)*$E$189</f>
        <v>68.78</v>
      </c>
      <c r="AB64" s="483">
        <f>IFERROR(INDEX($G$123:$AU$178,MATCH($E64,$E$123:$E$178,0),MATCH(AB$6,$G$122:$AU$122,0)),0)*$E$189</f>
        <v>68.78</v>
      </c>
      <c r="AC64" s="483">
        <f>IFERROR(INDEX($G$123:$AU$178,MATCH($E64,$E$123:$E$178,0),MATCH(AC$6,$G$122:$AU$122,0)),0)*$E$189</f>
        <v>68.78</v>
      </c>
      <c r="AD64" s="483">
        <f>IFERROR(INDEX($G$123:$AU$178,MATCH($E64,$E$123:$E$178,0),MATCH(AD$6,$G$122:$AU$122,0)),0)*$E$189</f>
        <v>68.78</v>
      </c>
      <c r="AE64" s="483">
        <f>IFERROR(INDEX($G$123:$AU$178,MATCH($E64,$E$123:$E$178,0),MATCH(AE$6,$G$122:$AU$122,0)),0)*$E$189</f>
        <v>68.78</v>
      </c>
      <c r="AF64" s="483">
        <f>IFERROR(INDEX($G$123:$AU$178,MATCH($E64,$E$123:$E$178,0),MATCH(AF$6,$G$122:$AU$122,0)),0)*$E$189</f>
        <v>68.78</v>
      </c>
      <c r="AG64" s="483">
        <f>IFERROR(INDEX($G$123:$AU$178,MATCH($E64,$E$123:$E$178,0),MATCH(AG$6,$G$122:$AU$122,0)),0)*$E$189</f>
        <v>68.78</v>
      </c>
      <c r="AH64" s="483">
        <f>IFERROR(INDEX($G$123:$AU$178,MATCH($E64,$E$123:$E$178,0),MATCH(AH$6,$G$122:$AU$122,0)),0)*$E$189</f>
        <v>68.78</v>
      </c>
      <c r="AI64" s="483">
        <f>IFERROR(INDEX($G$123:$AU$178,MATCH($E64,$E$123:$E$178,0),MATCH(AI$6,$G$122:$AU$122,0)),0)*$E$189</f>
        <v>68.78</v>
      </c>
      <c r="AJ64" s="483">
        <f>IFERROR(INDEX($G$123:$AU$178,MATCH($E64,$E$123:$E$178,0),MATCH(AJ$6,$G$122:$AU$122,0)),0)*$E$189</f>
        <v>68.78</v>
      </c>
      <c r="AK64" s="483">
        <f>IFERROR(INDEX($G$123:$AU$178,MATCH($E64,$E$123:$E$178,0),MATCH(AK$6,$G$122:$AU$122,0)),0)*$E$189</f>
        <v>68.78</v>
      </c>
      <c r="AL64" s="483">
        <f>IFERROR(INDEX($G$123:$AU$178,MATCH($E64,$E$123:$E$178,0),MATCH(AL$6,$G$122:$AU$122,0)),0)*$E$189</f>
        <v>68.78</v>
      </c>
      <c r="AM64" s="483">
        <f>IFERROR(INDEX($G$123:$AU$178,MATCH($E64,$E$123:$E$178,0),MATCH(AM$6,$G$122:$AU$122,0)),0)*$E$189</f>
        <v>68.78</v>
      </c>
      <c r="AN64" s="483">
        <f>IFERROR(INDEX($G$123:$AU$178,MATCH($E64,$E$123:$E$178,0),MATCH(AN$6,$G$122:$AU$122,0)),0)*$E$189</f>
        <v>68.78</v>
      </c>
      <c r="AO64" s="483">
        <f>IFERROR(INDEX($G$123:$AU$178,MATCH($E64,$E$123:$E$178,0),MATCH(AO$6,$G$122:$AU$122,0)),0)*$E$189</f>
        <v>68.78</v>
      </c>
      <c r="AP64" s="483">
        <f>IFERROR(INDEX($G$123:$AU$178,MATCH($E64,$E$123:$E$178,0),MATCH(AP$6,$G$122:$AU$122,0)),0)*$E$189</f>
        <v>68.78</v>
      </c>
      <c r="AQ64" s="483">
        <f>IFERROR(INDEX($G$123:$AU$178,MATCH($E64,$E$123:$E$178,0),MATCH(AQ$6,$G$122:$AU$122,0)),0)*$E$189</f>
        <v>68.78</v>
      </c>
      <c r="AR64" s="483">
        <f>IFERROR(INDEX($G$123:$AU$178,MATCH($E64,$E$123:$E$178,0),MATCH(AR$6,$G$122:$AU$122,0)),0)*$E$189</f>
        <v>68.78</v>
      </c>
      <c r="AS64" s="483">
        <f>IFERROR(INDEX($G$123:$AU$178,MATCH($E64,$E$123:$E$178,0),MATCH(AS$6,$G$122:$AU$122,0)),0)*$E$189</f>
        <v>68.78</v>
      </c>
      <c r="AT64" s="483">
        <f>IFERROR(INDEX($G$123:$AU$178,MATCH($E64,$E$123:$E$178,0),MATCH(AT$6,$G$122:$AU$122,0)),0)*$E$189</f>
        <v>68.78</v>
      </c>
      <c r="AU64" s="483">
        <f>IFERROR(INDEX($G$123:$AU$178,MATCH($E64,$E$123:$E$178,0),MATCH(AU$6,$G$122:$AU$122,0)),0)*$E$189</f>
        <v>68.78</v>
      </c>
      <c r="AV64" s="484">
        <v>5</v>
      </c>
    </row>
    <row r="65" spans="2:111" ht="14.4">
      <c r="B65" s="8" t="str">
        <f>Processes!D92</f>
        <v>MINRPS</v>
      </c>
      <c r="C65" s="8" t="str">
        <f>Processes!E92</f>
        <v>Mining technology - Rapeseed</v>
      </c>
      <c r="D65" s="216"/>
      <c r="E65" s="216" t="str">
        <f t="shared" si="3"/>
        <v>RPS</v>
      </c>
      <c r="F65" s="1119" t="str">
        <f t="shared" si="1"/>
        <v>MKr14</v>
      </c>
      <c r="G65" s="483">
        <f>IFERROR(INDEX($G$123:$AU$178,MATCH($E65,$E$123:$E$178,0),MATCH(G$6,$G$122:$AU$122,0)),0)*$E$189</f>
        <v>96.614999999999995</v>
      </c>
      <c r="H65" s="483">
        <f>IFERROR(INDEX($G$123:$AU$178,MATCH($E65,$E$123:$E$178,0),MATCH(H$6,$G$122:$AU$122,0)),0)*$E$189</f>
        <v>96.614999999999995</v>
      </c>
      <c r="I65" s="483">
        <f>IFERROR(INDEX($G$123:$AU$178,MATCH($E65,$E$123:$E$178,0),MATCH(I$6,$G$122:$AU$122,0)),0)*$E$189</f>
        <v>96.614999999999995</v>
      </c>
      <c r="J65" s="483">
        <f>IFERROR(INDEX($G$123:$AU$178,MATCH($E65,$E$123:$E$178,0),MATCH(J$6,$G$122:$AU$122,0)),0)*$E$189</f>
        <v>96.614999999999995</v>
      </c>
      <c r="K65" s="483">
        <f>IFERROR(INDEX($G$123:$AU$178,MATCH($E65,$E$123:$E$178,0),MATCH(K$6,$G$122:$AU$122,0)),0)*$E$189</f>
        <v>96.614999999999995</v>
      </c>
      <c r="L65" s="483">
        <f>IFERROR(INDEX($G$123:$AU$178,MATCH($E65,$E$123:$E$178,0),MATCH(L$6,$G$122:$AU$122,0)),0)*$E$189</f>
        <v>96.614999999999995</v>
      </c>
      <c r="M65" s="483">
        <f>IFERROR(INDEX($G$123:$AU$178,MATCH($E65,$E$123:$E$178,0),MATCH(M$6,$G$122:$AU$122,0)),0)*$E$189</f>
        <v>96.614999999999995</v>
      </c>
      <c r="N65" s="483">
        <f>IFERROR(INDEX($G$123:$AU$178,MATCH($E65,$E$123:$E$178,0),MATCH(N$6,$G$122:$AU$122,0)),0)*$E$189</f>
        <v>96.614999999999995</v>
      </c>
      <c r="O65" s="483">
        <f>IFERROR(INDEX($G$123:$AU$178,MATCH($E65,$E$123:$E$178,0),MATCH(O$6,$G$122:$AU$122,0)),0)*$E$189</f>
        <v>96.614999999999995</v>
      </c>
      <c r="P65" s="483">
        <f>IFERROR(INDEX($G$123:$AU$178,MATCH($E65,$E$123:$E$178,0),MATCH(P$6,$G$122:$AU$122,0)),0)*$E$189</f>
        <v>96.614999999999995</v>
      </c>
      <c r="Q65" s="483">
        <f>IFERROR(INDEX($G$123:$AU$178,MATCH($E65,$E$123:$E$178,0),MATCH(Q$6,$G$122:$AU$122,0)),0)*$E$189</f>
        <v>96.614999999999995</v>
      </c>
      <c r="R65" s="483">
        <f>IFERROR(INDEX($G$123:$AU$178,MATCH($E65,$E$123:$E$178,0),MATCH(R$6,$G$122:$AU$122,0)),0)*$E$189</f>
        <v>96.614999999999995</v>
      </c>
      <c r="S65" s="483">
        <f>IFERROR(INDEX($G$123:$AU$178,MATCH($E65,$E$123:$E$178,0),MATCH(S$6,$G$122:$AU$122,0)),0)*$E$189</f>
        <v>96.614999999999995</v>
      </c>
      <c r="T65" s="483">
        <f>IFERROR(INDEX($G$123:$AU$178,MATCH($E65,$E$123:$E$178,0),MATCH(T$6,$G$122:$AU$122,0)),0)*$E$189</f>
        <v>96.614999999999995</v>
      </c>
      <c r="U65" s="483">
        <f>IFERROR(INDEX($G$123:$AU$178,MATCH($E65,$E$123:$E$178,0),MATCH(U$6,$G$122:$AU$122,0)),0)*$E$189</f>
        <v>96.614999999999995</v>
      </c>
      <c r="V65" s="483">
        <f>IFERROR(INDEX($G$123:$AU$178,MATCH($E65,$E$123:$E$178,0),MATCH(V$6,$G$122:$AU$122,0)),0)*$E$189</f>
        <v>96.614999999999995</v>
      </c>
      <c r="W65" s="483">
        <f>IFERROR(INDEX($G$123:$AU$178,MATCH($E65,$E$123:$E$178,0),MATCH(W$6,$G$122:$AU$122,0)),0)*$E$189</f>
        <v>96.614999999999995</v>
      </c>
      <c r="X65" s="483">
        <f>IFERROR(INDEX($G$123:$AU$178,MATCH($E65,$E$123:$E$178,0),MATCH(X$6,$G$122:$AU$122,0)),0)*$E$189</f>
        <v>96.614999999999995</v>
      </c>
      <c r="Y65" s="483">
        <f>IFERROR(INDEX($G$123:$AU$178,MATCH($E65,$E$123:$E$178,0),MATCH(Y$6,$G$122:$AU$122,0)),0)*$E$189</f>
        <v>96.614999999999995</v>
      </c>
      <c r="Z65" s="483">
        <f>IFERROR(INDEX($G$123:$AU$178,MATCH($E65,$E$123:$E$178,0),MATCH(Z$6,$G$122:$AU$122,0)),0)*$E$189</f>
        <v>96.614999999999995</v>
      </c>
      <c r="AA65" s="483">
        <f>IFERROR(INDEX($G$123:$AU$178,MATCH($E65,$E$123:$E$178,0),MATCH(AA$6,$G$122:$AU$122,0)),0)*$E$189</f>
        <v>96.614999999999995</v>
      </c>
      <c r="AB65" s="483">
        <f>IFERROR(INDEX($G$123:$AU$178,MATCH($E65,$E$123:$E$178,0),MATCH(AB$6,$G$122:$AU$122,0)),0)*$E$189</f>
        <v>96.614999999999995</v>
      </c>
      <c r="AC65" s="483">
        <f>IFERROR(INDEX($G$123:$AU$178,MATCH($E65,$E$123:$E$178,0),MATCH(AC$6,$G$122:$AU$122,0)),0)*$E$189</f>
        <v>96.614999999999995</v>
      </c>
      <c r="AD65" s="483">
        <f>IFERROR(INDEX($G$123:$AU$178,MATCH($E65,$E$123:$E$178,0),MATCH(AD$6,$G$122:$AU$122,0)),0)*$E$189</f>
        <v>96.614999999999995</v>
      </c>
      <c r="AE65" s="483">
        <f>IFERROR(INDEX($G$123:$AU$178,MATCH($E65,$E$123:$E$178,0),MATCH(AE$6,$G$122:$AU$122,0)),0)*$E$189</f>
        <v>96.614999999999995</v>
      </c>
      <c r="AF65" s="483">
        <f>IFERROR(INDEX($G$123:$AU$178,MATCH($E65,$E$123:$E$178,0),MATCH(AF$6,$G$122:$AU$122,0)),0)*$E$189</f>
        <v>96.614999999999995</v>
      </c>
      <c r="AG65" s="483">
        <f>IFERROR(INDEX($G$123:$AU$178,MATCH($E65,$E$123:$E$178,0),MATCH(AG$6,$G$122:$AU$122,0)),0)*$E$189</f>
        <v>96.614999999999995</v>
      </c>
      <c r="AH65" s="483">
        <f>IFERROR(INDEX($G$123:$AU$178,MATCH($E65,$E$123:$E$178,0),MATCH(AH$6,$G$122:$AU$122,0)),0)*$E$189</f>
        <v>96.614999999999995</v>
      </c>
      <c r="AI65" s="483">
        <f>IFERROR(INDEX($G$123:$AU$178,MATCH($E65,$E$123:$E$178,0),MATCH(AI$6,$G$122:$AU$122,0)),0)*$E$189</f>
        <v>96.614999999999995</v>
      </c>
      <c r="AJ65" s="483">
        <f>IFERROR(INDEX($G$123:$AU$178,MATCH($E65,$E$123:$E$178,0),MATCH(AJ$6,$G$122:$AU$122,0)),0)*$E$189</f>
        <v>96.614999999999995</v>
      </c>
      <c r="AK65" s="483">
        <f>IFERROR(INDEX($G$123:$AU$178,MATCH($E65,$E$123:$E$178,0),MATCH(AK$6,$G$122:$AU$122,0)),0)*$E$189</f>
        <v>96.614999999999995</v>
      </c>
      <c r="AL65" s="483">
        <f>IFERROR(INDEX($G$123:$AU$178,MATCH($E65,$E$123:$E$178,0),MATCH(AL$6,$G$122:$AU$122,0)),0)*$E$189</f>
        <v>96.614999999999995</v>
      </c>
      <c r="AM65" s="483">
        <f>IFERROR(INDEX($G$123:$AU$178,MATCH($E65,$E$123:$E$178,0),MATCH(AM$6,$G$122:$AU$122,0)),0)*$E$189</f>
        <v>96.614999999999995</v>
      </c>
      <c r="AN65" s="483">
        <f>IFERROR(INDEX($G$123:$AU$178,MATCH($E65,$E$123:$E$178,0),MATCH(AN$6,$G$122:$AU$122,0)),0)*$E$189</f>
        <v>96.614999999999995</v>
      </c>
      <c r="AO65" s="483">
        <f>IFERROR(INDEX($G$123:$AU$178,MATCH($E65,$E$123:$E$178,0),MATCH(AO$6,$G$122:$AU$122,0)),0)*$E$189</f>
        <v>96.614999999999995</v>
      </c>
      <c r="AP65" s="483">
        <f>IFERROR(INDEX($G$123:$AU$178,MATCH($E65,$E$123:$E$178,0),MATCH(AP$6,$G$122:$AU$122,0)),0)*$E$189</f>
        <v>96.614999999999995</v>
      </c>
      <c r="AQ65" s="483">
        <f>IFERROR(INDEX($G$123:$AU$178,MATCH($E65,$E$123:$E$178,0),MATCH(AQ$6,$G$122:$AU$122,0)),0)*$E$189</f>
        <v>96.614999999999995</v>
      </c>
      <c r="AR65" s="483">
        <f>IFERROR(INDEX($G$123:$AU$178,MATCH($E65,$E$123:$E$178,0),MATCH(AR$6,$G$122:$AU$122,0)),0)*$E$189</f>
        <v>96.614999999999995</v>
      </c>
      <c r="AS65" s="483">
        <f>IFERROR(INDEX($G$123:$AU$178,MATCH($E65,$E$123:$E$178,0),MATCH(AS$6,$G$122:$AU$122,0)),0)*$E$189</f>
        <v>96.614999999999995</v>
      </c>
      <c r="AT65" s="483">
        <f>IFERROR(INDEX($G$123:$AU$178,MATCH($E65,$E$123:$E$178,0),MATCH(AT$6,$G$122:$AU$122,0)),0)*$E$189</f>
        <v>96.614999999999995</v>
      </c>
      <c r="AU65" s="483">
        <f>IFERROR(INDEX($G$123:$AU$178,MATCH($E65,$E$123:$E$178,0),MATCH(AU$6,$G$122:$AU$122,0)),0)*$E$189</f>
        <v>96.614999999999995</v>
      </c>
      <c r="AV65" s="484">
        <v>5</v>
      </c>
    </row>
    <row r="66" spans="2:111" ht="14.4">
      <c r="B66" s="8" t="str">
        <f>Processes!D93</f>
        <v>MINSGB</v>
      </c>
      <c r="C66" s="8" t="str">
        <f>Processes!E93</f>
        <v>Mining technology - Sugar Beet</v>
      </c>
      <c r="D66" s="216"/>
      <c r="E66" s="216" t="str">
        <f t="shared" si="3"/>
        <v>SGB</v>
      </c>
      <c r="F66" s="1119" t="str">
        <f t="shared" si="1"/>
        <v>MKr14</v>
      </c>
      <c r="G66" s="483">
        <f>IFERROR(INDEX($G$123:$AU$178,MATCH($E66,$E$123:$E$178,0),MATCH(G$6,$G$122:$AU$122,0)),0)*$E$189</f>
        <v>10.069999999999999</v>
      </c>
      <c r="H66" s="483">
        <f>IFERROR(INDEX($G$123:$AU$178,MATCH($E66,$E$123:$E$178,0),MATCH(H$6,$G$122:$AU$122,0)),0)*$E$189</f>
        <v>10.069999999999999</v>
      </c>
      <c r="I66" s="483">
        <f>IFERROR(INDEX($G$123:$AU$178,MATCH($E66,$E$123:$E$178,0),MATCH(I$6,$G$122:$AU$122,0)),0)*$E$189</f>
        <v>10.069999999999999</v>
      </c>
      <c r="J66" s="483">
        <f>IFERROR(INDEX($G$123:$AU$178,MATCH($E66,$E$123:$E$178,0),MATCH(J$6,$G$122:$AU$122,0)),0)*$E$189</f>
        <v>10.069999999999999</v>
      </c>
      <c r="K66" s="483">
        <f>IFERROR(INDEX($G$123:$AU$178,MATCH($E66,$E$123:$E$178,0),MATCH(K$6,$G$122:$AU$122,0)),0)*$E$189</f>
        <v>10.069999999999999</v>
      </c>
      <c r="L66" s="483">
        <f>IFERROR(INDEX($G$123:$AU$178,MATCH($E66,$E$123:$E$178,0),MATCH(L$6,$G$122:$AU$122,0)),0)*$E$189</f>
        <v>10.069999999999999</v>
      </c>
      <c r="M66" s="483">
        <f>IFERROR(INDEX($G$123:$AU$178,MATCH($E66,$E$123:$E$178,0),MATCH(M$6,$G$122:$AU$122,0)),0)*$E$189</f>
        <v>10.069999999999999</v>
      </c>
      <c r="N66" s="483">
        <f>IFERROR(INDEX($G$123:$AU$178,MATCH($E66,$E$123:$E$178,0),MATCH(N$6,$G$122:$AU$122,0)),0)*$E$189</f>
        <v>10.069999999999999</v>
      </c>
      <c r="O66" s="483">
        <f>IFERROR(INDEX($G$123:$AU$178,MATCH($E66,$E$123:$E$178,0),MATCH(O$6,$G$122:$AU$122,0)),0)*$E$189</f>
        <v>10.069999999999999</v>
      </c>
      <c r="P66" s="483">
        <f>IFERROR(INDEX($G$123:$AU$178,MATCH($E66,$E$123:$E$178,0),MATCH(P$6,$G$122:$AU$122,0)),0)*$E$189</f>
        <v>10.069999999999999</v>
      </c>
      <c r="Q66" s="483">
        <f>IFERROR(INDEX($G$123:$AU$178,MATCH($E66,$E$123:$E$178,0),MATCH(Q$6,$G$122:$AU$122,0)),0)*$E$189</f>
        <v>10.069999999999999</v>
      </c>
      <c r="R66" s="483">
        <f>IFERROR(INDEX($G$123:$AU$178,MATCH($E66,$E$123:$E$178,0),MATCH(R$6,$G$122:$AU$122,0)),0)*$E$189</f>
        <v>10.069999999999999</v>
      </c>
      <c r="S66" s="483">
        <f>IFERROR(INDEX($G$123:$AU$178,MATCH($E66,$E$123:$E$178,0),MATCH(S$6,$G$122:$AU$122,0)),0)*$E$189</f>
        <v>10.069999999999999</v>
      </c>
      <c r="T66" s="483">
        <f>IFERROR(INDEX($G$123:$AU$178,MATCH($E66,$E$123:$E$178,0),MATCH(T$6,$G$122:$AU$122,0)),0)*$E$189</f>
        <v>10.069999999999999</v>
      </c>
      <c r="U66" s="483">
        <f>IFERROR(INDEX($G$123:$AU$178,MATCH($E66,$E$123:$E$178,0),MATCH(U$6,$G$122:$AU$122,0)),0)*$E$189</f>
        <v>10.069999999999999</v>
      </c>
      <c r="V66" s="483">
        <f>IFERROR(INDEX($G$123:$AU$178,MATCH($E66,$E$123:$E$178,0),MATCH(V$6,$G$122:$AU$122,0)),0)*$E$189</f>
        <v>10.069999999999999</v>
      </c>
      <c r="W66" s="483">
        <f>IFERROR(INDEX($G$123:$AU$178,MATCH($E66,$E$123:$E$178,0),MATCH(W$6,$G$122:$AU$122,0)),0)*$E$189</f>
        <v>10.069999999999999</v>
      </c>
      <c r="X66" s="483">
        <f>IFERROR(INDEX($G$123:$AU$178,MATCH($E66,$E$123:$E$178,0),MATCH(X$6,$G$122:$AU$122,0)),0)*$E$189</f>
        <v>10.069999999999999</v>
      </c>
      <c r="Y66" s="483">
        <f>IFERROR(INDEX($G$123:$AU$178,MATCH($E66,$E$123:$E$178,0),MATCH(Y$6,$G$122:$AU$122,0)),0)*$E$189</f>
        <v>10.069999999999999</v>
      </c>
      <c r="Z66" s="483">
        <f>IFERROR(INDEX($G$123:$AU$178,MATCH($E66,$E$123:$E$178,0),MATCH(Z$6,$G$122:$AU$122,0)),0)*$E$189</f>
        <v>10.069999999999999</v>
      </c>
      <c r="AA66" s="483">
        <f>IFERROR(INDEX($G$123:$AU$178,MATCH($E66,$E$123:$E$178,0),MATCH(AA$6,$G$122:$AU$122,0)),0)*$E$189</f>
        <v>10.069999999999999</v>
      </c>
      <c r="AB66" s="483">
        <f>IFERROR(INDEX($G$123:$AU$178,MATCH($E66,$E$123:$E$178,0),MATCH(AB$6,$G$122:$AU$122,0)),0)*$E$189</f>
        <v>10.069999999999999</v>
      </c>
      <c r="AC66" s="483">
        <f>IFERROR(INDEX($G$123:$AU$178,MATCH($E66,$E$123:$E$178,0),MATCH(AC$6,$G$122:$AU$122,0)),0)*$E$189</f>
        <v>10.069999999999999</v>
      </c>
      <c r="AD66" s="483">
        <f>IFERROR(INDEX($G$123:$AU$178,MATCH($E66,$E$123:$E$178,0),MATCH(AD$6,$G$122:$AU$122,0)),0)*$E$189</f>
        <v>10.069999999999999</v>
      </c>
      <c r="AE66" s="483">
        <f>IFERROR(INDEX($G$123:$AU$178,MATCH($E66,$E$123:$E$178,0),MATCH(AE$6,$G$122:$AU$122,0)),0)*$E$189</f>
        <v>10.069999999999999</v>
      </c>
      <c r="AF66" s="483">
        <f>IFERROR(INDEX($G$123:$AU$178,MATCH($E66,$E$123:$E$178,0),MATCH(AF$6,$G$122:$AU$122,0)),0)*$E$189</f>
        <v>10.069999999999999</v>
      </c>
      <c r="AG66" s="483">
        <f>IFERROR(INDEX($G$123:$AU$178,MATCH($E66,$E$123:$E$178,0),MATCH(AG$6,$G$122:$AU$122,0)),0)*$E$189</f>
        <v>10.069999999999999</v>
      </c>
      <c r="AH66" s="483">
        <f>IFERROR(INDEX($G$123:$AU$178,MATCH($E66,$E$123:$E$178,0),MATCH(AH$6,$G$122:$AU$122,0)),0)*$E$189</f>
        <v>10.069999999999999</v>
      </c>
      <c r="AI66" s="483">
        <f>IFERROR(INDEX($G$123:$AU$178,MATCH($E66,$E$123:$E$178,0),MATCH(AI$6,$G$122:$AU$122,0)),0)*$E$189</f>
        <v>10.069999999999999</v>
      </c>
      <c r="AJ66" s="483">
        <f>IFERROR(INDEX($G$123:$AU$178,MATCH($E66,$E$123:$E$178,0),MATCH(AJ$6,$G$122:$AU$122,0)),0)*$E$189</f>
        <v>10.069999999999999</v>
      </c>
      <c r="AK66" s="483">
        <f>IFERROR(INDEX($G$123:$AU$178,MATCH($E66,$E$123:$E$178,0),MATCH(AK$6,$G$122:$AU$122,0)),0)*$E$189</f>
        <v>10.069999999999999</v>
      </c>
      <c r="AL66" s="483">
        <f>IFERROR(INDEX($G$123:$AU$178,MATCH($E66,$E$123:$E$178,0),MATCH(AL$6,$G$122:$AU$122,0)),0)*$E$189</f>
        <v>10.069999999999999</v>
      </c>
      <c r="AM66" s="483">
        <f>IFERROR(INDEX($G$123:$AU$178,MATCH($E66,$E$123:$E$178,0),MATCH(AM$6,$G$122:$AU$122,0)),0)*$E$189</f>
        <v>10.069999999999999</v>
      </c>
      <c r="AN66" s="483">
        <f>IFERROR(INDEX($G$123:$AU$178,MATCH($E66,$E$123:$E$178,0),MATCH(AN$6,$G$122:$AU$122,0)),0)*$E$189</f>
        <v>10.069999999999999</v>
      </c>
      <c r="AO66" s="483">
        <f>IFERROR(INDEX($G$123:$AU$178,MATCH($E66,$E$123:$E$178,0),MATCH(AO$6,$G$122:$AU$122,0)),0)*$E$189</f>
        <v>10.069999999999999</v>
      </c>
      <c r="AP66" s="483">
        <f>IFERROR(INDEX($G$123:$AU$178,MATCH($E66,$E$123:$E$178,0),MATCH(AP$6,$G$122:$AU$122,0)),0)*$E$189</f>
        <v>10.069999999999999</v>
      </c>
      <c r="AQ66" s="483">
        <f>IFERROR(INDEX($G$123:$AU$178,MATCH($E66,$E$123:$E$178,0),MATCH(AQ$6,$G$122:$AU$122,0)),0)*$E$189</f>
        <v>10.069999999999999</v>
      </c>
      <c r="AR66" s="483">
        <f>IFERROR(INDEX($G$123:$AU$178,MATCH($E66,$E$123:$E$178,0),MATCH(AR$6,$G$122:$AU$122,0)),0)*$E$189</f>
        <v>10.069999999999999</v>
      </c>
      <c r="AS66" s="483">
        <f>IFERROR(INDEX($G$123:$AU$178,MATCH($E66,$E$123:$E$178,0),MATCH(AS$6,$G$122:$AU$122,0)),0)*$E$189</f>
        <v>10.069999999999999</v>
      </c>
      <c r="AT66" s="483">
        <f>IFERROR(INDEX($G$123:$AU$178,MATCH($E66,$E$123:$E$178,0),MATCH(AT$6,$G$122:$AU$122,0)),0)*$E$189</f>
        <v>10.069999999999999</v>
      </c>
      <c r="AU66" s="483">
        <f>IFERROR(INDEX($G$123:$AU$178,MATCH($E66,$E$123:$E$178,0),MATCH(AU$6,$G$122:$AU$122,0)),0)*$E$189</f>
        <v>10.069999999999999</v>
      </c>
      <c r="AV66" s="484">
        <v>5</v>
      </c>
    </row>
    <row r="67" spans="2:111" ht="14.4">
      <c r="B67" s="8" t="str">
        <f>Processes!D94</f>
        <v>MINDLI</v>
      </c>
      <c r="C67" s="8" t="str">
        <f>Processes!E94</f>
        <v>Mining technology - Deep Litter</v>
      </c>
      <c r="D67" s="216"/>
      <c r="E67" s="216" t="str">
        <f t="shared" si="3"/>
        <v>DLI</v>
      </c>
      <c r="F67" s="1119" t="str">
        <f t="shared" si="1"/>
        <v>MKr14</v>
      </c>
      <c r="G67" s="483">
        <f>IFERROR(INDEX($G$123:$AU$178,MATCH($E67,$E$123:$E$178,0),MATCH(G$6,$G$122:$AU$122,0)),0)*$E$189</f>
        <v>9.4999999999999998E-3</v>
      </c>
      <c r="H67" s="483">
        <f>IFERROR(INDEX($G$123:$AU$178,MATCH($E67,$E$123:$E$178,0),MATCH(H$6,$G$122:$AU$122,0)),0)*$E$189</f>
        <v>9.4999999999999998E-3</v>
      </c>
      <c r="I67" s="483">
        <f>IFERROR(INDEX($G$123:$AU$178,MATCH($E67,$E$123:$E$178,0),MATCH(I$6,$G$122:$AU$122,0)),0)*$E$189</f>
        <v>9.4999999999999998E-3</v>
      </c>
      <c r="J67" s="483">
        <f>IFERROR(INDEX($G$123:$AU$178,MATCH($E67,$E$123:$E$178,0),MATCH(J$6,$G$122:$AU$122,0)),0)*$E$189</f>
        <v>9.4999999999999998E-3</v>
      </c>
      <c r="K67" s="483">
        <f>IFERROR(INDEX($G$123:$AU$178,MATCH($E67,$E$123:$E$178,0),MATCH(K$6,$G$122:$AU$122,0)),0)*$E$189</f>
        <v>9.4999999999999998E-3</v>
      </c>
      <c r="L67" s="483">
        <f>IFERROR(INDEX($G$123:$AU$178,MATCH($E67,$E$123:$E$178,0),MATCH(L$6,$G$122:$AU$122,0)),0)*$E$189</f>
        <v>9.4999999999999998E-3</v>
      </c>
      <c r="M67" s="483">
        <f>IFERROR(INDEX($G$123:$AU$178,MATCH($E67,$E$123:$E$178,0),MATCH(M$6,$G$122:$AU$122,0)),0)*$E$189</f>
        <v>9.4999999999999998E-3</v>
      </c>
      <c r="N67" s="483">
        <f>IFERROR(INDEX($G$123:$AU$178,MATCH($E67,$E$123:$E$178,0),MATCH(N$6,$G$122:$AU$122,0)),0)*$E$189</f>
        <v>9.4999999999999998E-3</v>
      </c>
      <c r="O67" s="483">
        <f>IFERROR(INDEX($G$123:$AU$178,MATCH($E67,$E$123:$E$178,0),MATCH(O$6,$G$122:$AU$122,0)),0)*$E$189</f>
        <v>9.4999999999999998E-3</v>
      </c>
      <c r="P67" s="483">
        <f>IFERROR(INDEX($G$123:$AU$178,MATCH($E67,$E$123:$E$178,0),MATCH(P$6,$G$122:$AU$122,0)),0)*$E$189</f>
        <v>9.4999999999999998E-3</v>
      </c>
      <c r="Q67" s="483">
        <f>IFERROR(INDEX($G$123:$AU$178,MATCH($E67,$E$123:$E$178,0),MATCH(Q$6,$G$122:$AU$122,0)),0)*$E$189</f>
        <v>9.4999999999999998E-3</v>
      </c>
      <c r="R67" s="483">
        <f>IFERROR(INDEX($G$123:$AU$178,MATCH($E67,$E$123:$E$178,0),MATCH(R$6,$G$122:$AU$122,0)),0)*$E$189</f>
        <v>9.4999999999999998E-3</v>
      </c>
      <c r="S67" s="483">
        <f>IFERROR(INDEX($G$123:$AU$178,MATCH($E67,$E$123:$E$178,0),MATCH(S$6,$G$122:$AU$122,0)),0)*$E$189</f>
        <v>9.4999999999999998E-3</v>
      </c>
      <c r="T67" s="483">
        <f>IFERROR(INDEX($G$123:$AU$178,MATCH($E67,$E$123:$E$178,0),MATCH(T$6,$G$122:$AU$122,0)),0)*$E$189</f>
        <v>9.4999999999999998E-3</v>
      </c>
      <c r="U67" s="483">
        <f>IFERROR(INDEX($G$123:$AU$178,MATCH($E67,$E$123:$E$178,0),MATCH(U$6,$G$122:$AU$122,0)),0)*$E$189</f>
        <v>9.4999999999999998E-3</v>
      </c>
      <c r="V67" s="483">
        <f>IFERROR(INDEX($G$123:$AU$178,MATCH($E67,$E$123:$E$178,0),MATCH(V$6,$G$122:$AU$122,0)),0)*$E$189</f>
        <v>9.4999999999999998E-3</v>
      </c>
      <c r="W67" s="483">
        <f>IFERROR(INDEX($G$123:$AU$178,MATCH($E67,$E$123:$E$178,0),MATCH(W$6,$G$122:$AU$122,0)),0)*$E$189</f>
        <v>9.4999999999999998E-3</v>
      </c>
      <c r="X67" s="483">
        <f>IFERROR(INDEX($G$123:$AU$178,MATCH($E67,$E$123:$E$178,0),MATCH(X$6,$G$122:$AU$122,0)),0)*$E$189</f>
        <v>9.4999999999999998E-3</v>
      </c>
      <c r="Y67" s="483">
        <f>IFERROR(INDEX($G$123:$AU$178,MATCH($E67,$E$123:$E$178,0),MATCH(Y$6,$G$122:$AU$122,0)),0)*$E$189</f>
        <v>9.4999999999999998E-3</v>
      </c>
      <c r="Z67" s="483">
        <f>IFERROR(INDEX($G$123:$AU$178,MATCH($E67,$E$123:$E$178,0),MATCH(Z$6,$G$122:$AU$122,0)),0)*$E$189</f>
        <v>9.4999999999999998E-3</v>
      </c>
      <c r="AA67" s="483">
        <f>IFERROR(INDEX($G$123:$AU$178,MATCH($E67,$E$123:$E$178,0),MATCH(AA$6,$G$122:$AU$122,0)),0)*$E$189</f>
        <v>9.4999999999999998E-3</v>
      </c>
      <c r="AB67" s="483">
        <f>IFERROR(INDEX($G$123:$AU$178,MATCH($E67,$E$123:$E$178,0),MATCH(AB$6,$G$122:$AU$122,0)),0)*$E$189</f>
        <v>9.4999999999999998E-3</v>
      </c>
      <c r="AC67" s="483">
        <f>IFERROR(INDEX($G$123:$AU$178,MATCH($E67,$E$123:$E$178,0),MATCH(AC$6,$G$122:$AU$122,0)),0)*$E$189</f>
        <v>9.4999999999999998E-3</v>
      </c>
      <c r="AD67" s="483">
        <f>IFERROR(INDEX($G$123:$AU$178,MATCH($E67,$E$123:$E$178,0),MATCH(AD$6,$G$122:$AU$122,0)),0)*$E$189</f>
        <v>9.4999999999999998E-3</v>
      </c>
      <c r="AE67" s="483">
        <f>IFERROR(INDEX($G$123:$AU$178,MATCH($E67,$E$123:$E$178,0),MATCH(AE$6,$G$122:$AU$122,0)),0)*$E$189</f>
        <v>9.4999999999999998E-3</v>
      </c>
      <c r="AF67" s="483">
        <f>IFERROR(INDEX($G$123:$AU$178,MATCH($E67,$E$123:$E$178,0),MATCH(AF$6,$G$122:$AU$122,0)),0)*$E$189</f>
        <v>9.4999999999999998E-3</v>
      </c>
      <c r="AG67" s="483">
        <f>IFERROR(INDEX($G$123:$AU$178,MATCH($E67,$E$123:$E$178,0),MATCH(AG$6,$G$122:$AU$122,0)),0)*$E$189</f>
        <v>9.4999999999999998E-3</v>
      </c>
      <c r="AH67" s="483">
        <f>IFERROR(INDEX($G$123:$AU$178,MATCH($E67,$E$123:$E$178,0),MATCH(AH$6,$G$122:$AU$122,0)),0)*$E$189</f>
        <v>9.4999999999999998E-3</v>
      </c>
      <c r="AI67" s="483">
        <f>IFERROR(INDEX($G$123:$AU$178,MATCH($E67,$E$123:$E$178,0),MATCH(AI$6,$G$122:$AU$122,0)),0)*$E$189</f>
        <v>9.4999999999999998E-3</v>
      </c>
      <c r="AJ67" s="483">
        <f>IFERROR(INDEX($G$123:$AU$178,MATCH($E67,$E$123:$E$178,0),MATCH(AJ$6,$G$122:$AU$122,0)),0)*$E$189</f>
        <v>9.4999999999999998E-3</v>
      </c>
      <c r="AK67" s="483">
        <f>IFERROR(INDEX($G$123:$AU$178,MATCH($E67,$E$123:$E$178,0),MATCH(AK$6,$G$122:$AU$122,0)),0)*$E$189</f>
        <v>9.4999999999999998E-3</v>
      </c>
      <c r="AL67" s="483">
        <f>IFERROR(INDEX($G$123:$AU$178,MATCH($E67,$E$123:$E$178,0),MATCH(AL$6,$G$122:$AU$122,0)),0)*$E$189</f>
        <v>9.4999999999999998E-3</v>
      </c>
      <c r="AM67" s="483">
        <f>IFERROR(INDEX($G$123:$AU$178,MATCH($E67,$E$123:$E$178,0),MATCH(AM$6,$G$122:$AU$122,0)),0)*$E$189</f>
        <v>9.4999999999999998E-3</v>
      </c>
      <c r="AN67" s="483">
        <f>IFERROR(INDEX($G$123:$AU$178,MATCH($E67,$E$123:$E$178,0),MATCH(AN$6,$G$122:$AU$122,0)),0)*$E$189</f>
        <v>9.4999999999999998E-3</v>
      </c>
      <c r="AO67" s="483">
        <f>IFERROR(INDEX($G$123:$AU$178,MATCH($E67,$E$123:$E$178,0),MATCH(AO$6,$G$122:$AU$122,0)),0)*$E$189</f>
        <v>9.4999999999999998E-3</v>
      </c>
      <c r="AP67" s="483">
        <f>IFERROR(INDEX($G$123:$AU$178,MATCH($E67,$E$123:$E$178,0),MATCH(AP$6,$G$122:$AU$122,0)),0)*$E$189</f>
        <v>9.4999999999999998E-3</v>
      </c>
      <c r="AQ67" s="483">
        <f>IFERROR(INDEX($G$123:$AU$178,MATCH($E67,$E$123:$E$178,0),MATCH(AQ$6,$G$122:$AU$122,0)),0)*$E$189</f>
        <v>9.4999999999999998E-3</v>
      </c>
      <c r="AR67" s="483">
        <f>IFERROR(INDEX($G$123:$AU$178,MATCH($E67,$E$123:$E$178,0),MATCH(AR$6,$G$122:$AU$122,0)),0)*$E$189</f>
        <v>9.4999999999999998E-3</v>
      </c>
      <c r="AS67" s="483">
        <f>IFERROR(INDEX($G$123:$AU$178,MATCH($E67,$E$123:$E$178,0),MATCH(AS$6,$G$122:$AU$122,0)),0)*$E$189</f>
        <v>9.4999999999999998E-3</v>
      </c>
      <c r="AT67" s="483">
        <f>IFERROR(INDEX($G$123:$AU$178,MATCH($E67,$E$123:$E$178,0),MATCH(AT$6,$G$122:$AU$122,0)),0)*$E$189</f>
        <v>9.4999999999999998E-3</v>
      </c>
      <c r="AU67" s="483">
        <f>IFERROR(INDEX($G$123:$AU$178,MATCH($E67,$E$123:$E$178,0),MATCH(AU$6,$G$122:$AU$122,0)),0)*$E$189</f>
        <v>9.4999999999999998E-3</v>
      </c>
      <c r="AV67" s="484">
        <v>5</v>
      </c>
    </row>
    <row r="68" spans="2:111" ht="14.4">
      <c r="B68" s="8" t="str">
        <f>Processes!D95</f>
        <v>MINMNR</v>
      </c>
      <c r="C68" s="8" t="str">
        <f>Processes!E95</f>
        <v>Mining technology - Manure (Gylle)</v>
      </c>
      <c r="D68" s="216"/>
      <c r="E68" s="216" t="str">
        <f t="shared" si="3"/>
        <v>MNR</v>
      </c>
      <c r="F68" s="1119" t="str">
        <f t="shared" si="1"/>
        <v>MKr14</v>
      </c>
      <c r="G68" s="483">
        <f>IFERROR(INDEX($G$123:$AU$178,MATCH($E68,$E$123:$E$178,0),MATCH(G$6,$G$122:$AU$122,0)),0)*$E$189</f>
        <v>9.4999999999999998E-3</v>
      </c>
      <c r="H68" s="483">
        <f>IFERROR(INDEX($G$123:$AU$178,MATCH($E68,$E$123:$E$178,0),MATCH(H$6,$G$122:$AU$122,0)),0)*$E$189</f>
        <v>9.4999999999999998E-3</v>
      </c>
      <c r="I68" s="483">
        <f>IFERROR(INDEX($G$123:$AU$178,MATCH($E68,$E$123:$E$178,0),MATCH(I$6,$G$122:$AU$122,0)),0)*$E$189</f>
        <v>9.4999999999999998E-3</v>
      </c>
      <c r="J68" s="483">
        <f>IFERROR(INDEX($G$123:$AU$178,MATCH($E68,$E$123:$E$178,0),MATCH(J$6,$G$122:$AU$122,0)),0)*$E$189</f>
        <v>9.4999999999999998E-3</v>
      </c>
      <c r="K68" s="483">
        <f>IFERROR(INDEX($G$123:$AU$178,MATCH($E68,$E$123:$E$178,0),MATCH(K$6,$G$122:$AU$122,0)),0)*$E$189</f>
        <v>9.4999999999999998E-3</v>
      </c>
      <c r="L68" s="483">
        <f>IFERROR(INDEX($G$123:$AU$178,MATCH($E68,$E$123:$E$178,0),MATCH(L$6,$G$122:$AU$122,0)),0)*$E$189</f>
        <v>9.4999999999999998E-3</v>
      </c>
      <c r="M68" s="483">
        <f>IFERROR(INDEX($G$123:$AU$178,MATCH($E68,$E$123:$E$178,0),MATCH(M$6,$G$122:$AU$122,0)),0)*$E$189</f>
        <v>9.4999999999999998E-3</v>
      </c>
      <c r="N68" s="483">
        <f>IFERROR(INDEX($G$123:$AU$178,MATCH($E68,$E$123:$E$178,0),MATCH(N$6,$G$122:$AU$122,0)),0)*$E$189</f>
        <v>9.4999999999999998E-3</v>
      </c>
      <c r="O68" s="483">
        <f>IFERROR(INDEX($G$123:$AU$178,MATCH($E68,$E$123:$E$178,0),MATCH(O$6,$G$122:$AU$122,0)),0)*$E$189</f>
        <v>9.4999999999999998E-3</v>
      </c>
      <c r="P68" s="483">
        <f>IFERROR(INDEX($G$123:$AU$178,MATCH($E68,$E$123:$E$178,0),MATCH(P$6,$G$122:$AU$122,0)),0)*$E$189</f>
        <v>9.4999999999999998E-3</v>
      </c>
      <c r="Q68" s="483">
        <f>IFERROR(INDEX($G$123:$AU$178,MATCH($E68,$E$123:$E$178,0),MATCH(Q$6,$G$122:$AU$122,0)),0)*$E$189</f>
        <v>9.4999999999999998E-3</v>
      </c>
      <c r="R68" s="483">
        <f>IFERROR(INDEX($G$123:$AU$178,MATCH($E68,$E$123:$E$178,0),MATCH(R$6,$G$122:$AU$122,0)),0)*$E$189</f>
        <v>9.4999999999999998E-3</v>
      </c>
      <c r="S68" s="483">
        <f>IFERROR(INDEX($G$123:$AU$178,MATCH($E68,$E$123:$E$178,0),MATCH(S$6,$G$122:$AU$122,0)),0)*$E$189</f>
        <v>9.4999999999999998E-3</v>
      </c>
      <c r="T68" s="483">
        <f>IFERROR(INDEX($G$123:$AU$178,MATCH($E68,$E$123:$E$178,0),MATCH(T$6,$G$122:$AU$122,0)),0)*$E$189</f>
        <v>9.4999999999999998E-3</v>
      </c>
      <c r="U68" s="483">
        <f>IFERROR(INDEX($G$123:$AU$178,MATCH($E68,$E$123:$E$178,0),MATCH(U$6,$G$122:$AU$122,0)),0)*$E$189</f>
        <v>9.4999999999999998E-3</v>
      </c>
      <c r="V68" s="483">
        <f>IFERROR(INDEX($G$123:$AU$178,MATCH($E68,$E$123:$E$178,0),MATCH(V$6,$G$122:$AU$122,0)),0)*$E$189</f>
        <v>9.4999999999999998E-3</v>
      </c>
      <c r="W68" s="483">
        <f>IFERROR(INDEX($G$123:$AU$178,MATCH($E68,$E$123:$E$178,0),MATCH(W$6,$G$122:$AU$122,0)),0)*$E$189</f>
        <v>9.4999999999999998E-3</v>
      </c>
      <c r="X68" s="483">
        <f>IFERROR(INDEX($G$123:$AU$178,MATCH($E68,$E$123:$E$178,0),MATCH(X$6,$G$122:$AU$122,0)),0)*$E$189</f>
        <v>9.4999999999999998E-3</v>
      </c>
      <c r="Y68" s="483">
        <f>IFERROR(INDEX($G$123:$AU$178,MATCH($E68,$E$123:$E$178,0),MATCH(Y$6,$G$122:$AU$122,0)),0)*$E$189</f>
        <v>9.4999999999999998E-3</v>
      </c>
      <c r="Z68" s="483">
        <f>IFERROR(INDEX($G$123:$AU$178,MATCH($E68,$E$123:$E$178,0),MATCH(Z$6,$G$122:$AU$122,0)),0)*$E$189</f>
        <v>9.4999999999999998E-3</v>
      </c>
      <c r="AA68" s="483">
        <f>IFERROR(INDEX($G$123:$AU$178,MATCH($E68,$E$123:$E$178,0),MATCH(AA$6,$G$122:$AU$122,0)),0)*$E$189</f>
        <v>9.4999999999999998E-3</v>
      </c>
      <c r="AB68" s="483">
        <f>IFERROR(INDEX($G$123:$AU$178,MATCH($E68,$E$123:$E$178,0),MATCH(AB$6,$G$122:$AU$122,0)),0)*$E$189</f>
        <v>9.4999999999999998E-3</v>
      </c>
      <c r="AC68" s="483">
        <f>IFERROR(INDEX($G$123:$AU$178,MATCH($E68,$E$123:$E$178,0),MATCH(AC$6,$G$122:$AU$122,0)),0)*$E$189</f>
        <v>9.4999999999999998E-3</v>
      </c>
      <c r="AD68" s="483">
        <f>IFERROR(INDEX($G$123:$AU$178,MATCH($E68,$E$123:$E$178,0),MATCH(AD$6,$G$122:$AU$122,0)),0)*$E$189</f>
        <v>9.4999999999999998E-3</v>
      </c>
      <c r="AE68" s="483">
        <f>IFERROR(INDEX($G$123:$AU$178,MATCH($E68,$E$123:$E$178,0),MATCH(AE$6,$G$122:$AU$122,0)),0)*$E$189</f>
        <v>9.4999999999999998E-3</v>
      </c>
      <c r="AF68" s="483">
        <f>IFERROR(INDEX($G$123:$AU$178,MATCH($E68,$E$123:$E$178,0),MATCH(AF$6,$G$122:$AU$122,0)),0)*$E$189</f>
        <v>9.4999999999999998E-3</v>
      </c>
      <c r="AG68" s="483">
        <f>IFERROR(INDEX($G$123:$AU$178,MATCH($E68,$E$123:$E$178,0),MATCH(AG$6,$G$122:$AU$122,0)),0)*$E$189</f>
        <v>9.4999999999999998E-3</v>
      </c>
      <c r="AH68" s="483">
        <f>IFERROR(INDEX($G$123:$AU$178,MATCH($E68,$E$123:$E$178,0),MATCH(AH$6,$G$122:$AU$122,0)),0)*$E$189</f>
        <v>9.4999999999999998E-3</v>
      </c>
      <c r="AI68" s="483">
        <f>IFERROR(INDEX($G$123:$AU$178,MATCH($E68,$E$123:$E$178,0),MATCH(AI$6,$G$122:$AU$122,0)),0)*$E$189</f>
        <v>9.4999999999999998E-3</v>
      </c>
      <c r="AJ68" s="483">
        <f>IFERROR(INDEX($G$123:$AU$178,MATCH($E68,$E$123:$E$178,0),MATCH(AJ$6,$G$122:$AU$122,0)),0)*$E$189</f>
        <v>9.4999999999999998E-3</v>
      </c>
      <c r="AK68" s="483">
        <f>IFERROR(INDEX($G$123:$AU$178,MATCH($E68,$E$123:$E$178,0),MATCH(AK$6,$G$122:$AU$122,0)),0)*$E$189</f>
        <v>9.4999999999999998E-3</v>
      </c>
      <c r="AL68" s="483">
        <f>IFERROR(INDEX($G$123:$AU$178,MATCH($E68,$E$123:$E$178,0),MATCH(AL$6,$G$122:$AU$122,0)),0)*$E$189</f>
        <v>9.4999999999999998E-3</v>
      </c>
      <c r="AM68" s="483">
        <f>IFERROR(INDEX($G$123:$AU$178,MATCH($E68,$E$123:$E$178,0),MATCH(AM$6,$G$122:$AU$122,0)),0)*$E$189</f>
        <v>9.4999999999999998E-3</v>
      </c>
      <c r="AN68" s="483">
        <f>IFERROR(INDEX($G$123:$AU$178,MATCH($E68,$E$123:$E$178,0),MATCH(AN$6,$G$122:$AU$122,0)),0)*$E$189</f>
        <v>9.4999999999999998E-3</v>
      </c>
      <c r="AO68" s="483">
        <f>IFERROR(INDEX($G$123:$AU$178,MATCH($E68,$E$123:$E$178,0),MATCH(AO$6,$G$122:$AU$122,0)),0)*$E$189</f>
        <v>9.4999999999999998E-3</v>
      </c>
      <c r="AP68" s="483">
        <f>IFERROR(INDEX($G$123:$AU$178,MATCH($E68,$E$123:$E$178,0),MATCH(AP$6,$G$122:$AU$122,0)),0)*$E$189</f>
        <v>9.4999999999999998E-3</v>
      </c>
      <c r="AQ68" s="483">
        <f>IFERROR(INDEX($G$123:$AU$178,MATCH($E68,$E$123:$E$178,0),MATCH(AQ$6,$G$122:$AU$122,0)),0)*$E$189</f>
        <v>9.4999999999999998E-3</v>
      </c>
      <c r="AR68" s="483">
        <f>IFERROR(INDEX($G$123:$AU$178,MATCH($E68,$E$123:$E$178,0),MATCH(AR$6,$G$122:$AU$122,0)),0)*$E$189</f>
        <v>9.4999999999999998E-3</v>
      </c>
      <c r="AS68" s="483">
        <f>IFERROR(INDEX($G$123:$AU$178,MATCH($E68,$E$123:$E$178,0),MATCH(AS$6,$G$122:$AU$122,0)),0)*$E$189</f>
        <v>9.4999999999999998E-3</v>
      </c>
      <c r="AT68" s="483">
        <f>IFERROR(INDEX($G$123:$AU$178,MATCH($E68,$E$123:$E$178,0),MATCH(AT$6,$G$122:$AU$122,0)),0)*$E$189</f>
        <v>9.4999999999999998E-3</v>
      </c>
      <c r="AU68" s="483">
        <f>IFERROR(INDEX($G$123:$AU$178,MATCH($E68,$E$123:$E$178,0),MATCH(AU$6,$G$122:$AU$122,0)),0)*$E$189</f>
        <v>9.4999999999999998E-3</v>
      </c>
      <c r="AV68" s="484">
        <v>5</v>
      </c>
      <c r="AW68" s="1"/>
      <c r="AX68" s="1"/>
      <c r="AY68" s="1"/>
      <c r="AZ68" s="1"/>
      <c r="BA68" s="1"/>
    </row>
    <row r="69" spans="2:111" ht="14.4">
      <c r="B69" s="8" t="str">
        <f>Processes!D96</f>
        <v>MINNGA</v>
      </c>
      <c r="C69" s="8" t="str">
        <f>Processes!E96</f>
        <v>Mining technology - Mining Natural Gas</v>
      </c>
      <c r="D69" s="216"/>
      <c r="E69" s="486" t="s">
        <v>736</v>
      </c>
      <c r="F69" s="1119" t="str">
        <f t="shared" si="1"/>
        <v>MKr19</v>
      </c>
      <c r="G69" s="483">
        <f>IFERROR(INDEX($G$123:$AU$178,MATCH($E69,$E$123:$E$178,0),MATCH(G$6,$G$122:$AU$122,0)),0)*$E$190</f>
        <v>22.2</v>
      </c>
      <c r="H69" s="483">
        <f>IFERROR(INDEX($G$123:$AU$178,MATCH($E69,$E$123:$E$178,0),MATCH(H$6,$G$122:$AU$122,0)),0)*$E$190</f>
        <v>23.05</v>
      </c>
      <c r="I69" s="483">
        <f>IFERROR(INDEX($G$123:$AU$178,MATCH($E69,$E$123:$E$178,0),MATCH(I$6,$G$122:$AU$122,0)),0)*$E$190</f>
        <v>27.55</v>
      </c>
      <c r="J69" s="483">
        <f>IFERROR(INDEX($G$123:$AU$178,MATCH($E69,$E$123:$E$178,0),MATCH(J$6,$G$122:$AU$122,0)),0)*$E$190</f>
        <v>27.1</v>
      </c>
      <c r="K69" s="483">
        <f>IFERROR(INDEX($G$123:$AU$178,MATCH($E69,$E$123:$E$178,0),MATCH(K$6,$G$122:$AU$122,0)),0)*$E$190</f>
        <v>22.85</v>
      </c>
      <c r="L69" s="483">
        <f>IFERROR(INDEX($G$123:$AU$178,MATCH($E69,$E$123:$E$178,0),MATCH(L$6,$G$122:$AU$122,0)),0)*$E$190</f>
        <v>22</v>
      </c>
      <c r="M69" s="483">
        <f>IFERROR(INDEX($G$123:$AU$178,MATCH($E69,$E$123:$E$178,0),MATCH(M$6,$G$122:$AU$122,0)),0)*$E$190</f>
        <v>18.399999999999999</v>
      </c>
      <c r="N69" s="483">
        <f>IFERROR(INDEX($G$123:$AU$178,MATCH($E69,$E$123:$E$178,0),MATCH(N$6,$G$122:$AU$122,0)),0)*$E$190</f>
        <v>18.45</v>
      </c>
      <c r="O69" s="483">
        <f>IFERROR(INDEX($G$123:$AU$178,MATCH($E69,$E$123:$E$178,0),MATCH(O$6,$G$122:$AU$122,0)),0)*$E$190</f>
        <v>26.711091690925127</v>
      </c>
      <c r="P69" s="483">
        <f>IFERROR(INDEX($G$123:$AU$178,MATCH($E69,$E$123:$E$178,0),MATCH(P$6,$G$122:$AU$122,0)),0)*$E$190</f>
        <v>17.130505620310231</v>
      </c>
      <c r="Q69" s="483">
        <f>IFERROR(INDEX($G$123:$AU$178,MATCH($E69,$E$123:$E$178,0),MATCH(Q$6,$G$122:$AU$122,0)),0)*$E$190</f>
        <v>16.698924993241128</v>
      </c>
      <c r="R69" s="483">
        <f>IFERROR(INDEX($G$123:$AU$178,MATCH($E69,$E$123:$E$178,0),MATCH(R$6,$G$122:$AU$122,0)),0)*$E$190</f>
        <v>15.7626450127191</v>
      </c>
      <c r="S69" s="483">
        <f>IFERROR(INDEX($G$123:$AU$178,MATCH($E69,$E$123:$E$178,0),MATCH(S$6,$G$122:$AU$122,0)),0)*$E$190</f>
        <v>16.381274310770948</v>
      </c>
      <c r="T69" s="483">
        <f>IFERROR(INDEX($G$123:$AU$178,MATCH($E69,$E$123:$E$178,0),MATCH(T$6,$G$122:$AU$122,0)),0)*$E$190</f>
        <v>16.683844156437733</v>
      </c>
      <c r="U69" s="483">
        <f>IFERROR(INDEX($G$123:$AU$178,MATCH($E69,$E$123:$E$178,0),MATCH(U$6,$G$122:$AU$122,0)),0)*$E$190</f>
        <v>16.783561960181036</v>
      </c>
      <c r="V69" s="483">
        <f>IFERROR(INDEX($G$123:$AU$178,MATCH($E69,$E$123:$E$178,0),MATCH(V$6,$G$122:$AU$122,0)),0)*$E$190</f>
        <v>16.753041731456833</v>
      </c>
      <c r="W69" s="483">
        <f>IFERROR(INDEX($G$123:$AU$178,MATCH($E69,$E$123:$E$178,0),MATCH(W$6,$G$122:$AU$122,0)),0)*$E$190</f>
        <v>16.733819602152032</v>
      </c>
      <c r="X69" s="483">
        <f>IFERROR(INDEX($G$123:$AU$178,MATCH($E69,$E$123:$E$178,0),MATCH(X$6,$G$122:$AU$122,0)),0)*$E$190</f>
        <v>16.721473543115835</v>
      </c>
      <c r="Y69" s="483">
        <f>IFERROR(INDEX($G$123:$AU$178,MATCH($E69,$E$123:$E$178,0),MATCH(Y$6,$G$122:$AU$122,0)),0)*$E$190</f>
        <v>16.71089979522673</v>
      </c>
      <c r="Z69" s="483">
        <f>IFERROR(INDEX($G$123:$AU$178,MATCH($E69,$E$123:$E$178,0),MATCH(Z$6,$G$122:$AU$122,0)),0)*$E$190</f>
        <v>16.707110124011152</v>
      </c>
      <c r="AA69" s="483">
        <f>IFERROR(INDEX($G$123:$AU$178,MATCH($E69,$E$123:$E$178,0),MATCH(AA$6,$G$122:$AU$122,0)),0)*$E$190</f>
        <v>16.706076305204942</v>
      </c>
      <c r="AB69" s="483">
        <f>IFERROR(INDEX($G$123:$AU$178,MATCH($E69,$E$123:$E$178,0),MATCH(AB$6,$G$122:$AU$122,0)),0)*$E$190</f>
        <v>16.729119169074192</v>
      </c>
      <c r="AC69" s="483">
        <f>IFERROR(INDEX($G$123:$AU$178,MATCH($E69,$E$123:$E$178,0),MATCH(AC$6,$G$122:$AU$122,0)),0)*$E$190</f>
        <v>16.752162032943442</v>
      </c>
      <c r="AD69" s="483">
        <f>IFERROR(INDEX($G$123:$AU$178,MATCH($E69,$E$123:$E$178,0),MATCH(AD$6,$G$122:$AU$122,0)),0)*$E$190</f>
        <v>16.775204896812689</v>
      </c>
      <c r="AE69" s="483">
        <f>IFERROR(INDEX($G$123:$AU$178,MATCH($E69,$E$123:$E$178,0),MATCH(AE$6,$G$122:$AU$122,0)),0)*$E$190</f>
        <v>16.798247760681935</v>
      </c>
      <c r="AF69" s="483">
        <f>IFERROR(INDEX($G$123:$AU$178,MATCH($E69,$E$123:$E$178,0),MATCH(AF$6,$G$122:$AU$122,0)),0)*$E$190</f>
        <v>16.821290624551189</v>
      </c>
      <c r="AG69" s="483">
        <f>IFERROR(INDEX($G$123:$AU$178,MATCH($E69,$E$123:$E$178,0),MATCH(AG$6,$G$122:$AU$122,0)),0)*$E$190</f>
        <v>16.844333488420439</v>
      </c>
      <c r="AH69" s="483">
        <f>IFERROR(INDEX($G$123:$AU$178,MATCH($E69,$E$123:$E$178,0),MATCH(AH$6,$G$122:$AU$122,0)),0)*$E$190</f>
        <v>16.867376352289682</v>
      </c>
      <c r="AI69" s="483">
        <f>IFERROR(INDEX($G$123:$AU$178,MATCH($E69,$E$123:$E$178,0),MATCH(AI$6,$G$122:$AU$122,0)),0)*$E$190</f>
        <v>16.890419216158932</v>
      </c>
      <c r="AJ69" s="483">
        <f>IFERROR(INDEX($G$123:$AU$178,MATCH($E69,$E$123:$E$178,0),MATCH(AJ$6,$G$122:$AU$122,0)),0)*$E$190</f>
        <v>16.913462080028175</v>
      </c>
      <c r="AK69" s="483">
        <f>IFERROR(INDEX($G$123:$AU$178,MATCH($E69,$E$123:$E$178,0),MATCH(AK$6,$G$122:$AU$122,0)),0)*$E$190</f>
        <v>16.936504943897425</v>
      </c>
      <c r="AL69" s="483">
        <f>IFERROR(INDEX($G$123:$AU$178,MATCH($E69,$E$123:$E$178,0),MATCH(AL$6,$G$122:$AU$122,0)),0)*$E$190</f>
        <v>16.959547807766675</v>
      </c>
      <c r="AM69" s="483">
        <f>IFERROR(INDEX($G$123:$AU$178,MATCH($E69,$E$123:$E$178,0),MATCH(AM$6,$G$122:$AU$122,0)),0)*$E$190</f>
        <v>16.982590671635922</v>
      </c>
      <c r="AN69" s="483">
        <f>IFERROR(INDEX($G$123:$AU$178,MATCH($E69,$E$123:$E$178,0),MATCH(AN$6,$G$122:$AU$122,0)),0)*$E$190</f>
        <v>17.005633535505169</v>
      </c>
      <c r="AO69" s="483">
        <f>IFERROR(INDEX($G$123:$AU$178,MATCH($E69,$E$123:$E$178,0),MATCH(AO$6,$G$122:$AU$122,0)),0)*$E$190</f>
        <v>17.028676399374419</v>
      </c>
      <c r="AP69" s="483">
        <f>IFERROR(INDEX($G$123:$AU$178,MATCH($E69,$E$123:$E$178,0),MATCH(AP$6,$G$122:$AU$122,0)),0)*$E$190</f>
        <v>17.051719263243669</v>
      </c>
      <c r="AQ69" s="483">
        <f>IFERROR(INDEX($G$123:$AU$178,MATCH($E69,$E$123:$E$178,0),MATCH(AQ$6,$G$122:$AU$122,0)),0)*$E$190</f>
        <v>17.074762127112919</v>
      </c>
      <c r="AR69" s="483">
        <f>IFERROR(INDEX($G$123:$AU$178,MATCH($E69,$E$123:$E$178,0),MATCH(AR$6,$G$122:$AU$122,0)),0)*$E$190</f>
        <v>17.097804990982162</v>
      </c>
      <c r="AS69" s="483">
        <f>IFERROR(INDEX($G$123:$AU$178,MATCH($E69,$E$123:$E$178,0),MATCH(AS$6,$G$122:$AU$122,0)),0)*$E$190</f>
        <v>17.120847854851416</v>
      </c>
      <c r="AT69" s="483">
        <f>IFERROR(INDEX($G$123:$AU$178,MATCH($E69,$E$123:$E$178,0),MATCH(AT$6,$G$122:$AU$122,0)),0)*$E$190</f>
        <v>17.143890718720659</v>
      </c>
      <c r="AU69" s="483">
        <f>IFERROR(INDEX($G$123:$AU$178,MATCH($E69,$E$123:$E$178,0),MATCH(AU$6,$G$122:$AU$122,0)),0)*$E$190</f>
        <v>17.166933582589913</v>
      </c>
      <c r="AV69" s="484">
        <v>5</v>
      </c>
      <c r="AW69" s="483">
        <f>IFERROR(INDEX('2010'!$D$6:$T$8,MATCH(LEFT($B69,3),'2010'!$A$6:$A$8,0),MATCH(RIGHT($B69,3),'2010'!$D$3:$T$3,0))/1000,0)</f>
        <v>651.23569999999995</v>
      </c>
      <c r="AX69" s="483">
        <f>IFERROR(INDEX('2015'!$D$6:$T$8,MATCH(LEFT($B69,3),'2015'!$A$6:$A$8,0),MATCH(RIGHT($B69,3),'2015'!$D$3:$T$3,0))/1000,0)</f>
        <v>751.36209999999994</v>
      </c>
      <c r="AY69" s="483">
        <f>IFERROR(INDEX('2019'!$D$6:$T$8,MATCH(LEFT($B69,3),'2019'!$A$6:$A$8,0),MATCH(RIGHT($B69,3),'2019'!$D$3:$T$3,0))/1000,0)</f>
        <v>957.52859999999998</v>
      </c>
      <c r="AZ69" s="484">
        <v>5</v>
      </c>
      <c r="BA69" s="602">
        <v>0</v>
      </c>
      <c r="BB69" s="602">
        <v>0</v>
      </c>
      <c r="BC69" s="602">
        <v>0</v>
      </c>
      <c r="BD69" s="602">
        <v>5</v>
      </c>
      <c r="BE69" s="602">
        <v>0</v>
      </c>
      <c r="BF69" s="602">
        <v>0</v>
      </c>
      <c r="BG69" s="602">
        <v>0</v>
      </c>
      <c r="BH69" s="602">
        <v>5</v>
      </c>
      <c r="BS69" s="483"/>
      <c r="BT69" s="483"/>
      <c r="BU69" s="483"/>
      <c r="BV69" s="483"/>
      <c r="BW69" s="483"/>
      <c r="BX69" s="483"/>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4.4">
      <c r="B70" s="8" t="str">
        <f>Processes!D97</f>
        <v>MINCRD</v>
      </c>
      <c r="C70" s="8" t="str">
        <f>Processes!E97</f>
        <v>Mining technology - Mining Crude Oil</v>
      </c>
      <c r="D70" s="216"/>
      <c r="E70" s="486" t="s">
        <v>735</v>
      </c>
      <c r="F70" s="1119" t="str">
        <f t="shared" si="1"/>
        <v>MKr19</v>
      </c>
      <c r="G70" s="483">
        <f>IFERROR(INDEX($G$123:$AU$178,MATCH($E70,$E$123:$E$178,0),MATCH(G$6,$G$122:$AU$122,0)),0)*$E$190</f>
        <v>38.1</v>
      </c>
      <c r="H70" s="483">
        <f>IFERROR(INDEX($G$123:$AU$178,MATCH($E70,$E$123:$E$178,0),MATCH(H$6,$G$122:$AU$122,0)),0)*$E$190</f>
        <v>53.05</v>
      </c>
      <c r="I70" s="483">
        <f>IFERROR(INDEX($G$123:$AU$178,MATCH($E70,$E$123:$E$178,0),MATCH(I$6,$G$122:$AU$122,0)),0)*$E$190</f>
        <v>56.45</v>
      </c>
      <c r="J70" s="483">
        <f>IFERROR(INDEX($G$123:$AU$178,MATCH($E70,$E$123:$E$178,0),MATCH(J$6,$G$122:$AU$122,0)),0)*$E$190</f>
        <v>50.15</v>
      </c>
      <c r="K70" s="483">
        <f>IFERROR(INDEX($G$123:$AU$178,MATCH($E70,$E$123:$E$178,0),MATCH(K$6,$G$122:$AU$122,0)),0)*$E$190</f>
        <v>48.65</v>
      </c>
      <c r="L70" s="483">
        <f>IFERROR(INDEX($G$123:$AU$178,MATCH($E70,$E$123:$E$178,0),MATCH(L$6,$G$122:$AU$122,0)),0)*$E$190</f>
        <v>31.35</v>
      </c>
      <c r="M70" s="483">
        <f>IFERROR(INDEX($G$123:$AU$178,MATCH($E70,$E$123:$E$178,0),MATCH(M$6,$G$122:$AU$122,0)),0)*$E$190</f>
        <v>29.95</v>
      </c>
      <c r="N70" s="483">
        <f>IFERROR(INDEX($G$123:$AU$178,MATCH($E70,$E$123:$E$178,0),MATCH(N$6,$G$122:$AU$122,0)),0)*$E$190</f>
        <v>31.95</v>
      </c>
      <c r="O70" s="483">
        <f>IFERROR(INDEX($G$123:$AU$178,MATCH($E70,$E$123:$E$178,0),MATCH(O$6,$G$122:$AU$122,0)),0)*$E$190</f>
        <v>39.296456059651113</v>
      </c>
      <c r="P70" s="483">
        <f>IFERROR(INDEX($G$123:$AU$178,MATCH($E70,$E$123:$E$178,0),MATCH(P$6,$G$122:$AU$122,0)),0)*$E$190</f>
        <v>36.333904109589035</v>
      </c>
      <c r="Q70" s="483">
        <f>IFERROR(INDEX($G$123:$AU$178,MATCH($E70,$E$123:$E$178,0),MATCH(Q$6,$G$122:$AU$122,0)),0)*$E$190</f>
        <v>35.595773973805329</v>
      </c>
      <c r="R70" s="483">
        <f>IFERROR(INDEX($G$123:$AU$178,MATCH($E70,$E$123:$E$178,0),MATCH(R$6,$G$122:$AU$122,0)),0)*$E$190</f>
        <v>24.590558528714574</v>
      </c>
      <c r="S70" s="483">
        <f>IFERROR(INDEX($G$123:$AU$178,MATCH($E70,$E$123:$E$178,0),MATCH(S$6,$G$122:$AU$122,0)),0)*$E$190</f>
        <v>26.290661716037413</v>
      </c>
      <c r="T70" s="483">
        <f>IFERROR(INDEX($G$123:$AU$178,MATCH($E70,$E$123:$E$178,0),MATCH(T$6,$G$122:$AU$122,0)),0)*$E$190</f>
        <v>27.444983238166369</v>
      </c>
      <c r="U70" s="483">
        <f>IFERROR(INDEX($G$123:$AU$178,MATCH($E70,$E$123:$E$178,0),MATCH(U$6,$G$122:$AU$122,0)),0)*$E$190</f>
        <v>28.284194031230708</v>
      </c>
      <c r="V70" s="483">
        <f>IFERROR(INDEX($G$123:$AU$178,MATCH($E70,$E$123:$E$178,0),MATCH(V$6,$G$122:$AU$122,0)),0)*$E$190</f>
        <v>28.893214528675163</v>
      </c>
      <c r="W70" s="483">
        <f>IFERROR(INDEX($G$123:$AU$178,MATCH($E70,$E$123:$E$178,0),MATCH(W$6,$G$122:$AU$122,0)),0)*$E$190</f>
        <v>29.573135085849277</v>
      </c>
      <c r="X70" s="483">
        <f>IFERROR(INDEX($G$123:$AU$178,MATCH($E70,$E$123:$E$178,0),MATCH(X$6,$G$122:$AU$122,0)),0)*$E$190</f>
        <v>30.239023493434509</v>
      </c>
      <c r="Y70" s="483">
        <f>IFERROR(INDEX($G$123:$AU$178,MATCH($E70,$E$123:$E$178,0),MATCH(Y$6,$G$122:$AU$122,0)),0)*$E$190</f>
        <v>30.851587128652312</v>
      </c>
      <c r="Z70" s="483">
        <f>IFERROR(INDEX($G$123:$AU$178,MATCH($E70,$E$123:$E$178,0),MATCH(Z$6,$G$122:$AU$122,0)),0)*$E$190</f>
        <v>31.494801163848638</v>
      </c>
      <c r="AA70" s="483">
        <f>IFERROR(INDEX($G$123:$AU$178,MATCH($E70,$E$123:$E$178,0),MATCH(AA$6,$G$122:$AU$122,0)),0)*$E$190</f>
        <v>32.104560774081321</v>
      </c>
      <c r="AB70" s="483">
        <f>IFERROR(INDEX($G$123:$AU$178,MATCH($E70,$E$123:$E$178,0),MATCH(AB$6,$G$122:$AU$122,0)),0)*$E$190</f>
        <v>31.950766470971942</v>
      </c>
      <c r="AC70" s="483">
        <f>IFERROR(INDEX($G$123:$AU$178,MATCH($E70,$E$123:$E$178,0),MATCH(AC$6,$G$122:$AU$122,0)),0)*$E$190</f>
        <v>31.79697216786257</v>
      </c>
      <c r="AD70" s="483">
        <f>IFERROR(INDEX($G$123:$AU$178,MATCH($E70,$E$123:$E$178,0),MATCH(AD$6,$G$122:$AU$122,0)),0)*$E$190</f>
        <v>31.643177864753202</v>
      </c>
      <c r="AE70" s="483">
        <f>IFERROR(INDEX($G$123:$AU$178,MATCH($E70,$E$123:$E$178,0),MATCH(AE$6,$G$122:$AU$122,0)),0)*$E$190</f>
        <v>31.489383561643827</v>
      </c>
      <c r="AF70" s="483">
        <f>IFERROR(INDEX($G$123:$AU$178,MATCH($E70,$E$123:$E$178,0),MATCH(AF$6,$G$122:$AU$122,0)),0)*$E$190</f>
        <v>31.335589258534458</v>
      </c>
      <c r="AG70" s="483">
        <f>IFERROR(INDEX($G$123:$AU$178,MATCH($E70,$E$123:$E$178,0),MATCH(AG$6,$G$122:$AU$122,0)),0)*$E$190</f>
        <v>31.181794955425087</v>
      </c>
      <c r="AH70" s="483">
        <f>IFERROR(INDEX($G$123:$AU$178,MATCH($E70,$E$123:$E$178,0),MATCH(AH$6,$G$122:$AU$122,0)),0)*$E$190</f>
        <v>31.028000652315718</v>
      </c>
      <c r="AI70" s="483">
        <f>IFERROR(INDEX($G$123:$AU$178,MATCH($E70,$E$123:$E$178,0),MATCH(AI$6,$G$122:$AU$122,0)),0)*$E$190</f>
        <v>30.87420634920635</v>
      </c>
      <c r="AJ70" s="483">
        <f>IFERROR(INDEX($G$123:$AU$178,MATCH($E70,$E$123:$E$178,0),MATCH(AJ$6,$G$122:$AU$122,0)),0)*$E$190</f>
        <v>30.720412046096975</v>
      </c>
      <c r="AK70" s="483">
        <f>IFERROR(INDEX($G$123:$AU$178,MATCH($E70,$E$123:$E$178,0),MATCH(AK$6,$G$122:$AU$122,0)),0)*$E$190</f>
        <v>30.566617742987603</v>
      </c>
      <c r="AL70" s="483">
        <f>IFERROR(INDEX($G$123:$AU$178,MATCH($E70,$E$123:$E$178,0),MATCH(AL$6,$G$122:$AU$122,0)),0)*$E$190</f>
        <v>30.412823439878235</v>
      </c>
      <c r="AM70" s="483">
        <f>IFERROR(INDEX($G$123:$AU$178,MATCH($E70,$E$123:$E$178,0),MATCH(AM$6,$G$122:$AU$122,0)),0)*$E$190</f>
        <v>30.259029136768859</v>
      </c>
      <c r="AN70" s="483">
        <f>IFERROR(INDEX($G$123:$AU$178,MATCH($E70,$E$123:$E$178,0),MATCH(AN$6,$G$122:$AU$122,0)),0)*$E$190</f>
        <v>30.105234833659487</v>
      </c>
      <c r="AO70" s="483">
        <f>IFERROR(INDEX($G$123:$AU$178,MATCH($E70,$E$123:$E$178,0),MATCH(AO$6,$G$122:$AU$122,0)),0)*$E$190</f>
        <v>29.951440530550119</v>
      </c>
      <c r="AP70" s="483">
        <f>IFERROR(INDEX($G$123:$AU$178,MATCH($E70,$E$123:$E$178,0),MATCH(AP$6,$G$122:$AU$122,0)),0)*$E$190</f>
        <v>29.797646227440747</v>
      </c>
      <c r="AQ70" s="483">
        <f>IFERROR(INDEX($G$123:$AU$178,MATCH($E70,$E$123:$E$178,0),MATCH(AQ$6,$G$122:$AU$122,0)),0)*$E$190</f>
        <v>29.643851924331376</v>
      </c>
      <c r="AR70" s="483">
        <f>IFERROR(INDEX($G$123:$AU$178,MATCH($E70,$E$123:$E$178,0),MATCH(AR$6,$G$122:$AU$122,0)),0)*$E$190</f>
        <v>29.490057621222004</v>
      </c>
      <c r="AS70" s="483">
        <f>IFERROR(INDEX($G$123:$AU$178,MATCH($E70,$E$123:$E$178,0),MATCH(AS$6,$G$122:$AU$122,0)),0)*$E$190</f>
        <v>29.336263318112636</v>
      </c>
      <c r="AT70" s="483">
        <f>IFERROR(INDEX($G$123:$AU$178,MATCH($E70,$E$123:$E$178,0),MATCH(AT$6,$G$122:$AU$122,0)),0)*$E$190</f>
        <v>29.182469015003264</v>
      </c>
      <c r="AU70" s="483">
        <f>IFERROR(INDEX($G$123:$AU$178,MATCH($E70,$E$123:$E$178,0),MATCH(AU$6,$G$122:$AU$122,0)),0)*$E$190</f>
        <v>29.028674711893892</v>
      </c>
      <c r="AV70" s="484">
        <v>5</v>
      </c>
      <c r="AW70" s="483">
        <f>IFERROR(INDEX('2010'!$D$6:$T$8,MATCH(LEFT($B70,3),'2010'!$A$6:$A$8,0),MATCH(RIGHT($B70,3),'2010'!$D$3:$T$3,0))/1000,0)</f>
        <v>2190.8213999999998</v>
      </c>
      <c r="AX70" s="483">
        <f>IFERROR(INDEX('2015'!$D$6:$T$8,MATCH(LEFT($B70,3),'2015'!$A$6:$A$8,0),MATCH(RIGHT($B70,3),'2015'!$D$3:$T$3,0))/1000,0)</f>
        <v>1793.93</v>
      </c>
      <c r="AY70" s="483">
        <f>IFERROR(INDEX('2019'!$D$6:$T$8,MATCH(LEFT($B70,3),'2019'!$A$6:$A$8,0),MATCH(RIGHT($B70,3),'2019'!$D$3:$T$3,0))/1000,0)</f>
        <v>1616.0766999999998</v>
      </c>
      <c r="AZ70" s="484">
        <v>5</v>
      </c>
      <c r="BA70" s="602">
        <v>0</v>
      </c>
      <c r="BB70" s="602">
        <v>0</v>
      </c>
      <c r="BC70" s="602">
        <v>0</v>
      </c>
      <c r="BD70" s="602">
        <v>5</v>
      </c>
      <c r="BE70" s="602">
        <v>0</v>
      </c>
      <c r="BF70" s="602">
        <v>0</v>
      </c>
      <c r="BG70" s="602">
        <v>0</v>
      </c>
      <c r="BH70" s="602">
        <v>5</v>
      </c>
      <c r="BS70" s="483"/>
      <c r="BT70" s="483"/>
      <c r="BU70" s="483"/>
      <c r="BV70" s="483"/>
      <c r="BW70" s="483"/>
      <c r="BX70" s="483"/>
      <c r="BY70" s="602"/>
      <c r="BZ70" s="602"/>
      <c r="CA70" s="602"/>
      <c r="CB70" s="602"/>
      <c r="CC70" s="602"/>
      <c r="CD70" s="602"/>
      <c r="CE70" s="602"/>
      <c r="CF70" s="602"/>
      <c r="CG70" s="602"/>
      <c r="CH70" s="602"/>
      <c r="CI70" s="602"/>
      <c r="CJ70" s="602"/>
      <c r="CK70" s="602"/>
      <c r="CL70" s="602"/>
      <c r="CM70" s="602"/>
      <c r="CN70" s="602"/>
      <c r="CO70" s="602"/>
      <c r="CP70" s="602"/>
      <c r="CQ70" s="602"/>
      <c r="CR70" s="602"/>
      <c r="CS70" s="602"/>
      <c r="CT70" s="602"/>
      <c r="CU70" s="602"/>
      <c r="CV70" s="602"/>
      <c r="CW70" s="602"/>
      <c r="CX70" s="602"/>
      <c r="CY70" s="602"/>
      <c r="CZ70" s="602"/>
      <c r="DA70" s="602"/>
      <c r="DB70" s="602"/>
      <c r="DC70" s="602"/>
      <c r="DD70" s="602"/>
      <c r="DE70" s="602"/>
      <c r="DF70" s="602"/>
      <c r="DG70" s="602"/>
    </row>
    <row r="71" spans="2:111" ht="14.4">
      <c r="B71" s="8" t="str">
        <f>Processes!D98</f>
        <v>MINWIN</v>
      </c>
      <c r="C71" s="8" t="str">
        <f>Processes!E98</f>
        <v>Mining technology - Wind</v>
      </c>
      <c r="D71" s="216"/>
      <c r="E71" s="216" t="str">
        <f t="shared" si="3"/>
        <v>WIN</v>
      </c>
      <c r="F71" s="1119" t="str">
        <f t="shared" si="1"/>
        <v>MKr19</v>
      </c>
      <c r="G71" s="483">
        <f>IFERROR(INDEX($G$123:$AU$178,MATCH($E71,$E$123:$E$178,0),MATCH(G$6,$G$122:$AU$122,0)),0)*$E$190</f>
        <v>0</v>
      </c>
      <c r="H71" s="483">
        <f>IFERROR(INDEX($G$123:$AU$178,MATCH($E71,$E$123:$E$178,0),MATCH(H$6,$G$122:$AU$122,0)),0)*$E$190</f>
        <v>0</v>
      </c>
      <c r="I71" s="483">
        <f>IFERROR(INDEX($G$123:$AU$178,MATCH($E71,$E$123:$E$178,0),MATCH(I$6,$G$122:$AU$122,0)),0)*$E$190</f>
        <v>0</v>
      </c>
      <c r="J71" s="483">
        <f>IFERROR(INDEX($G$123:$AU$178,MATCH($E71,$E$123:$E$178,0),MATCH(J$6,$G$122:$AU$122,0)),0)*$E$190</f>
        <v>0</v>
      </c>
      <c r="K71" s="483">
        <f>IFERROR(INDEX($G$123:$AU$178,MATCH($E71,$E$123:$E$178,0),MATCH(K$6,$G$122:$AU$122,0)),0)*$E$190</f>
        <v>0</v>
      </c>
      <c r="L71" s="483">
        <f>IFERROR(INDEX($G$123:$AU$178,MATCH($E71,$E$123:$E$178,0),MATCH(L$6,$G$122:$AU$122,0)),0)*$E$190</f>
        <v>0</v>
      </c>
      <c r="M71" s="483">
        <f>IFERROR(INDEX($G$123:$AU$178,MATCH($E71,$E$123:$E$178,0),MATCH(M$6,$G$122:$AU$122,0)),0)*$E$190</f>
        <v>0</v>
      </c>
      <c r="N71" s="483">
        <f>IFERROR(INDEX($G$123:$AU$178,MATCH($E71,$E$123:$E$178,0),MATCH(N$6,$G$122:$AU$122,0)),0)*$E$190</f>
        <v>0</v>
      </c>
      <c r="O71" s="483">
        <f>IFERROR(INDEX($G$123:$AU$178,MATCH($E71,$E$123:$E$178,0),MATCH(O$6,$G$122:$AU$122,0)),0)*$E$190</f>
        <v>0</v>
      </c>
      <c r="P71" s="483">
        <f>IFERROR(INDEX($G$123:$AU$178,MATCH($E71,$E$123:$E$178,0),MATCH(P$6,$G$122:$AU$122,0)),0)*$E$190</f>
        <v>0</v>
      </c>
      <c r="Q71" s="483">
        <f>IFERROR(INDEX($G$123:$AU$178,MATCH($E71,$E$123:$E$178,0),MATCH(Q$6,$G$122:$AU$122,0)),0)*$E$190</f>
        <v>0</v>
      </c>
      <c r="R71" s="483">
        <f>IFERROR(INDEX($G$123:$AU$178,MATCH($E71,$E$123:$E$178,0),MATCH(R$6,$G$122:$AU$122,0)),0)*$E$190</f>
        <v>0</v>
      </c>
      <c r="S71" s="483">
        <f>IFERROR(INDEX($G$123:$AU$178,MATCH($E71,$E$123:$E$178,0),MATCH(S$6,$G$122:$AU$122,0)),0)*$E$190</f>
        <v>0</v>
      </c>
      <c r="T71" s="483">
        <f>IFERROR(INDEX($G$123:$AU$178,MATCH($E71,$E$123:$E$178,0),MATCH(T$6,$G$122:$AU$122,0)),0)*$E$190</f>
        <v>0</v>
      </c>
      <c r="U71" s="483">
        <f>IFERROR(INDEX($G$123:$AU$178,MATCH($E71,$E$123:$E$178,0),MATCH(U$6,$G$122:$AU$122,0)),0)*$E$190</f>
        <v>0</v>
      </c>
      <c r="V71" s="483">
        <f>IFERROR(INDEX($G$123:$AU$178,MATCH($E71,$E$123:$E$178,0),MATCH(V$6,$G$122:$AU$122,0)),0)*$E$190</f>
        <v>0</v>
      </c>
      <c r="W71" s="483">
        <f>IFERROR(INDEX($G$123:$AU$178,MATCH($E71,$E$123:$E$178,0),MATCH(W$6,$G$122:$AU$122,0)),0)*$E$190</f>
        <v>0</v>
      </c>
      <c r="X71" s="483">
        <f>IFERROR(INDEX($G$123:$AU$178,MATCH($E71,$E$123:$E$178,0),MATCH(X$6,$G$122:$AU$122,0)),0)*$E$190</f>
        <v>0</v>
      </c>
      <c r="Y71" s="483">
        <f>IFERROR(INDEX($G$123:$AU$178,MATCH($E71,$E$123:$E$178,0),MATCH(Y$6,$G$122:$AU$122,0)),0)*$E$190</f>
        <v>0</v>
      </c>
      <c r="Z71" s="483">
        <f>IFERROR(INDEX($G$123:$AU$178,MATCH($E71,$E$123:$E$178,0),MATCH(Z$6,$G$122:$AU$122,0)),0)*$E$190</f>
        <v>0</v>
      </c>
      <c r="AA71" s="483">
        <f>IFERROR(INDEX($G$123:$AU$178,MATCH($E71,$E$123:$E$178,0),MATCH(AA$6,$G$122:$AU$122,0)),0)*$E$190</f>
        <v>0</v>
      </c>
      <c r="AB71" s="483">
        <f>IFERROR(INDEX($G$123:$AU$178,MATCH($E71,$E$123:$E$178,0),MATCH(AB$6,$G$122:$AU$122,0)),0)*$E$190</f>
        <v>0</v>
      </c>
      <c r="AC71" s="483">
        <f>IFERROR(INDEX($G$123:$AU$178,MATCH($E71,$E$123:$E$178,0),MATCH(AC$6,$G$122:$AU$122,0)),0)*$E$190</f>
        <v>0</v>
      </c>
      <c r="AD71" s="483">
        <f>IFERROR(INDEX($G$123:$AU$178,MATCH($E71,$E$123:$E$178,0),MATCH(AD$6,$G$122:$AU$122,0)),0)*$E$190</f>
        <v>0</v>
      </c>
      <c r="AE71" s="483">
        <f>IFERROR(INDEX($G$123:$AU$178,MATCH($E71,$E$123:$E$178,0),MATCH(AE$6,$G$122:$AU$122,0)),0)*$E$190</f>
        <v>0</v>
      </c>
      <c r="AF71" s="483">
        <f>IFERROR(INDEX($G$123:$AU$178,MATCH($E71,$E$123:$E$178,0),MATCH(AF$6,$G$122:$AU$122,0)),0)*$E$190</f>
        <v>0</v>
      </c>
      <c r="AG71" s="483">
        <f>IFERROR(INDEX($G$123:$AU$178,MATCH($E71,$E$123:$E$178,0),MATCH(AG$6,$G$122:$AU$122,0)),0)*$E$190</f>
        <v>0</v>
      </c>
      <c r="AH71" s="483">
        <f>IFERROR(INDEX($G$123:$AU$178,MATCH($E71,$E$123:$E$178,0),MATCH(AH$6,$G$122:$AU$122,0)),0)*$E$190</f>
        <v>0</v>
      </c>
      <c r="AI71" s="483">
        <f>IFERROR(INDEX($G$123:$AU$178,MATCH($E71,$E$123:$E$178,0),MATCH(AI$6,$G$122:$AU$122,0)),0)*$E$190</f>
        <v>0</v>
      </c>
      <c r="AJ71" s="483">
        <f>IFERROR(INDEX($G$123:$AU$178,MATCH($E71,$E$123:$E$178,0),MATCH(AJ$6,$G$122:$AU$122,0)),0)*$E$190</f>
        <v>0</v>
      </c>
      <c r="AK71" s="483">
        <f>IFERROR(INDEX($G$123:$AU$178,MATCH($E71,$E$123:$E$178,0),MATCH(AK$6,$G$122:$AU$122,0)),0)*$E$190</f>
        <v>0</v>
      </c>
      <c r="AL71" s="483">
        <f>IFERROR(INDEX($G$123:$AU$178,MATCH($E71,$E$123:$E$178,0),MATCH(AL$6,$G$122:$AU$122,0)),0)*$E$190</f>
        <v>0</v>
      </c>
      <c r="AM71" s="483">
        <f>IFERROR(INDEX($G$123:$AU$178,MATCH($E71,$E$123:$E$178,0),MATCH(AM$6,$G$122:$AU$122,0)),0)*$E$190</f>
        <v>0</v>
      </c>
      <c r="AN71" s="483">
        <f>IFERROR(INDEX($G$123:$AU$178,MATCH($E71,$E$123:$E$178,0),MATCH(AN$6,$G$122:$AU$122,0)),0)*$E$190</f>
        <v>0</v>
      </c>
      <c r="AO71" s="483">
        <f>IFERROR(INDEX($G$123:$AU$178,MATCH($E71,$E$123:$E$178,0),MATCH(AO$6,$G$122:$AU$122,0)),0)*$E$190</f>
        <v>0</v>
      </c>
      <c r="AP71" s="483">
        <f>IFERROR(INDEX($G$123:$AU$178,MATCH($E71,$E$123:$E$178,0),MATCH(AP$6,$G$122:$AU$122,0)),0)*$E$190</f>
        <v>0</v>
      </c>
      <c r="AQ71" s="483">
        <f>IFERROR(INDEX($G$123:$AU$178,MATCH($E71,$E$123:$E$178,0),MATCH(AQ$6,$G$122:$AU$122,0)),0)*$E$190</f>
        <v>0</v>
      </c>
      <c r="AR71" s="483">
        <f>IFERROR(INDEX($G$123:$AU$178,MATCH($E71,$E$123:$E$178,0),MATCH(AR$6,$G$122:$AU$122,0)),0)*$E$190</f>
        <v>0</v>
      </c>
      <c r="AS71" s="483">
        <f>IFERROR(INDEX($G$123:$AU$178,MATCH($E71,$E$123:$E$178,0),MATCH(AS$6,$G$122:$AU$122,0)),0)*$E$190</f>
        <v>0</v>
      </c>
      <c r="AT71" s="483">
        <f>IFERROR(INDEX($G$123:$AU$178,MATCH($E71,$E$123:$E$178,0),MATCH(AT$6,$G$122:$AU$122,0)),0)*$E$190</f>
        <v>0</v>
      </c>
      <c r="AU71" s="483">
        <f>IFERROR(INDEX($G$123:$AU$178,MATCH($E71,$E$123:$E$178,0),MATCH(AU$6,$G$122:$AU$122,0)),0)*$E$190</f>
        <v>0</v>
      </c>
      <c r="AV71" s="484">
        <v>5</v>
      </c>
    </row>
    <row r="72" spans="2:111" ht="14.4">
      <c r="B72" s="8" t="str">
        <f>Processes!D99</f>
        <v>MINHYD</v>
      </c>
      <c r="C72" s="8" t="str">
        <f>Processes!E99</f>
        <v>Mining technology - Hydro</v>
      </c>
      <c r="D72" s="216"/>
      <c r="E72" s="216" t="str">
        <f t="shared" si="3"/>
        <v>HYD</v>
      </c>
      <c r="F72" s="1119" t="str">
        <f t="shared" si="1"/>
        <v>MKr19</v>
      </c>
      <c r="G72" s="483">
        <f>IFERROR(INDEX($G$123:$AU$178,MATCH($E72,$E$123:$E$178,0),MATCH(G$6,$G$122:$AU$122,0)),0)*$E$190</f>
        <v>0</v>
      </c>
      <c r="H72" s="483">
        <f>IFERROR(INDEX($G$123:$AU$178,MATCH($E72,$E$123:$E$178,0),MATCH(H$6,$G$122:$AU$122,0)),0)*$E$190</f>
        <v>0</v>
      </c>
      <c r="I72" s="483">
        <f>IFERROR(INDEX($G$123:$AU$178,MATCH($E72,$E$123:$E$178,0),MATCH(I$6,$G$122:$AU$122,0)),0)*$E$190</f>
        <v>0</v>
      </c>
      <c r="J72" s="483">
        <f>IFERROR(INDEX($G$123:$AU$178,MATCH($E72,$E$123:$E$178,0),MATCH(J$6,$G$122:$AU$122,0)),0)*$E$190</f>
        <v>0</v>
      </c>
      <c r="K72" s="483">
        <f>IFERROR(INDEX($G$123:$AU$178,MATCH($E72,$E$123:$E$178,0),MATCH(K$6,$G$122:$AU$122,0)),0)*$E$190</f>
        <v>0</v>
      </c>
      <c r="L72" s="483">
        <f>IFERROR(INDEX($G$123:$AU$178,MATCH($E72,$E$123:$E$178,0),MATCH(L$6,$G$122:$AU$122,0)),0)*$E$190</f>
        <v>0</v>
      </c>
      <c r="M72" s="483">
        <f>IFERROR(INDEX($G$123:$AU$178,MATCH($E72,$E$123:$E$178,0),MATCH(M$6,$G$122:$AU$122,0)),0)*$E$190</f>
        <v>0</v>
      </c>
      <c r="N72" s="483">
        <f>IFERROR(INDEX($G$123:$AU$178,MATCH($E72,$E$123:$E$178,0),MATCH(N$6,$G$122:$AU$122,0)),0)*$E$190</f>
        <v>0</v>
      </c>
      <c r="O72" s="483">
        <f>IFERROR(INDEX($G$123:$AU$178,MATCH($E72,$E$123:$E$178,0),MATCH(O$6,$G$122:$AU$122,0)),0)*$E$190</f>
        <v>0</v>
      </c>
      <c r="P72" s="483">
        <f>IFERROR(INDEX($G$123:$AU$178,MATCH($E72,$E$123:$E$178,0),MATCH(P$6,$G$122:$AU$122,0)),0)*$E$190</f>
        <v>0</v>
      </c>
      <c r="Q72" s="483">
        <f>IFERROR(INDEX($G$123:$AU$178,MATCH($E72,$E$123:$E$178,0),MATCH(Q$6,$G$122:$AU$122,0)),0)*$E$190</f>
        <v>0</v>
      </c>
      <c r="R72" s="483">
        <f>IFERROR(INDEX($G$123:$AU$178,MATCH($E72,$E$123:$E$178,0),MATCH(R$6,$G$122:$AU$122,0)),0)*$E$190</f>
        <v>0</v>
      </c>
      <c r="S72" s="483">
        <f>IFERROR(INDEX($G$123:$AU$178,MATCH($E72,$E$123:$E$178,0),MATCH(S$6,$G$122:$AU$122,0)),0)*$E$190</f>
        <v>0</v>
      </c>
      <c r="T72" s="483">
        <f>IFERROR(INDEX($G$123:$AU$178,MATCH($E72,$E$123:$E$178,0),MATCH(T$6,$G$122:$AU$122,0)),0)*$E$190</f>
        <v>0</v>
      </c>
      <c r="U72" s="483">
        <f>IFERROR(INDEX($G$123:$AU$178,MATCH($E72,$E$123:$E$178,0),MATCH(U$6,$G$122:$AU$122,0)),0)*$E$190</f>
        <v>0</v>
      </c>
      <c r="V72" s="483">
        <f>IFERROR(INDEX($G$123:$AU$178,MATCH($E72,$E$123:$E$178,0),MATCH(V$6,$G$122:$AU$122,0)),0)*$E$190</f>
        <v>0</v>
      </c>
      <c r="W72" s="483">
        <f>IFERROR(INDEX($G$123:$AU$178,MATCH($E72,$E$123:$E$178,0),MATCH(W$6,$G$122:$AU$122,0)),0)*$E$190</f>
        <v>0</v>
      </c>
      <c r="X72" s="483">
        <f>IFERROR(INDEX($G$123:$AU$178,MATCH($E72,$E$123:$E$178,0),MATCH(X$6,$G$122:$AU$122,0)),0)*$E$190</f>
        <v>0</v>
      </c>
      <c r="Y72" s="483">
        <f>IFERROR(INDEX($G$123:$AU$178,MATCH($E72,$E$123:$E$178,0),MATCH(Y$6,$G$122:$AU$122,0)),0)*$E$190</f>
        <v>0</v>
      </c>
      <c r="Z72" s="483">
        <f>IFERROR(INDEX($G$123:$AU$178,MATCH($E72,$E$123:$E$178,0),MATCH(Z$6,$G$122:$AU$122,0)),0)*$E$190</f>
        <v>0</v>
      </c>
      <c r="AA72" s="483">
        <f>IFERROR(INDEX($G$123:$AU$178,MATCH($E72,$E$123:$E$178,0),MATCH(AA$6,$G$122:$AU$122,0)),0)*$E$190</f>
        <v>0</v>
      </c>
      <c r="AB72" s="483">
        <f>IFERROR(INDEX($G$123:$AU$178,MATCH($E72,$E$123:$E$178,0),MATCH(AB$6,$G$122:$AU$122,0)),0)*$E$190</f>
        <v>0</v>
      </c>
      <c r="AC72" s="483">
        <f>IFERROR(INDEX($G$123:$AU$178,MATCH($E72,$E$123:$E$178,0),MATCH(AC$6,$G$122:$AU$122,0)),0)*$E$190</f>
        <v>0</v>
      </c>
      <c r="AD72" s="483">
        <f>IFERROR(INDEX($G$123:$AU$178,MATCH($E72,$E$123:$E$178,0),MATCH(AD$6,$G$122:$AU$122,0)),0)*$E$190</f>
        <v>0</v>
      </c>
      <c r="AE72" s="483">
        <f>IFERROR(INDEX($G$123:$AU$178,MATCH($E72,$E$123:$E$178,0),MATCH(AE$6,$G$122:$AU$122,0)),0)*$E$190</f>
        <v>0</v>
      </c>
      <c r="AF72" s="483">
        <f>IFERROR(INDEX($G$123:$AU$178,MATCH($E72,$E$123:$E$178,0),MATCH(AF$6,$G$122:$AU$122,0)),0)*$E$190</f>
        <v>0</v>
      </c>
      <c r="AG72" s="483">
        <f>IFERROR(INDEX($G$123:$AU$178,MATCH($E72,$E$123:$E$178,0),MATCH(AG$6,$G$122:$AU$122,0)),0)*$E$190</f>
        <v>0</v>
      </c>
      <c r="AH72" s="483">
        <f>IFERROR(INDEX($G$123:$AU$178,MATCH($E72,$E$123:$E$178,0),MATCH(AH$6,$G$122:$AU$122,0)),0)*$E$190</f>
        <v>0</v>
      </c>
      <c r="AI72" s="483">
        <f>IFERROR(INDEX($G$123:$AU$178,MATCH($E72,$E$123:$E$178,0),MATCH(AI$6,$G$122:$AU$122,0)),0)*$E$190</f>
        <v>0</v>
      </c>
      <c r="AJ72" s="483">
        <f>IFERROR(INDEX($G$123:$AU$178,MATCH($E72,$E$123:$E$178,0),MATCH(AJ$6,$G$122:$AU$122,0)),0)*$E$190</f>
        <v>0</v>
      </c>
      <c r="AK72" s="483">
        <f>IFERROR(INDEX($G$123:$AU$178,MATCH($E72,$E$123:$E$178,0),MATCH(AK$6,$G$122:$AU$122,0)),0)*$E$190</f>
        <v>0</v>
      </c>
      <c r="AL72" s="483">
        <f>IFERROR(INDEX($G$123:$AU$178,MATCH($E72,$E$123:$E$178,0),MATCH(AL$6,$G$122:$AU$122,0)),0)*$E$190</f>
        <v>0</v>
      </c>
      <c r="AM72" s="483">
        <f>IFERROR(INDEX($G$123:$AU$178,MATCH($E72,$E$123:$E$178,0),MATCH(AM$6,$G$122:$AU$122,0)),0)*$E$190</f>
        <v>0</v>
      </c>
      <c r="AN72" s="483">
        <f>IFERROR(INDEX($G$123:$AU$178,MATCH($E72,$E$123:$E$178,0),MATCH(AN$6,$G$122:$AU$122,0)),0)*$E$190</f>
        <v>0</v>
      </c>
      <c r="AO72" s="483">
        <f>IFERROR(INDEX($G$123:$AU$178,MATCH($E72,$E$123:$E$178,0),MATCH(AO$6,$G$122:$AU$122,0)),0)*$E$190</f>
        <v>0</v>
      </c>
      <c r="AP72" s="483">
        <f>IFERROR(INDEX($G$123:$AU$178,MATCH($E72,$E$123:$E$178,0),MATCH(AP$6,$G$122:$AU$122,0)),0)*$E$190</f>
        <v>0</v>
      </c>
      <c r="AQ72" s="483">
        <f>IFERROR(INDEX($G$123:$AU$178,MATCH($E72,$E$123:$E$178,0),MATCH(AQ$6,$G$122:$AU$122,0)),0)*$E$190</f>
        <v>0</v>
      </c>
      <c r="AR72" s="483">
        <f>IFERROR(INDEX($G$123:$AU$178,MATCH($E72,$E$123:$E$178,0),MATCH(AR$6,$G$122:$AU$122,0)),0)*$E$190</f>
        <v>0</v>
      </c>
      <c r="AS72" s="483">
        <f>IFERROR(INDEX($G$123:$AU$178,MATCH($E72,$E$123:$E$178,0),MATCH(AS$6,$G$122:$AU$122,0)),0)*$E$190</f>
        <v>0</v>
      </c>
      <c r="AT72" s="483">
        <f>IFERROR(INDEX($G$123:$AU$178,MATCH($E72,$E$123:$E$178,0),MATCH(AT$6,$G$122:$AU$122,0)),0)*$E$190</f>
        <v>0</v>
      </c>
      <c r="AU72" s="483">
        <f>IFERROR(INDEX($G$123:$AU$178,MATCH($E72,$E$123:$E$178,0),MATCH(AU$6,$G$122:$AU$122,0)),0)*$E$190</f>
        <v>0</v>
      </c>
      <c r="AV72" s="484">
        <v>5</v>
      </c>
    </row>
    <row r="73" spans="2:111" ht="14.4">
      <c r="B73" s="8" t="str">
        <f>Processes!D100</f>
        <v>MINSOL</v>
      </c>
      <c r="C73" s="8" t="str">
        <f>Processes!E100</f>
        <v>Mining technology - Solar</v>
      </c>
      <c r="D73" s="216"/>
      <c r="E73" s="216" t="str">
        <f t="shared" si="3"/>
        <v>SOL</v>
      </c>
      <c r="F73" s="1119" t="str">
        <f t="shared" si="1"/>
        <v>MKr19</v>
      </c>
      <c r="G73" s="483">
        <f>IFERROR(INDEX($G$123:$AU$178,MATCH($E73,$E$123:$E$178,0),MATCH(G$6,$G$122:$AU$122,0)),0)*$E$190</f>
        <v>0</v>
      </c>
      <c r="H73" s="483">
        <f>IFERROR(INDEX($G$123:$AU$178,MATCH($E73,$E$123:$E$178,0),MATCH(H$6,$G$122:$AU$122,0)),0)*$E$190</f>
        <v>0</v>
      </c>
      <c r="I73" s="483">
        <f>IFERROR(INDEX($G$123:$AU$178,MATCH($E73,$E$123:$E$178,0),MATCH(I$6,$G$122:$AU$122,0)),0)*$E$190</f>
        <v>0</v>
      </c>
      <c r="J73" s="483">
        <f>IFERROR(INDEX($G$123:$AU$178,MATCH($E73,$E$123:$E$178,0),MATCH(J$6,$G$122:$AU$122,0)),0)*$E$190</f>
        <v>0</v>
      </c>
      <c r="K73" s="483">
        <f>IFERROR(INDEX($G$123:$AU$178,MATCH($E73,$E$123:$E$178,0),MATCH(K$6,$G$122:$AU$122,0)),0)*$E$190</f>
        <v>0</v>
      </c>
      <c r="L73" s="483">
        <f>IFERROR(INDEX($G$123:$AU$178,MATCH($E73,$E$123:$E$178,0),MATCH(L$6,$G$122:$AU$122,0)),0)*$E$190</f>
        <v>0</v>
      </c>
      <c r="M73" s="483">
        <f>IFERROR(INDEX($G$123:$AU$178,MATCH($E73,$E$123:$E$178,0),MATCH(M$6,$G$122:$AU$122,0)),0)*$E$190</f>
        <v>0</v>
      </c>
      <c r="N73" s="483">
        <f>IFERROR(INDEX($G$123:$AU$178,MATCH($E73,$E$123:$E$178,0),MATCH(N$6,$G$122:$AU$122,0)),0)*$E$190</f>
        <v>0</v>
      </c>
      <c r="O73" s="483">
        <f>IFERROR(INDEX($G$123:$AU$178,MATCH($E73,$E$123:$E$178,0),MATCH(O$6,$G$122:$AU$122,0)),0)*$E$190</f>
        <v>0</v>
      </c>
      <c r="P73" s="483">
        <f>IFERROR(INDEX($G$123:$AU$178,MATCH($E73,$E$123:$E$178,0),MATCH(P$6,$G$122:$AU$122,0)),0)*$E$190</f>
        <v>0</v>
      </c>
      <c r="Q73" s="483">
        <f>IFERROR(INDEX($G$123:$AU$178,MATCH($E73,$E$123:$E$178,0),MATCH(Q$6,$G$122:$AU$122,0)),0)*$E$190</f>
        <v>0</v>
      </c>
      <c r="R73" s="483">
        <f>IFERROR(INDEX($G$123:$AU$178,MATCH($E73,$E$123:$E$178,0),MATCH(R$6,$G$122:$AU$122,0)),0)*$E$190</f>
        <v>0</v>
      </c>
      <c r="S73" s="483">
        <f>IFERROR(INDEX($G$123:$AU$178,MATCH($E73,$E$123:$E$178,0),MATCH(S$6,$G$122:$AU$122,0)),0)*$E$190</f>
        <v>0</v>
      </c>
      <c r="T73" s="483">
        <f>IFERROR(INDEX($G$123:$AU$178,MATCH($E73,$E$123:$E$178,0),MATCH(T$6,$G$122:$AU$122,0)),0)*$E$190</f>
        <v>0</v>
      </c>
      <c r="U73" s="483">
        <f>IFERROR(INDEX($G$123:$AU$178,MATCH($E73,$E$123:$E$178,0),MATCH(U$6,$G$122:$AU$122,0)),0)*$E$190</f>
        <v>0</v>
      </c>
      <c r="V73" s="483">
        <f>IFERROR(INDEX($G$123:$AU$178,MATCH($E73,$E$123:$E$178,0),MATCH(V$6,$G$122:$AU$122,0)),0)*$E$190</f>
        <v>0</v>
      </c>
      <c r="W73" s="483">
        <f>IFERROR(INDEX($G$123:$AU$178,MATCH($E73,$E$123:$E$178,0),MATCH(W$6,$G$122:$AU$122,0)),0)*$E$190</f>
        <v>0</v>
      </c>
      <c r="X73" s="483">
        <f>IFERROR(INDEX($G$123:$AU$178,MATCH($E73,$E$123:$E$178,0),MATCH(X$6,$G$122:$AU$122,0)),0)*$E$190</f>
        <v>0</v>
      </c>
      <c r="Y73" s="483">
        <f>IFERROR(INDEX($G$123:$AU$178,MATCH($E73,$E$123:$E$178,0),MATCH(Y$6,$G$122:$AU$122,0)),0)*$E$190</f>
        <v>0</v>
      </c>
      <c r="Z73" s="483">
        <f>IFERROR(INDEX($G$123:$AU$178,MATCH($E73,$E$123:$E$178,0),MATCH(Z$6,$G$122:$AU$122,0)),0)*$E$190</f>
        <v>0</v>
      </c>
      <c r="AA73" s="483">
        <f>IFERROR(INDEX($G$123:$AU$178,MATCH($E73,$E$123:$E$178,0),MATCH(AA$6,$G$122:$AU$122,0)),0)*$E$190</f>
        <v>0</v>
      </c>
      <c r="AB73" s="483">
        <f>IFERROR(INDEX($G$123:$AU$178,MATCH($E73,$E$123:$E$178,0),MATCH(AB$6,$G$122:$AU$122,0)),0)*$E$190</f>
        <v>0</v>
      </c>
      <c r="AC73" s="483">
        <f>IFERROR(INDEX($G$123:$AU$178,MATCH($E73,$E$123:$E$178,0),MATCH(AC$6,$G$122:$AU$122,0)),0)*$E$190</f>
        <v>0</v>
      </c>
      <c r="AD73" s="483">
        <f>IFERROR(INDEX($G$123:$AU$178,MATCH($E73,$E$123:$E$178,0),MATCH(AD$6,$G$122:$AU$122,0)),0)*$E$190</f>
        <v>0</v>
      </c>
      <c r="AE73" s="483">
        <f>IFERROR(INDEX($G$123:$AU$178,MATCH($E73,$E$123:$E$178,0),MATCH(AE$6,$G$122:$AU$122,0)),0)*$E$190</f>
        <v>0</v>
      </c>
      <c r="AF73" s="483">
        <f>IFERROR(INDEX($G$123:$AU$178,MATCH($E73,$E$123:$E$178,0),MATCH(AF$6,$G$122:$AU$122,0)),0)*$E$190</f>
        <v>0</v>
      </c>
      <c r="AG73" s="483">
        <f>IFERROR(INDEX($G$123:$AU$178,MATCH($E73,$E$123:$E$178,0),MATCH(AG$6,$G$122:$AU$122,0)),0)*$E$190</f>
        <v>0</v>
      </c>
      <c r="AH73" s="483">
        <f>IFERROR(INDEX($G$123:$AU$178,MATCH($E73,$E$123:$E$178,0),MATCH(AH$6,$G$122:$AU$122,0)),0)*$E$190</f>
        <v>0</v>
      </c>
      <c r="AI73" s="483">
        <f>IFERROR(INDEX($G$123:$AU$178,MATCH($E73,$E$123:$E$178,0),MATCH(AI$6,$G$122:$AU$122,0)),0)*$E$190</f>
        <v>0</v>
      </c>
      <c r="AJ73" s="483">
        <f>IFERROR(INDEX($G$123:$AU$178,MATCH($E73,$E$123:$E$178,0),MATCH(AJ$6,$G$122:$AU$122,0)),0)*$E$190</f>
        <v>0</v>
      </c>
      <c r="AK73" s="483">
        <f>IFERROR(INDEX($G$123:$AU$178,MATCH($E73,$E$123:$E$178,0),MATCH(AK$6,$G$122:$AU$122,0)),0)*$E$190</f>
        <v>0</v>
      </c>
      <c r="AL73" s="483">
        <f>IFERROR(INDEX($G$123:$AU$178,MATCH($E73,$E$123:$E$178,0),MATCH(AL$6,$G$122:$AU$122,0)),0)*$E$190</f>
        <v>0</v>
      </c>
      <c r="AM73" s="483">
        <f>IFERROR(INDEX($G$123:$AU$178,MATCH($E73,$E$123:$E$178,0),MATCH(AM$6,$G$122:$AU$122,0)),0)*$E$190</f>
        <v>0</v>
      </c>
      <c r="AN73" s="483">
        <f>IFERROR(INDEX($G$123:$AU$178,MATCH($E73,$E$123:$E$178,0),MATCH(AN$6,$G$122:$AU$122,0)),0)*$E$190</f>
        <v>0</v>
      </c>
      <c r="AO73" s="483">
        <f>IFERROR(INDEX($G$123:$AU$178,MATCH($E73,$E$123:$E$178,0),MATCH(AO$6,$G$122:$AU$122,0)),0)*$E$190</f>
        <v>0</v>
      </c>
      <c r="AP73" s="483">
        <f>IFERROR(INDEX($G$123:$AU$178,MATCH($E73,$E$123:$E$178,0),MATCH(AP$6,$G$122:$AU$122,0)),0)*$E$190</f>
        <v>0</v>
      </c>
      <c r="AQ73" s="483">
        <f>IFERROR(INDEX($G$123:$AU$178,MATCH($E73,$E$123:$E$178,0),MATCH(AQ$6,$G$122:$AU$122,0)),0)*$E$190</f>
        <v>0</v>
      </c>
      <c r="AR73" s="483">
        <f>IFERROR(INDEX($G$123:$AU$178,MATCH($E73,$E$123:$E$178,0),MATCH(AR$6,$G$122:$AU$122,0)),0)*$E$190</f>
        <v>0</v>
      </c>
      <c r="AS73" s="483">
        <f>IFERROR(INDEX($G$123:$AU$178,MATCH($E73,$E$123:$E$178,0),MATCH(AS$6,$G$122:$AU$122,0)),0)*$E$190</f>
        <v>0</v>
      </c>
      <c r="AT73" s="483">
        <f>IFERROR(INDEX($G$123:$AU$178,MATCH($E73,$E$123:$E$178,0),MATCH(AT$6,$G$122:$AU$122,0)),0)*$E$190</f>
        <v>0</v>
      </c>
      <c r="AU73" s="483">
        <f>IFERROR(INDEX($G$123:$AU$178,MATCH($E73,$E$123:$E$178,0),MATCH(AU$6,$G$122:$AU$122,0)),0)*$E$190</f>
        <v>0</v>
      </c>
      <c r="AV73" s="484">
        <v>5</v>
      </c>
    </row>
    <row r="74" spans="2:111" ht="14.4">
      <c r="B74" s="8" t="str">
        <f>Processes!D101</f>
        <v>MINGEO</v>
      </c>
      <c r="C74" s="8" t="str">
        <f>Processes!E101</f>
        <v>Mining technology - Geothermal</v>
      </c>
      <c r="D74" s="216"/>
      <c r="E74" s="216" t="str">
        <f t="shared" si="3"/>
        <v>GEO</v>
      </c>
      <c r="F74" s="1119" t="str">
        <f t="shared" si="1"/>
        <v>MKr19</v>
      </c>
      <c r="G74" s="483">
        <f>IFERROR(INDEX($G$123:$AU$178,MATCH($E74,$E$123:$E$178,0),MATCH(G$6,$G$122:$AU$122,0)),0)*$E$190</f>
        <v>0</v>
      </c>
      <c r="H74" s="483">
        <f>IFERROR(INDEX($G$123:$AU$178,MATCH($E74,$E$123:$E$178,0),MATCH(H$6,$G$122:$AU$122,0)),0)*$E$190</f>
        <v>0</v>
      </c>
      <c r="I74" s="483">
        <f>IFERROR(INDEX($G$123:$AU$178,MATCH($E74,$E$123:$E$178,0),MATCH(I$6,$G$122:$AU$122,0)),0)*$E$190</f>
        <v>0</v>
      </c>
      <c r="J74" s="483">
        <f>IFERROR(INDEX($G$123:$AU$178,MATCH($E74,$E$123:$E$178,0),MATCH(J$6,$G$122:$AU$122,0)),0)*$E$190</f>
        <v>0</v>
      </c>
      <c r="K74" s="483">
        <f>IFERROR(INDEX($G$123:$AU$178,MATCH($E74,$E$123:$E$178,0),MATCH(K$6,$G$122:$AU$122,0)),0)*$E$190</f>
        <v>0</v>
      </c>
      <c r="L74" s="483">
        <f>IFERROR(INDEX($G$123:$AU$178,MATCH($E74,$E$123:$E$178,0),MATCH(L$6,$G$122:$AU$122,0)),0)*$E$190</f>
        <v>0</v>
      </c>
      <c r="M74" s="483">
        <f>IFERROR(INDEX($G$123:$AU$178,MATCH($E74,$E$123:$E$178,0),MATCH(M$6,$G$122:$AU$122,0)),0)*$E$190</f>
        <v>0</v>
      </c>
      <c r="N74" s="483">
        <f>IFERROR(INDEX($G$123:$AU$178,MATCH($E74,$E$123:$E$178,0),MATCH(N$6,$G$122:$AU$122,0)),0)*$E$190</f>
        <v>0</v>
      </c>
      <c r="O74" s="483">
        <f>IFERROR(INDEX($G$123:$AU$178,MATCH($E74,$E$123:$E$178,0),MATCH(O$6,$G$122:$AU$122,0)),0)*$E$190</f>
        <v>0</v>
      </c>
      <c r="P74" s="483">
        <f>IFERROR(INDEX($G$123:$AU$178,MATCH($E74,$E$123:$E$178,0),MATCH(P$6,$G$122:$AU$122,0)),0)*$E$190</f>
        <v>0</v>
      </c>
      <c r="Q74" s="483">
        <f>IFERROR(INDEX($G$123:$AU$178,MATCH($E74,$E$123:$E$178,0),MATCH(Q$6,$G$122:$AU$122,0)),0)*$E$190</f>
        <v>0</v>
      </c>
      <c r="R74" s="483">
        <f>IFERROR(INDEX($G$123:$AU$178,MATCH($E74,$E$123:$E$178,0),MATCH(R$6,$G$122:$AU$122,0)),0)*$E$190</f>
        <v>0</v>
      </c>
      <c r="S74" s="483">
        <f>IFERROR(INDEX($G$123:$AU$178,MATCH($E74,$E$123:$E$178,0),MATCH(S$6,$G$122:$AU$122,0)),0)*$E$190</f>
        <v>0</v>
      </c>
      <c r="T74" s="483">
        <f>IFERROR(INDEX($G$123:$AU$178,MATCH($E74,$E$123:$E$178,0),MATCH(T$6,$G$122:$AU$122,0)),0)*$E$190</f>
        <v>0</v>
      </c>
      <c r="U74" s="483">
        <f>IFERROR(INDEX($G$123:$AU$178,MATCH($E74,$E$123:$E$178,0),MATCH(U$6,$G$122:$AU$122,0)),0)*$E$190</f>
        <v>0</v>
      </c>
      <c r="V74" s="483">
        <f>IFERROR(INDEX($G$123:$AU$178,MATCH($E74,$E$123:$E$178,0),MATCH(V$6,$G$122:$AU$122,0)),0)*$E$190</f>
        <v>0</v>
      </c>
      <c r="W74" s="483">
        <f>IFERROR(INDEX($G$123:$AU$178,MATCH($E74,$E$123:$E$178,0),MATCH(W$6,$G$122:$AU$122,0)),0)*$E$190</f>
        <v>0</v>
      </c>
      <c r="X74" s="483">
        <f>IFERROR(INDEX($G$123:$AU$178,MATCH($E74,$E$123:$E$178,0),MATCH(X$6,$G$122:$AU$122,0)),0)*$E$190</f>
        <v>0</v>
      </c>
      <c r="Y74" s="483">
        <f>IFERROR(INDEX($G$123:$AU$178,MATCH($E74,$E$123:$E$178,0),MATCH(Y$6,$G$122:$AU$122,0)),0)*$E$190</f>
        <v>0</v>
      </c>
      <c r="Z74" s="483">
        <f>IFERROR(INDEX($G$123:$AU$178,MATCH($E74,$E$123:$E$178,0),MATCH(Z$6,$G$122:$AU$122,0)),0)*$E$190</f>
        <v>0</v>
      </c>
      <c r="AA74" s="483">
        <f>IFERROR(INDEX($G$123:$AU$178,MATCH($E74,$E$123:$E$178,0),MATCH(AA$6,$G$122:$AU$122,0)),0)*$E$190</f>
        <v>0</v>
      </c>
      <c r="AB74" s="483">
        <f>IFERROR(INDEX($G$123:$AU$178,MATCH($E74,$E$123:$E$178,0),MATCH(AB$6,$G$122:$AU$122,0)),0)*$E$190</f>
        <v>0</v>
      </c>
      <c r="AC74" s="483">
        <f>IFERROR(INDEX($G$123:$AU$178,MATCH($E74,$E$123:$E$178,0),MATCH(AC$6,$G$122:$AU$122,0)),0)*$E$190</f>
        <v>0</v>
      </c>
      <c r="AD74" s="483">
        <f>IFERROR(INDEX($G$123:$AU$178,MATCH($E74,$E$123:$E$178,0),MATCH(AD$6,$G$122:$AU$122,0)),0)*$E$190</f>
        <v>0</v>
      </c>
      <c r="AE74" s="483">
        <f>IFERROR(INDEX($G$123:$AU$178,MATCH($E74,$E$123:$E$178,0),MATCH(AE$6,$G$122:$AU$122,0)),0)*$E$190</f>
        <v>0</v>
      </c>
      <c r="AF74" s="483">
        <f>IFERROR(INDEX($G$123:$AU$178,MATCH($E74,$E$123:$E$178,0),MATCH(AF$6,$G$122:$AU$122,0)),0)*$E$190</f>
        <v>0</v>
      </c>
      <c r="AG74" s="483">
        <f>IFERROR(INDEX($G$123:$AU$178,MATCH($E74,$E$123:$E$178,0),MATCH(AG$6,$G$122:$AU$122,0)),0)*$E$190</f>
        <v>0</v>
      </c>
      <c r="AH74" s="483">
        <f>IFERROR(INDEX($G$123:$AU$178,MATCH($E74,$E$123:$E$178,0),MATCH(AH$6,$G$122:$AU$122,0)),0)*$E$190</f>
        <v>0</v>
      </c>
      <c r="AI74" s="483">
        <f>IFERROR(INDEX($G$123:$AU$178,MATCH($E74,$E$123:$E$178,0),MATCH(AI$6,$G$122:$AU$122,0)),0)*$E$190</f>
        <v>0</v>
      </c>
      <c r="AJ74" s="483">
        <f>IFERROR(INDEX($G$123:$AU$178,MATCH($E74,$E$123:$E$178,0),MATCH(AJ$6,$G$122:$AU$122,0)),0)*$E$190</f>
        <v>0</v>
      </c>
      <c r="AK74" s="483">
        <f>IFERROR(INDEX($G$123:$AU$178,MATCH($E74,$E$123:$E$178,0),MATCH(AK$6,$G$122:$AU$122,0)),0)*$E$190</f>
        <v>0</v>
      </c>
      <c r="AL74" s="483">
        <f>IFERROR(INDEX($G$123:$AU$178,MATCH($E74,$E$123:$E$178,0),MATCH(AL$6,$G$122:$AU$122,0)),0)*$E$190</f>
        <v>0</v>
      </c>
      <c r="AM74" s="483">
        <f>IFERROR(INDEX($G$123:$AU$178,MATCH($E74,$E$123:$E$178,0),MATCH(AM$6,$G$122:$AU$122,0)),0)*$E$190</f>
        <v>0</v>
      </c>
      <c r="AN74" s="483">
        <f>IFERROR(INDEX($G$123:$AU$178,MATCH($E74,$E$123:$E$178,0),MATCH(AN$6,$G$122:$AU$122,0)),0)*$E$190</f>
        <v>0</v>
      </c>
      <c r="AO74" s="483">
        <f>IFERROR(INDEX($G$123:$AU$178,MATCH($E74,$E$123:$E$178,0),MATCH(AO$6,$G$122:$AU$122,0)),0)*$E$190</f>
        <v>0</v>
      </c>
      <c r="AP74" s="483">
        <f>IFERROR(INDEX($G$123:$AU$178,MATCH($E74,$E$123:$E$178,0),MATCH(AP$6,$G$122:$AU$122,0)),0)*$E$190</f>
        <v>0</v>
      </c>
      <c r="AQ74" s="483">
        <f>IFERROR(INDEX($G$123:$AU$178,MATCH($E74,$E$123:$E$178,0),MATCH(AQ$6,$G$122:$AU$122,0)),0)*$E$190</f>
        <v>0</v>
      </c>
      <c r="AR74" s="483">
        <f>IFERROR(INDEX($G$123:$AU$178,MATCH($E74,$E$123:$E$178,0),MATCH(AR$6,$G$122:$AU$122,0)),0)*$E$190</f>
        <v>0</v>
      </c>
      <c r="AS74" s="483">
        <f>IFERROR(INDEX($G$123:$AU$178,MATCH($E74,$E$123:$E$178,0),MATCH(AS$6,$G$122:$AU$122,0)),0)*$E$190</f>
        <v>0</v>
      </c>
      <c r="AT74" s="483">
        <f>IFERROR(INDEX($G$123:$AU$178,MATCH($E74,$E$123:$E$178,0),MATCH(AT$6,$G$122:$AU$122,0)),0)*$E$190</f>
        <v>0</v>
      </c>
      <c r="AU74" s="483">
        <f>IFERROR(INDEX($G$123:$AU$178,MATCH($E74,$E$123:$E$178,0),MATCH(AU$6,$G$122:$AU$122,0)),0)*$E$190</f>
        <v>0</v>
      </c>
      <c r="AV74" s="484">
        <v>5</v>
      </c>
    </row>
    <row r="75" spans="2:111" ht="14.4">
      <c r="B75" s="8" t="str">
        <f>Processes!D102</f>
        <v>MINWAV</v>
      </c>
      <c r="C75" s="8" t="str">
        <f>Processes!E102</f>
        <v>Mining technology - Wave</v>
      </c>
      <c r="D75" s="216"/>
      <c r="E75" s="216" t="str">
        <f t="shared" si="3"/>
        <v>WAV</v>
      </c>
      <c r="F75" s="1119" t="str">
        <f t="shared" si="1"/>
        <v>MKr19</v>
      </c>
      <c r="G75" s="483">
        <f>IFERROR(INDEX($G$123:$AU$178,MATCH($E75,$E$123:$E$178,0),MATCH(G$6,$G$122:$AU$122,0)),0)*$E$190</f>
        <v>0</v>
      </c>
      <c r="H75" s="483">
        <f>IFERROR(INDEX($G$123:$AU$178,MATCH($E75,$E$123:$E$178,0),MATCH(H$6,$G$122:$AU$122,0)),0)*$E$190</f>
        <v>0</v>
      </c>
      <c r="I75" s="483">
        <f>IFERROR(INDEX($G$123:$AU$178,MATCH($E75,$E$123:$E$178,0),MATCH(I$6,$G$122:$AU$122,0)),0)*$E$190</f>
        <v>0</v>
      </c>
      <c r="J75" s="483">
        <f>IFERROR(INDEX($G$123:$AU$178,MATCH($E75,$E$123:$E$178,0),MATCH(J$6,$G$122:$AU$122,0)),0)*$E$190</f>
        <v>0</v>
      </c>
      <c r="K75" s="483">
        <f>IFERROR(INDEX($G$123:$AU$178,MATCH($E75,$E$123:$E$178,0),MATCH(K$6,$G$122:$AU$122,0)),0)*$E$190</f>
        <v>0</v>
      </c>
      <c r="L75" s="483">
        <f>IFERROR(INDEX($G$123:$AU$178,MATCH($E75,$E$123:$E$178,0),MATCH(L$6,$G$122:$AU$122,0)),0)*$E$190</f>
        <v>0</v>
      </c>
      <c r="M75" s="483">
        <f>IFERROR(INDEX($G$123:$AU$178,MATCH($E75,$E$123:$E$178,0),MATCH(M$6,$G$122:$AU$122,0)),0)*$E$190</f>
        <v>0</v>
      </c>
      <c r="N75" s="483">
        <f>IFERROR(INDEX($G$123:$AU$178,MATCH($E75,$E$123:$E$178,0),MATCH(N$6,$G$122:$AU$122,0)),0)*$E$190</f>
        <v>0</v>
      </c>
      <c r="O75" s="483">
        <f>IFERROR(INDEX($G$123:$AU$178,MATCH($E75,$E$123:$E$178,0),MATCH(O$6,$G$122:$AU$122,0)),0)*$E$190</f>
        <v>0</v>
      </c>
      <c r="P75" s="483">
        <f>IFERROR(INDEX($G$123:$AU$178,MATCH($E75,$E$123:$E$178,0),MATCH(P$6,$G$122:$AU$122,0)),0)*$E$190</f>
        <v>0</v>
      </c>
      <c r="Q75" s="483">
        <f>IFERROR(INDEX($G$123:$AU$178,MATCH($E75,$E$123:$E$178,0),MATCH(Q$6,$G$122:$AU$122,0)),0)*$E$190</f>
        <v>0</v>
      </c>
      <c r="R75" s="483">
        <f>IFERROR(INDEX($G$123:$AU$178,MATCH($E75,$E$123:$E$178,0),MATCH(R$6,$G$122:$AU$122,0)),0)*$E$190</f>
        <v>0</v>
      </c>
      <c r="S75" s="483">
        <f>IFERROR(INDEX($G$123:$AU$178,MATCH($E75,$E$123:$E$178,0),MATCH(S$6,$G$122:$AU$122,0)),0)*$E$190</f>
        <v>0</v>
      </c>
      <c r="T75" s="483">
        <f>IFERROR(INDEX($G$123:$AU$178,MATCH($E75,$E$123:$E$178,0),MATCH(T$6,$G$122:$AU$122,0)),0)*$E$190</f>
        <v>0</v>
      </c>
      <c r="U75" s="483">
        <f>IFERROR(INDEX($G$123:$AU$178,MATCH($E75,$E$123:$E$178,0),MATCH(U$6,$G$122:$AU$122,0)),0)*$E$190</f>
        <v>0</v>
      </c>
      <c r="V75" s="483">
        <f>IFERROR(INDEX($G$123:$AU$178,MATCH($E75,$E$123:$E$178,0),MATCH(V$6,$G$122:$AU$122,0)),0)*$E$190</f>
        <v>0</v>
      </c>
      <c r="W75" s="483">
        <f>IFERROR(INDEX($G$123:$AU$178,MATCH($E75,$E$123:$E$178,0),MATCH(W$6,$G$122:$AU$122,0)),0)*$E$190</f>
        <v>0</v>
      </c>
      <c r="X75" s="483">
        <f>IFERROR(INDEX($G$123:$AU$178,MATCH($E75,$E$123:$E$178,0),MATCH(X$6,$G$122:$AU$122,0)),0)*$E$190</f>
        <v>0</v>
      </c>
      <c r="Y75" s="483">
        <f>IFERROR(INDEX($G$123:$AU$178,MATCH($E75,$E$123:$E$178,0),MATCH(Y$6,$G$122:$AU$122,0)),0)*$E$190</f>
        <v>0</v>
      </c>
      <c r="Z75" s="483">
        <f>IFERROR(INDEX($G$123:$AU$178,MATCH($E75,$E$123:$E$178,0),MATCH(Z$6,$G$122:$AU$122,0)),0)*$E$190</f>
        <v>0</v>
      </c>
      <c r="AA75" s="483">
        <f>IFERROR(INDEX($G$123:$AU$178,MATCH($E75,$E$123:$E$178,0),MATCH(AA$6,$G$122:$AU$122,0)),0)*$E$190</f>
        <v>0</v>
      </c>
      <c r="AB75" s="483">
        <f>IFERROR(INDEX($G$123:$AU$178,MATCH($E75,$E$123:$E$178,0),MATCH(AB$6,$G$122:$AU$122,0)),0)*$E$190</f>
        <v>0</v>
      </c>
      <c r="AC75" s="483">
        <f>IFERROR(INDEX($G$123:$AU$178,MATCH($E75,$E$123:$E$178,0),MATCH(AC$6,$G$122:$AU$122,0)),0)*$E$190</f>
        <v>0</v>
      </c>
      <c r="AD75" s="483">
        <f>IFERROR(INDEX($G$123:$AU$178,MATCH($E75,$E$123:$E$178,0),MATCH(AD$6,$G$122:$AU$122,0)),0)*$E$190</f>
        <v>0</v>
      </c>
      <c r="AE75" s="483">
        <f>IFERROR(INDEX($G$123:$AU$178,MATCH($E75,$E$123:$E$178,0),MATCH(AE$6,$G$122:$AU$122,0)),0)*$E$190</f>
        <v>0</v>
      </c>
      <c r="AF75" s="483">
        <f>IFERROR(INDEX($G$123:$AU$178,MATCH($E75,$E$123:$E$178,0),MATCH(AF$6,$G$122:$AU$122,0)),0)*$E$190</f>
        <v>0</v>
      </c>
      <c r="AG75" s="483">
        <f>IFERROR(INDEX($G$123:$AU$178,MATCH($E75,$E$123:$E$178,0),MATCH(AG$6,$G$122:$AU$122,0)),0)*$E$190</f>
        <v>0</v>
      </c>
      <c r="AH75" s="483">
        <f>IFERROR(INDEX($G$123:$AU$178,MATCH($E75,$E$123:$E$178,0),MATCH(AH$6,$G$122:$AU$122,0)),0)*$E$190</f>
        <v>0</v>
      </c>
      <c r="AI75" s="483">
        <f>IFERROR(INDEX($G$123:$AU$178,MATCH($E75,$E$123:$E$178,0),MATCH(AI$6,$G$122:$AU$122,0)),0)*$E$190</f>
        <v>0</v>
      </c>
      <c r="AJ75" s="483">
        <f>IFERROR(INDEX($G$123:$AU$178,MATCH($E75,$E$123:$E$178,0),MATCH(AJ$6,$G$122:$AU$122,0)),0)*$E$190</f>
        <v>0</v>
      </c>
      <c r="AK75" s="483">
        <f>IFERROR(INDEX($G$123:$AU$178,MATCH($E75,$E$123:$E$178,0),MATCH(AK$6,$G$122:$AU$122,0)),0)*$E$190</f>
        <v>0</v>
      </c>
      <c r="AL75" s="483">
        <f>IFERROR(INDEX($G$123:$AU$178,MATCH($E75,$E$123:$E$178,0),MATCH(AL$6,$G$122:$AU$122,0)),0)*$E$190</f>
        <v>0</v>
      </c>
      <c r="AM75" s="483">
        <f>IFERROR(INDEX($G$123:$AU$178,MATCH($E75,$E$123:$E$178,0),MATCH(AM$6,$G$122:$AU$122,0)),0)*$E$190</f>
        <v>0</v>
      </c>
      <c r="AN75" s="483">
        <f>IFERROR(INDEX($G$123:$AU$178,MATCH($E75,$E$123:$E$178,0),MATCH(AN$6,$G$122:$AU$122,0)),0)*$E$190</f>
        <v>0</v>
      </c>
      <c r="AO75" s="483">
        <f>IFERROR(INDEX($G$123:$AU$178,MATCH($E75,$E$123:$E$178,0),MATCH(AO$6,$G$122:$AU$122,0)),0)*$E$190</f>
        <v>0</v>
      </c>
      <c r="AP75" s="483">
        <f>IFERROR(INDEX($G$123:$AU$178,MATCH($E75,$E$123:$E$178,0),MATCH(AP$6,$G$122:$AU$122,0)),0)*$E$190</f>
        <v>0</v>
      </c>
      <c r="AQ75" s="483">
        <f>IFERROR(INDEX($G$123:$AU$178,MATCH($E75,$E$123:$E$178,0),MATCH(AQ$6,$G$122:$AU$122,0)),0)*$E$190</f>
        <v>0</v>
      </c>
      <c r="AR75" s="483">
        <f>IFERROR(INDEX($G$123:$AU$178,MATCH($E75,$E$123:$E$178,0),MATCH(AR$6,$G$122:$AU$122,0)),0)*$E$190</f>
        <v>0</v>
      </c>
      <c r="AS75" s="483">
        <f>IFERROR(INDEX($G$123:$AU$178,MATCH($E75,$E$123:$E$178,0),MATCH(AS$6,$G$122:$AU$122,0)),0)*$E$190</f>
        <v>0</v>
      </c>
      <c r="AT75" s="483">
        <f>IFERROR(INDEX($G$123:$AU$178,MATCH($E75,$E$123:$E$178,0),MATCH(AT$6,$G$122:$AU$122,0)),0)*$E$190</f>
        <v>0</v>
      </c>
      <c r="AU75" s="483">
        <f>IFERROR(INDEX($G$123:$AU$178,MATCH($E75,$E$123:$E$178,0),MATCH(AU$6,$G$122:$AU$122,0)),0)*$E$190</f>
        <v>0</v>
      </c>
      <c r="AV75" s="484">
        <v>5</v>
      </c>
    </row>
    <row r="76" spans="2:111" ht="14.4">
      <c r="B76" s="560" t="str">
        <f>Processes!D103</f>
        <v>MINMOV</v>
      </c>
      <c r="C76" s="560" t="str">
        <f>Processes!E103</f>
        <v>Mining technology - Movement - Dummy commodity for bike and walk</v>
      </c>
      <c r="D76" s="561"/>
      <c r="E76" s="561" t="str">
        <f t="shared" si="3"/>
        <v>MOV</v>
      </c>
      <c r="F76" s="1119" t="str">
        <f>IFERROR(VLOOKUP(E76,$E$123:$F$175,2,FALSE),"MKr19")</f>
        <v>MKr19</v>
      </c>
      <c r="G76" s="562">
        <f>IFERROR(INDEX($G$123:$AU$178,MATCH($E76,$E$123:$E$178,0),MATCH(G$6,$G$122:$AU$122,0)),0)*$E$190</f>
        <v>0</v>
      </c>
      <c r="H76" s="562">
        <f>IFERROR(INDEX($G$123:$AU$178,MATCH($E76,$E$123:$E$178,0),MATCH(H$6,$G$122:$AU$122,0)),0)*$E$190</f>
        <v>0</v>
      </c>
      <c r="I76" s="562">
        <f>IFERROR(INDEX($G$123:$AU$178,MATCH($E76,$E$123:$E$178,0),MATCH(I$6,$G$122:$AU$122,0)),0)*$E$190</f>
        <v>0</v>
      </c>
      <c r="J76" s="562">
        <f>IFERROR(INDEX($G$123:$AU$178,MATCH($E76,$E$123:$E$178,0),MATCH(J$6,$G$122:$AU$122,0)),0)*$E$190</f>
        <v>0</v>
      </c>
      <c r="K76" s="562">
        <f>IFERROR(INDEX($G$123:$AU$178,MATCH($E76,$E$123:$E$178,0),MATCH(K$6,$G$122:$AU$122,0)),0)*$E$190</f>
        <v>0</v>
      </c>
      <c r="L76" s="562">
        <f>IFERROR(INDEX($G$123:$AU$178,MATCH($E76,$E$123:$E$178,0),MATCH(L$6,$G$122:$AU$122,0)),0)*$E$190</f>
        <v>0</v>
      </c>
      <c r="M76" s="562">
        <f>IFERROR(INDEX($G$123:$AU$178,MATCH($E76,$E$123:$E$178,0),MATCH(M$6,$G$122:$AU$122,0)),0)*$E$190</f>
        <v>0</v>
      </c>
      <c r="N76" s="562">
        <f>IFERROR(INDEX($G$123:$AU$178,MATCH($E76,$E$123:$E$178,0),MATCH(N$6,$G$122:$AU$122,0)),0)*$E$190</f>
        <v>0</v>
      </c>
      <c r="O76" s="562">
        <f>IFERROR(INDEX($G$123:$AU$178,MATCH($E76,$E$123:$E$178,0),MATCH(O$6,$G$122:$AU$122,0)),0)*$E$190</f>
        <v>0</v>
      </c>
      <c r="P76" s="562">
        <f>IFERROR(INDEX($G$123:$AU$178,MATCH($E76,$E$123:$E$178,0),MATCH(P$6,$G$122:$AU$122,0)),0)*$E$190</f>
        <v>0</v>
      </c>
      <c r="Q76" s="562">
        <f>IFERROR(INDEX($G$123:$AU$178,MATCH($E76,$E$123:$E$178,0),MATCH(Q$6,$G$122:$AU$122,0)),0)*$E$190</f>
        <v>0</v>
      </c>
      <c r="R76" s="562">
        <f>IFERROR(INDEX($G$123:$AU$178,MATCH($E76,$E$123:$E$178,0),MATCH(R$6,$G$122:$AU$122,0)),0)*$E$190</f>
        <v>0</v>
      </c>
      <c r="S76" s="562">
        <f>IFERROR(INDEX($G$123:$AU$178,MATCH($E76,$E$123:$E$178,0),MATCH(S$6,$G$122:$AU$122,0)),0)*$E$190</f>
        <v>0</v>
      </c>
      <c r="T76" s="562">
        <f>IFERROR(INDEX($G$123:$AU$178,MATCH($E76,$E$123:$E$178,0),MATCH(T$6,$G$122:$AU$122,0)),0)*$E$190</f>
        <v>0</v>
      </c>
      <c r="U76" s="562">
        <f>IFERROR(INDEX($G$123:$AU$178,MATCH($E76,$E$123:$E$178,0),MATCH(U$6,$G$122:$AU$122,0)),0)*$E$190</f>
        <v>0</v>
      </c>
      <c r="V76" s="562">
        <f>IFERROR(INDEX($G$123:$AU$178,MATCH($E76,$E$123:$E$178,0),MATCH(V$6,$G$122:$AU$122,0)),0)*$E$190</f>
        <v>0</v>
      </c>
      <c r="W76" s="562">
        <f>IFERROR(INDEX($G$123:$AU$178,MATCH($E76,$E$123:$E$178,0),MATCH(W$6,$G$122:$AU$122,0)),0)*$E$190</f>
        <v>0</v>
      </c>
      <c r="X76" s="562">
        <f>IFERROR(INDEX($G$123:$AU$178,MATCH($E76,$E$123:$E$178,0),MATCH(X$6,$G$122:$AU$122,0)),0)*$E$190</f>
        <v>0</v>
      </c>
      <c r="Y76" s="562">
        <f>IFERROR(INDEX($G$123:$AU$178,MATCH($E76,$E$123:$E$178,0),MATCH(Y$6,$G$122:$AU$122,0)),0)*$E$190</f>
        <v>0</v>
      </c>
      <c r="Z76" s="562">
        <f>IFERROR(INDEX($G$123:$AU$178,MATCH($E76,$E$123:$E$178,0),MATCH(Z$6,$G$122:$AU$122,0)),0)*$E$190</f>
        <v>0</v>
      </c>
      <c r="AA76" s="562">
        <f>IFERROR(INDEX($G$123:$AU$178,MATCH($E76,$E$123:$E$178,0),MATCH(AA$6,$G$122:$AU$122,0)),0)*$E$190</f>
        <v>0</v>
      </c>
      <c r="AB76" s="562">
        <f>IFERROR(INDEX($G$123:$AU$178,MATCH($E76,$E$123:$E$178,0),MATCH(AB$6,$G$122:$AU$122,0)),0)*$E$190</f>
        <v>0</v>
      </c>
      <c r="AC76" s="562">
        <f>IFERROR(INDEX($G$123:$AU$178,MATCH($E76,$E$123:$E$178,0),MATCH(AC$6,$G$122:$AU$122,0)),0)*$E$190</f>
        <v>0</v>
      </c>
      <c r="AD76" s="562">
        <f>IFERROR(INDEX($G$123:$AU$178,MATCH($E76,$E$123:$E$178,0),MATCH(AD$6,$G$122:$AU$122,0)),0)*$E$190</f>
        <v>0</v>
      </c>
      <c r="AE76" s="562">
        <f>IFERROR(INDEX($G$123:$AU$178,MATCH($E76,$E$123:$E$178,0),MATCH(AE$6,$G$122:$AU$122,0)),0)*$E$190</f>
        <v>0</v>
      </c>
      <c r="AF76" s="562">
        <f>IFERROR(INDEX($G$123:$AU$178,MATCH($E76,$E$123:$E$178,0),MATCH(AF$6,$G$122:$AU$122,0)),0)*$E$190</f>
        <v>0</v>
      </c>
      <c r="AG76" s="562">
        <f>IFERROR(INDEX($G$123:$AU$178,MATCH($E76,$E$123:$E$178,0),MATCH(AG$6,$G$122:$AU$122,0)),0)*$E$190</f>
        <v>0</v>
      </c>
      <c r="AH76" s="562">
        <f>IFERROR(INDEX($G$123:$AU$178,MATCH($E76,$E$123:$E$178,0),MATCH(AH$6,$G$122:$AU$122,0)),0)*$E$190</f>
        <v>0</v>
      </c>
      <c r="AI76" s="562">
        <f>IFERROR(INDEX($G$123:$AU$178,MATCH($E76,$E$123:$E$178,0),MATCH(AI$6,$G$122:$AU$122,0)),0)*$E$190</f>
        <v>0</v>
      </c>
      <c r="AJ76" s="562">
        <f>IFERROR(INDEX($G$123:$AU$178,MATCH($E76,$E$123:$E$178,0),MATCH(AJ$6,$G$122:$AU$122,0)),0)*$E$190</f>
        <v>0</v>
      </c>
      <c r="AK76" s="562">
        <f>IFERROR(INDEX($G$123:$AU$178,MATCH($E76,$E$123:$E$178,0),MATCH(AK$6,$G$122:$AU$122,0)),0)*$E$190</f>
        <v>0</v>
      </c>
      <c r="AL76" s="562">
        <f>IFERROR(INDEX($G$123:$AU$178,MATCH($E76,$E$123:$E$178,0),MATCH(AL$6,$G$122:$AU$122,0)),0)*$E$190</f>
        <v>0</v>
      </c>
      <c r="AM76" s="562">
        <f>IFERROR(INDEX($G$123:$AU$178,MATCH($E76,$E$123:$E$178,0),MATCH(AM$6,$G$122:$AU$122,0)),0)*$E$190</f>
        <v>0</v>
      </c>
      <c r="AN76" s="562">
        <f>IFERROR(INDEX($G$123:$AU$178,MATCH($E76,$E$123:$E$178,0),MATCH(AN$6,$G$122:$AU$122,0)),0)*$E$190</f>
        <v>0</v>
      </c>
      <c r="AO76" s="562">
        <f>IFERROR(INDEX($G$123:$AU$178,MATCH($E76,$E$123:$E$178,0),MATCH(AO$6,$G$122:$AU$122,0)),0)*$E$190</f>
        <v>0</v>
      </c>
      <c r="AP76" s="562">
        <f>IFERROR(INDEX($G$123:$AU$178,MATCH($E76,$E$123:$E$178,0),MATCH(AP$6,$G$122:$AU$122,0)),0)*$E$190</f>
        <v>0</v>
      </c>
      <c r="AQ76" s="562">
        <f>IFERROR(INDEX($G$123:$AU$178,MATCH($E76,$E$123:$E$178,0),MATCH(AQ$6,$G$122:$AU$122,0)),0)*$E$190</f>
        <v>0</v>
      </c>
      <c r="AR76" s="562">
        <f>IFERROR(INDEX($G$123:$AU$178,MATCH($E76,$E$123:$E$178,0),MATCH(AR$6,$G$122:$AU$122,0)),0)*$E$190</f>
        <v>0</v>
      </c>
      <c r="AS76" s="562">
        <f>IFERROR(INDEX($G$123:$AU$178,MATCH($E76,$E$123:$E$178,0),MATCH(AS$6,$G$122:$AU$122,0)),0)*$E$190</f>
        <v>0</v>
      </c>
      <c r="AT76" s="562">
        <f>IFERROR(INDEX($G$123:$AU$178,MATCH($E76,$E$123:$E$178,0),MATCH(AT$6,$G$122:$AU$122,0)),0)*$E$190</f>
        <v>0</v>
      </c>
      <c r="AU76" s="562">
        <f>IFERROR(INDEX($G$123:$AU$178,MATCH($E76,$E$123:$E$178,0),MATCH(AU$6,$G$122:$AU$122,0)),0)*$E$190</f>
        <v>0</v>
      </c>
      <c r="AV76" s="484">
        <v>5</v>
      </c>
    </row>
    <row r="77" spans="2:111" ht="14.4">
      <c r="B77" s="8" t="str">
        <f>Processes!D104</f>
        <v>EXPCOA</v>
      </c>
      <c r="C77" s="8" t="str">
        <f>Processes!E104</f>
        <v>Export technology - Coal</v>
      </c>
      <c r="D77" s="216" t="str">
        <f>IF(LEN(B77)=6,RIGHT(B77,3),RIGHT(B77,4))</f>
        <v>COA</v>
      </c>
      <c r="E77" s="484"/>
      <c r="F77" s="1119" t="str">
        <f t="shared" ref="F77:F97" si="4">IFERROR(VLOOKUP(D77,$E$123:$F$175,2,FALSE),"MKr19")</f>
        <v>MKr19</v>
      </c>
      <c r="G77" s="483">
        <f>IFERROR(INDEX($G$123:$AU$178,MATCH($D77,$E$123:$E$178,0),MATCH(G$6,$G$122:$AU$122,0)),0)*$E$195</f>
        <v>21.945</v>
      </c>
      <c r="H77" s="483">
        <f>IFERROR(INDEX($G$123:$AU$178,MATCH($D77,$E$123:$E$178,0),MATCH(H$6,$G$122:$AU$122,0)),0)*$E$195</f>
        <v>26.314999999999998</v>
      </c>
      <c r="I77" s="483">
        <f>IFERROR(INDEX($G$123:$AU$178,MATCH($D77,$E$123:$E$178,0),MATCH(I$6,$G$122:$AU$122,0)),0)*$E$195</f>
        <v>22.704999999999998</v>
      </c>
      <c r="J77" s="483">
        <f>IFERROR(INDEX($G$123:$AU$178,MATCH($D77,$E$123:$E$178,0),MATCH(J$6,$G$122:$AU$122,0)),0)*$E$195</f>
        <v>19.285</v>
      </c>
      <c r="K77" s="483">
        <f>IFERROR(INDEX($G$123:$AU$178,MATCH($D77,$E$123:$E$178,0),MATCH(K$6,$G$122:$AU$122,0)),0)*$E$195</f>
        <v>16.34</v>
      </c>
      <c r="L77" s="483">
        <f>IFERROR(INDEX($G$123:$AU$178,MATCH($D77,$E$123:$E$178,0),MATCH(L$6,$G$122:$AU$122,0)),0)*$E$195</f>
        <v>14.914999999999999</v>
      </c>
      <c r="M77" s="483">
        <f>IFERROR(INDEX($G$123:$AU$178,MATCH($D77,$E$123:$E$178,0),MATCH(M$6,$G$122:$AU$122,0)),0)*$E$195</f>
        <v>11.589999999999998</v>
      </c>
      <c r="N77" s="483">
        <f>IFERROR(INDEX($G$123:$AU$178,MATCH($D77,$E$123:$E$178,0),MATCH(N$6,$G$122:$AU$122,0)),0)*$E$195</f>
        <v>11.114999999999998</v>
      </c>
      <c r="O77" s="483">
        <f>IFERROR(INDEX($G$123:$AU$178,MATCH($D77,$E$123:$E$178,0),MATCH(O$6,$G$122:$AU$122,0)),0)*$E$195</f>
        <v>21.78900632162258</v>
      </c>
      <c r="P77" s="483">
        <f>IFERROR(INDEX($G$123:$AU$178,MATCH($D77,$E$123:$E$178,0),MATCH(P$6,$G$122:$AU$122,0)),0)*$E$195</f>
        <v>14.756127705880644</v>
      </c>
      <c r="Q77" s="483">
        <f>IFERROR(INDEX($G$123:$AU$178,MATCH($D77,$E$123:$E$178,0),MATCH(Q$6,$G$122:$AU$122,0)),0)*$E$195</f>
        <v>12.283074295108483</v>
      </c>
      <c r="R77" s="483">
        <f>IFERROR(INDEX($G$123:$AU$178,MATCH($D77,$E$123:$E$178,0),MATCH(R$6,$G$122:$AU$122,0)),0)*$E$195</f>
        <v>12.507756006608648</v>
      </c>
      <c r="S77" s="483">
        <f>IFERROR(INDEX($G$123:$AU$178,MATCH($D77,$E$123:$E$178,0),MATCH(S$6,$G$122:$AU$122,0)),0)*$E$195</f>
        <v>12.989799807358731</v>
      </c>
      <c r="T77" s="483">
        <f>IFERROR(INDEX($G$123:$AU$178,MATCH($D77,$E$123:$E$178,0),MATCH(T$6,$G$122:$AU$122,0)),0)*$E$195</f>
        <v>13.465230349692069</v>
      </c>
      <c r="U77" s="483">
        <f>IFERROR(INDEX($G$123:$AU$178,MATCH($D77,$E$123:$E$178,0),MATCH(U$6,$G$122:$AU$122,0)),0)*$E$195</f>
        <v>13.915030684931427</v>
      </c>
      <c r="V77" s="483">
        <f>IFERROR(INDEX($G$123:$AU$178,MATCH($D77,$E$123:$E$178,0),MATCH(V$6,$G$122:$AU$122,0)),0)*$E$195</f>
        <v>13.851853886698651</v>
      </c>
      <c r="W77" s="483">
        <f>IFERROR(INDEX($G$123:$AU$178,MATCH($D77,$E$123:$E$178,0),MATCH(W$6,$G$122:$AU$122,0)),0)*$E$195</f>
        <v>13.80507556918923</v>
      </c>
      <c r="X77" s="483">
        <f>IFERROR(INDEX($G$123:$AU$178,MATCH($D77,$E$123:$E$178,0),MATCH(X$6,$G$122:$AU$122,0)),0)*$E$195</f>
        <v>13.753369063433919</v>
      </c>
      <c r="Y77" s="483">
        <f>IFERROR(INDEX($G$123:$AU$178,MATCH($D77,$E$123:$E$178,0),MATCH(Y$6,$G$122:$AU$122,0)),0)*$E$195</f>
        <v>13.692531115779898</v>
      </c>
      <c r="Z77" s="483">
        <f>IFERROR(INDEX($G$123:$AU$178,MATCH($D77,$E$123:$E$178,0),MATCH(Z$6,$G$122:$AU$122,0)),0)*$E$195</f>
        <v>13.626765425212151</v>
      </c>
      <c r="AA77" s="483">
        <f>IFERROR(INDEX($G$123:$AU$178,MATCH($D77,$E$123:$E$178,0),MATCH(AA$6,$G$122:$AU$122,0)),0)*$E$195</f>
        <v>13.553177994478832</v>
      </c>
      <c r="AB77" s="483">
        <f>IFERROR(INDEX($G$123:$AU$178,MATCH($D77,$E$123:$E$178,0),MATCH(AB$6,$G$122:$AU$122,0)),0)*$E$195</f>
        <v>13.519158410926833</v>
      </c>
      <c r="AC77" s="483">
        <f>IFERROR(INDEX($G$123:$AU$178,MATCH($D77,$E$123:$E$178,0),MATCH(AC$6,$G$122:$AU$122,0)),0)*$E$195</f>
        <v>13.485285401041429</v>
      </c>
      <c r="AD77" s="483">
        <f>IFERROR(INDEX($G$123:$AU$178,MATCH($D77,$E$123:$E$178,0),MATCH(AD$6,$G$122:$AU$122,0)),0)*$E$195</f>
        <v>13.451158746657704</v>
      </c>
      <c r="AE77" s="483">
        <f>IFERROR(INDEX($G$123:$AU$178,MATCH($D77,$E$123:$E$178,0),MATCH(AE$6,$G$122:$AU$122,0)),0)*$E$195</f>
        <v>13.417185755155389</v>
      </c>
      <c r="AF77" s="483">
        <f>IFERROR(INDEX($G$123:$AU$178,MATCH($D77,$E$123:$E$178,0),MATCH(AF$6,$G$122:$AU$122,0)),0)*$E$195</f>
        <v>13.383193406292561</v>
      </c>
      <c r="AG77" s="483">
        <f>IFERROR(INDEX($G$123:$AU$178,MATCH($D77,$E$123:$E$178,0),MATCH(AG$6,$G$122:$AU$122,0)),0)*$E$195</f>
        <v>13.349386406163774</v>
      </c>
      <c r="AH77" s="483">
        <f>IFERROR(INDEX($G$123:$AU$178,MATCH($D77,$E$123:$E$178,0),MATCH(AH$6,$G$122:$AU$122,0)),0)*$E$195</f>
        <v>13.315362687933581</v>
      </c>
      <c r="AI77" s="483">
        <f>IFERROR(INDEX($G$123:$AU$178,MATCH($D77,$E$123:$E$178,0),MATCH(AI$6,$G$122:$AU$122,0)),0)*$E$195</f>
        <v>13.281485201433636</v>
      </c>
      <c r="AJ77" s="483">
        <f>IFERROR(INDEX($G$123:$AU$178,MATCH($D77,$E$123:$E$178,0),MATCH(AJ$6,$G$122:$AU$122,0)),0)*$E$195</f>
        <v>13.247421773855388</v>
      </c>
      <c r="AK77" s="483">
        <f>IFERROR(INDEX($G$123:$AU$178,MATCH($D77,$E$123:$E$178,0),MATCH(AK$6,$G$122:$AU$122,0)),0)*$E$195</f>
        <v>13.213418778043801</v>
      </c>
      <c r="AL77" s="483">
        <f>IFERROR(INDEX($G$123:$AU$178,MATCH($D77,$E$123:$E$178,0),MATCH(AL$6,$G$122:$AU$122,0)),0)*$E$195</f>
        <v>13.179415681273062</v>
      </c>
      <c r="AM77" s="483">
        <f>IFERROR(INDEX($G$123:$AU$178,MATCH($D77,$E$123:$E$178,0),MATCH(AM$6,$G$122:$AU$122,0)),0)*$E$195</f>
        <v>13.144779930167507</v>
      </c>
      <c r="AN77" s="483">
        <f>IFERROR(INDEX($G$123:$AU$178,MATCH($D77,$E$123:$E$178,0),MATCH(AN$6,$G$122:$AU$122,0)),0)*$E$195</f>
        <v>13.110143029498113</v>
      </c>
      <c r="AO77" s="483">
        <f>IFERROR(INDEX($G$123:$AU$178,MATCH($D77,$E$123:$E$178,0),MATCH(AO$6,$G$122:$AU$122,0)),0)*$E$195</f>
        <v>13.075504977795086</v>
      </c>
      <c r="AP77" s="483">
        <f>IFERROR(INDEX($G$123:$AU$178,MATCH($D77,$E$123:$E$178,0),MATCH(AP$6,$G$122:$AU$122,0)),0)*$E$195</f>
        <v>13.040865773586766</v>
      </c>
      <c r="AQ77" s="483">
        <f>IFERROR(INDEX($G$123:$AU$178,MATCH($D77,$E$123:$E$178,0),MATCH(AQ$6,$G$122:$AU$122,0)),0)*$E$195</f>
        <v>13.006225415399589</v>
      </c>
      <c r="AR77" s="483">
        <f>IFERROR(INDEX($G$123:$AU$178,MATCH($D77,$E$123:$E$178,0),MATCH(AR$6,$G$122:$AU$122,0)),0)*$E$195</f>
        <v>12.971583901758121</v>
      </c>
      <c r="AS77" s="483">
        <f>IFERROR(INDEX($G$123:$AU$178,MATCH($D77,$E$123:$E$178,0),MATCH(AS$6,$G$122:$AU$122,0)),0)*$E$195</f>
        <v>12.936941231185042</v>
      </c>
      <c r="AT77" s="483">
        <f>IFERROR(INDEX($G$123:$AU$178,MATCH($D77,$E$123:$E$178,0),MATCH(AT$6,$G$122:$AU$122,0)),0)*$E$195</f>
        <v>12.902297402201137</v>
      </c>
      <c r="AU77" s="483">
        <f>IFERROR(INDEX($G$123:$AU$178,MATCH($D77,$E$123:$E$178,0),MATCH(AU$6,$G$122:$AU$122,0)),0)*$E$195</f>
        <v>12.867652413325308</v>
      </c>
      <c r="AV77" s="484">
        <v>5</v>
      </c>
      <c r="AX77" s="602"/>
      <c r="AY77" s="602"/>
      <c r="AZ77" s="602"/>
      <c r="BA77" s="602"/>
      <c r="BB77" s="602"/>
    </row>
    <row r="78" spans="2:111" ht="14.4">
      <c r="B78" s="8" t="str">
        <f>Processes!D105</f>
        <v>EXPNGA</v>
      </c>
      <c r="C78" s="8" t="str">
        <f>Processes!E105</f>
        <v>Export technology - Natural Gas</v>
      </c>
      <c r="D78" s="216" t="str">
        <f>IF(LEN(B78)=6,RIGHT(B78,3),RIGHT(B78,4))</f>
        <v>NGA</v>
      </c>
      <c r="E78" s="484"/>
      <c r="F78" s="1119" t="str">
        <f t="shared" si="4"/>
        <v>MKr19</v>
      </c>
      <c r="G78" s="483">
        <f>IFERROR(INDEX($G$123:$AU$178,MATCH($D78,$E$123:$E$178,0),MATCH(G$6,$G$122:$AU$122,0)),0)*$E$195</f>
        <v>42.18</v>
      </c>
      <c r="H78" s="483">
        <f>IFERROR(INDEX($G$123:$AU$178,MATCH($D78,$E$123:$E$178,0),MATCH(H$6,$G$122:$AU$122,0)),0)*$E$195</f>
        <v>43.795000000000002</v>
      </c>
      <c r="I78" s="483">
        <f>IFERROR(INDEX($G$123:$AU$178,MATCH($D78,$E$123:$E$178,0),MATCH(I$6,$G$122:$AU$122,0)),0)*$E$195</f>
        <v>52.344999999999999</v>
      </c>
      <c r="J78" s="483">
        <f>IFERROR(INDEX($G$123:$AU$178,MATCH($D78,$E$123:$E$178,0),MATCH(J$6,$G$122:$AU$122,0)),0)*$E$195</f>
        <v>51.49</v>
      </c>
      <c r="K78" s="483">
        <f>IFERROR(INDEX($G$123:$AU$178,MATCH($D78,$E$123:$E$178,0),MATCH(K$6,$G$122:$AU$122,0)),0)*$E$195</f>
        <v>43.414999999999999</v>
      </c>
      <c r="L78" s="483">
        <f>IFERROR(INDEX($G$123:$AU$178,MATCH($D78,$E$123:$E$178,0),MATCH(L$6,$G$122:$AU$122,0)),0)*$E$195</f>
        <v>41.8</v>
      </c>
      <c r="M78" s="483">
        <f>IFERROR(INDEX($G$123:$AU$178,MATCH($D78,$E$123:$E$178,0),MATCH(M$6,$G$122:$AU$122,0)),0)*$E$195</f>
        <v>34.959999999999994</v>
      </c>
      <c r="N78" s="483">
        <f>IFERROR(INDEX($G$123:$AU$178,MATCH($D78,$E$123:$E$178,0),MATCH(N$6,$G$122:$AU$122,0)),0)*$E$195</f>
        <v>35.055</v>
      </c>
      <c r="O78" s="483">
        <f>IFERROR(INDEX($G$123:$AU$178,MATCH($D78,$E$123:$E$178,0),MATCH(O$6,$G$122:$AU$122,0)),0)*$E$195</f>
        <v>50.751074212757736</v>
      </c>
      <c r="P78" s="483">
        <f>IFERROR(INDEX($G$123:$AU$178,MATCH($D78,$E$123:$E$178,0),MATCH(P$6,$G$122:$AU$122,0)),0)*$E$195</f>
        <v>32.54796067858944</v>
      </c>
      <c r="Q78" s="483">
        <f>IFERROR(INDEX($G$123:$AU$178,MATCH($D78,$E$123:$E$178,0),MATCH(Q$6,$G$122:$AU$122,0)),0)*$E$195</f>
        <v>31.727957487158143</v>
      </c>
      <c r="R78" s="483">
        <f>IFERROR(INDEX($G$123:$AU$178,MATCH($D78,$E$123:$E$178,0),MATCH(R$6,$G$122:$AU$122,0)),0)*$E$195</f>
        <v>29.949025524166288</v>
      </c>
      <c r="S78" s="483">
        <f>IFERROR(INDEX($G$123:$AU$178,MATCH($D78,$E$123:$E$178,0),MATCH(S$6,$G$122:$AU$122,0)),0)*$E$195</f>
        <v>31.124421190464801</v>
      </c>
      <c r="T78" s="483">
        <f>IFERROR(INDEX($G$123:$AU$178,MATCH($D78,$E$123:$E$178,0),MATCH(T$6,$G$122:$AU$122,0)),0)*$E$195</f>
        <v>31.69930389723169</v>
      </c>
      <c r="U78" s="483">
        <f>IFERROR(INDEX($G$123:$AU$178,MATCH($D78,$E$123:$E$178,0),MATCH(U$6,$G$122:$AU$122,0)),0)*$E$195</f>
        <v>31.888767724343968</v>
      </c>
      <c r="V78" s="483">
        <f>IFERROR(INDEX($G$123:$AU$178,MATCH($D78,$E$123:$E$178,0),MATCH(V$6,$G$122:$AU$122,0)),0)*$E$195</f>
        <v>31.830779289767982</v>
      </c>
      <c r="W78" s="483">
        <f>IFERROR(INDEX($G$123:$AU$178,MATCH($D78,$E$123:$E$178,0),MATCH(W$6,$G$122:$AU$122,0)),0)*$E$195</f>
        <v>31.794257244088858</v>
      </c>
      <c r="X78" s="483">
        <f>IFERROR(INDEX($G$123:$AU$178,MATCH($D78,$E$123:$E$178,0),MATCH(X$6,$G$122:$AU$122,0)),0)*$E$195</f>
        <v>31.770799731920086</v>
      </c>
      <c r="Y78" s="483">
        <f>IFERROR(INDEX($G$123:$AU$178,MATCH($D78,$E$123:$E$178,0),MATCH(Y$6,$G$122:$AU$122,0)),0)*$E$195</f>
        <v>31.750709610930787</v>
      </c>
      <c r="Z78" s="483">
        <f>IFERROR(INDEX($G$123:$AU$178,MATCH($D78,$E$123:$E$178,0),MATCH(Z$6,$G$122:$AU$122,0)),0)*$E$195</f>
        <v>31.743509235621186</v>
      </c>
      <c r="AA78" s="483">
        <f>IFERROR(INDEX($G$123:$AU$178,MATCH($D78,$E$123:$E$178,0),MATCH(AA$6,$G$122:$AU$122,0)),0)*$E$195</f>
        <v>31.741544979889387</v>
      </c>
      <c r="AB78" s="483">
        <f>IFERROR(INDEX($G$123:$AU$178,MATCH($D78,$E$123:$E$178,0),MATCH(AB$6,$G$122:$AU$122,0)),0)*$E$195</f>
        <v>31.785326421240963</v>
      </c>
      <c r="AC78" s="483">
        <f>IFERROR(INDEX($G$123:$AU$178,MATCH($D78,$E$123:$E$178,0),MATCH(AC$6,$G$122:$AU$122,0)),0)*$E$195</f>
        <v>31.829107862592537</v>
      </c>
      <c r="AD78" s="483">
        <f>IFERROR(INDEX($G$123:$AU$178,MATCH($D78,$E$123:$E$178,0),MATCH(AD$6,$G$122:$AU$122,0)),0)*$E$195</f>
        <v>31.872889303944106</v>
      </c>
      <c r="AE78" s="483">
        <f>IFERROR(INDEX($G$123:$AU$178,MATCH($D78,$E$123:$E$178,0),MATCH(AE$6,$G$122:$AU$122,0)),0)*$E$195</f>
        <v>31.916670745295676</v>
      </c>
      <c r="AF78" s="483">
        <f>IFERROR(INDEX($G$123:$AU$178,MATCH($D78,$E$123:$E$178,0),MATCH(AF$6,$G$122:$AU$122,0)),0)*$E$195</f>
        <v>31.960452186647256</v>
      </c>
      <c r="AG78" s="483">
        <f>IFERROR(INDEX($G$123:$AU$178,MATCH($D78,$E$123:$E$178,0),MATCH(AG$6,$G$122:$AU$122,0)),0)*$E$195</f>
        <v>32.004233627998829</v>
      </c>
      <c r="AH78" s="483">
        <f>IFERROR(INDEX($G$123:$AU$178,MATCH($D78,$E$123:$E$178,0),MATCH(AH$6,$G$122:$AU$122,0)),0)*$E$195</f>
        <v>32.048015069350392</v>
      </c>
      <c r="AI78" s="483">
        <f>IFERROR(INDEX($G$123:$AU$178,MATCH($D78,$E$123:$E$178,0),MATCH(AI$6,$G$122:$AU$122,0)),0)*$E$195</f>
        <v>32.091796510701968</v>
      </c>
      <c r="AJ78" s="483">
        <f>IFERROR(INDEX($G$123:$AU$178,MATCH($D78,$E$123:$E$178,0),MATCH(AJ$6,$G$122:$AU$122,0)),0)*$E$195</f>
        <v>32.135577952053531</v>
      </c>
      <c r="AK78" s="483">
        <f>IFERROR(INDEX($G$123:$AU$178,MATCH($D78,$E$123:$E$178,0),MATCH(AK$6,$G$122:$AU$122,0)),0)*$E$195</f>
        <v>32.179359393405107</v>
      </c>
      <c r="AL78" s="483">
        <f>IFERROR(INDEX($G$123:$AU$178,MATCH($D78,$E$123:$E$178,0),MATCH(AL$6,$G$122:$AU$122,0)),0)*$E$195</f>
        <v>32.223140834756684</v>
      </c>
      <c r="AM78" s="483">
        <f>IFERROR(INDEX($G$123:$AU$178,MATCH($D78,$E$123:$E$178,0),MATCH(AM$6,$G$122:$AU$122,0)),0)*$E$195</f>
        <v>32.266922276108254</v>
      </c>
      <c r="AN78" s="483">
        <f>IFERROR(INDEX($G$123:$AU$178,MATCH($D78,$E$123:$E$178,0),MATCH(AN$6,$G$122:$AU$122,0)),0)*$E$195</f>
        <v>32.310703717459816</v>
      </c>
      <c r="AO78" s="483">
        <f>IFERROR(INDEX($G$123:$AU$178,MATCH($D78,$E$123:$E$178,0),MATCH(AO$6,$G$122:$AU$122,0)),0)*$E$195</f>
        <v>32.354485158811393</v>
      </c>
      <c r="AP78" s="483">
        <f>IFERROR(INDEX($G$123:$AU$178,MATCH($D78,$E$123:$E$178,0),MATCH(AP$6,$G$122:$AU$122,0)),0)*$E$195</f>
        <v>32.39826660016297</v>
      </c>
      <c r="AQ78" s="483">
        <f>IFERROR(INDEX($G$123:$AU$178,MATCH($D78,$E$123:$E$178,0),MATCH(AQ$6,$G$122:$AU$122,0)),0)*$E$195</f>
        <v>32.442048041514546</v>
      </c>
      <c r="AR78" s="483">
        <f>IFERROR(INDEX($G$123:$AU$178,MATCH($D78,$E$123:$E$178,0),MATCH(AR$6,$G$122:$AU$122,0)),0)*$E$195</f>
        <v>32.485829482866109</v>
      </c>
      <c r="AS78" s="483">
        <f>IFERROR(INDEX($G$123:$AU$178,MATCH($D78,$E$123:$E$178,0),MATCH(AS$6,$G$122:$AU$122,0)),0)*$E$195</f>
        <v>32.529610924217685</v>
      </c>
      <c r="AT78" s="483">
        <f>IFERROR(INDEX($G$123:$AU$178,MATCH($D78,$E$123:$E$178,0),MATCH(AT$6,$G$122:$AU$122,0)),0)*$E$195</f>
        <v>32.573392365569248</v>
      </c>
      <c r="AU78" s="483">
        <f>IFERROR(INDEX($G$123:$AU$178,MATCH($D78,$E$123:$E$178,0),MATCH(AU$6,$G$122:$AU$122,0)),0)*$E$195</f>
        <v>32.617173806920832</v>
      </c>
      <c r="AV78" s="484">
        <v>5</v>
      </c>
      <c r="AW78" s="483">
        <f>IFERROR(INDEX('2010'!$D$6:$T$8,MATCH(LEFT($B78,3),'2010'!$A$6:$A$8,0),MATCH(RIGHT($B78,3),'2010'!$D$3:$T$3,0))/-1000,0)</f>
        <v>241.672</v>
      </c>
      <c r="AX78" s="483">
        <f>IFERROR(INDEX('2015'!$D$6:$T$8,MATCH(LEFT($B78,3),'2015'!$A$6:$A$8,0),MATCH(RIGHT($B78,3),'2015'!$D$3:$T$3,0))/-1000,0)</f>
        <v>318.1515</v>
      </c>
      <c r="AY78" s="483">
        <f>IFERROR(INDEX('2019'!$D$6:$T$8,MATCH(LEFT($B78,3),'2019'!$A$6:$A$8,0),MATCH(RIGHT($B78,3),'2019'!$D$3:$T$3,0))/-1000,0)</f>
        <v>462.197</v>
      </c>
      <c r="AZ78" s="602">
        <v>4</v>
      </c>
      <c r="BA78" s="602">
        <v>0</v>
      </c>
      <c r="BB78" s="602">
        <v>0</v>
      </c>
      <c r="BC78" s="602">
        <v>0</v>
      </c>
      <c r="BD78" s="602">
        <v>4</v>
      </c>
      <c r="BE78" s="602">
        <v>0</v>
      </c>
      <c r="BF78" s="602">
        <v>0</v>
      </c>
      <c r="BG78" s="602">
        <v>0</v>
      </c>
      <c r="BH78" s="602">
        <v>4</v>
      </c>
    </row>
    <row r="79" spans="2:111" ht="14.4">
      <c r="B79" s="8" t="str">
        <f>Processes!D106</f>
        <v>EXPCRD</v>
      </c>
      <c r="C79" s="8" t="str">
        <f>Processes!E106</f>
        <v>Export technology - Crude Oil</v>
      </c>
      <c r="D79" s="216" t="str">
        <f t="shared" ref="D79:D113" si="5">IF(LEN(B79)=6,RIGHT(B79,3),RIGHT(B79,4))</f>
        <v>CRD</v>
      </c>
      <c r="E79" s="485"/>
      <c r="F79" s="1119" t="str">
        <f t="shared" si="4"/>
        <v>MKr19</v>
      </c>
      <c r="G79" s="483">
        <f>IFERROR(INDEX($G$123:$AU$178,MATCH($D79,$E$123:$E$178,0),MATCH(G$6,$G$122:$AU$122,0)),0)*$E$195</f>
        <v>72.39</v>
      </c>
      <c r="H79" s="483">
        <f>IFERROR(INDEX($G$123:$AU$178,MATCH($D79,$E$123:$E$178,0),MATCH(H$6,$G$122:$AU$122,0)),0)*$E$195</f>
        <v>100.79499999999999</v>
      </c>
      <c r="I79" s="483">
        <f>IFERROR(INDEX($G$123:$AU$178,MATCH($D79,$E$123:$E$178,0),MATCH(I$6,$G$122:$AU$122,0)),0)*$E$195</f>
        <v>107.255</v>
      </c>
      <c r="J79" s="483">
        <f>IFERROR(INDEX($G$123:$AU$178,MATCH($D79,$E$123:$E$178,0),MATCH(J$6,$G$122:$AU$122,0)),0)*$E$195</f>
        <v>95.284999999999997</v>
      </c>
      <c r="K79" s="483">
        <f>IFERROR(INDEX($G$123:$AU$178,MATCH($D79,$E$123:$E$178,0),MATCH(K$6,$G$122:$AU$122,0)),0)*$E$195</f>
        <v>92.434999999999988</v>
      </c>
      <c r="L79" s="483">
        <f>IFERROR(INDEX($G$123:$AU$178,MATCH($D79,$E$123:$E$178,0),MATCH(L$6,$G$122:$AU$122,0)),0)*$E$195</f>
        <v>59.564999999999998</v>
      </c>
      <c r="M79" s="483">
        <f>IFERROR(INDEX($G$123:$AU$178,MATCH($D79,$E$123:$E$178,0),MATCH(M$6,$G$122:$AU$122,0)),0)*$E$195</f>
        <v>56.904999999999994</v>
      </c>
      <c r="N79" s="483">
        <f>IFERROR(INDEX($G$123:$AU$178,MATCH($D79,$E$123:$E$178,0),MATCH(N$6,$G$122:$AU$122,0)),0)*$E$195</f>
        <v>60.704999999999998</v>
      </c>
      <c r="O79" s="483">
        <f>IFERROR(INDEX($G$123:$AU$178,MATCH($D79,$E$123:$E$178,0),MATCH(O$6,$G$122:$AU$122,0)),0)*$E$195</f>
        <v>74.663266513337106</v>
      </c>
      <c r="P79" s="483">
        <f>IFERROR(INDEX($G$123:$AU$178,MATCH($D79,$E$123:$E$178,0),MATCH(P$6,$G$122:$AU$122,0)),0)*$E$195</f>
        <v>69.03441780821916</v>
      </c>
      <c r="Q79" s="483">
        <f>IFERROR(INDEX($G$123:$AU$178,MATCH($D79,$E$123:$E$178,0),MATCH(Q$6,$G$122:$AU$122,0)),0)*$E$195</f>
        <v>67.631970550230122</v>
      </c>
      <c r="R79" s="483">
        <f>IFERROR(INDEX($G$123:$AU$178,MATCH($D79,$E$123:$E$178,0),MATCH(R$6,$G$122:$AU$122,0)),0)*$E$195</f>
        <v>46.72206120455769</v>
      </c>
      <c r="S79" s="483">
        <f>IFERROR(INDEX($G$123:$AU$178,MATCH($D79,$E$123:$E$178,0),MATCH(S$6,$G$122:$AU$122,0)),0)*$E$195</f>
        <v>49.952257260471079</v>
      </c>
      <c r="T79" s="483">
        <f>IFERROR(INDEX($G$123:$AU$178,MATCH($D79,$E$123:$E$178,0),MATCH(T$6,$G$122:$AU$122,0)),0)*$E$195</f>
        <v>52.145468152516102</v>
      </c>
      <c r="U79" s="483">
        <f>IFERROR(INDEX($G$123:$AU$178,MATCH($D79,$E$123:$E$178,0),MATCH(U$6,$G$122:$AU$122,0)),0)*$E$195</f>
        <v>53.739968659338345</v>
      </c>
      <c r="V79" s="483">
        <f>IFERROR(INDEX($G$123:$AU$178,MATCH($D79,$E$123:$E$178,0),MATCH(V$6,$G$122:$AU$122,0)),0)*$E$195</f>
        <v>54.897107604482805</v>
      </c>
      <c r="W79" s="483">
        <f>IFERROR(INDEX($G$123:$AU$178,MATCH($D79,$E$123:$E$178,0),MATCH(W$6,$G$122:$AU$122,0)),0)*$E$195</f>
        <v>56.188956663113622</v>
      </c>
      <c r="X79" s="483">
        <f>IFERROR(INDEX($G$123:$AU$178,MATCH($D79,$E$123:$E$178,0),MATCH(X$6,$G$122:$AU$122,0)),0)*$E$195</f>
        <v>57.454144637525566</v>
      </c>
      <c r="Y79" s="483">
        <f>IFERROR(INDEX($G$123:$AU$178,MATCH($D79,$E$123:$E$178,0),MATCH(Y$6,$G$122:$AU$122,0)),0)*$E$195</f>
        <v>58.618015544439388</v>
      </c>
      <c r="Z79" s="483">
        <f>IFERROR(INDEX($G$123:$AU$178,MATCH($D79,$E$123:$E$178,0),MATCH(Z$6,$G$122:$AU$122,0)),0)*$E$195</f>
        <v>59.840122211312412</v>
      </c>
      <c r="AA79" s="483">
        <f>IFERROR(INDEX($G$123:$AU$178,MATCH($D79,$E$123:$E$178,0),MATCH(AA$6,$G$122:$AU$122,0)),0)*$E$195</f>
        <v>60.99866547075451</v>
      </c>
      <c r="AB79" s="483">
        <f>IFERROR(INDEX($G$123:$AU$178,MATCH($D79,$E$123:$E$178,0),MATCH(AB$6,$G$122:$AU$122,0)),0)*$E$195</f>
        <v>60.706456294846689</v>
      </c>
      <c r="AC79" s="483">
        <f>IFERROR(INDEX($G$123:$AU$178,MATCH($D79,$E$123:$E$178,0),MATCH(AC$6,$G$122:$AU$122,0)),0)*$E$195</f>
        <v>60.414247118938881</v>
      </c>
      <c r="AD79" s="483">
        <f>IFERROR(INDEX($G$123:$AU$178,MATCH($D79,$E$123:$E$178,0),MATCH(AD$6,$G$122:$AU$122,0)),0)*$E$195</f>
        <v>60.122037943031081</v>
      </c>
      <c r="AE79" s="483">
        <f>IFERROR(INDEX($G$123:$AU$178,MATCH($D79,$E$123:$E$178,0),MATCH(AE$6,$G$122:$AU$122,0)),0)*$E$195</f>
        <v>59.829828767123267</v>
      </c>
      <c r="AF79" s="483">
        <f>IFERROR(INDEX($G$123:$AU$178,MATCH($D79,$E$123:$E$178,0),MATCH(AF$6,$G$122:$AU$122,0)),0)*$E$195</f>
        <v>59.537619591215467</v>
      </c>
      <c r="AG79" s="483">
        <f>IFERROR(INDEX($G$123:$AU$178,MATCH($D79,$E$123:$E$178,0),MATCH(AG$6,$G$122:$AU$122,0)),0)*$E$195</f>
        <v>59.24541041530766</v>
      </c>
      <c r="AH79" s="483">
        <f>IFERROR(INDEX($G$123:$AU$178,MATCH($D79,$E$123:$E$178,0),MATCH(AH$6,$G$122:$AU$122,0)),0)*$E$195</f>
        <v>58.95320123939986</v>
      </c>
      <c r="AI79" s="483">
        <f>IFERROR(INDEX($G$123:$AU$178,MATCH($D79,$E$123:$E$178,0),MATCH(AI$6,$G$122:$AU$122,0)),0)*$E$195</f>
        <v>58.66099206349206</v>
      </c>
      <c r="AJ79" s="483">
        <f>IFERROR(INDEX($G$123:$AU$178,MATCH($D79,$E$123:$E$178,0),MATCH(AJ$6,$G$122:$AU$122,0)),0)*$E$195</f>
        <v>58.368782887584253</v>
      </c>
      <c r="AK79" s="483">
        <f>IFERROR(INDEX($G$123:$AU$178,MATCH($D79,$E$123:$E$178,0),MATCH(AK$6,$G$122:$AU$122,0)),0)*$E$195</f>
        <v>58.076573711676446</v>
      </c>
      <c r="AL79" s="483">
        <f>IFERROR(INDEX($G$123:$AU$178,MATCH($D79,$E$123:$E$178,0),MATCH(AL$6,$G$122:$AU$122,0)),0)*$E$195</f>
        <v>57.784364535768646</v>
      </c>
      <c r="AM79" s="483">
        <f>IFERROR(INDEX($G$123:$AU$178,MATCH($D79,$E$123:$E$178,0),MATCH(AM$6,$G$122:$AU$122,0)),0)*$E$195</f>
        <v>57.492155359860831</v>
      </c>
      <c r="AN79" s="483">
        <f>IFERROR(INDEX($G$123:$AU$178,MATCH($D79,$E$123:$E$178,0),MATCH(AN$6,$G$122:$AU$122,0)),0)*$E$195</f>
        <v>57.199946183953024</v>
      </c>
      <c r="AO79" s="483">
        <f>IFERROR(INDEX($G$123:$AU$178,MATCH($D79,$E$123:$E$178,0),MATCH(AO$6,$G$122:$AU$122,0)),0)*$E$195</f>
        <v>56.907737008045224</v>
      </c>
      <c r="AP79" s="483">
        <f>IFERROR(INDEX($G$123:$AU$178,MATCH($D79,$E$123:$E$178,0),MATCH(AP$6,$G$122:$AU$122,0)),0)*$E$195</f>
        <v>56.615527832137417</v>
      </c>
      <c r="AQ79" s="483">
        <f>IFERROR(INDEX($G$123:$AU$178,MATCH($D79,$E$123:$E$178,0),MATCH(AQ$6,$G$122:$AU$122,0)),0)*$E$195</f>
        <v>56.32331865622961</v>
      </c>
      <c r="AR79" s="483">
        <f>IFERROR(INDEX($G$123:$AU$178,MATCH($D79,$E$123:$E$178,0),MATCH(AR$6,$G$122:$AU$122,0)),0)*$E$195</f>
        <v>56.031109480321803</v>
      </c>
      <c r="AS79" s="483">
        <f>IFERROR(INDEX($G$123:$AU$178,MATCH($D79,$E$123:$E$178,0),MATCH(AS$6,$G$122:$AU$122,0)),0)*$E$195</f>
        <v>55.738900304414003</v>
      </c>
      <c r="AT79" s="483">
        <f>IFERROR(INDEX($G$123:$AU$178,MATCH($D79,$E$123:$E$178,0),MATCH(AT$6,$G$122:$AU$122,0)),0)*$E$195</f>
        <v>55.446691128506195</v>
      </c>
      <c r="AU79" s="483">
        <f>IFERROR(INDEX($G$123:$AU$178,MATCH($D79,$E$123:$E$178,0),MATCH(AU$6,$G$122:$AU$122,0)),0)*$E$195</f>
        <v>55.154481952598395</v>
      </c>
      <c r="AV79" s="484">
        <v>5</v>
      </c>
      <c r="AW79" s="483">
        <f>IFERROR(INDEX('2010'!$D$6:$T$8,MATCH(LEFT($B79,3),'2010'!$A$6:$A$8,0),MATCH(RIGHT($B79,3),'2010'!$D$3:$T$3,0))/-1000,0)</f>
        <v>1918.0233999999998</v>
      </c>
      <c r="AX79" s="483">
        <f>IFERROR(INDEX('2015'!$D$6:$T$8,MATCH(LEFT($B79,3),'2015'!$A$6:$A$8,0),MATCH(RIGHT($B79,3),'2015'!$D$3:$T$3,0))/-1000,0)</f>
        <v>1513.0260000000001</v>
      </c>
      <c r="AY79" s="483">
        <f>IFERROR(INDEX('2019'!$D$6:$T$8,MATCH(LEFT($B79,3),'2019'!$A$6:$A$8,0),MATCH(RIGHT($B79,3),'2019'!$D$3:$T$3,0))/-1000,0)</f>
        <v>1346.1704</v>
      </c>
      <c r="AZ79" s="602">
        <v>4</v>
      </c>
      <c r="BA79" s="602">
        <v>0</v>
      </c>
      <c r="BB79" s="602">
        <v>0</v>
      </c>
      <c r="BC79" s="602">
        <v>0</v>
      </c>
      <c r="BD79" s="602">
        <v>4</v>
      </c>
      <c r="BE79" s="602">
        <v>0</v>
      </c>
      <c r="BF79" s="602">
        <v>0</v>
      </c>
      <c r="BG79" s="602">
        <v>0</v>
      </c>
      <c r="BH79" s="602">
        <v>4</v>
      </c>
      <c r="BS79" s="603"/>
      <c r="BT79" s="603"/>
      <c r="BU79" s="603"/>
      <c r="BV79" s="603"/>
      <c r="BW79" s="603"/>
      <c r="BX79" s="603"/>
    </row>
    <row r="80" spans="2:111" ht="14.4">
      <c r="B80" s="8" t="str">
        <f>Processes!D107</f>
        <v>EXPLPG</v>
      </c>
      <c r="C80" s="8" t="str">
        <f>Processes!E107</f>
        <v>Export technology - Liquid petrol gas</v>
      </c>
      <c r="D80" s="216" t="str">
        <f t="shared" si="5"/>
        <v>LPG</v>
      </c>
      <c r="E80" s="485"/>
      <c r="F80" s="1119" t="str">
        <f t="shared" si="4"/>
        <v>MKr14</v>
      </c>
      <c r="G80" s="483">
        <f>IFERROR(INDEX($G$123:$AU$178,MATCH($D80,$E$123:$E$178,0),MATCH(G$6,$G$122:$AU$122,0)),0)*$E$195</f>
        <v>84.36</v>
      </c>
      <c r="H80" s="483">
        <f>IFERROR(INDEX($G$123:$AU$178,MATCH($D80,$E$123:$E$178,0),MATCH(H$6,$G$122:$AU$122,0)),0)*$E$195</f>
        <v>87.59</v>
      </c>
      <c r="I80" s="483">
        <f>IFERROR(INDEX($G$123:$AU$178,MATCH($D80,$E$123:$E$178,0),MATCH(I$6,$G$122:$AU$122,0)),0)*$E$195</f>
        <v>104.69</v>
      </c>
      <c r="J80" s="483">
        <f>IFERROR(INDEX($G$123:$AU$178,MATCH($D80,$E$123:$E$178,0),MATCH(J$6,$G$122:$AU$122,0)),0)*$E$195</f>
        <v>102.98</v>
      </c>
      <c r="K80" s="483">
        <f>IFERROR(INDEX($G$123:$AU$178,MATCH($D80,$E$123:$E$178,0),MATCH(K$6,$G$122:$AU$122,0)),0)*$E$195</f>
        <v>86.83</v>
      </c>
      <c r="L80" s="483">
        <f>IFERROR(INDEX($G$123:$AU$178,MATCH($D80,$E$123:$E$178,0),MATCH(L$6,$G$122:$AU$122,0)),0)*$E$195</f>
        <v>83.6</v>
      </c>
      <c r="M80" s="483">
        <f>IFERROR(INDEX($G$123:$AU$178,MATCH($D80,$E$123:$E$178,0),MATCH(M$6,$G$122:$AU$122,0)),0)*$E$195</f>
        <v>69.919999999999987</v>
      </c>
      <c r="N80" s="483">
        <f>IFERROR(INDEX($G$123:$AU$178,MATCH($D80,$E$123:$E$178,0),MATCH(N$6,$G$122:$AU$122,0)),0)*$E$195</f>
        <v>70.11</v>
      </c>
      <c r="O80" s="483">
        <f>IFERROR(INDEX($G$123:$AU$178,MATCH($D80,$E$123:$E$178,0),MATCH(O$6,$G$122:$AU$122,0)),0)*$E$195</f>
        <v>101.50214842551547</v>
      </c>
      <c r="P80" s="483">
        <f>IFERROR(INDEX($G$123:$AU$178,MATCH($D80,$E$123:$E$178,0),MATCH(P$6,$G$122:$AU$122,0)),0)*$E$195</f>
        <v>65.095921357178881</v>
      </c>
      <c r="Q80" s="483">
        <f>IFERROR(INDEX($G$123:$AU$178,MATCH($D80,$E$123:$E$178,0),MATCH(Q$6,$G$122:$AU$122,0)),0)*$E$195</f>
        <v>63.455914974316286</v>
      </c>
      <c r="R80" s="483">
        <f>IFERROR(INDEX($G$123:$AU$178,MATCH($D80,$E$123:$E$178,0),MATCH(R$6,$G$122:$AU$122,0)),0)*$E$195</f>
        <v>59.898051048332576</v>
      </c>
      <c r="S80" s="483">
        <f>IFERROR(INDEX($G$123:$AU$178,MATCH($D80,$E$123:$E$178,0),MATCH(S$6,$G$122:$AU$122,0)),0)*$E$195</f>
        <v>62.248842380929602</v>
      </c>
      <c r="T80" s="483">
        <f>IFERROR(INDEX($G$123:$AU$178,MATCH($D80,$E$123:$E$178,0),MATCH(T$6,$G$122:$AU$122,0)),0)*$E$195</f>
        <v>63.398607794463381</v>
      </c>
      <c r="U80" s="483">
        <f>IFERROR(INDEX($G$123:$AU$178,MATCH($D80,$E$123:$E$178,0),MATCH(U$6,$G$122:$AU$122,0)),0)*$E$195</f>
        <v>63.777535448687935</v>
      </c>
      <c r="V80" s="483">
        <f>IFERROR(INDEX($G$123:$AU$178,MATCH($D80,$E$123:$E$178,0),MATCH(V$6,$G$122:$AU$122,0)),0)*$E$195</f>
        <v>63.661558579535964</v>
      </c>
      <c r="W80" s="483">
        <f>IFERROR(INDEX($G$123:$AU$178,MATCH($D80,$E$123:$E$178,0),MATCH(W$6,$G$122:$AU$122,0)),0)*$E$195</f>
        <v>63.588514488177715</v>
      </c>
      <c r="X80" s="483">
        <f>IFERROR(INDEX($G$123:$AU$178,MATCH($D80,$E$123:$E$178,0),MATCH(X$6,$G$122:$AU$122,0)),0)*$E$195</f>
        <v>63.541599463840171</v>
      </c>
      <c r="Y80" s="483">
        <f>IFERROR(INDEX($G$123:$AU$178,MATCH($D80,$E$123:$E$178,0),MATCH(Y$6,$G$122:$AU$122,0)),0)*$E$195</f>
        <v>63.501419221861575</v>
      </c>
      <c r="Z80" s="483">
        <f>IFERROR(INDEX($G$123:$AU$178,MATCH($D80,$E$123:$E$178,0),MATCH(Z$6,$G$122:$AU$122,0)),0)*$E$195</f>
        <v>63.487018471242372</v>
      </c>
      <c r="AA80" s="483">
        <f>IFERROR(INDEX($G$123:$AU$178,MATCH($D80,$E$123:$E$178,0),MATCH(AA$6,$G$122:$AU$122,0)),0)*$E$195</f>
        <v>63.483089959778773</v>
      </c>
      <c r="AB80" s="483">
        <f>IFERROR(INDEX($G$123:$AU$178,MATCH($D80,$E$123:$E$178,0),MATCH(AB$6,$G$122:$AU$122,0)),0)*$E$195</f>
        <v>63.570652842481927</v>
      </c>
      <c r="AC80" s="483">
        <f>IFERROR(INDEX($G$123:$AU$178,MATCH($D80,$E$123:$E$178,0),MATCH(AC$6,$G$122:$AU$122,0)),0)*$E$195</f>
        <v>63.658215725185073</v>
      </c>
      <c r="AD80" s="483">
        <f>IFERROR(INDEX($G$123:$AU$178,MATCH($D80,$E$123:$E$178,0),MATCH(AD$6,$G$122:$AU$122,0)),0)*$E$195</f>
        <v>63.745778607888212</v>
      </c>
      <c r="AE80" s="483">
        <f>IFERROR(INDEX($G$123:$AU$178,MATCH($D80,$E$123:$E$178,0),MATCH(AE$6,$G$122:$AU$122,0)),0)*$E$195</f>
        <v>63.833341490591351</v>
      </c>
      <c r="AF80" s="483">
        <f>IFERROR(INDEX($G$123:$AU$178,MATCH($D80,$E$123:$E$178,0),MATCH(AF$6,$G$122:$AU$122,0)),0)*$E$195</f>
        <v>63.920904373294512</v>
      </c>
      <c r="AG80" s="483">
        <f>IFERROR(INDEX($G$123:$AU$178,MATCH($D80,$E$123:$E$178,0),MATCH(AG$6,$G$122:$AU$122,0)),0)*$E$195</f>
        <v>64.008467255997658</v>
      </c>
      <c r="AH80" s="483">
        <f>IFERROR(INDEX($G$123:$AU$178,MATCH($D80,$E$123:$E$178,0),MATCH(AH$6,$G$122:$AU$122,0)),0)*$E$195</f>
        <v>64.096030138700783</v>
      </c>
      <c r="AI80" s="483">
        <f>IFERROR(INDEX($G$123:$AU$178,MATCH($D80,$E$123:$E$178,0),MATCH(AI$6,$G$122:$AU$122,0)),0)*$E$195</f>
        <v>64.183593021403937</v>
      </c>
      <c r="AJ80" s="483">
        <f>IFERROR(INDEX($G$123:$AU$178,MATCH($D80,$E$123:$E$178,0),MATCH(AJ$6,$G$122:$AU$122,0)),0)*$E$195</f>
        <v>64.271155904107061</v>
      </c>
      <c r="AK80" s="483">
        <f>IFERROR(INDEX($G$123:$AU$178,MATCH($D80,$E$123:$E$178,0),MATCH(AK$6,$G$122:$AU$122,0)),0)*$E$195</f>
        <v>64.358718786810215</v>
      </c>
      <c r="AL80" s="483">
        <f>IFERROR(INDEX($G$123:$AU$178,MATCH($D80,$E$123:$E$178,0),MATCH(AL$6,$G$122:$AU$122,0)),0)*$E$195</f>
        <v>64.446281669513368</v>
      </c>
      <c r="AM80" s="483">
        <f>IFERROR(INDEX($G$123:$AU$178,MATCH($D80,$E$123:$E$178,0),MATCH(AM$6,$G$122:$AU$122,0)),0)*$E$195</f>
        <v>64.533844552216507</v>
      </c>
      <c r="AN80" s="483">
        <f>IFERROR(INDEX($G$123:$AU$178,MATCH($D80,$E$123:$E$178,0),MATCH(AN$6,$G$122:$AU$122,0)),0)*$E$195</f>
        <v>64.621407434919632</v>
      </c>
      <c r="AO80" s="483">
        <f>IFERROR(INDEX($G$123:$AU$178,MATCH($D80,$E$123:$E$178,0),MATCH(AO$6,$G$122:$AU$122,0)),0)*$E$195</f>
        <v>64.708970317622786</v>
      </c>
      <c r="AP80" s="483">
        <f>IFERROR(INDEX($G$123:$AU$178,MATCH($D80,$E$123:$E$178,0),MATCH(AP$6,$G$122:$AU$122,0)),0)*$E$195</f>
        <v>64.796533200325939</v>
      </c>
      <c r="AQ80" s="483">
        <f>IFERROR(INDEX($G$123:$AU$178,MATCH($D80,$E$123:$E$178,0),MATCH(AQ$6,$G$122:$AU$122,0)),0)*$E$195</f>
        <v>64.884096083029092</v>
      </c>
      <c r="AR80" s="483">
        <f>IFERROR(INDEX($G$123:$AU$178,MATCH($D80,$E$123:$E$178,0),MATCH(AR$6,$G$122:$AU$122,0)),0)*$E$195</f>
        <v>64.971658965732217</v>
      </c>
      <c r="AS80" s="483">
        <f>IFERROR(INDEX($G$123:$AU$178,MATCH($D80,$E$123:$E$178,0),MATCH(AS$6,$G$122:$AU$122,0)),0)*$E$195</f>
        <v>65.059221848435371</v>
      </c>
      <c r="AT80" s="483">
        <f>IFERROR(INDEX($G$123:$AU$178,MATCH($D80,$E$123:$E$178,0),MATCH(AT$6,$G$122:$AU$122,0)),0)*$E$195</f>
        <v>65.146784731138496</v>
      </c>
      <c r="AU80" s="483">
        <f>IFERROR(INDEX($G$123:$AU$178,MATCH($D80,$E$123:$E$178,0),MATCH(AU$6,$G$122:$AU$122,0)),0)*$E$195</f>
        <v>65.234347613841663</v>
      </c>
      <c r="AV80" s="484">
        <v>5</v>
      </c>
      <c r="AW80" s="602"/>
      <c r="AX80" s="602"/>
      <c r="AY80" s="602"/>
      <c r="AZ80" s="602"/>
      <c r="BA80" s="602"/>
      <c r="BB80" s="602"/>
      <c r="BC80" s="602"/>
      <c r="BS80" s="603"/>
      <c r="BT80" s="603"/>
      <c r="BU80" s="603"/>
      <c r="BV80" s="603"/>
      <c r="BW80" s="603"/>
      <c r="BX80" s="603"/>
    </row>
    <row r="81" spans="2:76" ht="14.4">
      <c r="B81" s="8" t="str">
        <f>Processes!D108</f>
        <v>EXPLVN</v>
      </c>
      <c r="C81" s="8" t="str">
        <f>Processes!E108</f>
        <v>Export technology - Naphtha (Petroleoum)</v>
      </c>
      <c r="D81" s="216" t="str">
        <f t="shared" si="5"/>
        <v>LVN</v>
      </c>
      <c r="E81" s="485"/>
      <c r="F81" s="1119" t="str">
        <f t="shared" si="4"/>
        <v>MKr14</v>
      </c>
      <c r="G81" s="483">
        <f>IFERROR(INDEX($G$123:$AU$178,MATCH($D81,$E$123:$E$178,0),MATCH(G$6,$G$122:$AU$122,0)),0)*$E$195</f>
        <v>84.36</v>
      </c>
      <c r="H81" s="483">
        <f>IFERROR(INDEX($G$123:$AU$178,MATCH($D81,$E$123:$E$178,0),MATCH(H$6,$G$122:$AU$122,0)),0)*$E$195</f>
        <v>87.59</v>
      </c>
      <c r="I81" s="483">
        <f>IFERROR(INDEX($G$123:$AU$178,MATCH($D81,$E$123:$E$178,0),MATCH(I$6,$G$122:$AU$122,0)),0)*$E$195</f>
        <v>104.69</v>
      </c>
      <c r="J81" s="483">
        <f>IFERROR(INDEX($G$123:$AU$178,MATCH($D81,$E$123:$E$178,0),MATCH(J$6,$G$122:$AU$122,0)),0)*$E$195</f>
        <v>102.98</v>
      </c>
      <c r="K81" s="483">
        <f>IFERROR(INDEX($G$123:$AU$178,MATCH($D81,$E$123:$E$178,0),MATCH(K$6,$G$122:$AU$122,0)),0)*$E$195</f>
        <v>86.83</v>
      </c>
      <c r="L81" s="483">
        <f>IFERROR(INDEX($G$123:$AU$178,MATCH($D81,$E$123:$E$178,0),MATCH(L$6,$G$122:$AU$122,0)),0)*$E$195</f>
        <v>83.6</v>
      </c>
      <c r="M81" s="483">
        <f>IFERROR(INDEX($G$123:$AU$178,MATCH($D81,$E$123:$E$178,0),MATCH(M$6,$G$122:$AU$122,0)),0)*$E$195</f>
        <v>69.919999999999987</v>
      </c>
      <c r="N81" s="483">
        <f>IFERROR(INDEX($G$123:$AU$178,MATCH($D81,$E$123:$E$178,0),MATCH(N$6,$G$122:$AU$122,0)),0)*$E$195</f>
        <v>70.11</v>
      </c>
      <c r="O81" s="483">
        <f>IFERROR(INDEX($G$123:$AU$178,MATCH($D81,$E$123:$E$178,0),MATCH(O$6,$G$122:$AU$122,0)),0)*$E$195</f>
        <v>101.50214842551547</v>
      </c>
      <c r="P81" s="483">
        <f>IFERROR(INDEX($G$123:$AU$178,MATCH($D81,$E$123:$E$178,0),MATCH(P$6,$G$122:$AU$122,0)),0)*$E$195</f>
        <v>65.095921357178881</v>
      </c>
      <c r="Q81" s="483">
        <f>IFERROR(INDEX($G$123:$AU$178,MATCH($D81,$E$123:$E$178,0),MATCH(Q$6,$G$122:$AU$122,0)),0)*$E$195</f>
        <v>63.455914974316286</v>
      </c>
      <c r="R81" s="483">
        <f>IFERROR(INDEX($G$123:$AU$178,MATCH($D81,$E$123:$E$178,0),MATCH(R$6,$G$122:$AU$122,0)),0)*$E$195</f>
        <v>59.898051048332576</v>
      </c>
      <c r="S81" s="483">
        <f>IFERROR(INDEX($G$123:$AU$178,MATCH($D81,$E$123:$E$178,0),MATCH(S$6,$G$122:$AU$122,0)),0)*$E$195</f>
        <v>62.248842380929602</v>
      </c>
      <c r="T81" s="483">
        <f>IFERROR(INDEX($G$123:$AU$178,MATCH($D81,$E$123:$E$178,0),MATCH(T$6,$G$122:$AU$122,0)),0)*$E$195</f>
        <v>63.398607794463381</v>
      </c>
      <c r="U81" s="483">
        <f>IFERROR(INDEX($G$123:$AU$178,MATCH($D81,$E$123:$E$178,0),MATCH(U$6,$G$122:$AU$122,0)),0)*$E$195</f>
        <v>63.777535448687935</v>
      </c>
      <c r="V81" s="483">
        <f>IFERROR(INDEX($G$123:$AU$178,MATCH($D81,$E$123:$E$178,0),MATCH(V$6,$G$122:$AU$122,0)),0)*$E$195</f>
        <v>63.661558579535964</v>
      </c>
      <c r="W81" s="483">
        <f>IFERROR(INDEX($G$123:$AU$178,MATCH($D81,$E$123:$E$178,0),MATCH(W$6,$G$122:$AU$122,0)),0)*$E$195</f>
        <v>63.588514488177715</v>
      </c>
      <c r="X81" s="483">
        <f>IFERROR(INDEX($G$123:$AU$178,MATCH($D81,$E$123:$E$178,0),MATCH(X$6,$G$122:$AU$122,0)),0)*$E$195</f>
        <v>63.541599463840171</v>
      </c>
      <c r="Y81" s="483">
        <f>IFERROR(INDEX($G$123:$AU$178,MATCH($D81,$E$123:$E$178,0),MATCH(Y$6,$G$122:$AU$122,0)),0)*$E$195</f>
        <v>63.501419221861575</v>
      </c>
      <c r="Z81" s="483">
        <f>IFERROR(INDEX($G$123:$AU$178,MATCH($D81,$E$123:$E$178,0),MATCH(Z$6,$G$122:$AU$122,0)),0)*$E$195</f>
        <v>63.487018471242372</v>
      </c>
      <c r="AA81" s="483">
        <f>IFERROR(INDEX($G$123:$AU$178,MATCH($D81,$E$123:$E$178,0),MATCH(AA$6,$G$122:$AU$122,0)),0)*$E$195</f>
        <v>63.483089959778773</v>
      </c>
      <c r="AB81" s="483">
        <f>IFERROR(INDEX($G$123:$AU$178,MATCH($D81,$E$123:$E$178,0),MATCH(AB$6,$G$122:$AU$122,0)),0)*$E$195</f>
        <v>63.570652842481927</v>
      </c>
      <c r="AC81" s="483">
        <f>IFERROR(INDEX($G$123:$AU$178,MATCH($D81,$E$123:$E$178,0),MATCH(AC$6,$G$122:$AU$122,0)),0)*$E$195</f>
        <v>63.658215725185073</v>
      </c>
      <c r="AD81" s="483">
        <f>IFERROR(INDEX($G$123:$AU$178,MATCH($D81,$E$123:$E$178,0),MATCH(AD$6,$G$122:$AU$122,0)),0)*$E$195</f>
        <v>63.745778607888212</v>
      </c>
      <c r="AE81" s="483">
        <f>IFERROR(INDEX($G$123:$AU$178,MATCH($D81,$E$123:$E$178,0),MATCH(AE$6,$G$122:$AU$122,0)),0)*$E$195</f>
        <v>63.833341490591351</v>
      </c>
      <c r="AF81" s="483">
        <f>IFERROR(INDEX($G$123:$AU$178,MATCH($D81,$E$123:$E$178,0),MATCH(AF$6,$G$122:$AU$122,0)),0)*$E$195</f>
        <v>63.920904373294512</v>
      </c>
      <c r="AG81" s="483">
        <f>IFERROR(INDEX($G$123:$AU$178,MATCH($D81,$E$123:$E$178,0),MATCH(AG$6,$G$122:$AU$122,0)),0)*$E$195</f>
        <v>64.008467255997658</v>
      </c>
      <c r="AH81" s="483">
        <f>IFERROR(INDEX($G$123:$AU$178,MATCH($D81,$E$123:$E$178,0),MATCH(AH$6,$G$122:$AU$122,0)),0)*$E$195</f>
        <v>64.096030138700783</v>
      </c>
      <c r="AI81" s="483">
        <f>IFERROR(INDEX($G$123:$AU$178,MATCH($D81,$E$123:$E$178,0),MATCH(AI$6,$G$122:$AU$122,0)),0)*$E$195</f>
        <v>64.183593021403937</v>
      </c>
      <c r="AJ81" s="483">
        <f>IFERROR(INDEX($G$123:$AU$178,MATCH($D81,$E$123:$E$178,0),MATCH(AJ$6,$G$122:$AU$122,0)),0)*$E$195</f>
        <v>64.271155904107061</v>
      </c>
      <c r="AK81" s="483">
        <f>IFERROR(INDEX($G$123:$AU$178,MATCH($D81,$E$123:$E$178,0),MATCH(AK$6,$G$122:$AU$122,0)),0)*$E$195</f>
        <v>64.358718786810215</v>
      </c>
      <c r="AL81" s="483">
        <f>IFERROR(INDEX($G$123:$AU$178,MATCH($D81,$E$123:$E$178,0),MATCH(AL$6,$G$122:$AU$122,0)),0)*$E$195</f>
        <v>64.446281669513368</v>
      </c>
      <c r="AM81" s="483">
        <f>IFERROR(INDEX($G$123:$AU$178,MATCH($D81,$E$123:$E$178,0),MATCH(AM$6,$G$122:$AU$122,0)),0)*$E$195</f>
        <v>64.533844552216507</v>
      </c>
      <c r="AN81" s="483">
        <f>IFERROR(INDEX($G$123:$AU$178,MATCH($D81,$E$123:$E$178,0),MATCH(AN$6,$G$122:$AU$122,0)),0)*$E$195</f>
        <v>64.621407434919632</v>
      </c>
      <c r="AO81" s="483">
        <f>IFERROR(INDEX($G$123:$AU$178,MATCH($D81,$E$123:$E$178,0),MATCH(AO$6,$G$122:$AU$122,0)),0)*$E$195</f>
        <v>64.708970317622786</v>
      </c>
      <c r="AP81" s="483">
        <f>IFERROR(INDEX($G$123:$AU$178,MATCH($D81,$E$123:$E$178,0),MATCH(AP$6,$G$122:$AU$122,0)),0)*$E$195</f>
        <v>64.796533200325939</v>
      </c>
      <c r="AQ81" s="483">
        <f>IFERROR(INDEX($G$123:$AU$178,MATCH($D81,$E$123:$E$178,0),MATCH(AQ$6,$G$122:$AU$122,0)),0)*$E$195</f>
        <v>64.884096083029092</v>
      </c>
      <c r="AR81" s="483">
        <f>IFERROR(INDEX($G$123:$AU$178,MATCH($D81,$E$123:$E$178,0),MATCH(AR$6,$G$122:$AU$122,0)),0)*$E$195</f>
        <v>64.971658965732217</v>
      </c>
      <c r="AS81" s="483">
        <f>IFERROR(INDEX($G$123:$AU$178,MATCH($D81,$E$123:$E$178,0),MATCH(AS$6,$G$122:$AU$122,0)),0)*$E$195</f>
        <v>65.059221848435371</v>
      </c>
      <c r="AT81" s="483">
        <f>IFERROR(INDEX($G$123:$AU$178,MATCH($D81,$E$123:$E$178,0),MATCH(AT$6,$G$122:$AU$122,0)),0)*$E$195</f>
        <v>65.146784731138496</v>
      </c>
      <c r="AU81" s="483">
        <f>IFERROR(INDEX($G$123:$AU$178,MATCH($D81,$E$123:$E$178,0),MATCH(AU$6,$G$122:$AU$122,0)),0)*$E$195</f>
        <v>65.234347613841663</v>
      </c>
      <c r="AV81" s="484">
        <v>5</v>
      </c>
      <c r="AW81" s="602"/>
      <c r="AX81" s="602"/>
      <c r="AY81" s="602"/>
      <c r="AZ81" s="602"/>
      <c r="BA81" s="602"/>
      <c r="BB81" s="602"/>
      <c r="BC81" s="602"/>
      <c r="BS81" s="603"/>
      <c r="BT81" s="603"/>
      <c r="BU81" s="603"/>
      <c r="BV81" s="603"/>
      <c r="BW81" s="603"/>
      <c r="BX81" s="603"/>
    </row>
    <row r="82" spans="2:76" ht="14.4">
      <c r="B82" s="8" t="str">
        <f>Processes!D109</f>
        <v>EXPGSL</v>
      </c>
      <c r="C82" s="8" t="str">
        <f>Processes!E109</f>
        <v>Export technology - Gasoline</v>
      </c>
      <c r="D82" s="216" t="str">
        <f t="shared" si="5"/>
        <v>GSL</v>
      </c>
      <c r="E82" s="485"/>
      <c r="F82" s="1119" t="str">
        <f t="shared" si="4"/>
        <v>MKr19</v>
      </c>
      <c r="G82" s="483">
        <f>IFERROR(INDEX($G$123:$AU$178,MATCH($D82,$E$123:$E$178,0),MATCH(G$6,$G$122:$AU$122,0)),0)*$E$195</f>
        <v>88.16</v>
      </c>
      <c r="H82" s="483">
        <f>IFERROR(INDEX($G$123:$AU$178,MATCH($D82,$E$123:$E$178,0),MATCH(H$6,$G$122:$AU$122,0)),0)*$E$195</f>
        <v>116.755</v>
      </c>
      <c r="I82" s="483">
        <f>IFERROR(INDEX($G$123:$AU$178,MATCH($D82,$E$123:$E$178,0),MATCH(I$6,$G$122:$AU$122,0)),0)*$E$195</f>
        <v>129.86499999999998</v>
      </c>
      <c r="J82" s="483">
        <f>IFERROR(INDEX($G$123:$AU$178,MATCH($D82,$E$123:$E$178,0),MATCH(J$6,$G$122:$AU$122,0)),0)*$E$195</f>
        <v>115.89999999999999</v>
      </c>
      <c r="K82" s="483">
        <f>IFERROR(INDEX($G$123:$AU$178,MATCH($D82,$E$123:$E$178,0),MATCH(K$6,$G$122:$AU$122,0)),0)*$E$195</f>
        <v>109.05999999999999</v>
      </c>
      <c r="L82" s="483">
        <f>IFERROR(INDEX($G$123:$AU$178,MATCH($D82,$E$123:$E$178,0),MATCH(L$6,$G$122:$AU$122,0)),0)*$E$195</f>
        <v>74.290000000000006</v>
      </c>
      <c r="M82" s="483">
        <f>IFERROR(INDEX($G$123:$AU$178,MATCH($D82,$E$123:$E$178,0),MATCH(M$6,$G$122:$AU$122,0)),0)*$E$195</f>
        <v>71.534999999999997</v>
      </c>
      <c r="N82" s="483">
        <f>IFERROR(INDEX($G$123:$AU$178,MATCH($D82,$E$123:$E$178,0),MATCH(N$6,$G$122:$AU$122,0)),0)*$E$195</f>
        <v>75.430000000000007</v>
      </c>
      <c r="O82" s="483">
        <f>IFERROR(INDEX($G$123:$AU$178,MATCH($D82,$E$123:$E$178,0),MATCH(O$6,$G$122:$AU$122,0)),0)*$E$195</f>
        <v>97.281022004987349</v>
      </c>
      <c r="P82" s="483">
        <f>IFERROR(INDEX($G$123:$AU$178,MATCH($D82,$E$123:$E$178,0),MATCH(P$6,$G$122:$AU$122,0)),0)*$E$195</f>
        <v>92.859615434698739</v>
      </c>
      <c r="Q82" s="483">
        <f>IFERROR(INDEX($G$123:$AU$178,MATCH($D82,$E$123:$E$178,0),MATCH(Q$6,$G$122:$AU$122,0)),0)*$E$195</f>
        <v>91.453673832219465</v>
      </c>
      <c r="R82" s="483">
        <f>IFERROR(INDEX($G$123:$AU$178,MATCH($D82,$E$123:$E$178,0),MATCH(R$6,$G$122:$AU$122,0)),0)*$E$195</f>
        <v>70.56879269142425</v>
      </c>
      <c r="S82" s="483">
        <f>IFERROR(INDEX($G$123:$AU$178,MATCH($D82,$E$123:$E$178,0),MATCH(S$6,$G$122:$AU$122,0)),0)*$E$195</f>
        <v>73.806866618593077</v>
      </c>
      <c r="T82" s="483">
        <f>IFERROR(INDEX($G$123:$AU$178,MATCH($D82,$E$123:$E$178,0),MATCH(T$6,$G$122:$AU$122,0)),0)*$E$195</f>
        <v>76.013796318990643</v>
      </c>
      <c r="U82" s="483">
        <f>IFERROR(INDEX($G$123:$AU$178,MATCH($D82,$E$123:$E$178,0),MATCH(U$6,$G$122:$AU$122,0)),0)*$E$195</f>
        <v>77.627095006707535</v>
      </c>
      <c r="V82" s="483">
        <f>IFERROR(INDEX($G$123:$AU$178,MATCH($D82,$E$123:$E$178,0),MATCH(V$6,$G$122:$AU$122,0)),0)*$E$195</f>
        <v>78.80174894190931</v>
      </c>
      <c r="W82" s="483">
        <f>IFERROR(INDEX($G$123:$AU$178,MATCH($D82,$E$123:$E$178,0),MATCH(W$6,$G$122:$AU$122,0)),0)*$E$195</f>
        <v>80.09893911330299</v>
      </c>
      <c r="X82" s="483">
        <f>IFERROR(INDEX($G$123:$AU$178,MATCH($D82,$E$123:$E$178,0),MATCH(X$6,$G$122:$AU$122,0)),0)*$E$195</f>
        <v>81.370170941805384</v>
      </c>
      <c r="Y82" s="483">
        <f>IFERROR(INDEX($G$123:$AU$178,MATCH($D82,$E$123:$E$178,0),MATCH(Y$6,$G$122:$AU$122,0)),0)*$E$195</f>
        <v>82.539736173993532</v>
      </c>
      <c r="Z82" s="483">
        <f>IFERROR(INDEX($G$123:$AU$178,MATCH($D82,$E$123:$E$178,0),MATCH(Z$6,$G$122:$AU$122,0)),0)*$E$195</f>
        <v>83.767850466579958</v>
      </c>
      <c r="AA82" s="483">
        <f>IFERROR(INDEX($G$123:$AU$178,MATCH($D82,$E$123:$E$178,0),MATCH(AA$6,$G$122:$AU$122,0)),0)*$E$195</f>
        <v>84.929880872470534</v>
      </c>
      <c r="AB82" s="483">
        <f>IFERROR(INDEX($G$123:$AU$178,MATCH($D82,$E$123:$E$178,0),MATCH(AB$6,$G$122:$AU$122,0)),0)*$E$195</f>
        <v>84.639044298377826</v>
      </c>
      <c r="AC82" s="483">
        <f>IFERROR(INDEX($G$123:$AU$178,MATCH($D82,$E$123:$E$178,0),MATCH(AC$6,$G$122:$AU$122,0)),0)*$E$195</f>
        <v>84.347512149203396</v>
      </c>
      <c r="AD82" s="483">
        <f>IFERROR(INDEX($G$123:$AU$178,MATCH($D82,$E$123:$E$178,0),MATCH(AD$6,$G$122:$AU$122,0)),0)*$E$195</f>
        <v>84.057183686862714</v>
      </c>
      <c r="AE82" s="483">
        <f>IFERROR(INDEX($G$123:$AU$178,MATCH($D82,$E$123:$E$178,0),MATCH(AE$6,$G$122:$AU$122,0)),0)*$E$195</f>
        <v>83.766126007099942</v>
      </c>
      <c r="AF82" s="483">
        <f>IFERROR(INDEX($G$123:$AU$178,MATCH($D82,$E$123:$E$178,0),MATCH(AF$6,$G$122:$AU$122,0)),0)*$E$195</f>
        <v>83.475160188978734</v>
      </c>
      <c r="AG82" s="483">
        <f>IFERROR(INDEX($G$123:$AU$178,MATCH($D82,$E$123:$E$178,0),MATCH(AG$6,$G$122:$AU$122,0)),0)*$E$195</f>
        <v>83.183314786114749</v>
      </c>
      <c r="AH82" s="483">
        <f>IFERROR(INDEX($G$123:$AU$178,MATCH($D82,$E$123:$E$178,0),MATCH(AH$6,$G$122:$AU$122,0)),0)*$E$195</f>
        <v>82.892497833412349</v>
      </c>
      <c r="AI82" s="483">
        <f>IFERROR(INDEX($G$123:$AU$178,MATCH($D82,$E$123:$E$178,0),MATCH(AI$6,$G$122:$AU$122,0)),0)*$E$195</f>
        <v>82.600986928309936</v>
      </c>
      <c r="AJ82" s="483">
        <f>IFERROR(INDEX($G$123:$AU$178,MATCH($D82,$E$123:$E$178,0),MATCH(AJ$6,$G$122:$AU$122,0)),0)*$E$195</f>
        <v>82.310358418959339</v>
      </c>
      <c r="AK82" s="483">
        <f>IFERROR(INDEX($G$123:$AU$178,MATCH($D82,$E$123:$E$178,0),MATCH(AK$6,$G$122:$AU$122,0)),0)*$E$195</f>
        <v>82.019443126641477</v>
      </c>
      <c r="AL82" s="483">
        <f>IFERROR(INDEX($G$123:$AU$178,MATCH($D82,$E$123:$E$178,0),MATCH(AL$6,$G$122:$AU$122,0)),0)*$E$195</f>
        <v>81.728528313431966</v>
      </c>
      <c r="AM82" s="483">
        <f>IFERROR(INDEX($G$123:$AU$178,MATCH($D82,$E$123:$E$178,0),MATCH(AM$6,$G$122:$AU$122,0)),0)*$E$195</f>
        <v>81.44061580343886</v>
      </c>
      <c r="AN82" s="483">
        <f>IFERROR(INDEX($G$123:$AU$178,MATCH($D82,$E$123:$E$178,0),MATCH(AN$6,$G$122:$AU$122,0)),0)*$E$195</f>
        <v>81.152708748777343</v>
      </c>
      <c r="AO82" s="483">
        <f>IFERROR(INDEX($G$123:$AU$178,MATCH($D82,$E$123:$E$178,0),MATCH(AO$6,$G$122:$AU$122,0)),0)*$E$195</f>
        <v>80.864807156422501</v>
      </c>
      <c r="AP82" s="483">
        <f>IFERROR(INDEX($G$123:$AU$178,MATCH($D82,$E$123:$E$178,0),MATCH(AP$6,$G$122:$AU$122,0)),0)*$E$195</f>
        <v>80.576911033358186</v>
      </c>
      <c r="AQ82" s="483">
        <f>IFERROR(INDEX($G$123:$AU$178,MATCH($D82,$E$123:$E$178,0),MATCH(AQ$6,$G$122:$AU$122,0)),0)*$E$195</f>
        <v>80.289020386577249</v>
      </c>
      <c r="AR82" s="483">
        <f>IFERROR(INDEX($G$123:$AU$178,MATCH($D82,$E$123:$E$178,0),MATCH(AR$6,$G$122:$AU$122,0)),0)*$E$195</f>
        <v>80.001135223081477</v>
      </c>
      <c r="AS82" s="483">
        <f>IFERROR(INDEX($G$123:$AU$178,MATCH($D82,$E$123:$E$178,0),MATCH(AS$6,$G$122:$AU$122,0)),0)*$E$195</f>
        <v>79.713255549881637</v>
      </c>
      <c r="AT82" s="483">
        <f>IFERROR(INDEX($G$123:$AU$178,MATCH($D82,$E$123:$E$178,0),MATCH(AT$6,$G$122:$AU$122,0)),0)*$E$195</f>
        <v>79.425381373997368</v>
      </c>
      <c r="AU82" s="483">
        <f>IFERROR(INDEX($G$123:$AU$178,MATCH($D82,$E$123:$E$178,0),MATCH(AU$6,$G$122:$AU$122,0)),0)*$E$195</f>
        <v>79.137512702457386</v>
      </c>
      <c r="AV82" s="484">
        <v>5</v>
      </c>
      <c r="AW82" s="483">
        <f>IFERROR(INDEX('2010'!$D$6:$T$8,MATCH(LEFT($B82,3),'2010'!$A$6:$A$8,0),MATCH(RIGHT($B82,3),'2010'!$D$3:$T$3,0))/-1000,0)</f>
        <v>8.5012000000000008</v>
      </c>
      <c r="AX82" s="483">
        <f>IFERROR(INDEX('2015'!$D$6:$T$8,MATCH(LEFT($B82,3),'2015'!$A$6:$A$8,0),MATCH(RIGHT($B82,3),'2015'!$D$3:$T$3,0))/-1000,0)</f>
        <v>0.20300000000000001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4.4">
      <c r="B83" s="8" t="str">
        <f>Processes!D110</f>
        <v>EXPKER</v>
      </c>
      <c r="C83" s="8" t="str">
        <f>Processes!E110</f>
        <v>Export technology - Kerosene</v>
      </c>
      <c r="D83" s="216" t="str">
        <f t="shared" si="5"/>
        <v>KER</v>
      </c>
      <c r="E83" s="485"/>
      <c r="F83" s="1119" t="str">
        <f t="shared" si="4"/>
        <v>MKr19</v>
      </c>
      <c r="G83" s="483">
        <f>IFERROR(INDEX($G$123:$AU$178,MATCH($D83,$E$123:$E$178,0),MATCH(G$6,$G$122:$AU$122,0)),0)*$E$195</f>
        <v>72.674999999999997</v>
      </c>
      <c r="H83" s="483">
        <f>IFERROR(INDEX($G$123:$AU$178,MATCH($D83,$E$123:$E$178,0),MATCH(H$6,$G$122:$AU$122,0)),0)*$E$195</f>
        <v>106.78</v>
      </c>
      <c r="I83" s="483">
        <f>IFERROR(INDEX($G$123:$AU$178,MATCH($D83,$E$123:$E$178,0),MATCH(I$6,$G$122:$AU$122,0)),0)*$E$195</f>
        <v>110.48499999999999</v>
      </c>
      <c r="J83" s="483">
        <f>IFERROR(INDEX($G$123:$AU$178,MATCH($D83,$E$123:$E$178,0),MATCH(J$6,$G$122:$AU$122,0)),0)*$E$195</f>
        <v>112.66999999999999</v>
      </c>
      <c r="K83" s="483">
        <f>IFERROR(INDEX($G$123:$AU$178,MATCH($D83,$E$123:$E$178,0),MATCH(K$6,$G$122:$AU$122,0)),0)*$E$195</f>
        <v>104.59499999999998</v>
      </c>
      <c r="L83" s="483">
        <f>IFERROR(INDEX($G$123:$AU$178,MATCH($D83,$E$123:$E$178,0),MATCH(L$6,$G$122:$AU$122,0)),0)*$E$195</f>
        <v>69.825000000000003</v>
      </c>
      <c r="M83" s="483">
        <f>IFERROR(INDEX($G$123:$AU$178,MATCH($D83,$E$123:$E$178,0),MATCH(M$6,$G$122:$AU$122,0)),0)*$E$195</f>
        <v>67.069999999999993</v>
      </c>
      <c r="N83" s="483">
        <f>IFERROR(INDEX($G$123:$AU$178,MATCH($D83,$E$123:$E$178,0),MATCH(N$6,$G$122:$AU$122,0)),0)*$E$195</f>
        <v>70.965000000000003</v>
      </c>
      <c r="O83" s="483">
        <f>IFERROR(INDEX($G$123:$AU$178,MATCH($D83,$E$123:$E$178,0),MATCH(O$6,$G$122:$AU$122,0)),0)*$E$195</f>
        <v>94.52602200498734</v>
      </c>
      <c r="P83" s="483">
        <f>IFERROR(INDEX($G$123:$AU$178,MATCH($D83,$E$123:$E$178,0),MATCH(P$6,$G$122:$AU$122,0)),0)*$E$195</f>
        <v>88.34711543469875</v>
      </c>
      <c r="Q83" s="483">
        <f>IFERROR(INDEX($G$123:$AU$178,MATCH($D83,$E$123:$E$178,0),MATCH(Q$6,$G$122:$AU$122,0)),0)*$E$195</f>
        <v>86.941173832219462</v>
      </c>
      <c r="R83" s="483">
        <f>IFERROR(INDEX($G$123:$AU$178,MATCH($D83,$E$123:$E$178,0),MATCH(R$6,$G$122:$AU$122,0)),0)*$E$195</f>
        <v>66.056292691424247</v>
      </c>
      <c r="S83" s="483">
        <f>IFERROR(INDEX($G$123:$AU$178,MATCH($D83,$E$123:$E$178,0),MATCH(S$6,$G$122:$AU$122,0)),0)*$E$195</f>
        <v>69.294366618593074</v>
      </c>
      <c r="T83" s="483">
        <f>IFERROR(INDEX($G$123:$AU$178,MATCH($D83,$E$123:$E$178,0),MATCH(T$6,$G$122:$AU$122,0)),0)*$E$195</f>
        <v>71.50129631899064</v>
      </c>
      <c r="U83" s="483">
        <f>IFERROR(INDEX($G$123:$AU$178,MATCH($D83,$E$123:$E$178,0),MATCH(U$6,$G$122:$AU$122,0)),0)*$E$195</f>
        <v>73.114595006707532</v>
      </c>
      <c r="V83" s="483">
        <f>IFERROR(INDEX($G$123:$AU$178,MATCH($D83,$E$123:$E$178,0),MATCH(V$6,$G$122:$AU$122,0)),0)*$E$195</f>
        <v>74.289248941909307</v>
      </c>
      <c r="W83" s="483">
        <f>IFERROR(INDEX($G$123:$AU$178,MATCH($D83,$E$123:$E$178,0),MATCH(W$6,$G$122:$AU$122,0)),0)*$E$195</f>
        <v>75.586439113303001</v>
      </c>
      <c r="X83" s="483">
        <f>IFERROR(INDEX($G$123:$AU$178,MATCH($D83,$E$123:$E$178,0),MATCH(X$6,$G$122:$AU$122,0)),0)*$E$195</f>
        <v>76.857670941805381</v>
      </c>
      <c r="Y83" s="483">
        <f>IFERROR(INDEX($G$123:$AU$178,MATCH($D83,$E$123:$E$178,0),MATCH(Y$6,$G$122:$AU$122,0)),0)*$E$195</f>
        <v>78.027236173993543</v>
      </c>
      <c r="Z83" s="483">
        <f>IFERROR(INDEX($G$123:$AU$178,MATCH($D83,$E$123:$E$178,0),MATCH(Z$6,$G$122:$AU$122,0)),0)*$E$195</f>
        <v>79.255350466579955</v>
      </c>
      <c r="AA83" s="483">
        <f>IFERROR(INDEX($G$123:$AU$178,MATCH($D83,$E$123:$E$178,0),MATCH(AA$6,$G$122:$AU$122,0)),0)*$E$195</f>
        <v>80.417380872470531</v>
      </c>
      <c r="AB83" s="483">
        <f>IFERROR(INDEX($G$123:$AU$178,MATCH($D83,$E$123:$E$178,0),MATCH(AB$6,$G$122:$AU$122,0)),0)*$E$195</f>
        <v>80.126544298377823</v>
      </c>
      <c r="AC83" s="483">
        <f>IFERROR(INDEX($G$123:$AU$178,MATCH($D83,$E$123:$E$178,0),MATCH(AC$6,$G$122:$AU$122,0)),0)*$E$195</f>
        <v>79.835012149203408</v>
      </c>
      <c r="AD83" s="483">
        <f>IFERROR(INDEX($G$123:$AU$178,MATCH($D83,$E$123:$E$178,0),MATCH(AD$6,$G$122:$AU$122,0)),0)*$E$195</f>
        <v>79.544683686862726</v>
      </c>
      <c r="AE83" s="483">
        <f>IFERROR(INDEX($G$123:$AU$178,MATCH($D83,$E$123:$E$178,0),MATCH(AE$6,$G$122:$AU$122,0)),0)*$E$195</f>
        <v>79.253626007099939</v>
      </c>
      <c r="AF83" s="483">
        <f>IFERROR(INDEX($G$123:$AU$178,MATCH($D83,$E$123:$E$178,0),MATCH(AF$6,$G$122:$AU$122,0)),0)*$E$195</f>
        <v>78.962660188978745</v>
      </c>
      <c r="AG83" s="483">
        <f>IFERROR(INDEX($G$123:$AU$178,MATCH($D83,$E$123:$E$178,0),MATCH(AG$6,$G$122:$AU$122,0)),0)*$E$195</f>
        <v>78.670814786114747</v>
      </c>
      <c r="AH83" s="483">
        <f>IFERROR(INDEX($G$123:$AU$178,MATCH($D83,$E$123:$E$178,0),MATCH(AH$6,$G$122:$AU$122,0)),0)*$E$195</f>
        <v>78.379997833412347</v>
      </c>
      <c r="AI83" s="483">
        <f>IFERROR(INDEX($G$123:$AU$178,MATCH($D83,$E$123:$E$178,0),MATCH(AI$6,$G$122:$AU$122,0)),0)*$E$195</f>
        <v>78.088486928309948</v>
      </c>
      <c r="AJ83" s="483">
        <f>IFERROR(INDEX($G$123:$AU$178,MATCH($D83,$E$123:$E$178,0),MATCH(AJ$6,$G$122:$AU$122,0)),0)*$E$195</f>
        <v>77.797858418959336</v>
      </c>
      <c r="AK83" s="483">
        <f>IFERROR(INDEX($G$123:$AU$178,MATCH($D83,$E$123:$E$178,0),MATCH(AK$6,$G$122:$AU$122,0)),0)*$E$195</f>
        <v>77.506943126641474</v>
      </c>
      <c r="AL83" s="483">
        <f>IFERROR(INDEX($G$123:$AU$178,MATCH($D83,$E$123:$E$178,0),MATCH(AL$6,$G$122:$AU$122,0)),0)*$E$195</f>
        <v>77.216028313431977</v>
      </c>
      <c r="AM83" s="483">
        <f>IFERROR(INDEX($G$123:$AU$178,MATCH($D83,$E$123:$E$178,0),MATCH(AM$6,$G$122:$AU$122,0)),0)*$E$195</f>
        <v>76.928115803438857</v>
      </c>
      <c r="AN83" s="483">
        <f>IFERROR(INDEX($G$123:$AU$178,MATCH($D83,$E$123:$E$178,0),MATCH(AN$6,$G$122:$AU$122,0)),0)*$E$195</f>
        <v>76.640208748777354</v>
      </c>
      <c r="AO83" s="483">
        <f>IFERROR(INDEX($G$123:$AU$178,MATCH($D83,$E$123:$E$178,0),MATCH(AO$6,$G$122:$AU$122,0)),0)*$E$195</f>
        <v>76.352307156422498</v>
      </c>
      <c r="AP83" s="483">
        <f>IFERROR(INDEX($G$123:$AU$178,MATCH($D83,$E$123:$E$178,0),MATCH(AP$6,$G$122:$AU$122,0)),0)*$E$195</f>
        <v>76.064411033358184</v>
      </c>
      <c r="AQ83" s="483">
        <f>IFERROR(INDEX($G$123:$AU$178,MATCH($D83,$E$123:$E$178,0),MATCH(AQ$6,$G$122:$AU$122,0)),0)*$E$195</f>
        <v>75.776520386577246</v>
      </c>
      <c r="AR83" s="483">
        <f>IFERROR(INDEX($G$123:$AU$178,MATCH($D83,$E$123:$E$178,0),MATCH(AR$6,$G$122:$AU$122,0)),0)*$E$195</f>
        <v>75.488635223081488</v>
      </c>
      <c r="AS83" s="483">
        <f>IFERROR(INDEX($G$123:$AU$178,MATCH($D83,$E$123:$E$178,0),MATCH(AS$6,$G$122:$AU$122,0)),0)*$E$195</f>
        <v>75.200755549881634</v>
      </c>
      <c r="AT83" s="483">
        <f>IFERROR(INDEX($G$123:$AU$178,MATCH($D83,$E$123:$E$178,0),MATCH(AT$6,$G$122:$AU$122,0)),0)*$E$195</f>
        <v>74.912881373997365</v>
      </c>
      <c r="AU83" s="483">
        <f>IFERROR(INDEX($G$123:$AU$178,MATCH($D83,$E$123:$E$178,0),MATCH(AU$6,$G$122:$AU$122,0)),0)*$E$195</f>
        <v>74.625012702457397</v>
      </c>
      <c r="AV83" s="484">
        <v>5</v>
      </c>
      <c r="AW83" s="483">
        <f>IFERROR(INDEX('2010'!$D$6:$T$8,MATCH(LEFT($B83,3),'2010'!$A$6:$A$8,0),MATCH(RIGHT($B83,3),'2010'!$D$3:$T$3,0))/-1000,0)</f>
        <v>4.9477000000000002</v>
      </c>
      <c r="AX83" s="483">
        <f>IFERROR(INDEX('2015'!$D$6:$T$8,MATCH(LEFT($B83,3),'2015'!$A$6:$A$8,0),MATCH(RIGHT($B83,3),'2015'!$D$3:$T$3,0))/-1000,0)</f>
        <v>10.210700000000001</v>
      </c>
      <c r="AY83" s="483">
        <f>IFERROR(INDEX('2019'!$D$6:$T$8,MATCH(LEFT($B83,3),'2019'!$A$6:$A$8,0),MATCH(RIGHT($B83,3),'2019'!$D$3:$T$3,0))/-1000,0)</f>
        <v>0</v>
      </c>
      <c r="AZ83" s="602">
        <v>4</v>
      </c>
      <c r="BA83" s="602">
        <v>0</v>
      </c>
      <c r="BB83" s="602">
        <v>0</v>
      </c>
      <c r="BC83" s="602">
        <v>0</v>
      </c>
      <c r="BD83" s="602">
        <v>4</v>
      </c>
      <c r="BE83" s="602">
        <v>0</v>
      </c>
      <c r="BF83" s="602">
        <v>0</v>
      </c>
      <c r="BG83" s="602">
        <v>0</v>
      </c>
      <c r="BH83" s="602">
        <v>4</v>
      </c>
      <c r="BS83" s="603"/>
      <c r="BT83" s="603"/>
      <c r="BU83" s="603"/>
      <c r="BV83" s="603"/>
      <c r="BW83" s="603"/>
      <c r="BX83" s="603"/>
    </row>
    <row r="84" spans="2:76" ht="14.4">
      <c r="B84" s="8" t="str">
        <f>Processes!D111</f>
        <v>EXPDSL</v>
      </c>
      <c r="C84" s="8" t="str">
        <f>Processes!E111</f>
        <v>Export technology - Diesel</v>
      </c>
      <c r="D84" s="216" t="str">
        <f t="shared" si="5"/>
        <v>DSL</v>
      </c>
      <c r="E84" s="485"/>
      <c r="F84" s="1119" t="str">
        <f t="shared" si="4"/>
        <v>MKr19</v>
      </c>
      <c r="G84" s="483">
        <f>IFERROR(INDEX($G$123:$AU$178,MATCH($D84,$E$123:$E$178,0),MATCH(G$6,$G$122:$AU$122,0)),0)*$E$195</f>
        <v>100.13</v>
      </c>
      <c r="H84" s="483">
        <f>IFERROR(INDEX($G$123:$AU$178,MATCH($D84,$E$123:$E$178,0),MATCH(H$6,$G$122:$AU$122,0)),0)*$E$195</f>
        <v>111.53</v>
      </c>
      <c r="I84" s="483">
        <f>IFERROR(INDEX($G$123:$AU$178,MATCH($D84,$E$123:$E$178,0),MATCH(I$6,$G$122:$AU$122,0)),0)*$E$195</f>
        <v>127.48999999999998</v>
      </c>
      <c r="J84" s="483">
        <f>IFERROR(INDEX($G$123:$AU$178,MATCH($D84,$E$123:$E$178,0),MATCH(J$6,$G$122:$AU$122,0)),0)*$E$195</f>
        <v>117.03999999999999</v>
      </c>
      <c r="K84" s="483">
        <f>IFERROR(INDEX($G$123:$AU$178,MATCH($D84,$E$123:$E$178,0),MATCH(K$6,$G$122:$AU$122,0)),0)*$E$195</f>
        <v>107.82499999999999</v>
      </c>
      <c r="L84" s="483">
        <f>IFERROR(INDEX($G$123:$AU$178,MATCH($D84,$E$123:$E$178,0),MATCH(L$6,$G$122:$AU$122,0)),0)*$E$195</f>
        <v>73.149999999999991</v>
      </c>
      <c r="M84" s="483">
        <f>IFERROR(INDEX($G$123:$AU$178,MATCH($D84,$E$123:$E$178,0),MATCH(M$6,$G$122:$AU$122,0)),0)*$E$195</f>
        <v>70.3</v>
      </c>
      <c r="N84" s="483">
        <f>IFERROR(INDEX($G$123:$AU$178,MATCH($D84,$E$123:$E$178,0),MATCH(N$6,$G$122:$AU$122,0)),0)*$E$195</f>
        <v>74.290000000000006</v>
      </c>
      <c r="O84" s="483">
        <f>IFERROR(INDEX($G$123:$AU$178,MATCH($D84,$E$123:$E$178,0),MATCH(O$6,$G$122:$AU$122,0)),0)*$E$195</f>
        <v>96.426022004987345</v>
      </c>
      <c r="P84" s="483">
        <f>IFERROR(INDEX($G$123:$AU$178,MATCH($D84,$E$123:$E$178,0),MATCH(P$6,$G$122:$AU$122,0)),0)*$E$195</f>
        <v>90.807615434698747</v>
      </c>
      <c r="Q84" s="483">
        <f>IFERROR(INDEX($G$123:$AU$178,MATCH($D84,$E$123:$E$178,0),MATCH(Q$6,$G$122:$AU$122,0)),0)*$E$195</f>
        <v>89.401673832219473</v>
      </c>
      <c r="R84" s="483">
        <f>IFERROR(INDEX($G$123:$AU$178,MATCH($D84,$E$123:$E$178,0),MATCH(R$6,$G$122:$AU$122,0)),0)*$E$195</f>
        <v>68.516792691424257</v>
      </c>
      <c r="S84" s="483">
        <f>IFERROR(INDEX($G$123:$AU$178,MATCH($D84,$E$123:$E$178,0),MATCH(S$6,$G$122:$AU$122,0)),0)*$E$195</f>
        <v>71.754866618593084</v>
      </c>
      <c r="T84" s="483">
        <f>IFERROR(INDEX($G$123:$AU$178,MATCH($D84,$E$123:$E$178,0),MATCH(T$6,$G$122:$AU$122,0)),0)*$E$195</f>
        <v>73.96179631899065</v>
      </c>
      <c r="U84" s="483">
        <f>IFERROR(INDEX($G$123:$AU$178,MATCH($D84,$E$123:$E$178,0),MATCH(U$6,$G$122:$AU$122,0)),0)*$E$195</f>
        <v>75.575095006707542</v>
      </c>
      <c r="V84" s="483">
        <f>IFERROR(INDEX($G$123:$AU$178,MATCH($D84,$E$123:$E$178,0),MATCH(V$6,$G$122:$AU$122,0)),0)*$E$195</f>
        <v>76.749748941909317</v>
      </c>
      <c r="W84" s="483">
        <f>IFERROR(INDEX($G$123:$AU$178,MATCH($D84,$E$123:$E$178,0),MATCH(W$6,$G$122:$AU$122,0)),0)*$E$195</f>
        <v>78.046939113302997</v>
      </c>
      <c r="X84" s="483">
        <f>IFERROR(INDEX($G$123:$AU$178,MATCH($D84,$E$123:$E$178,0),MATCH(X$6,$G$122:$AU$122,0)),0)*$E$195</f>
        <v>79.318170941805391</v>
      </c>
      <c r="Y84" s="483">
        <f>IFERROR(INDEX($G$123:$AU$178,MATCH($D84,$E$123:$E$178,0),MATCH(Y$6,$G$122:$AU$122,0)),0)*$E$195</f>
        <v>80.48773617399354</v>
      </c>
      <c r="Z84" s="483">
        <f>IFERROR(INDEX($G$123:$AU$178,MATCH($D84,$E$123:$E$178,0),MATCH(Z$6,$G$122:$AU$122,0)),0)*$E$195</f>
        <v>81.715850466579965</v>
      </c>
      <c r="AA84" s="483">
        <f>IFERROR(INDEX($G$123:$AU$178,MATCH($D84,$E$123:$E$178,0),MATCH(AA$6,$G$122:$AU$122,0)),0)*$E$195</f>
        <v>82.877880872470527</v>
      </c>
      <c r="AB84" s="483">
        <f>IFERROR(INDEX($G$123:$AU$178,MATCH($D84,$E$123:$E$178,0),MATCH(AB$6,$G$122:$AU$122,0)),0)*$E$195</f>
        <v>82.587044298377819</v>
      </c>
      <c r="AC84" s="483">
        <f>IFERROR(INDEX($G$123:$AU$178,MATCH($D84,$E$123:$E$178,0),MATCH(AC$6,$G$122:$AU$122,0)),0)*$E$195</f>
        <v>82.295512149203404</v>
      </c>
      <c r="AD84" s="483">
        <f>IFERROR(INDEX($G$123:$AU$178,MATCH($D84,$E$123:$E$178,0),MATCH(AD$6,$G$122:$AU$122,0)),0)*$E$195</f>
        <v>82.005183686862722</v>
      </c>
      <c r="AE84" s="483">
        <f>IFERROR(INDEX($G$123:$AU$178,MATCH($D84,$E$123:$E$178,0),MATCH(AE$6,$G$122:$AU$122,0)),0)*$E$195</f>
        <v>81.714126007099949</v>
      </c>
      <c r="AF84" s="483">
        <f>IFERROR(INDEX($G$123:$AU$178,MATCH($D84,$E$123:$E$178,0),MATCH(AF$6,$G$122:$AU$122,0)),0)*$E$195</f>
        <v>81.423160188978741</v>
      </c>
      <c r="AG84" s="483">
        <f>IFERROR(INDEX($G$123:$AU$178,MATCH($D84,$E$123:$E$178,0),MATCH(AG$6,$G$122:$AU$122,0)),0)*$E$195</f>
        <v>81.131314786114757</v>
      </c>
      <c r="AH84" s="483">
        <f>IFERROR(INDEX($G$123:$AU$178,MATCH($D84,$E$123:$E$178,0),MATCH(AH$6,$G$122:$AU$122,0)),0)*$E$195</f>
        <v>80.840497833412343</v>
      </c>
      <c r="AI84" s="483">
        <f>IFERROR(INDEX($G$123:$AU$178,MATCH($D84,$E$123:$E$178,0),MATCH(AI$6,$G$122:$AU$122,0)),0)*$E$195</f>
        <v>80.548986928309944</v>
      </c>
      <c r="AJ84" s="483">
        <f>IFERROR(INDEX($G$123:$AU$178,MATCH($D84,$E$123:$E$178,0),MATCH(AJ$6,$G$122:$AU$122,0)),0)*$E$195</f>
        <v>80.258358418959332</v>
      </c>
      <c r="AK84" s="483">
        <f>IFERROR(INDEX($G$123:$AU$178,MATCH($D84,$E$123:$E$178,0),MATCH(AK$6,$G$122:$AU$122,0)),0)*$E$195</f>
        <v>79.967443126641484</v>
      </c>
      <c r="AL84" s="483">
        <f>IFERROR(INDEX($G$123:$AU$178,MATCH($D84,$E$123:$E$178,0),MATCH(AL$6,$G$122:$AU$122,0)),0)*$E$195</f>
        <v>79.676528313431973</v>
      </c>
      <c r="AM84" s="483">
        <f>IFERROR(INDEX($G$123:$AU$178,MATCH($D84,$E$123:$E$178,0),MATCH(AM$6,$G$122:$AU$122,0)),0)*$E$195</f>
        <v>79.388615803438867</v>
      </c>
      <c r="AN84" s="483">
        <f>IFERROR(INDEX($G$123:$AU$178,MATCH($D84,$E$123:$E$178,0),MATCH(AN$6,$G$122:$AU$122,0)),0)*$E$195</f>
        <v>79.10070874877735</v>
      </c>
      <c r="AO84" s="483">
        <f>IFERROR(INDEX($G$123:$AU$178,MATCH($D84,$E$123:$E$178,0),MATCH(AO$6,$G$122:$AU$122,0)),0)*$E$195</f>
        <v>78.812807156422508</v>
      </c>
      <c r="AP84" s="483">
        <f>IFERROR(INDEX($G$123:$AU$178,MATCH($D84,$E$123:$E$178,0),MATCH(AP$6,$G$122:$AU$122,0)),0)*$E$195</f>
        <v>78.524911033358194</v>
      </c>
      <c r="AQ84" s="483">
        <f>IFERROR(INDEX($G$123:$AU$178,MATCH($D84,$E$123:$E$178,0),MATCH(AQ$6,$G$122:$AU$122,0)),0)*$E$195</f>
        <v>78.237020386577257</v>
      </c>
      <c r="AR84" s="483">
        <f>IFERROR(INDEX($G$123:$AU$178,MATCH($D84,$E$123:$E$178,0),MATCH(AR$6,$G$122:$AU$122,0)),0)*$E$195</f>
        <v>77.949135223081484</v>
      </c>
      <c r="AS84" s="483">
        <f>IFERROR(INDEX($G$123:$AU$178,MATCH($D84,$E$123:$E$178,0),MATCH(AS$6,$G$122:$AU$122,0)),0)*$E$195</f>
        <v>77.661255549881631</v>
      </c>
      <c r="AT84" s="483">
        <f>IFERROR(INDEX($G$123:$AU$178,MATCH($D84,$E$123:$E$178,0),MATCH(AT$6,$G$122:$AU$122,0)),0)*$E$195</f>
        <v>77.373381373997375</v>
      </c>
      <c r="AU84" s="483">
        <f>IFERROR(INDEX($G$123:$AU$178,MATCH($D84,$E$123:$E$178,0),MATCH(AU$6,$G$122:$AU$122,0)),0)*$E$195</f>
        <v>77.085512702457393</v>
      </c>
      <c r="AV84" s="484">
        <v>5</v>
      </c>
      <c r="AW84" s="483">
        <f>IFERROR(INDEX('2010'!$D$6:$T$8,MATCH(LEFT($B84,3),'2010'!$A$6:$A$8,0),MATCH(RIGHT($B84,3),'2010'!$D$3:$T$3,0))/-1000,0)</f>
        <v>66.944299999999998</v>
      </c>
      <c r="AX84" s="483">
        <f>IFERROR(INDEX('2015'!$D$6:$T$8,MATCH(LEFT($B84,3),'2015'!$A$6:$A$8,0),MATCH(RIGHT($B84,3),'2015'!$D$3:$T$3,0))/-1000,0)</f>
        <v>70.595699999999994</v>
      </c>
      <c r="AY84" s="483">
        <f>IFERROR(INDEX('2019'!$D$6:$T$8,MATCH(LEFT($B84,3),'2019'!$A$6:$A$8,0),MATCH(RIGHT($B84,3),'2019'!$D$3:$T$3,0))/-1000,0)</f>
        <v>32.461199999999998</v>
      </c>
      <c r="AZ84" s="602">
        <v>4</v>
      </c>
      <c r="BA84" s="602">
        <v>0</v>
      </c>
      <c r="BB84" s="602">
        <v>0</v>
      </c>
      <c r="BC84" s="602">
        <v>0</v>
      </c>
      <c r="BD84" s="602">
        <v>4</v>
      </c>
      <c r="BE84" s="602">
        <v>0</v>
      </c>
      <c r="BF84" s="602">
        <v>0</v>
      </c>
      <c r="BG84" s="602">
        <v>0</v>
      </c>
      <c r="BH84" s="602">
        <v>4</v>
      </c>
      <c r="BS84" s="603"/>
      <c r="BT84" s="603"/>
      <c r="BU84" s="603"/>
      <c r="BV84" s="603"/>
      <c r="BW84" s="603"/>
      <c r="BX84" s="603"/>
    </row>
    <row r="85" spans="2:76" ht="14.4">
      <c r="B85" s="8" t="str">
        <f>Processes!D112</f>
        <v>EXPHFO</v>
      </c>
      <c r="C85" s="8" t="str">
        <f>Processes!E112</f>
        <v>Export technology - Heavy Fuel Oil</v>
      </c>
      <c r="D85" s="216" t="str">
        <f t="shared" si="5"/>
        <v>HFO</v>
      </c>
      <c r="E85" s="485"/>
      <c r="F85" s="1119" t="str">
        <f t="shared" si="4"/>
        <v>MKr19</v>
      </c>
      <c r="G85" s="483">
        <f>IFERROR(INDEX($G$123:$AU$178,MATCH($D85,$E$123:$E$178,0),MATCH(G$6,$G$122:$AU$122,0)),0)*$E$195</f>
        <v>64.790000000000006</v>
      </c>
      <c r="H85" s="483">
        <f>IFERROR(INDEX($G$123:$AU$178,MATCH($D85,$E$123:$E$178,0),MATCH(H$6,$G$122:$AU$122,0)),0)*$E$195</f>
        <v>96.899999999999991</v>
      </c>
      <c r="I85" s="483">
        <f>IFERROR(INDEX($G$123:$AU$178,MATCH($D85,$E$123:$E$178,0),MATCH(I$6,$G$122:$AU$122,0)),0)*$E$195</f>
        <v>91.39</v>
      </c>
      <c r="J85" s="483">
        <f>IFERROR(INDEX($G$123:$AU$178,MATCH($D85,$E$123:$E$178,0),MATCH(J$6,$G$122:$AU$122,0)),0)*$E$195</f>
        <v>87.114999999999995</v>
      </c>
      <c r="K85" s="483">
        <f>IFERROR(INDEX($G$123:$AU$178,MATCH($D85,$E$123:$E$178,0),MATCH(K$6,$G$122:$AU$122,0)),0)*$E$195</f>
        <v>79.8</v>
      </c>
      <c r="L85" s="483">
        <f>IFERROR(INDEX($G$123:$AU$178,MATCH($D85,$E$123:$E$178,0),MATCH(L$6,$G$122:$AU$122,0)),0)*$E$195</f>
        <v>45.125</v>
      </c>
      <c r="M85" s="483">
        <f>IFERROR(INDEX($G$123:$AU$178,MATCH($D85,$E$123:$E$178,0),MATCH(M$6,$G$122:$AU$122,0)),0)*$E$195</f>
        <v>42.274999999999999</v>
      </c>
      <c r="N85" s="483">
        <f>IFERROR(INDEX($G$123:$AU$178,MATCH($D85,$E$123:$E$178,0),MATCH(N$6,$G$122:$AU$122,0)),0)*$E$195</f>
        <v>46.265000000000001</v>
      </c>
      <c r="O85" s="483">
        <f>IFERROR(INDEX($G$123:$AU$178,MATCH($D85,$E$123:$E$178,0),MATCH(O$6,$G$122:$AU$122,0)),0)*$E$195</f>
        <v>64.34838436678902</v>
      </c>
      <c r="P85" s="483">
        <f>IFERROR(INDEX($G$123:$AU$178,MATCH($D85,$E$123:$E$178,0),MATCH(P$6,$G$122:$AU$122,0)),0)*$E$195</f>
        <v>58.729977796500442</v>
      </c>
      <c r="Q85" s="483">
        <f>IFERROR(INDEX($G$123:$AU$178,MATCH($D85,$E$123:$E$178,0),MATCH(Q$6,$G$122:$AU$122,0)),0)*$E$195</f>
        <v>57.324036194021168</v>
      </c>
      <c r="R85" s="483">
        <f>IFERROR(INDEX($G$123:$AU$178,MATCH($D85,$E$123:$E$178,0),MATCH(R$6,$G$122:$AU$122,0)),0)*$E$195</f>
        <v>36.43915505322596</v>
      </c>
      <c r="S85" s="483">
        <f>IFERROR(INDEX($G$123:$AU$178,MATCH($D85,$E$123:$E$178,0),MATCH(S$6,$G$122:$AU$122,0)),0)*$E$195</f>
        <v>39.677228980394787</v>
      </c>
      <c r="T85" s="483">
        <f>IFERROR(INDEX($G$123:$AU$178,MATCH($D85,$E$123:$E$178,0),MATCH(T$6,$G$122:$AU$122,0)),0)*$E$195</f>
        <v>41.884158680792353</v>
      </c>
      <c r="U85" s="483">
        <f>IFERROR(INDEX($G$123:$AU$178,MATCH($D85,$E$123:$E$178,0),MATCH(U$6,$G$122:$AU$122,0)),0)*$E$195</f>
        <v>43.497457368509231</v>
      </c>
      <c r="V85" s="483">
        <f>IFERROR(INDEX($G$123:$AU$178,MATCH($D85,$E$123:$E$178,0),MATCH(V$6,$G$122:$AU$122,0)),0)*$E$195</f>
        <v>44.672111303711013</v>
      </c>
      <c r="W85" s="483">
        <f>IFERROR(INDEX($G$123:$AU$178,MATCH($D85,$E$123:$E$178,0),MATCH(W$6,$G$122:$AU$122,0)),0)*$E$195</f>
        <v>45.969301475104693</v>
      </c>
      <c r="X85" s="483">
        <f>IFERROR(INDEX($G$123:$AU$178,MATCH($D85,$E$123:$E$178,0),MATCH(X$6,$G$122:$AU$122,0)),0)*$E$195</f>
        <v>47.240533303607087</v>
      </c>
      <c r="Y85" s="483">
        <f>IFERROR(INDEX($G$123:$AU$178,MATCH($D85,$E$123:$E$178,0),MATCH(Y$6,$G$122:$AU$122,0)),0)*$E$195</f>
        <v>48.410098535795242</v>
      </c>
      <c r="Z85" s="483">
        <f>IFERROR(INDEX($G$123:$AU$178,MATCH($D85,$E$123:$E$178,0),MATCH(Z$6,$G$122:$AU$122,0)),0)*$E$195</f>
        <v>49.638212828381661</v>
      </c>
      <c r="AA85" s="483">
        <f>IFERROR(INDEX($G$123:$AU$178,MATCH($D85,$E$123:$E$178,0),MATCH(AA$6,$G$122:$AU$122,0)),0)*$E$195</f>
        <v>50.80024323427223</v>
      </c>
      <c r="AB85" s="483">
        <f>IFERROR(INDEX($G$123:$AU$178,MATCH($D85,$E$123:$E$178,0),MATCH(AB$6,$G$122:$AU$122,0)),0)*$E$195</f>
        <v>50.509406660179529</v>
      </c>
      <c r="AC85" s="483">
        <f>IFERROR(INDEX($G$123:$AU$178,MATCH($D85,$E$123:$E$178,0),MATCH(AC$6,$G$122:$AU$122,0)),0)*$E$195</f>
        <v>50.2178745110051</v>
      </c>
      <c r="AD85" s="483">
        <f>IFERROR(INDEX($G$123:$AU$178,MATCH($D85,$E$123:$E$178,0),MATCH(AD$6,$G$122:$AU$122,0)),0)*$E$195</f>
        <v>49.927546048664425</v>
      </c>
      <c r="AE85" s="483">
        <f>IFERROR(INDEX($G$123:$AU$178,MATCH($D85,$E$123:$E$178,0),MATCH(AE$6,$G$122:$AU$122,0)),0)*$E$195</f>
        <v>49.636488368901652</v>
      </c>
      <c r="AF85" s="483">
        <f>IFERROR(INDEX($G$123:$AU$178,MATCH($D85,$E$123:$E$178,0),MATCH(AF$6,$G$122:$AU$122,0)),0)*$E$195</f>
        <v>49.345522550780437</v>
      </c>
      <c r="AG85" s="483">
        <f>IFERROR(INDEX($G$123:$AU$178,MATCH($D85,$E$123:$E$178,0),MATCH(AG$6,$G$122:$AU$122,0)),0)*$E$195</f>
        <v>49.05367714791646</v>
      </c>
      <c r="AH85" s="483">
        <f>IFERROR(INDEX($G$123:$AU$178,MATCH($D85,$E$123:$E$178,0),MATCH(AH$6,$G$122:$AU$122,0)),0)*$E$195</f>
        <v>48.762860195214053</v>
      </c>
      <c r="AI85" s="483">
        <f>IFERROR(INDEX($G$123:$AU$178,MATCH($D85,$E$123:$E$178,0),MATCH(AI$6,$G$122:$AU$122,0)),0)*$E$195</f>
        <v>48.47134929011164</v>
      </c>
      <c r="AJ85" s="483">
        <f>IFERROR(INDEX($G$123:$AU$178,MATCH($D85,$E$123:$E$178,0),MATCH(AJ$6,$G$122:$AU$122,0)),0)*$E$195</f>
        <v>48.180720780761035</v>
      </c>
      <c r="AK85" s="483">
        <f>IFERROR(INDEX($G$123:$AU$178,MATCH($D85,$E$123:$E$178,0),MATCH(AK$6,$G$122:$AU$122,0)),0)*$E$195</f>
        <v>47.88980548844318</v>
      </c>
      <c r="AL85" s="483">
        <f>IFERROR(INDEX($G$123:$AU$178,MATCH($D85,$E$123:$E$178,0),MATCH(AL$6,$G$122:$AU$122,0)),0)*$E$195</f>
        <v>47.598890675233669</v>
      </c>
      <c r="AM85" s="483">
        <f>IFERROR(INDEX($G$123:$AU$178,MATCH($D85,$E$123:$E$178,0),MATCH(AM$6,$G$122:$AU$122,0)),0)*$E$195</f>
        <v>47.310978165240549</v>
      </c>
      <c r="AN85" s="483">
        <f>IFERROR(INDEX($G$123:$AU$178,MATCH($D85,$E$123:$E$178,0),MATCH(AN$6,$G$122:$AU$122,0)),0)*$E$195</f>
        <v>47.023071110579053</v>
      </c>
      <c r="AO85" s="483">
        <f>IFERROR(INDEX($G$123:$AU$178,MATCH($D85,$E$123:$E$178,0),MATCH(AO$6,$G$122:$AU$122,0)),0)*$E$195</f>
        <v>46.735169518224204</v>
      </c>
      <c r="AP85" s="483">
        <f>IFERROR(INDEX($G$123:$AU$178,MATCH($D85,$E$123:$E$178,0),MATCH(AP$6,$G$122:$AU$122,0)),0)*$E$195</f>
        <v>46.447273395159883</v>
      </c>
      <c r="AQ85" s="483">
        <f>IFERROR(INDEX($G$123:$AU$178,MATCH($D85,$E$123:$E$178,0),MATCH(AQ$6,$G$122:$AU$122,0)),0)*$E$195</f>
        <v>46.15938274837896</v>
      </c>
      <c r="AR85" s="483">
        <f>IFERROR(INDEX($G$123:$AU$178,MATCH($D85,$E$123:$E$178,0),MATCH(AR$6,$G$122:$AU$122,0)),0)*$E$195</f>
        <v>45.871497584883187</v>
      </c>
      <c r="AS85" s="483">
        <f>IFERROR(INDEX($G$123:$AU$178,MATCH($D85,$E$123:$E$178,0),MATCH(AS$6,$G$122:$AU$122,0)),0)*$E$195</f>
        <v>45.583617911683326</v>
      </c>
      <c r="AT85" s="483">
        <f>IFERROR(INDEX($G$123:$AU$178,MATCH($D85,$E$123:$E$178,0),MATCH(AT$6,$G$122:$AU$122,0)),0)*$E$195</f>
        <v>45.295743735799064</v>
      </c>
      <c r="AU85" s="483">
        <f>IFERROR(INDEX($G$123:$AU$178,MATCH($D85,$E$123:$E$178,0),MATCH(AU$6,$G$122:$AU$122,0)),0)*$E$195</f>
        <v>45.007875064259089</v>
      </c>
      <c r="AV85" s="484">
        <v>5</v>
      </c>
      <c r="AW85" s="602"/>
      <c r="AX85" s="602"/>
      <c r="AY85" s="602"/>
      <c r="AZ85" s="602"/>
      <c r="BA85" s="602"/>
      <c r="BB85" s="602"/>
      <c r="BC85" s="602"/>
      <c r="BS85" s="603"/>
      <c r="BT85" s="603"/>
      <c r="BU85" s="603"/>
      <c r="BV85" s="603"/>
      <c r="BW85" s="603"/>
      <c r="BX85" s="603"/>
    </row>
    <row r="86" spans="2:76" ht="14.4">
      <c r="B86" s="8" t="str">
        <f>Processes!D113</f>
        <v>EXPMGO</v>
      </c>
      <c r="C86" s="8" t="str">
        <f>Processes!E113</f>
        <v>Export technology - Marine Gas Oil</v>
      </c>
      <c r="D86" s="216" t="str">
        <f t="shared" si="5"/>
        <v>MGO</v>
      </c>
      <c r="E86" s="485"/>
      <c r="F86" s="1119" t="str">
        <f t="shared" si="4"/>
        <v>MKr19</v>
      </c>
      <c r="G86" s="483">
        <f>IFERROR(INDEX($G$123:$AU$178,MATCH($D86,$E$123:$E$178,0),MATCH(G$6,$G$122:$AU$122,0)),0)*$E$195</f>
        <v>64.790000000000006</v>
      </c>
      <c r="H86" s="483">
        <f>IFERROR(INDEX($G$123:$AU$178,MATCH($D86,$E$123:$E$178,0),MATCH(H$6,$G$122:$AU$122,0)),0)*$E$195</f>
        <v>96.899999999999991</v>
      </c>
      <c r="I86" s="483">
        <f>IFERROR(INDEX($G$123:$AU$178,MATCH($D86,$E$123:$E$178,0),MATCH(I$6,$G$122:$AU$122,0)),0)*$E$195</f>
        <v>91.39</v>
      </c>
      <c r="J86" s="483">
        <f>IFERROR(INDEX($G$123:$AU$178,MATCH($D86,$E$123:$E$178,0),MATCH(J$6,$G$122:$AU$122,0)),0)*$E$195</f>
        <v>87.114999999999995</v>
      </c>
      <c r="K86" s="483">
        <f>IFERROR(INDEX($G$123:$AU$178,MATCH($D86,$E$123:$E$178,0),MATCH(K$6,$G$122:$AU$122,0)),0)*$E$195</f>
        <v>79.8</v>
      </c>
      <c r="L86" s="483">
        <f>IFERROR(INDEX($G$123:$AU$178,MATCH($D86,$E$123:$E$178,0),MATCH(L$6,$G$122:$AU$122,0)),0)*$E$195</f>
        <v>45.125</v>
      </c>
      <c r="M86" s="483">
        <f>IFERROR(INDEX($G$123:$AU$178,MATCH($D86,$E$123:$E$178,0),MATCH(M$6,$G$122:$AU$122,0)),0)*$E$195</f>
        <v>42.274999999999999</v>
      </c>
      <c r="N86" s="483">
        <f>IFERROR(INDEX($G$123:$AU$178,MATCH($D86,$E$123:$E$178,0),MATCH(N$6,$G$122:$AU$122,0)),0)*$E$195</f>
        <v>46.265000000000001</v>
      </c>
      <c r="O86" s="483">
        <f>IFERROR(INDEX($G$123:$AU$178,MATCH($D86,$E$123:$E$178,0),MATCH(O$6,$G$122:$AU$122,0)),0)*$E$195</f>
        <v>64.34838436678902</v>
      </c>
      <c r="P86" s="483">
        <f>IFERROR(INDEX($G$123:$AU$178,MATCH($D86,$E$123:$E$178,0),MATCH(P$6,$G$122:$AU$122,0)),0)*$E$195</f>
        <v>58.729977796500442</v>
      </c>
      <c r="Q86" s="483">
        <f>IFERROR(INDEX($G$123:$AU$178,MATCH($D86,$E$123:$E$178,0),MATCH(Q$6,$G$122:$AU$122,0)),0)*$E$195</f>
        <v>57.324036194021168</v>
      </c>
      <c r="R86" s="483">
        <f>IFERROR(INDEX($G$123:$AU$178,MATCH($D86,$E$123:$E$178,0),MATCH(R$6,$G$122:$AU$122,0)),0)*$E$195</f>
        <v>36.43915505322596</v>
      </c>
      <c r="S86" s="483">
        <f>IFERROR(INDEX($G$123:$AU$178,MATCH($D86,$E$123:$E$178,0),MATCH(S$6,$G$122:$AU$122,0)),0)*$E$195</f>
        <v>39.677228980394787</v>
      </c>
      <c r="T86" s="483">
        <f>IFERROR(INDEX($G$123:$AU$178,MATCH($D86,$E$123:$E$178,0),MATCH(T$6,$G$122:$AU$122,0)),0)*$E$195</f>
        <v>41.884158680792353</v>
      </c>
      <c r="U86" s="483">
        <f>IFERROR(INDEX($G$123:$AU$178,MATCH($D86,$E$123:$E$178,0),MATCH(U$6,$G$122:$AU$122,0)),0)*$E$195</f>
        <v>43.497457368509231</v>
      </c>
      <c r="V86" s="483">
        <f>IFERROR(INDEX($G$123:$AU$178,MATCH($D86,$E$123:$E$178,0),MATCH(V$6,$G$122:$AU$122,0)),0)*$E$195</f>
        <v>44.672111303711013</v>
      </c>
      <c r="W86" s="483">
        <f>IFERROR(INDEX($G$123:$AU$178,MATCH($D86,$E$123:$E$178,0),MATCH(W$6,$G$122:$AU$122,0)),0)*$E$195</f>
        <v>45.969301475104693</v>
      </c>
      <c r="X86" s="483">
        <f>IFERROR(INDEX($G$123:$AU$178,MATCH($D86,$E$123:$E$178,0),MATCH(X$6,$G$122:$AU$122,0)),0)*$E$195</f>
        <v>47.240533303607087</v>
      </c>
      <c r="Y86" s="483">
        <f>IFERROR(INDEX($G$123:$AU$178,MATCH($D86,$E$123:$E$178,0),MATCH(Y$6,$G$122:$AU$122,0)),0)*$E$195</f>
        <v>48.410098535795242</v>
      </c>
      <c r="Z86" s="483">
        <f>IFERROR(INDEX($G$123:$AU$178,MATCH($D86,$E$123:$E$178,0),MATCH(Z$6,$G$122:$AU$122,0)),0)*$E$195</f>
        <v>49.638212828381661</v>
      </c>
      <c r="AA86" s="483">
        <f>IFERROR(INDEX($G$123:$AU$178,MATCH($D86,$E$123:$E$178,0),MATCH(AA$6,$G$122:$AU$122,0)),0)*$E$195</f>
        <v>50.80024323427223</v>
      </c>
      <c r="AB86" s="483">
        <f>IFERROR(INDEX($G$123:$AU$178,MATCH($D86,$E$123:$E$178,0),MATCH(AB$6,$G$122:$AU$122,0)),0)*$E$195</f>
        <v>50.509406660179529</v>
      </c>
      <c r="AC86" s="483">
        <f>IFERROR(INDEX($G$123:$AU$178,MATCH($D86,$E$123:$E$178,0),MATCH(AC$6,$G$122:$AU$122,0)),0)*$E$195</f>
        <v>50.2178745110051</v>
      </c>
      <c r="AD86" s="483">
        <f>IFERROR(INDEX($G$123:$AU$178,MATCH($D86,$E$123:$E$178,0),MATCH(AD$6,$G$122:$AU$122,0)),0)*$E$195</f>
        <v>49.927546048664425</v>
      </c>
      <c r="AE86" s="483">
        <f>IFERROR(INDEX($G$123:$AU$178,MATCH($D86,$E$123:$E$178,0),MATCH(AE$6,$G$122:$AU$122,0)),0)*$E$195</f>
        <v>49.636488368901652</v>
      </c>
      <c r="AF86" s="483">
        <f>IFERROR(INDEX($G$123:$AU$178,MATCH($D86,$E$123:$E$178,0),MATCH(AF$6,$G$122:$AU$122,0)),0)*$E$195</f>
        <v>49.345522550780437</v>
      </c>
      <c r="AG86" s="483">
        <f>IFERROR(INDEX($G$123:$AU$178,MATCH($D86,$E$123:$E$178,0),MATCH(AG$6,$G$122:$AU$122,0)),0)*$E$195</f>
        <v>49.05367714791646</v>
      </c>
      <c r="AH86" s="483">
        <f>IFERROR(INDEX($G$123:$AU$178,MATCH($D86,$E$123:$E$178,0),MATCH(AH$6,$G$122:$AU$122,0)),0)*$E$195</f>
        <v>48.762860195214053</v>
      </c>
      <c r="AI86" s="483">
        <f>IFERROR(INDEX($G$123:$AU$178,MATCH($D86,$E$123:$E$178,0),MATCH(AI$6,$G$122:$AU$122,0)),0)*$E$195</f>
        <v>48.47134929011164</v>
      </c>
      <c r="AJ86" s="483">
        <f>IFERROR(INDEX($G$123:$AU$178,MATCH($D86,$E$123:$E$178,0),MATCH(AJ$6,$G$122:$AU$122,0)),0)*$E$195</f>
        <v>48.180720780761035</v>
      </c>
      <c r="AK86" s="483">
        <f>IFERROR(INDEX($G$123:$AU$178,MATCH($D86,$E$123:$E$178,0),MATCH(AK$6,$G$122:$AU$122,0)),0)*$E$195</f>
        <v>47.88980548844318</v>
      </c>
      <c r="AL86" s="483">
        <f>IFERROR(INDEX($G$123:$AU$178,MATCH($D86,$E$123:$E$178,0),MATCH(AL$6,$G$122:$AU$122,0)),0)*$E$195</f>
        <v>47.598890675233669</v>
      </c>
      <c r="AM86" s="483">
        <f>IFERROR(INDEX($G$123:$AU$178,MATCH($D86,$E$123:$E$178,0),MATCH(AM$6,$G$122:$AU$122,0)),0)*$E$195</f>
        <v>47.310978165240549</v>
      </c>
      <c r="AN86" s="483">
        <f>IFERROR(INDEX($G$123:$AU$178,MATCH($D86,$E$123:$E$178,0),MATCH(AN$6,$G$122:$AU$122,0)),0)*$E$195</f>
        <v>47.023071110579053</v>
      </c>
      <c r="AO86" s="483">
        <f>IFERROR(INDEX($G$123:$AU$178,MATCH($D86,$E$123:$E$178,0),MATCH(AO$6,$G$122:$AU$122,0)),0)*$E$195</f>
        <v>46.735169518224204</v>
      </c>
      <c r="AP86" s="483">
        <f>IFERROR(INDEX($G$123:$AU$178,MATCH($D86,$E$123:$E$178,0),MATCH(AP$6,$G$122:$AU$122,0)),0)*$E$195</f>
        <v>46.447273395159883</v>
      </c>
      <c r="AQ86" s="483">
        <f>IFERROR(INDEX($G$123:$AU$178,MATCH($D86,$E$123:$E$178,0),MATCH(AQ$6,$G$122:$AU$122,0)),0)*$E$195</f>
        <v>46.15938274837896</v>
      </c>
      <c r="AR86" s="483">
        <f>IFERROR(INDEX($G$123:$AU$178,MATCH($D86,$E$123:$E$178,0),MATCH(AR$6,$G$122:$AU$122,0)),0)*$E$195</f>
        <v>45.871497584883187</v>
      </c>
      <c r="AS86" s="483">
        <f>IFERROR(INDEX($G$123:$AU$178,MATCH($D86,$E$123:$E$178,0),MATCH(AS$6,$G$122:$AU$122,0)),0)*$E$195</f>
        <v>45.583617911683326</v>
      </c>
      <c r="AT86" s="483">
        <f>IFERROR(INDEX($G$123:$AU$178,MATCH($D86,$E$123:$E$178,0),MATCH(AT$6,$G$122:$AU$122,0)),0)*$E$195</f>
        <v>45.295743735799064</v>
      </c>
      <c r="AU86" s="483">
        <f>IFERROR(INDEX($G$123:$AU$178,MATCH($D86,$E$123:$E$178,0),MATCH(AU$6,$G$122:$AU$122,0)),0)*$E$195</f>
        <v>45.007875064259089</v>
      </c>
      <c r="AV86" s="484">
        <v>5</v>
      </c>
      <c r="AW86" s="483">
        <f>IFERROR(INDEX('2010'!$D$6:$T$8,MATCH(LEFT($B86,3),'2010'!$A$6:$A$8,0),MATCH(RIGHT($B86,3),'2010'!$D$3:$T$3,0))/-1000,0)</f>
        <v>7.8291000000000004</v>
      </c>
      <c r="AX86" s="483">
        <f>IFERROR(INDEX('2015'!$D$6:$T$8,MATCH(LEFT($B86,3),'2015'!$A$6:$A$8,0),MATCH(RIGHT($B86,3),'2015'!$D$3:$T$3,0))/-1000,0)</f>
        <v>4.8171999999999997</v>
      </c>
      <c r="AY86" s="483">
        <f>IFERROR(INDEX('2019'!$D$6:$T$8,MATCH(LEFT($B86,3),'2019'!$A$6:$A$8,0),MATCH(RIGHT($B86,3),'2019'!$D$3:$T$3,0))/-1000,0)</f>
        <v>8.5000000000000006E-3</v>
      </c>
      <c r="AZ86" s="602">
        <v>4</v>
      </c>
      <c r="BA86" s="602">
        <v>0</v>
      </c>
      <c r="BB86" s="602">
        <v>0</v>
      </c>
      <c r="BC86" s="602">
        <v>0</v>
      </c>
      <c r="BD86" s="602">
        <v>4</v>
      </c>
      <c r="BE86" s="602">
        <v>0</v>
      </c>
      <c r="BF86" s="602">
        <v>0</v>
      </c>
      <c r="BG86" s="602">
        <v>0</v>
      </c>
      <c r="BH86" s="602">
        <v>4</v>
      </c>
    </row>
    <row r="87" spans="2:76" ht="14.4">
      <c r="B87" s="8" t="str">
        <f>Processes!D114</f>
        <v>EXPAGSL</v>
      </c>
      <c r="C87" s="8" t="str">
        <f>Processes!E114</f>
        <v>Export technology - Aviation gasoline</v>
      </c>
      <c r="D87" s="216" t="str">
        <f t="shared" si="5"/>
        <v>AGSL</v>
      </c>
      <c r="E87" s="485"/>
      <c r="F87" s="1119" t="str">
        <f t="shared" si="4"/>
        <v>MKr19</v>
      </c>
      <c r="G87" s="483">
        <f>G83</f>
        <v>72.674999999999997</v>
      </c>
      <c r="H87" s="483">
        <f t="shared" ref="H87:AU87" si="6">H83</f>
        <v>106.78</v>
      </c>
      <c r="I87" s="483">
        <f t="shared" si="6"/>
        <v>110.48499999999999</v>
      </c>
      <c r="J87" s="483">
        <f t="shared" si="6"/>
        <v>112.66999999999999</v>
      </c>
      <c r="K87" s="483">
        <f t="shared" si="6"/>
        <v>104.59499999999998</v>
      </c>
      <c r="L87" s="483">
        <f t="shared" si="6"/>
        <v>69.825000000000003</v>
      </c>
      <c r="M87" s="483">
        <f t="shared" si="6"/>
        <v>67.069999999999993</v>
      </c>
      <c r="N87" s="483">
        <f t="shared" si="6"/>
        <v>70.965000000000003</v>
      </c>
      <c r="O87" s="483">
        <f t="shared" si="6"/>
        <v>94.52602200498734</v>
      </c>
      <c r="P87" s="483">
        <f t="shared" si="6"/>
        <v>88.34711543469875</v>
      </c>
      <c r="Q87" s="483">
        <f t="shared" si="6"/>
        <v>86.941173832219462</v>
      </c>
      <c r="R87" s="483">
        <f t="shared" si="6"/>
        <v>66.056292691424247</v>
      </c>
      <c r="S87" s="483">
        <f t="shared" si="6"/>
        <v>69.294366618593074</v>
      </c>
      <c r="T87" s="483">
        <f t="shared" si="6"/>
        <v>71.50129631899064</v>
      </c>
      <c r="U87" s="483">
        <f t="shared" si="6"/>
        <v>73.114595006707532</v>
      </c>
      <c r="V87" s="483">
        <f t="shared" si="6"/>
        <v>74.289248941909307</v>
      </c>
      <c r="W87" s="483">
        <f t="shared" si="6"/>
        <v>75.586439113303001</v>
      </c>
      <c r="X87" s="483">
        <f t="shared" si="6"/>
        <v>76.857670941805381</v>
      </c>
      <c r="Y87" s="483">
        <f t="shared" si="6"/>
        <v>78.027236173993543</v>
      </c>
      <c r="Z87" s="483">
        <f t="shared" si="6"/>
        <v>79.255350466579955</v>
      </c>
      <c r="AA87" s="483">
        <f t="shared" si="6"/>
        <v>80.417380872470531</v>
      </c>
      <c r="AB87" s="483">
        <f t="shared" si="6"/>
        <v>80.126544298377823</v>
      </c>
      <c r="AC87" s="483">
        <f t="shared" si="6"/>
        <v>79.835012149203408</v>
      </c>
      <c r="AD87" s="483">
        <f t="shared" si="6"/>
        <v>79.544683686862726</v>
      </c>
      <c r="AE87" s="483">
        <f t="shared" si="6"/>
        <v>79.253626007099939</v>
      </c>
      <c r="AF87" s="483">
        <f t="shared" si="6"/>
        <v>78.962660188978745</v>
      </c>
      <c r="AG87" s="483">
        <f t="shared" si="6"/>
        <v>78.670814786114747</v>
      </c>
      <c r="AH87" s="483">
        <f t="shared" si="6"/>
        <v>78.379997833412347</v>
      </c>
      <c r="AI87" s="483">
        <f t="shared" si="6"/>
        <v>78.088486928309948</v>
      </c>
      <c r="AJ87" s="483">
        <f t="shared" si="6"/>
        <v>77.797858418959336</v>
      </c>
      <c r="AK87" s="483">
        <f t="shared" si="6"/>
        <v>77.506943126641474</v>
      </c>
      <c r="AL87" s="483">
        <f t="shared" si="6"/>
        <v>77.216028313431977</v>
      </c>
      <c r="AM87" s="483">
        <f t="shared" si="6"/>
        <v>76.928115803438857</v>
      </c>
      <c r="AN87" s="483">
        <f t="shared" si="6"/>
        <v>76.640208748777354</v>
      </c>
      <c r="AO87" s="483">
        <f t="shared" si="6"/>
        <v>76.352307156422498</v>
      </c>
      <c r="AP87" s="483">
        <f t="shared" si="6"/>
        <v>76.064411033358184</v>
      </c>
      <c r="AQ87" s="483">
        <f t="shared" si="6"/>
        <v>75.776520386577246</v>
      </c>
      <c r="AR87" s="483">
        <f t="shared" si="6"/>
        <v>75.488635223081488</v>
      </c>
      <c r="AS87" s="483">
        <f t="shared" si="6"/>
        <v>75.200755549881634</v>
      </c>
      <c r="AT87" s="483">
        <f t="shared" si="6"/>
        <v>74.912881373997365</v>
      </c>
      <c r="AU87" s="483">
        <f t="shared" si="6"/>
        <v>74.625012702457397</v>
      </c>
      <c r="AV87" s="484">
        <v>5</v>
      </c>
      <c r="AW87" s="602"/>
      <c r="AX87" s="602"/>
      <c r="AY87" s="602"/>
      <c r="AZ87" s="602"/>
      <c r="BA87" s="602"/>
      <c r="BB87" s="602"/>
      <c r="BC87" s="602"/>
    </row>
    <row r="88" spans="2:76" ht="14.4">
      <c r="B88" s="8" t="str">
        <f>Processes!D115</f>
        <v>EXPBGA</v>
      </c>
      <c r="C88" s="8" t="str">
        <f>Processes!E115</f>
        <v>Export technology - Biogas</v>
      </c>
      <c r="D88" s="216" t="str">
        <f t="shared" si="5"/>
        <v>BGA</v>
      </c>
      <c r="E88" s="485"/>
      <c r="F88" s="1119" t="str">
        <f t="shared" si="4"/>
        <v>MKr19</v>
      </c>
      <c r="G88" s="483">
        <f>G78</f>
        <v>42.18</v>
      </c>
      <c r="H88" s="483">
        <f t="shared" ref="H88:AU88" si="7">H78</f>
        <v>43.795000000000002</v>
      </c>
      <c r="I88" s="483">
        <f t="shared" si="7"/>
        <v>52.344999999999999</v>
      </c>
      <c r="J88" s="483">
        <f t="shared" si="7"/>
        <v>51.49</v>
      </c>
      <c r="K88" s="483">
        <f t="shared" si="7"/>
        <v>43.414999999999999</v>
      </c>
      <c r="L88" s="483">
        <f t="shared" si="7"/>
        <v>41.8</v>
      </c>
      <c r="M88" s="483">
        <f t="shared" si="7"/>
        <v>34.959999999999994</v>
      </c>
      <c r="N88" s="483">
        <f t="shared" si="7"/>
        <v>35.055</v>
      </c>
      <c r="O88" s="483">
        <f t="shared" si="7"/>
        <v>50.751074212757736</v>
      </c>
      <c r="P88" s="483">
        <f t="shared" si="7"/>
        <v>32.54796067858944</v>
      </c>
      <c r="Q88" s="483">
        <f t="shared" si="7"/>
        <v>31.727957487158143</v>
      </c>
      <c r="R88" s="483">
        <f t="shared" si="7"/>
        <v>29.949025524166288</v>
      </c>
      <c r="S88" s="483">
        <f t="shared" si="7"/>
        <v>31.124421190464801</v>
      </c>
      <c r="T88" s="483">
        <f t="shared" si="7"/>
        <v>31.69930389723169</v>
      </c>
      <c r="U88" s="483">
        <f t="shared" si="7"/>
        <v>31.888767724343968</v>
      </c>
      <c r="V88" s="483">
        <f t="shared" si="7"/>
        <v>31.830779289767982</v>
      </c>
      <c r="W88" s="483">
        <f t="shared" si="7"/>
        <v>31.794257244088858</v>
      </c>
      <c r="X88" s="483">
        <f t="shared" si="7"/>
        <v>31.770799731920086</v>
      </c>
      <c r="Y88" s="483">
        <f t="shared" si="7"/>
        <v>31.750709610930787</v>
      </c>
      <c r="Z88" s="483">
        <f t="shared" si="7"/>
        <v>31.743509235621186</v>
      </c>
      <c r="AA88" s="483">
        <f t="shared" si="7"/>
        <v>31.741544979889387</v>
      </c>
      <c r="AB88" s="483">
        <f t="shared" si="7"/>
        <v>31.785326421240963</v>
      </c>
      <c r="AC88" s="483">
        <f t="shared" si="7"/>
        <v>31.829107862592537</v>
      </c>
      <c r="AD88" s="483">
        <f t="shared" si="7"/>
        <v>31.872889303944106</v>
      </c>
      <c r="AE88" s="483">
        <f t="shared" si="7"/>
        <v>31.916670745295676</v>
      </c>
      <c r="AF88" s="483">
        <f t="shared" si="7"/>
        <v>31.960452186647256</v>
      </c>
      <c r="AG88" s="483">
        <f t="shared" si="7"/>
        <v>32.004233627998829</v>
      </c>
      <c r="AH88" s="483">
        <f t="shared" si="7"/>
        <v>32.048015069350392</v>
      </c>
      <c r="AI88" s="483">
        <f t="shared" si="7"/>
        <v>32.091796510701968</v>
      </c>
      <c r="AJ88" s="483">
        <f t="shared" si="7"/>
        <v>32.135577952053531</v>
      </c>
      <c r="AK88" s="483">
        <f t="shared" si="7"/>
        <v>32.179359393405107</v>
      </c>
      <c r="AL88" s="483">
        <f t="shared" si="7"/>
        <v>32.223140834756684</v>
      </c>
      <c r="AM88" s="483">
        <f t="shared" si="7"/>
        <v>32.266922276108254</v>
      </c>
      <c r="AN88" s="483">
        <f t="shared" si="7"/>
        <v>32.310703717459816</v>
      </c>
      <c r="AO88" s="483">
        <f t="shared" si="7"/>
        <v>32.354485158811393</v>
      </c>
      <c r="AP88" s="483">
        <f t="shared" si="7"/>
        <v>32.39826660016297</v>
      </c>
      <c r="AQ88" s="483">
        <f t="shared" si="7"/>
        <v>32.442048041514546</v>
      </c>
      <c r="AR88" s="483">
        <f t="shared" si="7"/>
        <v>32.485829482866109</v>
      </c>
      <c r="AS88" s="483">
        <f t="shared" si="7"/>
        <v>32.529610924217685</v>
      </c>
      <c r="AT88" s="483">
        <f t="shared" si="7"/>
        <v>32.573392365569248</v>
      </c>
      <c r="AU88" s="483">
        <f t="shared" si="7"/>
        <v>32.617173806920832</v>
      </c>
      <c r="AV88" s="484">
        <v>5</v>
      </c>
      <c r="AW88" s="602"/>
      <c r="AX88" s="602"/>
      <c r="AY88" s="602"/>
      <c r="AZ88" s="602"/>
      <c r="BA88" s="602"/>
      <c r="BB88" s="602"/>
      <c r="BC88" s="602"/>
    </row>
    <row r="89" spans="2:76" ht="14.4">
      <c r="B89" s="8" t="str">
        <f>Processes!D116</f>
        <v>EXPHFB</v>
      </c>
      <c r="C89" s="8" t="str">
        <f>Processes!E116</f>
        <v>Export technology - Heavy Fuel Bio Oil</v>
      </c>
      <c r="D89" s="216" t="str">
        <f t="shared" si="5"/>
        <v>HFB</v>
      </c>
      <c r="E89" s="485"/>
      <c r="F89" s="1119" t="str">
        <f t="shared" si="4"/>
        <v>MKr19</v>
      </c>
      <c r="G89" s="483">
        <f>G85</f>
        <v>64.790000000000006</v>
      </c>
      <c r="H89" s="483">
        <f t="shared" ref="H89:AU89" si="8">H85</f>
        <v>96.899999999999991</v>
      </c>
      <c r="I89" s="483">
        <f t="shared" si="8"/>
        <v>91.39</v>
      </c>
      <c r="J89" s="483">
        <f t="shared" si="8"/>
        <v>87.114999999999995</v>
      </c>
      <c r="K89" s="483">
        <f t="shared" si="8"/>
        <v>79.8</v>
      </c>
      <c r="L89" s="483">
        <f t="shared" si="8"/>
        <v>45.125</v>
      </c>
      <c r="M89" s="483">
        <f t="shared" si="8"/>
        <v>42.274999999999999</v>
      </c>
      <c r="N89" s="483">
        <f t="shared" si="8"/>
        <v>46.265000000000001</v>
      </c>
      <c r="O89" s="483">
        <f t="shared" si="8"/>
        <v>64.34838436678902</v>
      </c>
      <c r="P89" s="483">
        <f t="shared" si="8"/>
        <v>58.729977796500442</v>
      </c>
      <c r="Q89" s="483">
        <f t="shared" si="8"/>
        <v>57.324036194021168</v>
      </c>
      <c r="R89" s="483">
        <f t="shared" si="8"/>
        <v>36.43915505322596</v>
      </c>
      <c r="S89" s="483">
        <f t="shared" si="8"/>
        <v>39.677228980394787</v>
      </c>
      <c r="T89" s="483">
        <f t="shared" si="8"/>
        <v>41.884158680792353</v>
      </c>
      <c r="U89" s="483">
        <f t="shared" si="8"/>
        <v>43.497457368509231</v>
      </c>
      <c r="V89" s="483">
        <f t="shared" si="8"/>
        <v>44.672111303711013</v>
      </c>
      <c r="W89" s="483">
        <f t="shared" si="8"/>
        <v>45.969301475104693</v>
      </c>
      <c r="X89" s="483">
        <f t="shared" si="8"/>
        <v>47.240533303607087</v>
      </c>
      <c r="Y89" s="483">
        <f t="shared" si="8"/>
        <v>48.410098535795242</v>
      </c>
      <c r="Z89" s="483">
        <f t="shared" si="8"/>
        <v>49.638212828381661</v>
      </c>
      <c r="AA89" s="483">
        <f t="shared" si="8"/>
        <v>50.80024323427223</v>
      </c>
      <c r="AB89" s="483">
        <f t="shared" si="8"/>
        <v>50.509406660179529</v>
      </c>
      <c r="AC89" s="483">
        <f t="shared" si="8"/>
        <v>50.2178745110051</v>
      </c>
      <c r="AD89" s="483">
        <f t="shared" si="8"/>
        <v>49.927546048664425</v>
      </c>
      <c r="AE89" s="483">
        <f t="shared" si="8"/>
        <v>49.636488368901652</v>
      </c>
      <c r="AF89" s="483">
        <f t="shared" si="8"/>
        <v>49.345522550780437</v>
      </c>
      <c r="AG89" s="483">
        <f t="shared" si="8"/>
        <v>49.05367714791646</v>
      </c>
      <c r="AH89" s="483">
        <f t="shared" si="8"/>
        <v>48.762860195214053</v>
      </c>
      <c r="AI89" s="483">
        <f t="shared" si="8"/>
        <v>48.47134929011164</v>
      </c>
      <c r="AJ89" s="483">
        <f t="shared" si="8"/>
        <v>48.180720780761035</v>
      </c>
      <c r="AK89" s="483">
        <f t="shared" si="8"/>
        <v>47.88980548844318</v>
      </c>
      <c r="AL89" s="483">
        <f t="shared" si="8"/>
        <v>47.598890675233669</v>
      </c>
      <c r="AM89" s="483">
        <f t="shared" si="8"/>
        <v>47.310978165240549</v>
      </c>
      <c r="AN89" s="483">
        <f t="shared" si="8"/>
        <v>47.023071110579053</v>
      </c>
      <c r="AO89" s="483">
        <f t="shared" si="8"/>
        <v>46.735169518224204</v>
      </c>
      <c r="AP89" s="483">
        <f t="shared" si="8"/>
        <v>46.447273395159883</v>
      </c>
      <c r="AQ89" s="483">
        <f t="shared" si="8"/>
        <v>46.15938274837896</v>
      </c>
      <c r="AR89" s="483">
        <f t="shared" si="8"/>
        <v>45.871497584883187</v>
      </c>
      <c r="AS89" s="483">
        <f t="shared" si="8"/>
        <v>45.583617911683326</v>
      </c>
      <c r="AT89" s="483">
        <f t="shared" si="8"/>
        <v>45.295743735799064</v>
      </c>
      <c r="AU89" s="483">
        <f t="shared" si="8"/>
        <v>45.007875064259089</v>
      </c>
      <c r="AV89" s="484">
        <v>5</v>
      </c>
      <c r="AW89" s="602"/>
      <c r="AX89" s="602"/>
      <c r="AY89" s="602"/>
      <c r="AZ89" s="602"/>
      <c r="BA89" s="602"/>
      <c r="BB89" s="602"/>
      <c r="BC89" s="602"/>
    </row>
    <row r="90" spans="2:76" ht="14.4">
      <c r="B90" s="8" t="str">
        <f>Processes!D117</f>
        <v>EXPDDGS</v>
      </c>
      <c r="C90" s="8" t="str">
        <f>Processes!E117</f>
        <v>Export technology - Ethanol</v>
      </c>
      <c r="D90" s="216" t="str">
        <f t="shared" si="5"/>
        <v>DDGS</v>
      </c>
      <c r="E90" s="485"/>
      <c r="F90" s="1119" t="str">
        <f t="shared" si="4"/>
        <v>MKr14</v>
      </c>
      <c r="G90" s="483">
        <f>IFERROR(INDEX($G$123:$AU$178,MATCH($D90,$E$123:$E$178,0),MATCH(G$6,$G$122:$AU$122,0)),0)*$E$195</f>
        <v>9.5</v>
      </c>
      <c r="H90" s="483">
        <f t="shared" ref="H90:AU90" si="9">IFERROR(INDEX($G$123:$AU$178,MATCH($D90,$E$123:$E$178,0),MATCH(H$6,$G$122:$AU$122,0)),0)*$E$195</f>
        <v>9.5</v>
      </c>
      <c r="I90" s="483">
        <f t="shared" si="9"/>
        <v>9.5</v>
      </c>
      <c r="J90" s="483">
        <f t="shared" si="9"/>
        <v>9.5</v>
      </c>
      <c r="K90" s="483">
        <f t="shared" si="9"/>
        <v>9.5</v>
      </c>
      <c r="L90" s="483">
        <f t="shared" si="9"/>
        <v>9.5</v>
      </c>
      <c r="M90" s="483">
        <f t="shared" si="9"/>
        <v>9.5</v>
      </c>
      <c r="N90" s="483">
        <f t="shared" si="9"/>
        <v>9.5</v>
      </c>
      <c r="O90" s="483">
        <f t="shared" si="9"/>
        <v>9.5</v>
      </c>
      <c r="P90" s="483">
        <f t="shared" si="9"/>
        <v>9.5</v>
      </c>
      <c r="Q90" s="483">
        <f t="shared" si="9"/>
        <v>9.5</v>
      </c>
      <c r="R90" s="483">
        <f t="shared" si="9"/>
        <v>9.5</v>
      </c>
      <c r="S90" s="483">
        <f t="shared" si="9"/>
        <v>9.5</v>
      </c>
      <c r="T90" s="483">
        <f t="shared" si="9"/>
        <v>9.5</v>
      </c>
      <c r="U90" s="483">
        <f t="shared" si="9"/>
        <v>9.5</v>
      </c>
      <c r="V90" s="483">
        <f t="shared" si="9"/>
        <v>9.5</v>
      </c>
      <c r="W90" s="483">
        <f t="shared" si="9"/>
        <v>9.5</v>
      </c>
      <c r="X90" s="483">
        <f t="shared" si="9"/>
        <v>9.5</v>
      </c>
      <c r="Y90" s="483">
        <f t="shared" si="9"/>
        <v>9.5</v>
      </c>
      <c r="Z90" s="483">
        <f t="shared" si="9"/>
        <v>9.5</v>
      </c>
      <c r="AA90" s="483">
        <f t="shared" si="9"/>
        <v>9.5</v>
      </c>
      <c r="AB90" s="483">
        <f t="shared" si="9"/>
        <v>9.5</v>
      </c>
      <c r="AC90" s="483">
        <f t="shared" si="9"/>
        <v>9.5</v>
      </c>
      <c r="AD90" s="483">
        <f t="shared" si="9"/>
        <v>9.5</v>
      </c>
      <c r="AE90" s="483">
        <f t="shared" si="9"/>
        <v>9.5</v>
      </c>
      <c r="AF90" s="483">
        <f t="shared" si="9"/>
        <v>9.5</v>
      </c>
      <c r="AG90" s="483">
        <f t="shared" si="9"/>
        <v>9.5</v>
      </c>
      <c r="AH90" s="483">
        <f t="shared" si="9"/>
        <v>9.5</v>
      </c>
      <c r="AI90" s="483">
        <f t="shared" si="9"/>
        <v>9.5</v>
      </c>
      <c r="AJ90" s="483">
        <f t="shared" si="9"/>
        <v>9.5</v>
      </c>
      <c r="AK90" s="483">
        <f t="shared" si="9"/>
        <v>9.5</v>
      </c>
      <c r="AL90" s="483">
        <f t="shared" si="9"/>
        <v>9.5</v>
      </c>
      <c r="AM90" s="483">
        <f t="shared" si="9"/>
        <v>9.5</v>
      </c>
      <c r="AN90" s="483">
        <f t="shared" si="9"/>
        <v>9.5</v>
      </c>
      <c r="AO90" s="483">
        <f t="shared" si="9"/>
        <v>9.5</v>
      </c>
      <c r="AP90" s="483">
        <f t="shared" si="9"/>
        <v>9.5</v>
      </c>
      <c r="AQ90" s="483">
        <f t="shared" si="9"/>
        <v>9.5</v>
      </c>
      <c r="AR90" s="483">
        <f t="shared" si="9"/>
        <v>9.5</v>
      </c>
      <c r="AS90" s="483">
        <f t="shared" si="9"/>
        <v>9.5</v>
      </c>
      <c r="AT90" s="483">
        <f t="shared" si="9"/>
        <v>9.5</v>
      </c>
      <c r="AU90" s="483">
        <f t="shared" si="9"/>
        <v>9.5</v>
      </c>
      <c r="AV90" s="484">
        <v>5</v>
      </c>
      <c r="AW90" s="602"/>
      <c r="AX90" s="602"/>
      <c r="AY90" s="602"/>
      <c r="AZ90" s="602"/>
      <c r="BA90" s="602"/>
      <c r="BB90" s="602"/>
      <c r="BC90" s="602"/>
    </row>
    <row r="91" spans="2:76" ht="14.4">
      <c r="B91" s="8" t="str">
        <f>Processes!D118</f>
        <v>EXPH2</v>
      </c>
      <c r="C91" s="8" t="str">
        <f>Processes!E118</f>
        <v>Export technology - Hydrogen</v>
      </c>
      <c r="D91" s="216" t="str">
        <f>IF(LEN(B91)=6,RIGHT(B91,2),RIGHT(B91,2))</f>
        <v>H2</v>
      </c>
      <c r="E91" s="485"/>
      <c r="F91" s="1119" t="str">
        <f t="shared" si="4"/>
        <v>MKr14</v>
      </c>
      <c r="G91" s="483">
        <f>G78</f>
        <v>42.18</v>
      </c>
      <c r="H91" s="483">
        <f t="shared" ref="H91:AU91" si="10">H78</f>
        <v>43.795000000000002</v>
      </c>
      <c r="I91" s="483">
        <f t="shared" si="10"/>
        <v>52.344999999999999</v>
      </c>
      <c r="J91" s="483">
        <f t="shared" si="10"/>
        <v>51.49</v>
      </c>
      <c r="K91" s="483">
        <f t="shared" si="10"/>
        <v>43.414999999999999</v>
      </c>
      <c r="L91" s="483">
        <f t="shared" si="10"/>
        <v>41.8</v>
      </c>
      <c r="M91" s="483">
        <f t="shared" si="10"/>
        <v>34.959999999999994</v>
      </c>
      <c r="N91" s="483">
        <f t="shared" si="10"/>
        <v>35.055</v>
      </c>
      <c r="O91" s="483">
        <f t="shared" si="10"/>
        <v>50.751074212757736</v>
      </c>
      <c r="P91" s="483">
        <f t="shared" si="10"/>
        <v>32.54796067858944</v>
      </c>
      <c r="Q91" s="483">
        <f t="shared" si="10"/>
        <v>31.727957487158143</v>
      </c>
      <c r="R91" s="483">
        <f t="shared" si="10"/>
        <v>29.949025524166288</v>
      </c>
      <c r="S91" s="483">
        <f t="shared" si="10"/>
        <v>31.124421190464801</v>
      </c>
      <c r="T91" s="483">
        <f t="shared" si="10"/>
        <v>31.69930389723169</v>
      </c>
      <c r="U91" s="483">
        <f t="shared" si="10"/>
        <v>31.888767724343968</v>
      </c>
      <c r="V91" s="483">
        <f t="shared" si="10"/>
        <v>31.830779289767982</v>
      </c>
      <c r="W91" s="483">
        <f t="shared" si="10"/>
        <v>31.794257244088858</v>
      </c>
      <c r="X91" s="483">
        <f t="shared" si="10"/>
        <v>31.770799731920086</v>
      </c>
      <c r="Y91" s="483">
        <f t="shared" si="10"/>
        <v>31.750709610930787</v>
      </c>
      <c r="Z91" s="483">
        <f t="shared" si="10"/>
        <v>31.743509235621186</v>
      </c>
      <c r="AA91" s="483">
        <f t="shared" si="10"/>
        <v>31.741544979889387</v>
      </c>
      <c r="AB91" s="483">
        <f t="shared" si="10"/>
        <v>31.785326421240963</v>
      </c>
      <c r="AC91" s="483">
        <f t="shared" si="10"/>
        <v>31.829107862592537</v>
      </c>
      <c r="AD91" s="483">
        <f t="shared" si="10"/>
        <v>31.872889303944106</v>
      </c>
      <c r="AE91" s="483">
        <f t="shared" si="10"/>
        <v>31.916670745295676</v>
      </c>
      <c r="AF91" s="483">
        <f t="shared" si="10"/>
        <v>31.960452186647256</v>
      </c>
      <c r="AG91" s="483">
        <f t="shared" si="10"/>
        <v>32.004233627998829</v>
      </c>
      <c r="AH91" s="483">
        <f t="shared" si="10"/>
        <v>32.048015069350392</v>
      </c>
      <c r="AI91" s="483">
        <f t="shared" si="10"/>
        <v>32.091796510701968</v>
      </c>
      <c r="AJ91" s="483">
        <f t="shared" si="10"/>
        <v>32.135577952053531</v>
      </c>
      <c r="AK91" s="483">
        <f t="shared" si="10"/>
        <v>32.179359393405107</v>
      </c>
      <c r="AL91" s="483">
        <f t="shared" si="10"/>
        <v>32.223140834756684</v>
      </c>
      <c r="AM91" s="483">
        <f t="shared" si="10"/>
        <v>32.266922276108254</v>
      </c>
      <c r="AN91" s="483">
        <f t="shared" si="10"/>
        <v>32.310703717459816</v>
      </c>
      <c r="AO91" s="483">
        <f t="shared" si="10"/>
        <v>32.354485158811393</v>
      </c>
      <c r="AP91" s="483">
        <f t="shared" si="10"/>
        <v>32.39826660016297</v>
      </c>
      <c r="AQ91" s="483">
        <f t="shared" si="10"/>
        <v>32.442048041514546</v>
      </c>
      <c r="AR91" s="483">
        <f t="shared" si="10"/>
        <v>32.485829482866109</v>
      </c>
      <c r="AS91" s="483">
        <f t="shared" si="10"/>
        <v>32.529610924217685</v>
      </c>
      <c r="AT91" s="483">
        <f t="shared" si="10"/>
        <v>32.573392365569248</v>
      </c>
      <c r="AU91" s="483">
        <f t="shared" si="10"/>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4.4">
      <c r="B92" s="8" t="str">
        <f>Processes!D119</f>
        <v>EXPH2G</v>
      </c>
      <c r="C92" s="8" t="str">
        <f>Processes!E119</f>
        <v>Export technology - Hydrogen Gas</v>
      </c>
      <c r="D92" s="216" t="str">
        <f t="shared" si="5"/>
        <v>H2G</v>
      </c>
      <c r="E92" s="485"/>
      <c r="F92" s="1119" t="str">
        <f t="shared" si="4"/>
        <v>MKr14</v>
      </c>
      <c r="G92" s="483">
        <f>G78</f>
        <v>42.18</v>
      </c>
      <c r="H92" s="483">
        <f t="shared" ref="H92:AU92" si="11">H78</f>
        <v>43.795000000000002</v>
      </c>
      <c r="I92" s="483">
        <f t="shared" si="11"/>
        <v>52.344999999999999</v>
      </c>
      <c r="J92" s="483">
        <f t="shared" si="11"/>
        <v>51.49</v>
      </c>
      <c r="K92" s="483">
        <f t="shared" si="11"/>
        <v>43.414999999999999</v>
      </c>
      <c r="L92" s="483">
        <f t="shared" si="11"/>
        <v>41.8</v>
      </c>
      <c r="M92" s="483">
        <f t="shared" si="11"/>
        <v>34.959999999999994</v>
      </c>
      <c r="N92" s="483">
        <f t="shared" si="11"/>
        <v>35.055</v>
      </c>
      <c r="O92" s="483">
        <f t="shared" si="11"/>
        <v>50.751074212757736</v>
      </c>
      <c r="P92" s="483">
        <f t="shared" si="11"/>
        <v>32.54796067858944</v>
      </c>
      <c r="Q92" s="483">
        <f t="shared" si="11"/>
        <v>31.727957487158143</v>
      </c>
      <c r="R92" s="483">
        <f t="shared" si="11"/>
        <v>29.949025524166288</v>
      </c>
      <c r="S92" s="483">
        <f t="shared" si="11"/>
        <v>31.124421190464801</v>
      </c>
      <c r="T92" s="483">
        <f t="shared" si="11"/>
        <v>31.69930389723169</v>
      </c>
      <c r="U92" s="483">
        <f t="shared" si="11"/>
        <v>31.888767724343968</v>
      </c>
      <c r="V92" s="483">
        <f t="shared" si="11"/>
        <v>31.830779289767982</v>
      </c>
      <c r="W92" s="483">
        <f t="shared" si="11"/>
        <v>31.794257244088858</v>
      </c>
      <c r="X92" s="483">
        <f t="shared" si="11"/>
        <v>31.770799731920086</v>
      </c>
      <c r="Y92" s="483">
        <f t="shared" si="11"/>
        <v>31.750709610930787</v>
      </c>
      <c r="Z92" s="483">
        <f t="shared" si="11"/>
        <v>31.743509235621186</v>
      </c>
      <c r="AA92" s="483">
        <f t="shared" si="11"/>
        <v>31.741544979889387</v>
      </c>
      <c r="AB92" s="483">
        <f t="shared" si="11"/>
        <v>31.785326421240963</v>
      </c>
      <c r="AC92" s="483">
        <f t="shared" si="11"/>
        <v>31.829107862592537</v>
      </c>
      <c r="AD92" s="483">
        <f t="shared" si="11"/>
        <v>31.872889303944106</v>
      </c>
      <c r="AE92" s="483">
        <f t="shared" si="11"/>
        <v>31.916670745295676</v>
      </c>
      <c r="AF92" s="483">
        <f t="shared" si="11"/>
        <v>31.960452186647256</v>
      </c>
      <c r="AG92" s="483">
        <f t="shared" si="11"/>
        <v>32.004233627998829</v>
      </c>
      <c r="AH92" s="483">
        <f t="shared" si="11"/>
        <v>32.048015069350392</v>
      </c>
      <c r="AI92" s="483">
        <f t="shared" si="11"/>
        <v>32.091796510701968</v>
      </c>
      <c r="AJ92" s="483">
        <f t="shared" si="11"/>
        <v>32.135577952053531</v>
      </c>
      <c r="AK92" s="483">
        <f t="shared" si="11"/>
        <v>32.179359393405107</v>
      </c>
      <c r="AL92" s="483">
        <f t="shared" si="11"/>
        <v>32.223140834756684</v>
      </c>
      <c r="AM92" s="483">
        <f t="shared" si="11"/>
        <v>32.266922276108254</v>
      </c>
      <c r="AN92" s="483">
        <f t="shared" si="11"/>
        <v>32.310703717459816</v>
      </c>
      <c r="AO92" s="483">
        <f t="shared" si="11"/>
        <v>32.354485158811393</v>
      </c>
      <c r="AP92" s="483">
        <f t="shared" si="11"/>
        <v>32.39826660016297</v>
      </c>
      <c r="AQ92" s="483">
        <f t="shared" si="11"/>
        <v>32.442048041514546</v>
      </c>
      <c r="AR92" s="483">
        <f t="shared" si="11"/>
        <v>32.485829482866109</v>
      </c>
      <c r="AS92" s="483">
        <f t="shared" si="11"/>
        <v>32.529610924217685</v>
      </c>
      <c r="AT92" s="483">
        <f t="shared" si="11"/>
        <v>32.573392365569248</v>
      </c>
      <c r="AU92" s="483">
        <f t="shared" si="11"/>
        <v>32.617173806920832</v>
      </c>
      <c r="AV92" s="484">
        <v>5</v>
      </c>
      <c r="AW92" s="602">
        <v>0</v>
      </c>
      <c r="AX92" s="602">
        <v>0</v>
      </c>
      <c r="AY92" s="602">
        <v>0</v>
      </c>
      <c r="AZ92" s="602">
        <v>4</v>
      </c>
      <c r="BA92" s="602">
        <v>0</v>
      </c>
      <c r="BB92" s="602">
        <v>0</v>
      </c>
      <c r="BC92" s="602">
        <v>0</v>
      </c>
      <c r="BD92" s="602">
        <v>4</v>
      </c>
      <c r="BE92" s="602">
        <v>0</v>
      </c>
      <c r="BF92" s="602">
        <v>0</v>
      </c>
      <c r="BG92" s="602">
        <v>0</v>
      </c>
      <c r="BH92" s="602">
        <v>4</v>
      </c>
    </row>
    <row r="93" spans="2:76" ht="14.4">
      <c r="B93" s="8" t="str">
        <f>Processes!D120</f>
        <v>EXPAMM</v>
      </c>
      <c r="C93" s="8" t="str">
        <f>Processes!E120</f>
        <v>Export technology - Ammonia (Liquid)</v>
      </c>
      <c r="D93" s="216" t="str">
        <f t="shared" si="5"/>
        <v>AMM</v>
      </c>
      <c r="E93" s="485"/>
      <c r="F93" s="1119" t="str">
        <f t="shared" si="4"/>
        <v>MKr19</v>
      </c>
      <c r="G93" s="483">
        <f>G84</f>
        <v>100.13</v>
      </c>
      <c r="H93" s="483">
        <f t="shared" ref="H93:AU93" si="12">H84</f>
        <v>111.53</v>
      </c>
      <c r="I93" s="483">
        <f t="shared" si="12"/>
        <v>127.48999999999998</v>
      </c>
      <c r="J93" s="483">
        <f t="shared" si="12"/>
        <v>117.03999999999999</v>
      </c>
      <c r="K93" s="483">
        <f t="shared" si="12"/>
        <v>107.82499999999999</v>
      </c>
      <c r="L93" s="483">
        <f t="shared" si="12"/>
        <v>73.149999999999991</v>
      </c>
      <c r="M93" s="483">
        <f t="shared" si="12"/>
        <v>70.3</v>
      </c>
      <c r="N93" s="483">
        <f t="shared" si="12"/>
        <v>74.290000000000006</v>
      </c>
      <c r="O93" s="483">
        <f t="shared" si="12"/>
        <v>96.426022004987345</v>
      </c>
      <c r="P93" s="483">
        <f t="shared" si="12"/>
        <v>90.807615434698747</v>
      </c>
      <c r="Q93" s="483">
        <f t="shared" si="12"/>
        <v>89.401673832219473</v>
      </c>
      <c r="R93" s="483">
        <f t="shared" si="12"/>
        <v>68.516792691424257</v>
      </c>
      <c r="S93" s="483">
        <f t="shared" si="12"/>
        <v>71.754866618593084</v>
      </c>
      <c r="T93" s="483">
        <f t="shared" si="12"/>
        <v>73.96179631899065</v>
      </c>
      <c r="U93" s="483">
        <f t="shared" si="12"/>
        <v>75.575095006707542</v>
      </c>
      <c r="V93" s="483">
        <f t="shared" si="12"/>
        <v>76.749748941909317</v>
      </c>
      <c r="W93" s="483">
        <f t="shared" si="12"/>
        <v>78.046939113302997</v>
      </c>
      <c r="X93" s="483">
        <f t="shared" si="12"/>
        <v>79.318170941805391</v>
      </c>
      <c r="Y93" s="483">
        <f t="shared" si="12"/>
        <v>80.48773617399354</v>
      </c>
      <c r="Z93" s="483">
        <f t="shared" si="12"/>
        <v>81.715850466579965</v>
      </c>
      <c r="AA93" s="483">
        <f t="shared" si="12"/>
        <v>82.877880872470527</v>
      </c>
      <c r="AB93" s="483">
        <f t="shared" si="12"/>
        <v>82.587044298377819</v>
      </c>
      <c r="AC93" s="483">
        <f t="shared" si="12"/>
        <v>82.295512149203404</v>
      </c>
      <c r="AD93" s="483">
        <f t="shared" si="12"/>
        <v>82.005183686862722</v>
      </c>
      <c r="AE93" s="483">
        <f t="shared" si="12"/>
        <v>81.714126007099949</v>
      </c>
      <c r="AF93" s="483">
        <f t="shared" si="12"/>
        <v>81.423160188978741</v>
      </c>
      <c r="AG93" s="483">
        <f t="shared" si="12"/>
        <v>81.131314786114757</v>
      </c>
      <c r="AH93" s="483">
        <f t="shared" si="12"/>
        <v>80.840497833412343</v>
      </c>
      <c r="AI93" s="483">
        <f t="shared" si="12"/>
        <v>80.548986928309944</v>
      </c>
      <c r="AJ93" s="483">
        <f t="shared" si="12"/>
        <v>80.258358418959332</v>
      </c>
      <c r="AK93" s="483">
        <f t="shared" si="12"/>
        <v>79.967443126641484</v>
      </c>
      <c r="AL93" s="483">
        <f t="shared" si="12"/>
        <v>79.676528313431973</v>
      </c>
      <c r="AM93" s="483">
        <f t="shared" si="12"/>
        <v>79.388615803438867</v>
      </c>
      <c r="AN93" s="483">
        <f t="shared" si="12"/>
        <v>79.10070874877735</v>
      </c>
      <c r="AO93" s="483">
        <f t="shared" si="12"/>
        <v>78.812807156422508</v>
      </c>
      <c r="AP93" s="483">
        <f t="shared" si="12"/>
        <v>78.524911033358194</v>
      </c>
      <c r="AQ93" s="483">
        <f t="shared" si="12"/>
        <v>78.237020386577257</v>
      </c>
      <c r="AR93" s="483">
        <f t="shared" si="12"/>
        <v>77.949135223081484</v>
      </c>
      <c r="AS93" s="483">
        <f t="shared" si="12"/>
        <v>77.661255549881631</v>
      </c>
      <c r="AT93" s="483">
        <f t="shared" si="12"/>
        <v>77.373381373997375</v>
      </c>
      <c r="AU93" s="483">
        <f t="shared" si="12"/>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4.4">
      <c r="B94" s="8" t="str">
        <f>Processes!D121</f>
        <v>EXPDME</v>
      </c>
      <c r="C94" s="8" t="str">
        <f>Processes!E121</f>
        <v>Export technology - Dimethyl ether</v>
      </c>
      <c r="D94" s="216" t="str">
        <f t="shared" si="5"/>
        <v>DME</v>
      </c>
      <c r="E94" s="485"/>
      <c r="F94" s="1119" t="str">
        <f t="shared" si="4"/>
        <v>MKr19</v>
      </c>
      <c r="G94" s="483">
        <f>G$84</f>
        <v>100.13</v>
      </c>
      <c r="H94" s="483">
        <f t="shared" ref="H94:AU94" si="13">H$84</f>
        <v>111.53</v>
      </c>
      <c r="I94" s="483">
        <f t="shared" si="13"/>
        <v>127.48999999999998</v>
      </c>
      <c r="J94" s="483">
        <f t="shared" si="13"/>
        <v>117.03999999999999</v>
      </c>
      <c r="K94" s="483">
        <f t="shared" si="13"/>
        <v>107.82499999999999</v>
      </c>
      <c r="L94" s="483">
        <f t="shared" si="13"/>
        <v>73.149999999999991</v>
      </c>
      <c r="M94" s="483">
        <f t="shared" si="13"/>
        <v>70.3</v>
      </c>
      <c r="N94" s="483">
        <f t="shared" si="13"/>
        <v>74.290000000000006</v>
      </c>
      <c r="O94" s="483">
        <f t="shared" si="13"/>
        <v>96.426022004987345</v>
      </c>
      <c r="P94" s="483">
        <f t="shared" si="13"/>
        <v>90.807615434698747</v>
      </c>
      <c r="Q94" s="483">
        <f t="shared" si="13"/>
        <v>89.401673832219473</v>
      </c>
      <c r="R94" s="483">
        <f t="shared" si="13"/>
        <v>68.516792691424257</v>
      </c>
      <c r="S94" s="483">
        <f t="shared" si="13"/>
        <v>71.754866618593084</v>
      </c>
      <c r="T94" s="483">
        <f t="shared" si="13"/>
        <v>73.96179631899065</v>
      </c>
      <c r="U94" s="483">
        <f t="shared" si="13"/>
        <v>75.575095006707542</v>
      </c>
      <c r="V94" s="483">
        <f t="shared" si="13"/>
        <v>76.749748941909317</v>
      </c>
      <c r="W94" s="483">
        <f t="shared" si="13"/>
        <v>78.046939113302997</v>
      </c>
      <c r="X94" s="483">
        <f t="shared" si="13"/>
        <v>79.318170941805391</v>
      </c>
      <c r="Y94" s="483">
        <f t="shared" si="13"/>
        <v>80.48773617399354</v>
      </c>
      <c r="Z94" s="483">
        <f t="shared" si="13"/>
        <v>81.715850466579965</v>
      </c>
      <c r="AA94" s="483">
        <f t="shared" si="13"/>
        <v>82.877880872470527</v>
      </c>
      <c r="AB94" s="483">
        <f t="shared" si="13"/>
        <v>82.587044298377819</v>
      </c>
      <c r="AC94" s="483">
        <f t="shared" si="13"/>
        <v>82.295512149203404</v>
      </c>
      <c r="AD94" s="483">
        <f t="shared" si="13"/>
        <v>82.005183686862722</v>
      </c>
      <c r="AE94" s="483">
        <f t="shared" si="13"/>
        <v>81.714126007099949</v>
      </c>
      <c r="AF94" s="483">
        <f t="shared" si="13"/>
        <v>81.423160188978741</v>
      </c>
      <c r="AG94" s="483">
        <f t="shared" si="13"/>
        <v>81.131314786114757</v>
      </c>
      <c r="AH94" s="483">
        <f t="shared" si="13"/>
        <v>80.840497833412343</v>
      </c>
      <c r="AI94" s="483">
        <f t="shared" si="13"/>
        <v>80.548986928309944</v>
      </c>
      <c r="AJ94" s="483">
        <f t="shared" si="13"/>
        <v>80.258358418959332</v>
      </c>
      <c r="AK94" s="483">
        <f t="shared" si="13"/>
        <v>79.967443126641484</v>
      </c>
      <c r="AL94" s="483">
        <f t="shared" si="13"/>
        <v>79.676528313431973</v>
      </c>
      <c r="AM94" s="483">
        <f t="shared" si="13"/>
        <v>79.388615803438867</v>
      </c>
      <c r="AN94" s="483">
        <f t="shared" si="13"/>
        <v>79.10070874877735</v>
      </c>
      <c r="AO94" s="483">
        <f t="shared" si="13"/>
        <v>78.812807156422508</v>
      </c>
      <c r="AP94" s="483">
        <f t="shared" si="13"/>
        <v>78.524911033358194</v>
      </c>
      <c r="AQ94" s="483">
        <f t="shared" si="13"/>
        <v>78.237020386577257</v>
      </c>
      <c r="AR94" s="483">
        <f t="shared" si="13"/>
        <v>77.949135223081484</v>
      </c>
      <c r="AS94" s="483">
        <f t="shared" si="13"/>
        <v>77.661255549881631</v>
      </c>
      <c r="AT94" s="483">
        <f t="shared" si="13"/>
        <v>77.373381373997375</v>
      </c>
      <c r="AU94" s="483">
        <f t="shared" si="13"/>
        <v>77.085512702457393</v>
      </c>
      <c r="AV94" s="484">
        <v>5</v>
      </c>
      <c r="AW94" s="602">
        <v>0</v>
      </c>
      <c r="AX94" s="602">
        <v>0</v>
      </c>
      <c r="AY94" s="602">
        <v>0</v>
      </c>
      <c r="AZ94" s="602">
        <v>4</v>
      </c>
      <c r="BA94" s="602">
        <v>0</v>
      </c>
      <c r="BB94" s="602">
        <v>0</v>
      </c>
      <c r="BC94" s="602">
        <v>0</v>
      </c>
      <c r="BD94" s="602">
        <v>4</v>
      </c>
      <c r="BE94" s="602">
        <v>0</v>
      </c>
      <c r="BF94" s="602">
        <v>0</v>
      </c>
      <c r="BG94" s="602">
        <v>0</v>
      </c>
      <c r="BH94" s="602">
        <v>4</v>
      </c>
    </row>
    <row r="95" spans="2:76" ht="14.4">
      <c r="B95" s="8" t="str">
        <f>Processes!D122</f>
        <v>EXPKRB1</v>
      </c>
      <c r="C95" s="8" t="str">
        <f>Processes!E122</f>
        <v>Export technology - Bio Kerosene G1</v>
      </c>
      <c r="D95" s="216" t="str">
        <f t="shared" si="5"/>
        <v>KRB1</v>
      </c>
      <c r="E95" s="485"/>
      <c r="F95" s="1119" t="str">
        <f t="shared" si="4"/>
        <v>MKr19</v>
      </c>
      <c r="G95" s="483">
        <f>G$83</f>
        <v>72.674999999999997</v>
      </c>
      <c r="H95" s="483">
        <f t="shared" ref="H95:AU97" si="14">H$83</f>
        <v>106.78</v>
      </c>
      <c r="I95" s="483">
        <f t="shared" si="14"/>
        <v>110.48499999999999</v>
      </c>
      <c r="J95" s="483">
        <f t="shared" si="14"/>
        <v>112.66999999999999</v>
      </c>
      <c r="K95" s="483">
        <f t="shared" si="14"/>
        <v>104.59499999999998</v>
      </c>
      <c r="L95" s="483">
        <f t="shared" si="14"/>
        <v>69.825000000000003</v>
      </c>
      <c r="M95" s="483">
        <f t="shared" si="14"/>
        <v>67.069999999999993</v>
      </c>
      <c r="N95" s="483">
        <f t="shared" si="14"/>
        <v>70.965000000000003</v>
      </c>
      <c r="O95" s="483">
        <f t="shared" si="14"/>
        <v>94.52602200498734</v>
      </c>
      <c r="P95" s="483">
        <f t="shared" si="14"/>
        <v>88.34711543469875</v>
      </c>
      <c r="Q95" s="483">
        <f t="shared" si="14"/>
        <v>86.941173832219462</v>
      </c>
      <c r="R95" s="483">
        <f t="shared" si="14"/>
        <v>66.056292691424247</v>
      </c>
      <c r="S95" s="483">
        <f t="shared" si="14"/>
        <v>69.294366618593074</v>
      </c>
      <c r="T95" s="483">
        <f t="shared" si="14"/>
        <v>71.50129631899064</v>
      </c>
      <c r="U95" s="483">
        <f t="shared" si="14"/>
        <v>73.114595006707532</v>
      </c>
      <c r="V95" s="483">
        <f t="shared" si="14"/>
        <v>74.289248941909307</v>
      </c>
      <c r="W95" s="483">
        <f t="shared" si="14"/>
        <v>75.586439113303001</v>
      </c>
      <c r="X95" s="483">
        <f t="shared" si="14"/>
        <v>76.857670941805381</v>
      </c>
      <c r="Y95" s="483">
        <f t="shared" si="14"/>
        <v>78.027236173993543</v>
      </c>
      <c r="Z95" s="483">
        <f t="shared" si="14"/>
        <v>79.255350466579955</v>
      </c>
      <c r="AA95" s="483">
        <f t="shared" si="14"/>
        <v>80.417380872470531</v>
      </c>
      <c r="AB95" s="483">
        <f t="shared" si="14"/>
        <v>80.126544298377823</v>
      </c>
      <c r="AC95" s="483">
        <f t="shared" si="14"/>
        <v>79.835012149203408</v>
      </c>
      <c r="AD95" s="483">
        <f t="shared" si="14"/>
        <v>79.544683686862726</v>
      </c>
      <c r="AE95" s="483">
        <f t="shared" si="14"/>
        <v>79.253626007099939</v>
      </c>
      <c r="AF95" s="483">
        <f t="shared" si="14"/>
        <v>78.962660188978745</v>
      </c>
      <c r="AG95" s="483">
        <f t="shared" si="14"/>
        <v>78.670814786114747</v>
      </c>
      <c r="AH95" s="483">
        <f t="shared" si="14"/>
        <v>78.379997833412347</v>
      </c>
      <c r="AI95" s="483">
        <f t="shared" si="14"/>
        <v>78.088486928309948</v>
      </c>
      <c r="AJ95" s="483">
        <f t="shared" si="14"/>
        <v>77.797858418959336</v>
      </c>
      <c r="AK95" s="483">
        <f t="shared" si="14"/>
        <v>77.506943126641474</v>
      </c>
      <c r="AL95" s="483">
        <f t="shared" si="14"/>
        <v>77.216028313431977</v>
      </c>
      <c r="AM95" s="483">
        <f t="shared" si="14"/>
        <v>76.928115803438857</v>
      </c>
      <c r="AN95" s="483">
        <f t="shared" si="14"/>
        <v>76.640208748777354</v>
      </c>
      <c r="AO95" s="483">
        <f t="shared" si="14"/>
        <v>76.352307156422498</v>
      </c>
      <c r="AP95" s="483">
        <f t="shared" si="14"/>
        <v>76.064411033358184</v>
      </c>
      <c r="AQ95" s="483">
        <f t="shared" si="14"/>
        <v>75.776520386577246</v>
      </c>
      <c r="AR95" s="483">
        <f t="shared" si="14"/>
        <v>75.488635223081488</v>
      </c>
      <c r="AS95" s="483">
        <f t="shared" si="14"/>
        <v>75.200755549881634</v>
      </c>
      <c r="AT95" s="483">
        <f t="shared" si="14"/>
        <v>74.912881373997365</v>
      </c>
      <c r="AU95" s="483">
        <f t="shared" si="14"/>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4.4">
      <c r="B96" s="8" t="str">
        <f>Processes!D123</f>
        <v>EXPKRB2</v>
      </c>
      <c r="C96" s="8" t="str">
        <f>Processes!E123</f>
        <v>Export technology - Bio Kerosene G2</v>
      </c>
      <c r="D96" s="216" t="str">
        <f t="shared" si="5"/>
        <v>KRB2</v>
      </c>
      <c r="E96" s="485"/>
      <c r="F96" s="1119" t="str">
        <f t="shared" si="4"/>
        <v>MKr19</v>
      </c>
      <c r="G96" s="483">
        <f>G$83</f>
        <v>72.674999999999997</v>
      </c>
      <c r="H96" s="483">
        <f t="shared" si="14"/>
        <v>106.78</v>
      </c>
      <c r="I96" s="483">
        <f t="shared" si="14"/>
        <v>110.48499999999999</v>
      </c>
      <c r="J96" s="483">
        <f t="shared" si="14"/>
        <v>112.66999999999999</v>
      </c>
      <c r="K96" s="483">
        <f t="shared" si="14"/>
        <v>104.59499999999998</v>
      </c>
      <c r="L96" s="483">
        <f t="shared" si="14"/>
        <v>69.825000000000003</v>
      </c>
      <c r="M96" s="483">
        <f t="shared" si="14"/>
        <v>67.069999999999993</v>
      </c>
      <c r="N96" s="483">
        <f t="shared" si="14"/>
        <v>70.965000000000003</v>
      </c>
      <c r="O96" s="483">
        <f t="shared" si="14"/>
        <v>94.52602200498734</v>
      </c>
      <c r="P96" s="483">
        <f t="shared" si="14"/>
        <v>88.34711543469875</v>
      </c>
      <c r="Q96" s="483">
        <f t="shared" si="14"/>
        <v>86.941173832219462</v>
      </c>
      <c r="R96" s="483">
        <f t="shared" si="14"/>
        <v>66.056292691424247</v>
      </c>
      <c r="S96" s="483">
        <f t="shared" si="14"/>
        <v>69.294366618593074</v>
      </c>
      <c r="T96" s="483">
        <f t="shared" si="14"/>
        <v>71.50129631899064</v>
      </c>
      <c r="U96" s="483">
        <f t="shared" si="14"/>
        <v>73.114595006707532</v>
      </c>
      <c r="V96" s="483">
        <f t="shared" si="14"/>
        <v>74.289248941909307</v>
      </c>
      <c r="W96" s="483">
        <f t="shared" si="14"/>
        <v>75.586439113303001</v>
      </c>
      <c r="X96" s="483">
        <f t="shared" si="14"/>
        <v>76.857670941805381</v>
      </c>
      <c r="Y96" s="483">
        <f t="shared" si="14"/>
        <v>78.027236173993543</v>
      </c>
      <c r="Z96" s="483">
        <f t="shared" si="14"/>
        <v>79.255350466579955</v>
      </c>
      <c r="AA96" s="483">
        <f t="shared" si="14"/>
        <v>80.417380872470531</v>
      </c>
      <c r="AB96" s="483">
        <f t="shared" si="14"/>
        <v>80.126544298377823</v>
      </c>
      <c r="AC96" s="483">
        <f t="shared" si="14"/>
        <v>79.835012149203408</v>
      </c>
      <c r="AD96" s="483">
        <f t="shared" si="14"/>
        <v>79.544683686862726</v>
      </c>
      <c r="AE96" s="483">
        <f t="shared" si="14"/>
        <v>79.253626007099939</v>
      </c>
      <c r="AF96" s="483">
        <f t="shared" si="14"/>
        <v>78.962660188978745</v>
      </c>
      <c r="AG96" s="483">
        <f t="shared" si="14"/>
        <v>78.670814786114747</v>
      </c>
      <c r="AH96" s="483">
        <f t="shared" si="14"/>
        <v>78.379997833412347</v>
      </c>
      <c r="AI96" s="483">
        <f t="shared" si="14"/>
        <v>78.088486928309948</v>
      </c>
      <c r="AJ96" s="483">
        <f t="shared" si="14"/>
        <v>77.797858418959336</v>
      </c>
      <c r="AK96" s="483">
        <f t="shared" si="14"/>
        <v>77.506943126641474</v>
      </c>
      <c r="AL96" s="483">
        <f t="shared" si="14"/>
        <v>77.216028313431977</v>
      </c>
      <c r="AM96" s="483">
        <f t="shared" si="14"/>
        <v>76.928115803438857</v>
      </c>
      <c r="AN96" s="483">
        <f t="shared" si="14"/>
        <v>76.640208748777354</v>
      </c>
      <c r="AO96" s="483">
        <f t="shared" si="14"/>
        <v>76.352307156422498</v>
      </c>
      <c r="AP96" s="483">
        <f t="shared" si="14"/>
        <v>76.064411033358184</v>
      </c>
      <c r="AQ96" s="483">
        <f t="shared" si="14"/>
        <v>75.776520386577246</v>
      </c>
      <c r="AR96" s="483">
        <f t="shared" si="14"/>
        <v>75.488635223081488</v>
      </c>
      <c r="AS96" s="483">
        <f t="shared" si="14"/>
        <v>75.200755549881634</v>
      </c>
      <c r="AT96" s="483">
        <f t="shared" si="14"/>
        <v>74.912881373997365</v>
      </c>
      <c r="AU96" s="483">
        <f t="shared" si="14"/>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4.4">
      <c r="B97" s="8" t="str">
        <f>Processes!D124</f>
        <v>EXPKRE</v>
      </c>
      <c r="C97" s="8" t="str">
        <f>Processes!E124</f>
        <v>Export technology - Electro Kerosene</v>
      </c>
      <c r="D97" s="216" t="str">
        <f t="shared" si="5"/>
        <v>KRE</v>
      </c>
      <c r="E97" s="485"/>
      <c r="F97" s="1119" t="str">
        <f t="shared" si="4"/>
        <v>MKr19</v>
      </c>
      <c r="G97" s="483">
        <f>G$83</f>
        <v>72.674999999999997</v>
      </c>
      <c r="H97" s="483">
        <f t="shared" si="14"/>
        <v>106.78</v>
      </c>
      <c r="I97" s="483">
        <f t="shared" si="14"/>
        <v>110.48499999999999</v>
      </c>
      <c r="J97" s="483">
        <f t="shared" si="14"/>
        <v>112.66999999999999</v>
      </c>
      <c r="K97" s="483">
        <f t="shared" si="14"/>
        <v>104.59499999999998</v>
      </c>
      <c r="L97" s="483">
        <f t="shared" si="14"/>
        <v>69.825000000000003</v>
      </c>
      <c r="M97" s="483">
        <f t="shared" si="14"/>
        <v>67.069999999999993</v>
      </c>
      <c r="N97" s="483">
        <f t="shared" si="14"/>
        <v>70.965000000000003</v>
      </c>
      <c r="O97" s="483">
        <f t="shared" si="14"/>
        <v>94.52602200498734</v>
      </c>
      <c r="P97" s="483">
        <f t="shared" si="14"/>
        <v>88.34711543469875</v>
      </c>
      <c r="Q97" s="483">
        <f t="shared" si="14"/>
        <v>86.941173832219462</v>
      </c>
      <c r="R97" s="483">
        <f t="shared" si="14"/>
        <v>66.056292691424247</v>
      </c>
      <c r="S97" s="483">
        <f t="shared" si="14"/>
        <v>69.294366618593074</v>
      </c>
      <c r="T97" s="483">
        <f t="shared" si="14"/>
        <v>71.50129631899064</v>
      </c>
      <c r="U97" s="483">
        <f t="shared" si="14"/>
        <v>73.114595006707532</v>
      </c>
      <c r="V97" s="483">
        <f t="shared" si="14"/>
        <v>74.289248941909307</v>
      </c>
      <c r="W97" s="483">
        <f t="shared" si="14"/>
        <v>75.586439113303001</v>
      </c>
      <c r="X97" s="483">
        <f t="shared" si="14"/>
        <v>76.857670941805381</v>
      </c>
      <c r="Y97" s="483">
        <f t="shared" si="14"/>
        <v>78.027236173993543</v>
      </c>
      <c r="Z97" s="483">
        <f t="shared" si="14"/>
        <v>79.255350466579955</v>
      </c>
      <c r="AA97" s="483">
        <f t="shared" si="14"/>
        <v>80.417380872470531</v>
      </c>
      <c r="AB97" s="483">
        <f t="shared" si="14"/>
        <v>80.126544298377823</v>
      </c>
      <c r="AC97" s="483">
        <f t="shared" si="14"/>
        <v>79.835012149203408</v>
      </c>
      <c r="AD97" s="483">
        <f t="shared" si="14"/>
        <v>79.544683686862726</v>
      </c>
      <c r="AE97" s="483">
        <f t="shared" si="14"/>
        <v>79.253626007099939</v>
      </c>
      <c r="AF97" s="483">
        <f t="shared" si="14"/>
        <v>78.962660188978745</v>
      </c>
      <c r="AG97" s="483">
        <f t="shared" si="14"/>
        <v>78.670814786114747</v>
      </c>
      <c r="AH97" s="483">
        <f t="shared" si="14"/>
        <v>78.379997833412347</v>
      </c>
      <c r="AI97" s="483">
        <f t="shared" si="14"/>
        <v>78.088486928309948</v>
      </c>
      <c r="AJ97" s="483">
        <f t="shared" si="14"/>
        <v>77.797858418959336</v>
      </c>
      <c r="AK97" s="483">
        <f t="shared" si="14"/>
        <v>77.506943126641474</v>
      </c>
      <c r="AL97" s="483">
        <f t="shared" si="14"/>
        <v>77.216028313431977</v>
      </c>
      <c r="AM97" s="483">
        <f t="shared" si="14"/>
        <v>76.928115803438857</v>
      </c>
      <c r="AN97" s="483">
        <f t="shared" si="14"/>
        <v>76.640208748777354</v>
      </c>
      <c r="AO97" s="483">
        <f t="shared" si="14"/>
        <v>76.352307156422498</v>
      </c>
      <c r="AP97" s="483">
        <f t="shared" si="14"/>
        <v>76.064411033358184</v>
      </c>
      <c r="AQ97" s="483">
        <f t="shared" si="14"/>
        <v>75.776520386577246</v>
      </c>
      <c r="AR97" s="483">
        <f t="shared" si="14"/>
        <v>75.488635223081488</v>
      </c>
      <c r="AS97" s="483">
        <f t="shared" si="14"/>
        <v>75.200755549881634</v>
      </c>
      <c r="AT97" s="483">
        <f t="shared" si="14"/>
        <v>74.912881373997365</v>
      </c>
      <c r="AU97" s="483">
        <f t="shared" si="14"/>
        <v>74.625012702457397</v>
      </c>
      <c r="AV97" s="484">
        <v>5</v>
      </c>
      <c r="AW97" s="602">
        <v>0</v>
      </c>
      <c r="AX97" s="602">
        <v>0</v>
      </c>
      <c r="AY97" s="602">
        <v>0</v>
      </c>
      <c r="AZ97" s="602">
        <v>4</v>
      </c>
      <c r="BA97" s="602">
        <v>0</v>
      </c>
      <c r="BB97" s="602">
        <v>0</v>
      </c>
      <c r="BC97" s="602">
        <v>0</v>
      </c>
      <c r="BD97" s="602">
        <v>4</v>
      </c>
      <c r="BE97" s="602">
        <v>0</v>
      </c>
      <c r="BF97" s="602">
        <v>0</v>
      </c>
      <c r="BG97" s="602">
        <v>0</v>
      </c>
      <c r="BH97" s="602">
        <v>4</v>
      </c>
    </row>
    <row r="98" spans="2:60" ht="14.4">
      <c r="B98" s="8" t="str">
        <f>Processes!D125</f>
        <v>EXPSNG1</v>
      </c>
      <c r="C98" s="8" t="str">
        <f>Processes!E125</f>
        <v>Export technology - Bio Synt. Nat. Gas G1</v>
      </c>
      <c r="D98" s="216" t="str">
        <f t="shared" si="5"/>
        <v>SNG1</v>
      </c>
      <c r="F98" s="1119" t="str">
        <f>IFERROR(VLOOKUP(D98,$E$123:$F$175,2,FALSE),"MKr19")</f>
        <v>MKr19</v>
      </c>
      <c r="G98" s="483">
        <f>G$78</f>
        <v>42.18</v>
      </c>
      <c r="H98" s="483">
        <f t="shared" ref="H98:AU100" si="15">H$78</f>
        <v>43.795000000000002</v>
      </c>
      <c r="I98" s="483">
        <f t="shared" si="15"/>
        <v>52.344999999999999</v>
      </c>
      <c r="J98" s="483">
        <f t="shared" si="15"/>
        <v>51.49</v>
      </c>
      <c r="K98" s="483">
        <f t="shared" si="15"/>
        <v>43.414999999999999</v>
      </c>
      <c r="L98" s="483">
        <f t="shared" si="15"/>
        <v>41.8</v>
      </c>
      <c r="M98" s="483">
        <f t="shared" si="15"/>
        <v>34.959999999999994</v>
      </c>
      <c r="N98" s="483">
        <f t="shared" si="15"/>
        <v>35.055</v>
      </c>
      <c r="O98" s="483">
        <f t="shared" si="15"/>
        <v>50.751074212757736</v>
      </c>
      <c r="P98" s="483">
        <f t="shared" si="15"/>
        <v>32.54796067858944</v>
      </c>
      <c r="Q98" s="483">
        <f t="shared" si="15"/>
        <v>31.727957487158143</v>
      </c>
      <c r="R98" s="483">
        <f t="shared" si="15"/>
        <v>29.949025524166288</v>
      </c>
      <c r="S98" s="483">
        <f t="shared" si="15"/>
        <v>31.124421190464801</v>
      </c>
      <c r="T98" s="483">
        <f t="shared" si="15"/>
        <v>31.69930389723169</v>
      </c>
      <c r="U98" s="483">
        <f t="shared" si="15"/>
        <v>31.888767724343968</v>
      </c>
      <c r="V98" s="483">
        <f t="shared" si="15"/>
        <v>31.830779289767982</v>
      </c>
      <c r="W98" s="483">
        <f t="shared" si="15"/>
        <v>31.794257244088858</v>
      </c>
      <c r="X98" s="483">
        <f t="shared" si="15"/>
        <v>31.770799731920086</v>
      </c>
      <c r="Y98" s="483">
        <f t="shared" si="15"/>
        <v>31.750709610930787</v>
      </c>
      <c r="Z98" s="483">
        <f t="shared" si="15"/>
        <v>31.743509235621186</v>
      </c>
      <c r="AA98" s="483">
        <f t="shared" si="15"/>
        <v>31.741544979889387</v>
      </c>
      <c r="AB98" s="483">
        <f t="shared" si="15"/>
        <v>31.785326421240963</v>
      </c>
      <c r="AC98" s="483">
        <f t="shared" si="15"/>
        <v>31.829107862592537</v>
      </c>
      <c r="AD98" s="483">
        <f t="shared" si="15"/>
        <v>31.872889303944106</v>
      </c>
      <c r="AE98" s="483">
        <f t="shared" si="15"/>
        <v>31.916670745295676</v>
      </c>
      <c r="AF98" s="483">
        <f t="shared" si="15"/>
        <v>31.960452186647256</v>
      </c>
      <c r="AG98" s="483">
        <f t="shared" si="15"/>
        <v>32.004233627998829</v>
      </c>
      <c r="AH98" s="483">
        <f t="shared" si="15"/>
        <v>32.048015069350392</v>
      </c>
      <c r="AI98" s="483">
        <f t="shared" si="15"/>
        <v>32.091796510701968</v>
      </c>
      <c r="AJ98" s="483">
        <f t="shared" si="15"/>
        <v>32.135577952053531</v>
      </c>
      <c r="AK98" s="483">
        <f t="shared" si="15"/>
        <v>32.179359393405107</v>
      </c>
      <c r="AL98" s="483">
        <f t="shared" si="15"/>
        <v>32.223140834756684</v>
      </c>
      <c r="AM98" s="483">
        <f t="shared" si="15"/>
        <v>32.266922276108254</v>
      </c>
      <c r="AN98" s="483">
        <f t="shared" si="15"/>
        <v>32.310703717459816</v>
      </c>
      <c r="AO98" s="483">
        <f t="shared" si="15"/>
        <v>32.354485158811393</v>
      </c>
      <c r="AP98" s="483">
        <f t="shared" si="15"/>
        <v>32.39826660016297</v>
      </c>
      <c r="AQ98" s="483">
        <f t="shared" si="15"/>
        <v>32.442048041514546</v>
      </c>
      <c r="AR98" s="483">
        <f t="shared" si="15"/>
        <v>32.485829482866109</v>
      </c>
      <c r="AS98" s="483">
        <f t="shared" si="15"/>
        <v>32.529610924217685</v>
      </c>
      <c r="AT98" s="483">
        <f t="shared" si="15"/>
        <v>32.573392365569248</v>
      </c>
      <c r="AU98" s="483">
        <f t="shared" si="15"/>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4.4">
      <c r="B99" s="8" t="str">
        <f>Processes!D126</f>
        <v>EXPSNG2</v>
      </c>
      <c r="C99" s="8" t="str">
        <f>Processes!E126</f>
        <v>Export technology - Bio Synt. Nat. Gas G2</v>
      </c>
      <c r="D99" s="216" t="str">
        <f t="shared" si="5"/>
        <v>SNG2</v>
      </c>
      <c r="F99" s="1119" t="str">
        <f t="shared" ref="F99:F113" si="16">IFERROR(VLOOKUP(D99,$E$123:$F$175,2,FALSE),"MKr19")</f>
        <v>MKr19</v>
      </c>
      <c r="G99" s="483">
        <f>G$78</f>
        <v>42.18</v>
      </c>
      <c r="H99" s="483">
        <f t="shared" si="15"/>
        <v>43.795000000000002</v>
      </c>
      <c r="I99" s="483">
        <f t="shared" si="15"/>
        <v>52.344999999999999</v>
      </c>
      <c r="J99" s="483">
        <f t="shared" si="15"/>
        <v>51.49</v>
      </c>
      <c r="K99" s="483">
        <f t="shared" si="15"/>
        <v>43.414999999999999</v>
      </c>
      <c r="L99" s="483">
        <f t="shared" si="15"/>
        <v>41.8</v>
      </c>
      <c r="M99" s="483">
        <f t="shared" si="15"/>
        <v>34.959999999999994</v>
      </c>
      <c r="N99" s="483">
        <f t="shared" si="15"/>
        <v>35.055</v>
      </c>
      <c r="O99" s="483">
        <f t="shared" si="15"/>
        <v>50.751074212757736</v>
      </c>
      <c r="P99" s="483">
        <f t="shared" si="15"/>
        <v>32.54796067858944</v>
      </c>
      <c r="Q99" s="483">
        <f t="shared" si="15"/>
        <v>31.727957487158143</v>
      </c>
      <c r="R99" s="483">
        <f t="shared" si="15"/>
        <v>29.949025524166288</v>
      </c>
      <c r="S99" s="483">
        <f t="shared" si="15"/>
        <v>31.124421190464801</v>
      </c>
      <c r="T99" s="483">
        <f t="shared" si="15"/>
        <v>31.69930389723169</v>
      </c>
      <c r="U99" s="483">
        <f t="shared" si="15"/>
        <v>31.888767724343968</v>
      </c>
      <c r="V99" s="483">
        <f t="shared" si="15"/>
        <v>31.830779289767982</v>
      </c>
      <c r="W99" s="483">
        <f t="shared" si="15"/>
        <v>31.794257244088858</v>
      </c>
      <c r="X99" s="483">
        <f t="shared" si="15"/>
        <v>31.770799731920086</v>
      </c>
      <c r="Y99" s="483">
        <f t="shared" si="15"/>
        <v>31.750709610930787</v>
      </c>
      <c r="Z99" s="483">
        <f t="shared" si="15"/>
        <v>31.743509235621186</v>
      </c>
      <c r="AA99" s="483">
        <f t="shared" si="15"/>
        <v>31.741544979889387</v>
      </c>
      <c r="AB99" s="483">
        <f t="shared" si="15"/>
        <v>31.785326421240963</v>
      </c>
      <c r="AC99" s="483">
        <f t="shared" si="15"/>
        <v>31.829107862592537</v>
      </c>
      <c r="AD99" s="483">
        <f t="shared" si="15"/>
        <v>31.872889303944106</v>
      </c>
      <c r="AE99" s="483">
        <f t="shared" si="15"/>
        <v>31.916670745295676</v>
      </c>
      <c r="AF99" s="483">
        <f t="shared" si="15"/>
        <v>31.960452186647256</v>
      </c>
      <c r="AG99" s="483">
        <f t="shared" si="15"/>
        <v>32.004233627998829</v>
      </c>
      <c r="AH99" s="483">
        <f t="shared" si="15"/>
        <v>32.048015069350392</v>
      </c>
      <c r="AI99" s="483">
        <f t="shared" si="15"/>
        <v>32.091796510701968</v>
      </c>
      <c r="AJ99" s="483">
        <f t="shared" si="15"/>
        <v>32.135577952053531</v>
      </c>
      <c r="AK99" s="483">
        <f t="shared" si="15"/>
        <v>32.179359393405107</v>
      </c>
      <c r="AL99" s="483">
        <f t="shared" si="15"/>
        <v>32.223140834756684</v>
      </c>
      <c r="AM99" s="483">
        <f t="shared" si="15"/>
        <v>32.266922276108254</v>
      </c>
      <c r="AN99" s="483">
        <f t="shared" si="15"/>
        <v>32.310703717459816</v>
      </c>
      <c r="AO99" s="483">
        <f t="shared" si="15"/>
        <v>32.354485158811393</v>
      </c>
      <c r="AP99" s="483">
        <f t="shared" si="15"/>
        <v>32.39826660016297</v>
      </c>
      <c r="AQ99" s="483">
        <f t="shared" si="15"/>
        <v>32.442048041514546</v>
      </c>
      <c r="AR99" s="483">
        <f t="shared" si="15"/>
        <v>32.485829482866109</v>
      </c>
      <c r="AS99" s="483">
        <f t="shared" si="15"/>
        <v>32.529610924217685</v>
      </c>
      <c r="AT99" s="483">
        <f t="shared" si="15"/>
        <v>32.573392365569248</v>
      </c>
      <c r="AU99" s="483">
        <f t="shared" si="15"/>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4.4">
      <c r="B100" s="8" t="str">
        <f>Processes!D127</f>
        <v>EXPSNE</v>
      </c>
      <c r="C100" s="8" t="str">
        <f>Processes!E127</f>
        <v>Export technology - Electro Synt. Nat. Gas</v>
      </c>
      <c r="D100" s="216" t="str">
        <f t="shared" si="5"/>
        <v>SNE</v>
      </c>
      <c r="F100" s="1119" t="str">
        <f t="shared" si="16"/>
        <v>MKr19</v>
      </c>
      <c r="G100" s="483">
        <f>G$78</f>
        <v>42.18</v>
      </c>
      <c r="H100" s="483">
        <f t="shared" si="15"/>
        <v>43.795000000000002</v>
      </c>
      <c r="I100" s="483">
        <f t="shared" si="15"/>
        <v>52.344999999999999</v>
      </c>
      <c r="J100" s="483">
        <f t="shared" si="15"/>
        <v>51.49</v>
      </c>
      <c r="K100" s="483">
        <f t="shared" si="15"/>
        <v>43.414999999999999</v>
      </c>
      <c r="L100" s="483">
        <f t="shared" si="15"/>
        <v>41.8</v>
      </c>
      <c r="M100" s="483">
        <f t="shared" si="15"/>
        <v>34.959999999999994</v>
      </c>
      <c r="N100" s="483">
        <f t="shared" si="15"/>
        <v>35.055</v>
      </c>
      <c r="O100" s="483">
        <f t="shared" si="15"/>
        <v>50.751074212757736</v>
      </c>
      <c r="P100" s="483">
        <f t="shared" si="15"/>
        <v>32.54796067858944</v>
      </c>
      <c r="Q100" s="483">
        <f t="shared" si="15"/>
        <v>31.727957487158143</v>
      </c>
      <c r="R100" s="483">
        <f t="shared" si="15"/>
        <v>29.949025524166288</v>
      </c>
      <c r="S100" s="483">
        <f t="shared" si="15"/>
        <v>31.124421190464801</v>
      </c>
      <c r="T100" s="483">
        <f t="shared" si="15"/>
        <v>31.69930389723169</v>
      </c>
      <c r="U100" s="483">
        <f t="shared" si="15"/>
        <v>31.888767724343968</v>
      </c>
      <c r="V100" s="483">
        <f t="shared" si="15"/>
        <v>31.830779289767982</v>
      </c>
      <c r="W100" s="483">
        <f t="shared" si="15"/>
        <v>31.794257244088858</v>
      </c>
      <c r="X100" s="483">
        <f t="shared" si="15"/>
        <v>31.770799731920086</v>
      </c>
      <c r="Y100" s="483">
        <f t="shared" si="15"/>
        <v>31.750709610930787</v>
      </c>
      <c r="Z100" s="483">
        <f t="shared" si="15"/>
        <v>31.743509235621186</v>
      </c>
      <c r="AA100" s="483">
        <f t="shared" si="15"/>
        <v>31.741544979889387</v>
      </c>
      <c r="AB100" s="483">
        <f t="shared" si="15"/>
        <v>31.785326421240963</v>
      </c>
      <c r="AC100" s="483">
        <f t="shared" si="15"/>
        <v>31.829107862592537</v>
      </c>
      <c r="AD100" s="483">
        <f t="shared" si="15"/>
        <v>31.872889303944106</v>
      </c>
      <c r="AE100" s="483">
        <f t="shared" si="15"/>
        <v>31.916670745295676</v>
      </c>
      <c r="AF100" s="483">
        <f t="shared" si="15"/>
        <v>31.960452186647256</v>
      </c>
      <c r="AG100" s="483">
        <f t="shared" si="15"/>
        <v>32.004233627998829</v>
      </c>
      <c r="AH100" s="483">
        <f t="shared" si="15"/>
        <v>32.048015069350392</v>
      </c>
      <c r="AI100" s="483">
        <f t="shared" si="15"/>
        <v>32.091796510701968</v>
      </c>
      <c r="AJ100" s="483">
        <f t="shared" si="15"/>
        <v>32.135577952053531</v>
      </c>
      <c r="AK100" s="483">
        <f t="shared" si="15"/>
        <v>32.179359393405107</v>
      </c>
      <c r="AL100" s="483">
        <f t="shared" si="15"/>
        <v>32.223140834756684</v>
      </c>
      <c r="AM100" s="483">
        <f t="shared" si="15"/>
        <v>32.266922276108254</v>
      </c>
      <c r="AN100" s="483">
        <f t="shared" si="15"/>
        <v>32.310703717459816</v>
      </c>
      <c r="AO100" s="483">
        <f t="shared" si="15"/>
        <v>32.354485158811393</v>
      </c>
      <c r="AP100" s="483">
        <f t="shared" si="15"/>
        <v>32.39826660016297</v>
      </c>
      <c r="AQ100" s="483">
        <f t="shared" si="15"/>
        <v>32.442048041514546</v>
      </c>
      <c r="AR100" s="483">
        <f t="shared" si="15"/>
        <v>32.485829482866109</v>
      </c>
      <c r="AS100" s="483">
        <f t="shared" si="15"/>
        <v>32.529610924217685</v>
      </c>
      <c r="AT100" s="483">
        <f t="shared" si="15"/>
        <v>32.573392365569248</v>
      </c>
      <c r="AU100" s="483">
        <f t="shared" si="15"/>
        <v>32.617173806920832</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4.4">
      <c r="B101" s="8" t="str">
        <f>Processes!D128</f>
        <v>EXPDSB1</v>
      </c>
      <c r="C101" s="8" t="str">
        <f>Processes!E128</f>
        <v>Export technology - Biodiesel G1</v>
      </c>
      <c r="D101" s="216" t="str">
        <f t="shared" si="5"/>
        <v>DSB1</v>
      </c>
      <c r="F101" s="1119" t="str">
        <f t="shared" si="16"/>
        <v>MKr19</v>
      </c>
      <c r="G101" s="483">
        <f>G$84</f>
        <v>100.13</v>
      </c>
      <c r="H101" s="483">
        <f t="shared" ref="H101:AU103" si="17">H$84</f>
        <v>111.53</v>
      </c>
      <c r="I101" s="483">
        <f t="shared" si="17"/>
        <v>127.48999999999998</v>
      </c>
      <c r="J101" s="483">
        <f t="shared" si="17"/>
        <v>117.03999999999999</v>
      </c>
      <c r="K101" s="483">
        <f t="shared" si="17"/>
        <v>107.82499999999999</v>
      </c>
      <c r="L101" s="483">
        <f t="shared" si="17"/>
        <v>73.149999999999991</v>
      </c>
      <c r="M101" s="483">
        <f t="shared" si="17"/>
        <v>70.3</v>
      </c>
      <c r="N101" s="483">
        <f t="shared" si="17"/>
        <v>74.290000000000006</v>
      </c>
      <c r="O101" s="483">
        <f t="shared" si="17"/>
        <v>96.426022004987345</v>
      </c>
      <c r="P101" s="483">
        <f t="shared" si="17"/>
        <v>90.807615434698747</v>
      </c>
      <c r="Q101" s="483">
        <f t="shared" si="17"/>
        <v>89.401673832219473</v>
      </c>
      <c r="R101" s="483">
        <f t="shared" si="17"/>
        <v>68.516792691424257</v>
      </c>
      <c r="S101" s="483">
        <f t="shared" si="17"/>
        <v>71.754866618593084</v>
      </c>
      <c r="T101" s="483">
        <f t="shared" si="17"/>
        <v>73.96179631899065</v>
      </c>
      <c r="U101" s="483">
        <f t="shared" si="17"/>
        <v>75.575095006707542</v>
      </c>
      <c r="V101" s="483">
        <f t="shared" si="17"/>
        <v>76.749748941909317</v>
      </c>
      <c r="W101" s="483">
        <f t="shared" si="17"/>
        <v>78.046939113302997</v>
      </c>
      <c r="X101" s="483">
        <f t="shared" si="17"/>
        <v>79.318170941805391</v>
      </c>
      <c r="Y101" s="483">
        <f t="shared" si="17"/>
        <v>80.48773617399354</v>
      </c>
      <c r="Z101" s="483">
        <f t="shared" si="17"/>
        <v>81.715850466579965</v>
      </c>
      <c r="AA101" s="483">
        <f t="shared" si="17"/>
        <v>82.877880872470527</v>
      </c>
      <c r="AB101" s="483">
        <f t="shared" si="17"/>
        <v>82.587044298377819</v>
      </c>
      <c r="AC101" s="483">
        <f t="shared" si="17"/>
        <v>82.295512149203404</v>
      </c>
      <c r="AD101" s="483">
        <f t="shared" si="17"/>
        <v>82.005183686862722</v>
      </c>
      <c r="AE101" s="483">
        <f t="shared" si="17"/>
        <v>81.714126007099949</v>
      </c>
      <c r="AF101" s="483">
        <f t="shared" si="17"/>
        <v>81.423160188978741</v>
      </c>
      <c r="AG101" s="483">
        <f t="shared" si="17"/>
        <v>81.131314786114757</v>
      </c>
      <c r="AH101" s="483">
        <f t="shared" si="17"/>
        <v>80.840497833412343</v>
      </c>
      <c r="AI101" s="483">
        <f t="shared" si="17"/>
        <v>80.548986928309944</v>
      </c>
      <c r="AJ101" s="483">
        <f t="shared" si="17"/>
        <v>80.258358418959332</v>
      </c>
      <c r="AK101" s="483">
        <f t="shared" si="17"/>
        <v>79.967443126641484</v>
      </c>
      <c r="AL101" s="483">
        <f t="shared" si="17"/>
        <v>79.676528313431973</v>
      </c>
      <c r="AM101" s="483">
        <f t="shared" si="17"/>
        <v>79.388615803438867</v>
      </c>
      <c r="AN101" s="483">
        <f t="shared" si="17"/>
        <v>79.10070874877735</v>
      </c>
      <c r="AO101" s="483">
        <f t="shared" si="17"/>
        <v>78.812807156422508</v>
      </c>
      <c r="AP101" s="483">
        <f t="shared" si="17"/>
        <v>78.524911033358194</v>
      </c>
      <c r="AQ101" s="483">
        <f t="shared" si="17"/>
        <v>78.237020386577257</v>
      </c>
      <c r="AR101" s="483">
        <f t="shared" si="17"/>
        <v>77.949135223081484</v>
      </c>
      <c r="AS101" s="483">
        <f t="shared" si="17"/>
        <v>77.661255549881631</v>
      </c>
      <c r="AT101" s="483">
        <f t="shared" si="17"/>
        <v>77.373381373997375</v>
      </c>
      <c r="AU101" s="483">
        <f t="shared" si="17"/>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4.4">
      <c r="B102" s="8" t="str">
        <f>Processes!D129</f>
        <v>EXPDSB2</v>
      </c>
      <c r="C102" s="8" t="str">
        <f>Processes!E129</f>
        <v>Export technology - Biodiesel G2</v>
      </c>
      <c r="D102" s="216" t="str">
        <f t="shared" si="5"/>
        <v>DSB2</v>
      </c>
      <c r="F102" s="1119" t="str">
        <f t="shared" si="16"/>
        <v>MKr19</v>
      </c>
      <c r="G102" s="483">
        <f>G$84</f>
        <v>100.13</v>
      </c>
      <c r="H102" s="483">
        <f t="shared" si="17"/>
        <v>111.53</v>
      </c>
      <c r="I102" s="483">
        <f t="shared" si="17"/>
        <v>127.48999999999998</v>
      </c>
      <c r="J102" s="483">
        <f t="shared" si="17"/>
        <v>117.03999999999999</v>
      </c>
      <c r="K102" s="483">
        <f t="shared" si="17"/>
        <v>107.82499999999999</v>
      </c>
      <c r="L102" s="483">
        <f t="shared" si="17"/>
        <v>73.149999999999991</v>
      </c>
      <c r="M102" s="483">
        <f t="shared" si="17"/>
        <v>70.3</v>
      </c>
      <c r="N102" s="483">
        <f t="shared" si="17"/>
        <v>74.290000000000006</v>
      </c>
      <c r="O102" s="483">
        <f t="shared" si="17"/>
        <v>96.426022004987345</v>
      </c>
      <c r="P102" s="483">
        <f t="shared" si="17"/>
        <v>90.807615434698747</v>
      </c>
      <c r="Q102" s="483">
        <f t="shared" si="17"/>
        <v>89.401673832219473</v>
      </c>
      <c r="R102" s="483">
        <f t="shared" si="17"/>
        <v>68.516792691424257</v>
      </c>
      <c r="S102" s="483">
        <f t="shared" si="17"/>
        <v>71.754866618593084</v>
      </c>
      <c r="T102" s="483">
        <f t="shared" si="17"/>
        <v>73.96179631899065</v>
      </c>
      <c r="U102" s="483">
        <f t="shared" si="17"/>
        <v>75.575095006707542</v>
      </c>
      <c r="V102" s="483">
        <f t="shared" si="17"/>
        <v>76.749748941909317</v>
      </c>
      <c r="W102" s="483">
        <f t="shared" si="17"/>
        <v>78.046939113302997</v>
      </c>
      <c r="X102" s="483">
        <f t="shared" si="17"/>
        <v>79.318170941805391</v>
      </c>
      <c r="Y102" s="483">
        <f t="shared" si="17"/>
        <v>80.48773617399354</v>
      </c>
      <c r="Z102" s="483">
        <f t="shared" si="17"/>
        <v>81.715850466579965</v>
      </c>
      <c r="AA102" s="483">
        <f t="shared" si="17"/>
        <v>82.877880872470527</v>
      </c>
      <c r="AB102" s="483">
        <f t="shared" si="17"/>
        <v>82.587044298377819</v>
      </c>
      <c r="AC102" s="483">
        <f t="shared" si="17"/>
        <v>82.295512149203404</v>
      </c>
      <c r="AD102" s="483">
        <f t="shared" si="17"/>
        <v>82.005183686862722</v>
      </c>
      <c r="AE102" s="483">
        <f t="shared" si="17"/>
        <v>81.714126007099949</v>
      </c>
      <c r="AF102" s="483">
        <f t="shared" si="17"/>
        <v>81.423160188978741</v>
      </c>
      <c r="AG102" s="483">
        <f t="shared" si="17"/>
        <v>81.131314786114757</v>
      </c>
      <c r="AH102" s="483">
        <f t="shared" si="17"/>
        <v>80.840497833412343</v>
      </c>
      <c r="AI102" s="483">
        <f t="shared" si="17"/>
        <v>80.548986928309944</v>
      </c>
      <c r="AJ102" s="483">
        <f t="shared" si="17"/>
        <v>80.258358418959332</v>
      </c>
      <c r="AK102" s="483">
        <f t="shared" si="17"/>
        <v>79.967443126641484</v>
      </c>
      <c r="AL102" s="483">
        <f t="shared" si="17"/>
        <v>79.676528313431973</v>
      </c>
      <c r="AM102" s="483">
        <f t="shared" si="17"/>
        <v>79.388615803438867</v>
      </c>
      <c r="AN102" s="483">
        <f t="shared" si="17"/>
        <v>79.10070874877735</v>
      </c>
      <c r="AO102" s="483">
        <f t="shared" si="17"/>
        <v>78.812807156422508</v>
      </c>
      <c r="AP102" s="483">
        <f t="shared" si="17"/>
        <v>78.524911033358194</v>
      </c>
      <c r="AQ102" s="483">
        <f t="shared" si="17"/>
        <v>78.237020386577257</v>
      </c>
      <c r="AR102" s="483">
        <f t="shared" si="17"/>
        <v>77.949135223081484</v>
      </c>
      <c r="AS102" s="483">
        <f t="shared" si="17"/>
        <v>77.661255549881631</v>
      </c>
      <c r="AT102" s="483">
        <f t="shared" si="17"/>
        <v>77.373381373997375</v>
      </c>
      <c r="AU102" s="483">
        <f t="shared" si="17"/>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4.4">
      <c r="B103" s="8" t="str">
        <f>Processes!D130</f>
        <v>EXPDSE</v>
      </c>
      <c r="C103" s="8" t="str">
        <f>Processes!E130</f>
        <v>Export technology - Electro Diesel</v>
      </c>
      <c r="D103" s="216" t="str">
        <f t="shared" si="5"/>
        <v>DSE</v>
      </c>
      <c r="F103" s="1119" t="str">
        <f t="shared" si="16"/>
        <v>MKr19</v>
      </c>
      <c r="G103" s="483">
        <f>G$84</f>
        <v>100.13</v>
      </c>
      <c r="H103" s="483">
        <f t="shared" si="17"/>
        <v>111.53</v>
      </c>
      <c r="I103" s="483">
        <f t="shared" si="17"/>
        <v>127.48999999999998</v>
      </c>
      <c r="J103" s="483">
        <f t="shared" si="17"/>
        <v>117.03999999999999</v>
      </c>
      <c r="K103" s="483">
        <f t="shared" si="17"/>
        <v>107.82499999999999</v>
      </c>
      <c r="L103" s="483">
        <f t="shared" si="17"/>
        <v>73.149999999999991</v>
      </c>
      <c r="M103" s="483">
        <f t="shared" si="17"/>
        <v>70.3</v>
      </c>
      <c r="N103" s="483">
        <f t="shared" si="17"/>
        <v>74.290000000000006</v>
      </c>
      <c r="O103" s="483">
        <f t="shared" si="17"/>
        <v>96.426022004987345</v>
      </c>
      <c r="P103" s="483">
        <f t="shared" si="17"/>
        <v>90.807615434698747</v>
      </c>
      <c r="Q103" s="483">
        <f t="shared" si="17"/>
        <v>89.401673832219473</v>
      </c>
      <c r="R103" s="483">
        <f t="shared" si="17"/>
        <v>68.516792691424257</v>
      </c>
      <c r="S103" s="483">
        <f t="shared" si="17"/>
        <v>71.754866618593084</v>
      </c>
      <c r="T103" s="483">
        <f t="shared" si="17"/>
        <v>73.96179631899065</v>
      </c>
      <c r="U103" s="483">
        <f t="shared" si="17"/>
        <v>75.575095006707542</v>
      </c>
      <c r="V103" s="483">
        <f t="shared" si="17"/>
        <v>76.749748941909317</v>
      </c>
      <c r="W103" s="483">
        <f t="shared" si="17"/>
        <v>78.046939113302997</v>
      </c>
      <c r="X103" s="483">
        <f t="shared" si="17"/>
        <v>79.318170941805391</v>
      </c>
      <c r="Y103" s="483">
        <f t="shared" si="17"/>
        <v>80.48773617399354</v>
      </c>
      <c r="Z103" s="483">
        <f t="shared" si="17"/>
        <v>81.715850466579965</v>
      </c>
      <c r="AA103" s="483">
        <f t="shared" si="17"/>
        <v>82.877880872470527</v>
      </c>
      <c r="AB103" s="483">
        <f t="shared" si="17"/>
        <v>82.587044298377819</v>
      </c>
      <c r="AC103" s="483">
        <f t="shared" si="17"/>
        <v>82.295512149203404</v>
      </c>
      <c r="AD103" s="483">
        <f t="shared" si="17"/>
        <v>82.005183686862722</v>
      </c>
      <c r="AE103" s="483">
        <f t="shared" si="17"/>
        <v>81.714126007099949</v>
      </c>
      <c r="AF103" s="483">
        <f t="shared" si="17"/>
        <v>81.423160188978741</v>
      </c>
      <c r="AG103" s="483">
        <f t="shared" si="17"/>
        <v>81.131314786114757</v>
      </c>
      <c r="AH103" s="483">
        <f t="shared" si="17"/>
        <v>80.840497833412343</v>
      </c>
      <c r="AI103" s="483">
        <f t="shared" si="17"/>
        <v>80.548986928309944</v>
      </c>
      <c r="AJ103" s="483">
        <f t="shared" si="17"/>
        <v>80.258358418959332</v>
      </c>
      <c r="AK103" s="483">
        <f t="shared" si="17"/>
        <v>79.967443126641484</v>
      </c>
      <c r="AL103" s="483">
        <f t="shared" si="17"/>
        <v>79.676528313431973</v>
      </c>
      <c r="AM103" s="483">
        <f t="shared" si="17"/>
        <v>79.388615803438867</v>
      </c>
      <c r="AN103" s="483">
        <f t="shared" si="17"/>
        <v>79.10070874877735</v>
      </c>
      <c r="AO103" s="483">
        <f t="shared" si="17"/>
        <v>78.812807156422508</v>
      </c>
      <c r="AP103" s="483">
        <f t="shared" si="17"/>
        <v>78.524911033358194</v>
      </c>
      <c r="AQ103" s="483">
        <f t="shared" si="17"/>
        <v>78.237020386577257</v>
      </c>
      <c r="AR103" s="483">
        <f t="shared" si="17"/>
        <v>77.949135223081484</v>
      </c>
      <c r="AS103" s="483">
        <f t="shared" si="17"/>
        <v>77.661255549881631</v>
      </c>
      <c r="AT103" s="483">
        <f t="shared" si="17"/>
        <v>77.373381373997375</v>
      </c>
      <c r="AU103" s="483">
        <f t="shared" si="17"/>
        <v>77.085512702457393</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4.4">
      <c r="B104" s="8" t="str">
        <f>Processes!D131</f>
        <v>EXPGSB1</v>
      </c>
      <c r="C104" s="8" t="str">
        <f>Processes!E131</f>
        <v>Export technology - Bioethanol G1</v>
      </c>
      <c r="D104" s="216" t="str">
        <f t="shared" si="5"/>
        <v>GSB1</v>
      </c>
      <c r="F104" s="1119" t="str">
        <f t="shared" si="16"/>
        <v>MKr19</v>
      </c>
      <c r="G104" s="483">
        <f>G$82</f>
        <v>88.16</v>
      </c>
      <c r="H104" s="483">
        <f t="shared" ref="H104:AU106" si="18">H$82</f>
        <v>116.755</v>
      </c>
      <c r="I104" s="483">
        <f t="shared" si="18"/>
        <v>129.86499999999998</v>
      </c>
      <c r="J104" s="483">
        <f t="shared" si="18"/>
        <v>115.89999999999999</v>
      </c>
      <c r="K104" s="483">
        <f t="shared" si="18"/>
        <v>109.05999999999999</v>
      </c>
      <c r="L104" s="483">
        <f t="shared" si="18"/>
        <v>74.290000000000006</v>
      </c>
      <c r="M104" s="483">
        <f t="shared" si="18"/>
        <v>71.534999999999997</v>
      </c>
      <c r="N104" s="483">
        <f t="shared" si="18"/>
        <v>75.430000000000007</v>
      </c>
      <c r="O104" s="483">
        <f t="shared" si="18"/>
        <v>97.281022004987349</v>
      </c>
      <c r="P104" s="483">
        <f t="shared" si="18"/>
        <v>92.859615434698739</v>
      </c>
      <c r="Q104" s="483">
        <f t="shared" si="18"/>
        <v>91.453673832219465</v>
      </c>
      <c r="R104" s="483">
        <f t="shared" si="18"/>
        <v>70.56879269142425</v>
      </c>
      <c r="S104" s="483">
        <f t="shared" si="18"/>
        <v>73.806866618593077</v>
      </c>
      <c r="T104" s="483">
        <f t="shared" si="18"/>
        <v>76.013796318990643</v>
      </c>
      <c r="U104" s="483">
        <f t="shared" si="18"/>
        <v>77.627095006707535</v>
      </c>
      <c r="V104" s="483">
        <f t="shared" si="18"/>
        <v>78.80174894190931</v>
      </c>
      <c r="W104" s="483">
        <f t="shared" si="18"/>
        <v>80.09893911330299</v>
      </c>
      <c r="X104" s="483">
        <f t="shared" si="18"/>
        <v>81.370170941805384</v>
      </c>
      <c r="Y104" s="483">
        <f t="shared" si="18"/>
        <v>82.539736173993532</v>
      </c>
      <c r="Z104" s="483">
        <f t="shared" si="18"/>
        <v>83.767850466579958</v>
      </c>
      <c r="AA104" s="483">
        <f t="shared" si="18"/>
        <v>84.929880872470534</v>
      </c>
      <c r="AB104" s="483">
        <f t="shared" si="18"/>
        <v>84.639044298377826</v>
      </c>
      <c r="AC104" s="483">
        <f t="shared" si="18"/>
        <v>84.347512149203396</v>
      </c>
      <c r="AD104" s="483">
        <f t="shared" si="18"/>
        <v>84.057183686862714</v>
      </c>
      <c r="AE104" s="483">
        <f t="shared" si="18"/>
        <v>83.766126007099942</v>
      </c>
      <c r="AF104" s="483">
        <f t="shared" si="18"/>
        <v>83.475160188978734</v>
      </c>
      <c r="AG104" s="483">
        <f t="shared" si="18"/>
        <v>83.183314786114749</v>
      </c>
      <c r="AH104" s="483">
        <f t="shared" si="18"/>
        <v>82.892497833412349</v>
      </c>
      <c r="AI104" s="483">
        <f t="shared" si="18"/>
        <v>82.600986928309936</v>
      </c>
      <c r="AJ104" s="483">
        <f t="shared" si="18"/>
        <v>82.310358418959339</v>
      </c>
      <c r="AK104" s="483">
        <f t="shared" si="18"/>
        <v>82.019443126641477</v>
      </c>
      <c r="AL104" s="483">
        <f t="shared" si="18"/>
        <v>81.728528313431966</v>
      </c>
      <c r="AM104" s="483">
        <f t="shared" si="18"/>
        <v>81.44061580343886</v>
      </c>
      <c r="AN104" s="483">
        <f t="shared" si="18"/>
        <v>81.152708748777343</v>
      </c>
      <c r="AO104" s="483">
        <f t="shared" si="18"/>
        <v>80.864807156422501</v>
      </c>
      <c r="AP104" s="483">
        <f t="shared" si="18"/>
        <v>80.576911033358186</v>
      </c>
      <c r="AQ104" s="483">
        <f t="shared" si="18"/>
        <v>80.289020386577249</v>
      </c>
      <c r="AR104" s="483">
        <f t="shared" si="18"/>
        <v>80.001135223081477</v>
      </c>
      <c r="AS104" s="483">
        <f t="shared" si="18"/>
        <v>79.713255549881637</v>
      </c>
      <c r="AT104" s="483">
        <f t="shared" si="18"/>
        <v>79.425381373997368</v>
      </c>
      <c r="AU104" s="483">
        <f t="shared" si="18"/>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4.4">
      <c r="B105" s="8" t="str">
        <f>Processes!D132</f>
        <v>EXPGSB2</v>
      </c>
      <c r="C105" s="8" t="str">
        <f>Processes!E132</f>
        <v>Export technology - Bioethanol G2</v>
      </c>
      <c r="D105" s="216" t="str">
        <f t="shared" si="5"/>
        <v>GSB2</v>
      </c>
      <c r="F105" s="1119" t="str">
        <f t="shared" si="16"/>
        <v>MKr19</v>
      </c>
      <c r="G105" s="483">
        <f>G$82</f>
        <v>88.16</v>
      </c>
      <c r="H105" s="483">
        <f t="shared" si="18"/>
        <v>116.755</v>
      </c>
      <c r="I105" s="483">
        <f t="shared" si="18"/>
        <v>129.86499999999998</v>
      </c>
      <c r="J105" s="483">
        <f t="shared" si="18"/>
        <v>115.89999999999999</v>
      </c>
      <c r="K105" s="483">
        <f t="shared" si="18"/>
        <v>109.05999999999999</v>
      </c>
      <c r="L105" s="483">
        <f t="shared" si="18"/>
        <v>74.290000000000006</v>
      </c>
      <c r="M105" s="483">
        <f t="shared" si="18"/>
        <v>71.534999999999997</v>
      </c>
      <c r="N105" s="483">
        <f t="shared" si="18"/>
        <v>75.430000000000007</v>
      </c>
      <c r="O105" s="483">
        <f t="shared" si="18"/>
        <v>97.281022004987349</v>
      </c>
      <c r="P105" s="483">
        <f t="shared" si="18"/>
        <v>92.859615434698739</v>
      </c>
      <c r="Q105" s="483">
        <f t="shared" si="18"/>
        <v>91.453673832219465</v>
      </c>
      <c r="R105" s="483">
        <f t="shared" si="18"/>
        <v>70.56879269142425</v>
      </c>
      <c r="S105" s="483">
        <f t="shared" si="18"/>
        <v>73.806866618593077</v>
      </c>
      <c r="T105" s="483">
        <f t="shared" si="18"/>
        <v>76.013796318990643</v>
      </c>
      <c r="U105" s="483">
        <f t="shared" si="18"/>
        <v>77.627095006707535</v>
      </c>
      <c r="V105" s="483">
        <f t="shared" si="18"/>
        <v>78.80174894190931</v>
      </c>
      <c r="W105" s="483">
        <f t="shared" si="18"/>
        <v>80.09893911330299</v>
      </c>
      <c r="X105" s="483">
        <f t="shared" si="18"/>
        <v>81.370170941805384</v>
      </c>
      <c r="Y105" s="483">
        <f t="shared" si="18"/>
        <v>82.539736173993532</v>
      </c>
      <c r="Z105" s="483">
        <f t="shared" si="18"/>
        <v>83.767850466579958</v>
      </c>
      <c r="AA105" s="483">
        <f t="shared" si="18"/>
        <v>84.929880872470534</v>
      </c>
      <c r="AB105" s="483">
        <f t="shared" si="18"/>
        <v>84.639044298377826</v>
      </c>
      <c r="AC105" s="483">
        <f t="shared" si="18"/>
        <v>84.347512149203396</v>
      </c>
      <c r="AD105" s="483">
        <f t="shared" si="18"/>
        <v>84.057183686862714</v>
      </c>
      <c r="AE105" s="483">
        <f t="shared" si="18"/>
        <v>83.766126007099942</v>
      </c>
      <c r="AF105" s="483">
        <f t="shared" si="18"/>
        <v>83.475160188978734</v>
      </c>
      <c r="AG105" s="483">
        <f t="shared" si="18"/>
        <v>83.183314786114749</v>
      </c>
      <c r="AH105" s="483">
        <f t="shared" si="18"/>
        <v>82.892497833412349</v>
      </c>
      <c r="AI105" s="483">
        <f t="shared" si="18"/>
        <v>82.600986928309936</v>
      </c>
      <c r="AJ105" s="483">
        <f t="shared" si="18"/>
        <v>82.310358418959339</v>
      </c>
      <c r="AK105" s="483">
        <f t="shared" si="18"/>
        <v>82.019443126641477</v>
      </c>
      <c r="AL105" s="483">
        <f t="shared" si="18"/>
        <v>81.728528313431966</v>
      </c>
      <c r="AM105" s="483">
        <f t="shared" si="18"/>
        <v>81.44061580343886</v>
      </c>
      <c r="AN105" s="483">
        <f t="shared" si="18"/>
        <v>81.152708748777343</v>
      </c>
      <c r="AO105" s="483">
        <f t="shared" si="18"/>
        <v>80.864807156422501</v>
      </c>
      <c r="AP105" s="483">
        <f t="shared" si="18"/>
        <v>80.576911033358186</v>
      </c>
      <c r="AQ105" s="483">
        <f t="shared" si="18"/>
        <v>80.289020386577249</v>
      </c>
      <c r="AR105" s="483">
        <f t="shared" si="18"/>
        <v>80.001135223081477</v>
      </c>
      <c r="AS105" s="483">
        <f t="shared" si="18"/>
        <v>79.713255549881637</v>
      </c>
      <c r="AT105" s="483">
        <f t="shared" si="18"/>
        <v>79.425381373997368</v>
      </c>
      <c r="AU105" s="483">
        <f t="shared" si="18"/>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4.4">
      <c r="B106" s="8" t="str">
        <f>Processes!D133</f>
        <v>EXPGSE</v>
      </c>
      <c r="C106" s="8" t="str">
        <f>Processes!E133</f>
        <v>Export technology - Electro Gasoline</v>
      </c>
      <c r="D106" s="216" t="str">
        <f t="shared" si="5"/>
        <v>GSE</v>
      </c>
      <c r="F106" s="1119" t="str">
        <f t="shared" si="16"/>
        <v>MKr19</v>
      </c>
      <c r="G106" s="483">
        <f>G$82</f>
        <v>88.16</v>
      </c>
      <c r="H106" s="483">
        <f t="shared" si="18"/>
        <v>116.755</v>
      </c>
      <c r="I106" s="483">
        <f t="shared" si="18"/>
        <v>129.86499999999998</v>
      </c>
      <c r="J106" s="483">
        <f t="shared" si="18"/>
        <v>115.89999999999999</v>
      </c>
      <c r="K106" s="483">
        <f t="shared" si="18"/>
        <v>109.05999999999999</v>
      </c>
      <c r="L106" s="483">
        <f t="shared" si="18"/>
        <v>74.290000000000006</v>
      </c>
      <c r="M106" s="483">
        <f t="shared" si="18"/>
        <v>71.534999999999997</v>
      </c>
      <c r="N106" s="483">
        <f t="shared" si="18"/>
        <v>75.430000000000007</v>
      </c>
      <c r="O106" s="483">
        <f t="shared" si="18"/>
        <v>97.281022004987349</v>
      </c>
      <c r="P106" s="483">
        <f t="shared" si="18"/>
        <v>92.859615434698739</v>
      </c>
      <c r="Q106" s="483">
        <f t="shared" si="18"/>
        <v>91.453673832219465</v>
      </c>
      <c r="R106" s="483">
        <f t="shared" si="18"/>
        <v>70.56879269142425</v>
      </c>
      <c r="S106" s="483">
        <f t="shared" si="18"/>
        <v>73.806866618593077</v>
      </c>
      <c r="T106" s="483">
        <f t="shared" si="18"/>
        <v>76.013796318990643</v>
      </c>
      <c r="U106" s="483">
        <f t="shared" si="18"/>
        <v>77.627095006707535</v>
      </c>
      <c r="V106" s="483">
        <f t="shared" si="18"/>
        <v>78.80174894190931</v>
      </c>
      <c r="W106" s="483">
        <f t="shared" si="18"/>
        <v>80.09893911330299</v>
      </c>
      <c r="X106" s="483">
        <f t="shared" si="18"/>
        <v>81.370170941805384</v>
      </c>
      <c r="Y106" s="483">
        <f t="shared" si="18"/>
        <v>82.539736173993532</v>
      </c>
      <c r="Z106" s="483">
        <f t="shared" si="18"/>
        <v>83.767850466579958</v>
      </c>
      <c r="AA106" s="483">
        <f t="shared" si="18"/>
        <v>84.929880872470534</v>
      </c>
      <c r="AB106" s="483">
        <f t="shared" si="18"/>
        <v>84.639044298377826</v>
      </c>
      <c r="AC106" s="483">
        <f t="shared" si="18"/>
        <v>84.347512149203396</v>
      </c>
      <c r="AD106" s="483">
        <f t="shared" si="18"/>
        <v>84.057183686862714</v>
      </c>
      <c r="AE106" s="483">
        <f t="shared" si="18"/>
        <v>83.766126007099942</v>
      </c>
      <c r="AF106" s="483">
        <f t="shared" si="18"/>
        <v>83.475160188978734</v>
      </c>
      <c r="AG106" s="483">
        <f t="shared" si="18"/>
        <v>83.183314786114749</v>
      </c>
      <c r="AH106" s="483">
        <f t="shared" si="18"/>
        <v>82.892497833412349</v>
      </c>
      <c r="AI106" s="483">
        <f t="shared" si="18"/>
        <v>82.600986928309936</v>
      </c>
      <c r="AJ106" s="483">
        <f t="shared" si="18"/>
        <v>82.310358418959339</v>
      </c>
      <c r="AK106" s="483">
        <f t="shared" si="18"/>
        <v>82.019443126641477</v>
      </c>
      <c r="AL106" s="483">
        <f t="shared" si="18"/>
        <v>81.728528313431966</v>
      </c>
      <c r="AM106" s="483">
        <f t="shared" si="18"/>
        <v>81.44061580343886</v>
      </c>
      <c r="AN106" s="483">
        <f t="shared" si="18"/>
        <v>81.152708748777343</v>
      </c>
      <c r="AO106" s="483">
        <f t="shared" si="18"/>
        <v>80.864807156422501</v>
      </c>
      <c r="AP106" s="483">
        <f t="shared" si="18"/>
        <v>80.576911033358186</v>
      </c>
      <c r="AQ106" s="483">
        <f t="shared" si="18"/>
        <v>80.289020386577249</v>
      </c>
      <c r="AR106" s="483">
        <f t="shared" si="18"/>
        <v>80.001135223081477</v>
      </c>
      <c r="AS106" s="483">
        <f t="shared" si="18"/>
        <v>79.713255549881637</v>
      </c>
      <c r="AT106" s="483">
        <f t="shared" si="18"/>
        <v>79.425381373997368</v>
      </c>
      <c r="AU106" s="483">
        <f t="shared" si="18"/>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4.4">
      <c r="B107" s="8" t="str">
        <f>Processes!D134</f>
        <v>EXPMOB1</v>
      </c>
      <c r="C107" s="8" t="str">
        <f>Processes!E134</f>
        <v>Export technology - Bio Methanol G1</v>
      </c>
      <c r="D107" s="216" t="str">
        <f t="shared" si="5"/>
        <v>MOB1</v>
      </c>
      <c r="F107" s="1119" t="str">
        <f t="shared" si="16"/>
        <v>MKr14</v>
      </c>
      <c r="G107" s="483">
        <f>G104</f>
        <v>88.16</v>
      </c>
      <c r="H107" s="483">
        <f t="shared" ref="H107:AU107" si="19">H104</f>
        <v>116.755</v>
      </c>
      <c r="I107" s="483">
        <f t="shared" si="19"/>
        <v>129.86499999999998</v>
      </c>
      <c r="J107" s="483">
        <f t="shared" si="19"/>
        <v>115.89999999999999</v>
      </c>
      <c r="K107" s="483">
        <f t="shared" si="19"/>
        <v>109.05999999999999</v>
      </c>
      <c r="L107" s="483">
        <f t="shared" si="19"/>
        <v>74.290000000000006</v>
      </c>
      <c r="M107" s="483">
        <f t="shared" si="19"/>
        <v>71.534999999999997</v>
      </c>
      <c r="N107" s="483">
        <f t="shared" si="19"/>
        <v>75.430000000000007</v>
      </c>
      <c r="O107" s="483">
        <f t="shared" si="19"/>
        <v>97.281022004987349</v>
      </c>
      <c r="P107" s="483">
        <f t="shared" si="19"/>
        <v>92.859615434698739</v>
      </c>
      <c r="Q107" s="483">
        <f t="shared" si="19"/>
        <v>91.453673832219465</v>
      </c>
      <c r="R107" s="483">
        <f t="shared" si="19"/>
        <v>70.56879269142425</v>
      </c>
      <c r="S107" s="483">
        <f t="shared" si="19"/>
        <v>73.806866618593077</v>
      </c>
      <c r="T107" s="483">
        <f t="shared" si="19"/>
        <v>76.013796318990643</v>
      </c>
      <c r="U107" s="483">
        <f t="shared" si="19"/>
        <v>77.627095006707535</v>
      </c>
      <c r="V107" s="483">
        <f t="shared" si="19"/>
        <v>78.80174894190931</v>
      </c>
      <c r="W107" s="483">
        <f t="shared" si="19"/>
        <v>80.09893911330299</v>
      </c>
      <c r="X107" s="483">
        <f t="shared" si="19"/>
        <v>81.370170941805384</v>
      </c>
      <c r="Y107" s="483">
        <f t="shared" si="19"/>
        <v>82.539736173993532</v>
      </c>
      <c r="Z107" s="483">
        <f t="shared" si="19"/>
        <v>83.767850466579958</v>
      </c>
      <c r="AA107" s="483">
        <f t="shared" si="19"/>
        <v>84.929880872470534</v>
      </c>
      <c r="AB107" s="483">
        <f t="shared" si="19"/>
        <v>84.639044298377826</v>
      </c>
      <c r="AC107" s="483">
        <f t="shared" si="19"/>
        <v>84.347512149203396</v>
      </c>
      <c r="AD107" s="483">
        <f t="shared" si="19"/>
        <v>84.057183686862714</v>
      </c>
      <c r="AE107" s="483">
        <f t="shared" si="19"/>
        <v>83.766126007099942</v>
      </c>
      <c r="AF107" s="483">
        <f t="shared" si="19"/>
        <v>83.475160188978734</v>
      </c>
      <c r="AG107" s="483">
        <f t="shared" si="19"/>
        <v>83.183314786114749</v>
      </c>
      <c r="AH107" s="483">
        <f t="shared" si="19"/>
        <v>82.892497833412349</v>
      </c>
      <c r="AI107" s="483">
        <f t="shared" si="19"/>
        <v>82.600986928309936</v>
      </c>
      <c r="AJ107" s="483">
        <f t="shared" si="19"/>
        <v>82.310358418959339</v>
      </c>
      <c r="AK107" s="483">
        <f t="shared" si="19"/>
        <v>82.019443126641477</v>
      </c>
      <c r="AL107" s="483">
        <f t="shared" si="19"/>
        <v>81.728528313431966</v>
      </c>
      <c r="AM107" s="483">
        <f t="shared" si="19"/>
        <v>81.44061580343886</v>
      </c>
      <c r="AN107" s="483">
        <f t="shared" si="19"/>
        <v>81.152708748777343</v>
      </c>
      <c r="AO107" s="483">
        <f t="shared" si="19"/>
        <v>80.864807156422501</v>
      </c>
      <c r="AP107" s="483">
        <f t="shared" si="19"/>
        <v>80.576911033358186</v>
      </c>
      <c r="AQ107" s="483">
        <f t="shared" si="19"/>
        <v>80.289020386577249</v>
      </c>
      <c r="AR107" s="483">
        <f t="shared" si="19"/>
        <v>80.001135223081477</v>
      </c>
      <c r="AS107" s="483">
        <f t="shared" si="19"/>
        <v>79.713255549881637</v>
      </c>
      <c r="AT107" s="483">
        <f t="shared" si="19"/>
        <v>79.425381373997368</v>
      </c>
      <c r="AU107" s="483">
        <f t="shared" si="19"/>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4.4">
      <c r="B108" s="8" t="str">
        <f>Processes!D135</f>
        <v>EXPMOB2</v>
      </c>
      <c r="C108" s="8" t="str">
        <f>Processes!E135</f>
        <v>Export technology - Bio Methanol G2</v>
      </c>
      <c r="D108" s="216" t="str">
        <f t="shared" si="5"/>
        <v>MOB2</v>
      </c>
      <c r="F108" s="1119" t="str">
        <f t="shared" si="16"/>
        <v>MKr14</v>
      </c>
      <c r="G108" s="483">
        <f>G105</f>
        <v>88.16</v>
      </c>
      <c r="H108" s="483">
        <f t="shared" ref="H108:AU108" si="20">H105</f>
        <v>116.755</v>
      </c>
      <c r="I108" s="483">
        <f t="shared" si="20"/>
        <v>129.86499999999998</v>
      </c>
      <c r="J108" s="483">
        <f t="shared" si="20"/>
        <v>115.89999999999999</v>
      </c>
      <c r="K108" s="483">
        <f t="shared" si="20"/>
        <v>109.05999999999999</v>
      </c>
      <c r="L108" s="483">
        <f t="shared" si="20"/>
        <v>74.290000000000006</v>
      </c>
      <c r="M108" s="483">
        <f t="shared" si="20"/>
        <v>71.534999999999997</v>
      </c>
      <c r="N108" s="483">
        <f t="shared" si="20"/>
        <v>75.430000000000007</v>
      </c>
      <c r="O108" s="483">
        <f t="shared" si="20"/>
        <v>97.281022004987349</v>
      </c>
      <c r="P108" s="483">
        <f t="shared" si="20"/>
        <v>92.859615434698739</v>
      </c>
      <c r="Q108" s="483">
        <f t="shared" si="20"/>
        <v>91.453673832219465</v>
      </c>
      <c r="R108" s="483">
        <f t="shared" si="20"/>
        <v>70.56879269142425</v>
      </c>
      <c r="S108" s="483">
        <f t="shared" si="20"/>
        <v>73.806866618593077</v>
      </c>
      <c r="T108" s="483">
        <f t="shared" si="20"/>
        <v>76.013796318990643</v>
      </c>
      <c r="U108" s="483">
        <f t="shared" si="20"/>
        <v>77.627095006707535</v>
      </c>
      <c r="V108" s="483">
        <f t="shared" si="20"/>
        <v>78.80174894190931</v>
      </c>
      <c r="W108" s="483">
        <f t="shared" si="20"/>
        <v>80.09893911330299</v>
      </c>
      <c r="X108" s="483">
        <f t="shared" si="20"/>
        <v>81.370170941805384</v>
      </c>
      <c r="Y108" s="483">
        <f t="shared" si="20"/>
        <v>82.539736173993532</v>
      </c>
      <c r="Z108" s="483">
        <f t="shared" si="20"/>
        <v>83.767850466579958</v>
      </c>
      <c r="AA108" s="483">
        <f t="shared" si="20"/>
        <v>84.929880872470534</v>
      </c>
      <c r="AB108" s="483">
        <f t="shared" si="20"/>
        <v>84.639044298377826</v>
      </c>
      <c r="AC108" s="483">
        <f t="shared" si="20"/>
        <v>84.347512149203396</v>
      </c>
      <c r="AD108" s="483">
        <f t="shared" si="20"/>
        <v>84.057183686862714</v>
      </c>
      <c r="AE108" s="483">
        <f t="shared" si="20"/>
        <v>83.766126007099942</v>
      </c>
      <c r="AF108" s="483">
        <f t="shared" si="20"/>
        <v>83.475160188978734</v>
      </c>
      <c r="AG108" s="483">
        <f t="shared" si="20"/>
        <v>83.183314786114749</v>
      </c>
      <c r="AH108" s="483">
        <f t="shared" si="20"/>
        <v>82.892497833412349</v>
      </c>
      <c r="AI108" s="483">
        <f t="shared" si="20"/>
        <v>82.600986928309936</v>
      </c>
      <c r="AJ108" s="483">
        <f t="shared" si="20"/>
        <v>82.310358418959339</v>
      </c>
      <c r="AK108" s="483">
        <f t="shared" si="20"/>
        <v>82.019443126641477</v>
      </c>
      <c r="AL108" s="483">
        <f t="shared" si="20"/>
        <v>81.728528313431966</v>
      </c>
      <c r="AM108" s="483">
        <f t="shared" si="20"/>
        <v>81.44061580343886</v>
      </c>
      <c r="AN108" s="483">
        <f t="shared" si="20"/>
        <v>81.152708748777343</v>
      </c>
      <c r="AO108" s="483">
        <f t="shared" si="20"/>
        <v>80.864807156422501</v>
      </c>
      <c r="AP108" s="483">
        <f t="shared" si="20"/>
        <v>80.576911033358186</v>
      </c>
      <c r="AQ108" s="483">
        <f t="shared" si="20"/>
        <v>80.289020386577249</v>
      </c>
      <c r="AR108" s="483">
        <f t="shared" si="20"/>
        <v>80.001135223081477</v>
      </c>
      <c r="AS108" s="483">
        <f t="shared" si="20"/>
        <v>79.713255549881637</v>
      </c>
      <c r="AT108" s="483">
        <f t="shared" si="20"/>
        <v>79.425381373997368</v>
      </c>
      <c r="AU108" s="483">
        <f t="shared" si="20"/>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4.4">
      <c r="B109" s="8" t="str">
        <f>Processes!D136</f>
        <v>EXPMOE</v>
      </c>
      <c r="C109" s="8" t="str">
        <f>Processes!E136</f>
        <v>Export technology - Electro Methanol</v>
      </c>
      <c r="D109" s="216" t="str">
        <f t="shared" si="5"/>
        <v>MOE</v>
      </c>
      <c r="F109" s="1119" t="str">
        <f t="shared" si="16"/>
        <v>MKr14</v>
      </c>
      <c r="G109" s="483">
        <f>G106</f>
        <v>88.16</v>
      </c>
      <c r="H109" s="483">
        <f t="shared" ref="H109:AU109" si="21">H106</f>
        <v>116.755</v>
      </c>
      <c r="I109" s="483">
        <f t="shared" si="21"/>
        <v>129.86499999999998</v>
      </c>
      <c r="J109" s="483">
        <f t="shared" si="21"/>
        <v>115.89999999999999</v>
      </c>
      <c r="K109" s="483">
        <f t="shared" si="21"/>
        <v>109.05999999999999</v>
      </c>
      <c r="L109" s="483">
        <f t="shared" si="21"/>
        <v>74.290000000000006</v>
      </c>
      <c r="M109" s="483">
        <f t="shared" si="21"/>
        <v>71.534999999999997</v>
      </c>
      <c r="N109" s="483">
        <f t="shared" si="21"/>
        <v>75.430000000000007</v>
      </c>
      <c r="O109" s="483">
        <f t="shared" si="21"/>
        <v>97.281022004987349</v>
      </c>
      <c r="P109" s="483">
        <f t="shared" si="21"/>
        <v>92.859615434698739</v>
      </c>
      <c r="Q109" s="483">
        <f t="shared" si="21"/>
        <v>91.453673832219465</v>
      </c>
      <c r="R109" s="483">
        <f t="shared" si="21"/>
        <v>70.56879269142425</v>
      </c>
      <c r="S109" s="483">
        <f t="shared" si="21"/>
        <v>73.806866618593077</v>
      </c>
      <c r="T109" s="483">
        <f t="shared" si="21"/>
        <v>76.013796318990643</v>
      </c>
      <c r="U109" s="483">
        <f t="shared" si="21"/>
        <v>77.627095006707535</v>
      </c>
      <c r="V109" s="483">
        <f t="shared" si="21"/>
        <v>78.80174894190931</v>
      </c>
      <c r="W109" s="483">
        <f t="shared" si="21"/>
        <v>80.09893911330299</v>
      </c>
      <c r="X109" s="483">
        <f t="shared" si="21"/>
        <v>81.370170941805384</v>
      </c>
      <c r="Y109" s="483">
        <f t="shared" si="21"/>
        <v>82.539736173993532</v>
      </c>
      <c r="Z109" s="483">
        <f t="shared" si="21"/>
        <v>83.767850466579958</v>
      </c>
      <c r="AA109" s="483">
        <f t="shared" si="21"/>
        <v>84.929880872470534</v>
      </c>
      <c r="AB109" s="483">
        <f t="shared" si="21"/>
        <v>84.639044298377826</v>
      </c>
      <c r="AC109" s="483">
        <f t="shared" si="21"/>
        <v>84.347512149203396</v>
      </c>
      <c r="AD109" s="483">
        <f t="shared" si="21"/>
        <v>84.057183686862714</v>
      </c>
      <c r="AE109" s="483">
        <f t="shared" si="21"/>
        <v>83.766126007099942</v>
      </c>
      <c r="AF109" s="483">
        <f t="shared" si="21"/>
        <v>83.475160188978734</v>
      </c>
      <c r="AG109" s="483">
        <f t="shared" si="21"/>
        <v>83.183314786114749</v>
      </c>
      <c r="AH109" s="483">
        <f t="shared" si="21"/>
        <v>82.892497833412349</v>
      </c>
      <c r="AI109" s="483">
        <f t="shared" si="21"/>
        <v>82.600986928309936</v>
      </c>
      <c r="AJ109" s="483">
        <f t="shared" si="21"/>
        <v>82.310358418959339</v>
      </c>
      <c r="AK109" s="483">
        <f t="shared" si="21"/>
        <v>82.019443126641477</v>
      </c>
      <c r="AL109" s="483">
        <f t="shared" si="21"/>
        <v>81.728528313431966</v>
      </c>
      <c r="AM109" s="483">
        <f t="shared" si="21"/>
        <v>81.44061580343886</v>
      </c>
      <c r="AN109" s="483">
        <f t="shared" si="21"/>
        <v>81.152708748777343</v>
      </c>
      <c r="AO109" s="483">
        <f t="shared" si="21"/>
        <v>80.864807156422501</v>
      </c>
      <c r="AP109" s="483">
        <f t="shared" si="21"/>
        <v>80.576911033358186</v>
      </c>
      <c r="AQ109" s="483">
        <f t="shared" si="21"/>
        <v>80.289020386577249</v>
      </c>
      <c r="AR109" s="483">
        <f t="shared" si="21"/>
        <v>80.001135223081477</v>
      </c>
      <c r="AS109" s="483">
        <f t="shared" si="21"/>
        <v>79.713255549881637</v>
      </c>
      <c r="AT109" s="483">
        <f t="shared" si="21"/>
        <v>79.425381373997368</v>
      </c>
      <c r="AU109" s="483">
        <f t="shared" si="21"/>
        <v>79.137512702457386</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4.4">
      <c r="B110" s="8" t="str">
        <f>Processes!D137</f>
        <v>EXPLNB</v>
      </c>
      <c r="C110" s="8" t="str">
        <f>Processes!E137</f>
        <v>Export technology - Bio Naphtha (Petroleoum)</v>
      </c>
      <c r="D110" s="216" t="str">
        <f>IF(LEN(B110)=6,RIGHT(B110,3),RIGHT(B110,4))</f>
        <v>LNB</v>
      </c>
      <c r="F110" s="1119" t="str">
        <f t="shared" si="16"/>
        <v>MKr19</v>
      </c>
      <c r="G110" s="483">
        <f>G$80</f>
        <v>84.36</v>
      </c>
      <c r="H110" s="483">
        <f t="shared" ref="H110:AU110" si="22">H$80</f>
        <v>87.59</v>
      </c>
      <c r="I110" s="483">
        <f t="shared" si="22"/>
        <v>104.69</v>
      </c>
      <c r="J110" s="483">
        <f t="shared" si="22"/>
        <v>102.98</v>
      </c>
      <c r="K110" s="483">
        <f t="shared" si="22"/>
        <v>86.83</v>
      </c>
      <c r="L110" s="483">
        <f t="shared" si="22"/>
        <v>83.6</v>
      </c>
      <c r="M110" s="483">
        <f t="shared" si="22"/>
        <v>69.919999999999987</v>
      </c>
      <c r="N110" s="483">
        <f t="shared" si="22"/>
        <v>70.11</v>
      </c>
      <c r="O110" s="483">
        <f t="shared" si="22"/>
        <v>101.50214842551547</v>
      </c>
      <c r="P110" s="483">
        <f t="shared" si="22"/>
        <v>65.095921357178881</v>
      </c>
      <c r="Q110" s="483">
        <f t="shared" si="22"/>
        <v>63.455914974316286</v>
      </c>
      <c r="R110" s="483">
        <f t="shared" si="22"/>
        <v>59.898051048332576</v>
      </c>
      <c r="S110" s="483">
        <f t="shared" si="22"/>
        <v>62.248842380929602</v>
      </c>
      <c r="T110" s="483">
        <f t="shared" si="22"/>
        <v>63.398607794463381</v>
      </c>
      <c r="U110" s="483">
        <f t="shared" si="22"/>
        <v>63.777535448687935</v>
      </c>
      <c r="V110" s="483">
        <f t="shared" si="22"/>
        <v>63.661558579535964</v>
      </c>
      <c r="W110" s="483">
        <f t="shared" si="22"/>
        <v>63.588514488177715</v>
      </c>
      <c r="X110" s="483">
        <f t="shared" si="22"/>
        <v>63.541599463840171</v>
      </c>
      <c r="Y110" s="483">
        <f t="shared" si="22"/>
        <v>63.501419221861575</v>
      </c>
      <c r="Z110" s="483">
        <f t="shared" si="22"/>
        <v>63.487018471242372</v>
      </c>
      <c r="AA110" s="483">
        <f t="shared" si="22"/>
        <v>63.483089959778773</v>
      </c>
      <c r="AB110" s="483">
        <f t="shared" si="22"/>
        <v>63.570652842481927</v>
      </c>
      <c r="AC110" s="483">
        <f t="shared" si="22"/>
        <v>63.658215725185073</v>
      </c>
      <c r="AD110" s="483">
        <f t="shared" si="22"/>
        <v>63.745778607888212</v>
      </c>
      <c r="AE110" s="483">
        <f t="shared" si="22"/>
        <v>63.833341490591351</v>
      </c>
      <c r="AF110" s="483">
        <f t="shared" si="22"/>
        <v>63.920904373294512</v>
      </c>
      <c r="AG110" s="483">
        <f t="shared" si="22"/>
        <v>64.008467255997658</v>
      </c>
      <c r="AH110" s="483">
        <f t="shared" si="22"/>
        <v>64.096030138700783</v>
      </c>
      <c r="AI110" s="483">
        <f t="shared" si="22"/>
        <v>64.183593021403937</v>
      </c>
      <c r="AJ110" s="483">
        <f t="shared" si="22"/>
        <v>64.271155904107061</v>
      </c>
      <c r="AK110" s="483">
        <f t="shared" si="22"/>
        <v>64.358718786810215</v>
      </c>
      <c r="AL110" s="483">
        <f t="shared" si="22"/>
        <v>64.446281669513368</v>
      </c>
      <c r="AM110" s="483">
        <f t="shared" si="22"/>
        <v>64.533844552216507</v>
      </c>
      <c r="AN110" s="483">
        <f t="shared" si="22"/>
        <v>64.621407434919632</v>
      </c>
      <c r="AO110" s="483">
        <f t="shared" si="22"/>
        <v>64.708970317622786</v>
      </c>
      <c r="AP110" s="483">
        <f t="shared" si="22"/>
        <v>64.796533200325939</v>
      </c>
      <c r="AQ110" s="483">
        <f t="shared" si="22"/>
        <v>64.884096083029092</v>
      </c>
      <c r="AR110" s="483">
        <f t="shared" si="22"/>
        <v>64.971658965732217</v>
      </c>
      <c r="AS110" s="483">
        <f t="shared" si="22"/>
        <v>65.059221848435371</v>
      </c>
      <c r="AT110" s="483">
        <f t="shared" si="22"/>
        <v>65.146784731138496</v>
      </c>
      <c r="AU110" s="483">
        <f t="shared" si="22"/>
        <v>65.234347613841663</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4.4">
      <c r="B111" s="8" t="str">
        <f>Processes!D138</f>
        <v>EXPGLY</v>
      </c>
      <c r="C111" s="8" t="str">
        <f>Processes!E138</f>
        <v>Export technology - Glycerol</v>
      </c>
      <c r="D111" s="216" t="str">
        <f t="shared" si="5"/>
        <v>GLY</v>
      </c>
      <c r="F111" s="1119" t="str">
        <f t="shared" si="16"/>
        <v>MKr14</v>
      </c>
      <c r="G111" s="483">
        <f>IFERROR(INDEX($G$123:$AU$178,MATCH($D111,$E$123:$E$178,0),MATCH(G$6,$G$122:$AU$122,0)),0)*$E$195</f>
        <v>9.5</v>
      </c>
      <c r="H111" s="483">
        <f>IFERROR(INDEX($G$123:$AU$178,MATCH($D111,$E$123:$E$178,0),MATCH(H$6,$G$122:$AU$122,0)),0)*$E$195</f>
        <v>9.5</v>
      </c>
      <c r="I111" s="483">
        <f>IFERROR(INDEX($G$123:$AU$178,MATCH($D111,$E$123:$E$178,0),MATCH(I$6,$G$122:$AU$122,0)),0)*$E$195</f>
        <v>9.5</v>
      </c>
      <c r="J111" s="483">
        <f>IFERROR(INDEX($G$123:$AU$178,MATCH($D111,$E$123:$E$178,0),MATCH(J$6,$G$122:$AU$122,0)),0)*$E$195</f>
        <v>9.5</v>
      </c>
      <c r="K111" s="483">
        <f>IFERROR(INDEX($G$123:$AU$178,MATCH($D111,$E$123:$E$178,0),MATCH(K$6,$G$122:$AU$122,0)),0)*$E$195</f>
        <v>9.5</v>
      </c>
      <c r="L111" s="483">
        <f>IFERROR(INDEX($G$123:$AU$178,MATCH($D111,$E$123:$E$178,0),MATCH(L$6,$G$122:$AU$122,0)),0)*$E$195</f>
        <v>9.5</v>
      </c>
      <c r="M111" s="483">
        <f>IFERROR(INDEX($G$123:$AU$178,MATCH($D111,$E$123:$E$178,0),MATCH(M$6,$G$122:$AU$122,0)),0)*$E$195</f>
        <v>9.5</v>
      </c>
      <c r="N111" s="483">
        <f>IFERROR(INDEX($G$123:$AU$178,MATCH($D111,$E$123:$E$178,0),MATCH(N$6,$G$122:$AU$122,0)),0)*$E$195</f>
        <v>9.5</v>
      </c>
      <c r="O111" s="483">
        <f>IFERROR(INDEX($G$123:$AU$178,MATCH($D111,$E$123:$E$178,0),MATCH(O$6,$G$122:$AU$122,0)),0)*$E$195</f>
        <v>9.5</v>
      </c>
      <c r="P111" s="483">
        <f>IFERROR(INDEX($G$123:$AU$178,MATCH($D111,$E$123:$E$178,0),MATCH(P$6,$G$122:$AU$122,0)),0)*$E$195</f>
        <v>9.5</v>
      </c>
      <c r="Q111" s="483">
        <f>IFERROR(INDEX($G$123:$AU$178,MATCH($D111,$E$123:$E$178,0),MATCH(Q$6,$G$122:$AU$122,0)),0)*$E$195</f>
        <v>9.5</v>
      </c>
      <c r="R111" s="483">
        <f>IFERROR(INDEX($G$123:$AU$178,MATCH($D111,$E$123:$E$178,0),MATCH(R$6,$G$122:$AU$122,0)),0)*$E$195</f>
        <v>9.5</v>
      </c>
      <c r="S111" s="483">
        <f>IFERROR(INDEX($G$123:$AU$178,MATCH($D111,$E$123:$E$178,0),MATCH(S$6,$G$122:$AU$122,0)),0)*$E$195</f>
        <v>9.5</v>
      </c>
      <c r="T111" s="483">
        <f>IFERROR(INDEX($G$123:$AU$178,MATCH($D111,$E$123:$E$178,0),MATCH(T$6,$G$122:$AU$122,0)),0)*$E$195</f>
        <v>9.5</v>
      </c>
      <c r="U111" s="483">
        <f>IFERROR(INDEX($G$123:$AU$178,MATCH($D111,$E$123:$E$178,0),MATCH(U$6,$G$122:$AU$122,0)),0)*$E$195</f>
        <v>9.5</v>
      </c>
      <c r="V111" s="483">
        <f>IFERROR(INDEX($G$123:$AU$178,MATCH($D111,$E$123:$E$178,0),MATCH(V$6,$G$122:$AU$122,0)),0)*$E$195</f>
        <v>9.5</v>
      </c>
      <c r="W111" s="483">
        <f>IFERROR(INDEX($G$123:$AU$178,MATCH($D111,$E$123:$E$178,0),MATCH(W$6,$G$122:$AU$122,0)),0)*$E$195</f>
        <v>9.5</v>
      </c>
      <c r="X111" s="483">
        <f>IFERROR(INDEX($G$123:$AU$178,MATCH($D111,$E$123:$E$178,0),MATCH(X$6,$G$122:$AU$122,0)),0)*$E$195</f>
        <v>9.5</v>
      </c>
      <c r="Y111" s="483">
        <f>IFERROR(INDEX($G$123:$AU$178,MATCH($D111,$E$123:$E$178,0),MATCH(Y$6,$G$122:$AU$122,0)),0)*$E$195</f>
        <v>9.5</v>
      </c>
      <c r="Z111" s="483">
        <f>IFERROR(INDEX($G$123:$AU$178,MATCH($D111,$E$123:$E$178,0),MATCH(Z$6,$G$122:$AU$122,0)),0)*$E$195</f>
        <v>9.5</v>
      </c>
      <c r="AA111" s="483">
        <f>IFERROR(INDEX($G$123:$AU$178,MATCH($D111,$E$123:$E$178,0),MATCH(AA$6,$G$122:$AU$122,0)),0)*$E$195</f>
        <v>9.5</v>
      </c>
      <c r="AB111" s="483">
        <f>IFERROR(INDEX($G$123:$AU$178,MATCH($D111,$E$123:$E$178,0),MATCH(AB$6,$G$122:$AU$122,0)),0)*$E$195</f>
        <v>9.5</v>
      </c>
      <c r="AC111" s="483">
        <f>IFERROR(INDEX($G$123:$AU$178,MATCH($D111,$E$123:$E$178,0),MATCH(AC$6,$G$122:$AU$122,0)),0)*$E$195</f>
        <v>9.5</v>
      </c>
      <c r="AD111" s="483">
        <f>IFERROR(INDEX($G$123:$AU$178,MATCH($D111,$E$123:$E$178,0),MATCH(AD$6,$G$122:$AU$122,0)),0)*$E$195</f>
        <v>9.5</v>
      </c>
      <c r="AE111" s="483">
        <f>IFERROR(INDEX($G$123:$AU$178,MATCH($D111,$E$123:$E$178,0),MATCH(AE$6,$G$122:$AU$122,0)),0)*$E$195</f>
        <v>9.5</v>
      </c>
      <c r="AF111" s="483">
        <f>IFERROR(INDEX($G$123:$AU$178,MATCH($D111,$E$123:$E$178,0),MATCH(AF$6,$G$122:$AU$122,0)),0)*$E$195</f>
        <v>9.5</v>
      </c>
      <c r="AG111" s="483">
        <f>IFERROR(INDEX($G$123:$AU$178,MATCH($D111,$E$123:$E$178,0),MATCH(AG$6,$G$122:$AU$122,0)),0)*$E$195</f>
        <v>9.5</v>
      </c>
      <c r="AH111" s="483">
        <f>IFERROR(INDEX($G$123:$AU$178,MATCH($D111,$E$123:$E$178,0),MATCH(AH$6,$G$122:$AU$122,0)),0)*$E$195</f>
        <v>9.5</v>
      </c>
      <c r="AI111" s="483">
        <f>IFERROR(INDEX($G$123:$AU$178,MATCH($D111,$E$123:$E$178,0),MATCH(AI$6,$G$122:$AU$122,0)),0)*$E$195</f>
        <v>9.5</v>
      </c>
      <c r="AJ111" s="483">
        <f>IFERROR(INDEX($G$123:$AU$178,MATCH($D111,$E$123:$E$178,0),MATCH(AJ$6,$G$122:$AU$122,0)),0)*$E$195</f>
        <v>9.5</v>
      </c>
      <c r="AK111" s="483">
        <f>IFERROR(INDEX($G$123:$AU$178,MATCH($D111,$E$123:$E$178,0),MATCH(AK$6,$G$122:$AU$122,0)),0)*$E$195</f>
        <v>9.5</v>
      </c>
      <c r="AL111" s="483">
        <f>IFERROR(INDEX($G$123:$AU$178,MATCH($D111,$E$123:$E$178,0),MATCH(AL$6,$G$122:$AU$122,0)),0)*$E$195</f>
        <v>9.5</v>
      </c>
      <c r="AM111" s="483">
        <f>IFERROR(INDEX($G$123:$AU$178,MATCH($D111,$E$123:$E$178,0),MATCH(AM$6,$G$122:$AU$122,0)),0)*$E$195</f>
        <v>9.5</v>
      </c>
      <c r="AN111" s="483">
        <f>IFERROR(INDEX($G$123:$AU$178,MATCH($D111,$E$123:$E$178,0),MATCH(AN$6,$G$122:$AU$122,0)),0)*$E$195</f>
        <v>9.5</v>
      </c>
      <c r="AO111" s="483">
        <f>IFERROR(INDEX($G$123:$AU$178,MATCH($D111,$E$123:$E$178,0),MATCH(AO$6,$G$122:$AU$122,0)),0)*$E$195</f>
        <v>9.5</v>
      </c>
      <c r="AP111" s="483">
        <f>IFERROR(INDEX($G$123:$AU$178,MATCH($D111,$E$123:$E$178,0),MATCH(AP$6,$G$122:$AU$122,0)),0)*$E$195</f>
        <v>9.5</v>
      </c>
      <c r="AQ111" s="483">
        <f>IFERROR(INDEX($G$123:$AU$178,MATCH($D111,$E$123:$E$178,0),MATCH(AQ$6,$G$122:$AU$122,0)),0)*$E$195</f>
        <v>9.5</v>
      </c>
      <c r="AR111" s="483">
        <f>IFERROR(INDEX($G$123:$AU$178,MATCH($D111,$E$123:$E$178,0),MATCH(AR$6,$G$122:$AU$122,0)),0)*$E$195</f>
        <v>9.5</v>
      </c>
      <c r="AS111" s="483">
        <f>IFERROR(INDEX($G$123:$AU$178,MATCH($D111,$E$123:$E$178,0),MATCH(AS$6,$G$122:$AU$122,0)),0)*$E$195</f>
        <v>9.5</v>
      </c>
      <c r="AT111" s="483">
        <f>IFERROR(INDEX($G$123:$AU$178,MATCH($D111,$E$123:$E$178,0),MATCH(AT$6,$G$122:$AU$122,0)),0)*$E$195</f>
        <v>9.5</v>
      </c>
      <c r="AU111" s="483">
        <f>IFERROR(INDEX($G$123:$AU$178,MATCH($D111,$E$123:$E$178,0),MATCH(AU$6,$G$122:$AU$122,0)),0)*$E$195</f>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4.4">
      <c r="B112" s="8" t="str">
        <f>Processes!D139</f>
        <v>EXPRPC</v>
      </c>
      <c r="C112" s="8" t="str">
        <f>Processes!E139</f>
        <v>Export technology - Rape Cake</v>
      </c>
      <c r="D112" s="216" t="str">
        <f t="shared" si="5"/>
        <v>RPC</v>
      </c>
      <c r="F112" s="1119" t="str">
        <f t="shared" si="16"/>
        <v>MKr14</v>
      </c>
      <c r="G112" s="483">
        <f>IFERROR(INDEX($G$123:$AU$178,MATCH($D112,$E$123:$E$178,0),MATCH(G$6,$G$122:$AU$122,0)),0)*$E$195</f>
        <v>9.5</v>
      </c>
      <c r="H112" s="483">
        <f>IFERROR(INDEX($G$123:$AU$178,MATCH($D112,$E$123:$E$178,0),MATCH(H$6,$G$122:$AU$122,0)),0)*$E$195</f>
        <v>9.5</v>
      </c>
      <c r="I112" s="483">
        <f>IFERROR(INDEX($G$123:$AU$178,MATCH($D112,$E$123:$E$178,0),MATCH(I$6,$G$122:$AU$122,0)),0)*$E$195</f>
        <v>9.5</v>
      </c>
      <c r="J112" s="483">
        <f>IFERROR(INDEX($G$123:$AU$178,MATCH($D112,$E$123:$E$178,0),MATCH(J$6,$G$122:$AU$122,0)),0)*$E$195</f>
        <v>9.5</v>
      </c>
      <c r="K112" s="483">
        <f>IFERROR(INDEX($G$123:$AU$178,MATCH($D112,$E$123:$E$178,0),MATCH(K$6,$G$122:$AU$122,0)),0)*$E$195</f>
        <v>9.5</v>
      </c>
      <c r="L112" s="483">
        <f>IFERROR(INDEX($G$123:$AU$178,MATCH($D112,$E$123:$E$178,0),MATCH(L$6,$G$122:$AU$122,0)),0)*$E$195</f>
        <v>9.5</v>
      </c>
      <c r="M112" s="483">
        <f>IFERROR(INDEX($G$123:$AU$178,MATCH($D112,$E$123:$E$178,0),MATCH(M$6,$G$122:$AU$122,0)),0)*$E$195</f>
        <v>9.5</v>
      </c>
      <c r="N112" s="483">
        <f>IFERROR(INDEX($G$123:$AU$178,MATCH($D112,$E$123:$E$178,0),MATCH(N$6,$G$122:$AU$122,0)),0)*$E$195</f>
        <v>9.5</v>
      </c>
      <c r="O112" s="483">
        <f>IFERROR(INDEX($G$123:$AU$178,MATCH($D112,$E$123:$E$178,0),MATCH(O$6,$G$122:$AU$122,0)),0)*$E$195</f>
        <v>9.5</v>
      </c>
      <c r="P112" s="483">
        <f>IFERROR(INDEX($G$123:$AU$178,MATCH($D112,$E$123:$E$178,0),MATCH(P$6,$G$122:$AU$122,0)),0)*$E$195</f>
        <v>9.5</v>
      </c>
      <c r="Q112" s="483">
        <f>IFERROR(INDEX($G$123:$AU$178,MATCH($D112,$E$123:$E$178,0),MATCH(Q$6,$G$122:$AU$122,0)),0)*$E$195</f>
        <v>9.5</v>
      </c>
      <c r="R112" s="483">
        <f>IFERROR(INDEX($G$123:$AU$178,MATCH($D112,$E$123:$E$178,0),MATCH(R$6,$G$122:$AU$122,0)),0)*$E$195</f>
        <v>9.5</v>
      </c>
      <c r="S112" s="483">
        <f>IFERROR(INDEX($G$123:$AU$178,MATCH($D112,$E$123:$E$178,0),MATCH(S$6,$G$122:$AU$122,0)),0)*$E$195</f>
        <v>9.5</v>
      </c>
      <c r="T112" s="483">
        <f>IFERROR(INDEX($G$123:$AU$178,MATCH($D112,$E$123:$E$178,0),MATCH(T$6,$G$122:$AU$122,0)),0)*$E$195</f>
        <v>9.5</v>
      </c>
      <c r="U112" s="483">
        <f>IFERROR(INDEX($G$123:$AU$178,MATCH($D112,$E$123:$E$178,0),MATCH(U$6,$G$122:$AU$122,0)),0)*$E$195</f>
        <v>9.5</v>
      </c>
      <c r="V112" s="483">
        <f>IFERROR(INDEX($G$123:$AU$178,MATCH($D112,$E$123:$E$178,0),MATCH(V$6,$G$122:$AU$122,0)),0)*$E$195</f>
        <v>9.5</v>
      </c>
      <c r="W112" s="483">
        <f>IFERROR(INDEX($G$123:$AU$178,MATCH($D112,$E$123:$E$178,0),MATCH(W$6,$G$122:$AU$122,0)),0)*$E$195</f>
        <v>9.5</v>
      </c>
      <c r="X112" s="483">
        <f>IFERROR(INDEX($G$123:$AU$178,MATCH($D112,$E$123:$E$178,0),MATCH(X$6,$G$122:$AU$122,0)),0)*$E$195</f>
        <v>9.5</v>
      </c>
      <c r="Y112" s="483">
        <f>IFERROR(INDEX($G$123:$AU$178,MATCH($D112,$E$123:$E$178,0),MATCH(Y$6,$G$122:$AU$122,0)),0)*$E$195</f>
        <v>9.5</v>
      </c>
      <c r="Z112" s="483">
        <f>IFERROR(INDEX($G$123:$AU$178,MATCH($D112,$E$123:$E$178,0),MATCH(Z$6,$G$122:$AU$122,0)),0)*$E$195</f>
        <v>9.5</v>
      </c>
      <c r="AA112" s="483">
        <f>IFERROR(INDEX($G$123:$AU$178,MATCH($D112,$E$123:$E$178,0),MATCH(AA$6,$G$122:$AU$122,0)),0)*$E$195</f>
        <v>9.5</v>
      </c>
      <c r="AB112" s="483">
        <f>IFERROR(INDEX($G$123:$AU$178,MATCH($D112,$E$123:$E$178,0),MATCH(AB$6,$G$122:$AU$122,0)),0)*$E$195</f>
        <v>9.5</v>
      </c>
      <c r="AC112" s="483">
        <f>IFERROR(INDEX($G$123:$AU$178,MATCH($D112,$E$123:$E$178,0),MATCH(AC$6,$G$122:$AU$122,0)),0)*$E$195</f>
        <v>9.5</v>
      </c>
      <c r="AD112" s="483">
        <f>IFERROR(INDEX($G$123:$AU$178,MATCH($D112,$E$123:$E$178,0),MATCH(AD$6,$G$122:$AU$122,0)),0)*$E$195</f>
        <v>9.5</v>
      </c>
      <c r="AE112" s="483">
        <f>IFERROR(INDEX($G$123:$AU$178,MATCH($D112,$E$123:$E$178,0),MATCH(AE$6,$G$122:$AU$122,0)),0)*$E$195</f>
        <v>9.5</v>
      </c>
      <c r="AF112" s="483">
        <f>IFERROR(INDEX($G$123:$AU$178,MATCH($D112,$E$123:$E$178,0),MATCH(AF$6,$G$122:$AU$122,0)),0)*$E$195</f>
        <v>9.5</v>
      </c>
      <c r="AG112" s="483">
        <f>IFERROR(INDEX($G$123:$AU$178,MATCH($D112,$E$123:$E$178,0),MATCH(AG$6,$G$122:$AU$122,0)),0)*$E$195</f>
        <v>9.5</v>
      </c>
      <c r="AH112" s="483">
        <f>IFERROR(INDEX($G$123:$AU$178,MATCH($D112,$E$123:$E$178,0),MATCH(AH$6,$G$122:$AU$122,0)),0)*$E$195</f>
        <v>9.5</v>
      </c>
      <c r="AI112" s="483">
        <f>IFERROR(INDEX($G$123:$AU$178,MATCH($D112,$E$123:$E$178,0),MATCH(AI$6,$G$122:$AU$122,0)),0)*$E$195</f>
        <v>9.5</v>
      </c>
      <c r="AJ112" s="483">
        <f>IFERROR(INDEX($G$123:$AU$178,MATCH($D112,$E$123:$E$178,0),MATCH(AJ$6,$G$122:$AU$122,0)),0)*$E$195</f>
        <v>9.5</v>
      </c>
      <c r="AK112" s="483">
        <f>IFERROR(INDEX($G$123:$AU$178,MATCH($D112,$E$123:$E$178,0),MATCH(AK$6,$G$122:$AU$122,0)),0)*$E$195</f>
        <v>9.5</v>
      </c>
      <c r="AL112" s="483">
        <f>IFERROR(INDEX($G$123:$AU$178,MATCH($D112,$E$123:$E$178,0),MATCH(AL$6,$G$122:$AU$122,0)),0)*$E$195</f>
        <v>9.5</v>
      </c>
      <c r="AM112" s="483">
        <f>IFERROR(INDEX($G$123:$AU$178,MATCH($D112,$E$123:$E$178,0),MATCH(AM$6,$G$122:$AU$122,0)),0)*$E$195</f>
        <v>9.5</v>
      </c>
      <c r="AN112" s="483">
        <f>IFERROR(INDEX($G$123:$AU$178,MATCH($D112,$E$123:$E$178,0),MATCH(AN$6,$G$122:$AU$122,0)),0)*$E$195</f>
        <v>9.5</v>
      </c>
      <c r="AO112" s="483">
        <f>IFERROR(INDEX($G$123:$AU$178,MATCH($D112,$E$123:$E$178,0),MATCH(AO$6,$G$122:$AU$122,0)),0)*$E$195</f>
        <v>9.5</v>
      </c>
      <c r="AP112" s="483">
        <f>IFERROR(INDEX($G$123:$AU$178,MATCH($D112,$E$123:$E$178,0),MATCH(AP$6,$G$122:$AU$122,0)),0)*$E$195</f>
        <v>9.5</v>
      </c>
      <c r="AQ112" s="483">
        <f>IFERROR(INDEX($G$123:$AU$178,MATCH($D112,$E$123:$E$178,0),MATCH(AQ$6,$G$122:$AU$122,0)),0)*$E$195</f>
        <v>9.5</v>
      </c>
      <c r="AR112" s="483">
        <f>IFERROR(INDEX($G$123:$AU$178,MATCH($D112,$E$123:$E$178,0),MATCH(AR$6,$G$122:$AU$122,0)),0)*$E$195</f>
        <v>9.5</v>
      </c>
      <c r="AS112" s="483">
        <f>IFERROR(INDEX($G$123:$AU$178,MATCH($D112,$E$123:$E$178,0),MATCH(AS$6,$G$122:$AU$122,0)),0)*$E$195</f>
        <v>9.5</v>
      </c>
      <c r="AT112" s="483">
        <f>IFERROR(INDEX($G$123:$AU$178,MATCH($D112,$E$123:$E$178,0),MATCH(AT$6,$G$122:$AU$122,0)),0)*$E$195</f>
        <v>9.5</v>
      </c>
      <c r="AU112" s="483">
        <f>IFERROR(INDEX($G$123:$AU$178,MATCH($D112,$E$123:$E$178,0),MATCH(AU$6,$G$122:$AU$122,0)),0)*$E$195</f>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ht="14.4">
      <c r="B113" s="8" t="str">
        <f>Processes!D140</f>
        <v>EXPSGP</v>
      </c>
      <c r="C113" s="8" t="str">
        <f>Processes!E140</f>
        <v>Export technology - Sugar Beet Pulp</v>
      </c>
      <c r="D113" s="216" t="str">
        <f t="shared" si="5"/>
        <v>SGP</v>
      </c>
      <c r="F113" s="1119" t="str">
        <f t="shared" si="16"/>
        <v>MKr14</v>
      </c>
      <c r="G113" s="483">
        <f>IFERROR(INDEX($G$123:$AU$178,MATCH($D113,$E$123:$E$178,0),MATCH(G$6,$G$122:$AU$122,0)),0)*$E$195</f>
        <v>9.5</v>
      </c>
      <c r="H113" s="483">
        <f>IFERROR(INDEX($G$123:$AU$178,MATCH($D113,$E$123:$E$178,0),MATCH(H$6,$G$122:$AU$122,0)),0)*$E$195</f>
        <v>9.5</v>
      </c>
      <c r="I113" s="483">
        <f>IFERROR(INDEX($G$123:$AU$178,MATCH($D113,$E$123:$E$178,0),MATCH(I$6,$G$122:$AU$122,0)),0)*$E$195</f>
        <v>9.5</v>
      </c>
      <c r="J113" s="483">
        <f>IFERROR(INDEX($G$123:$AU$178,MATCH($D113,$E$123:$E$178,0),MATCH(J$6,$G$122:$AU$122,0)),0)*$E$195</f>
        <v>9.5</v>
      </c>
      <c r="K113" s="483">
        <f>IFERROR(INDEX($G$123:$AU$178,MATCH($D113,$E$123:$E$178,0),MATCH(K$6,$G$122:$AU$122,0)),0)*$E$195</f>
        <v>9.5</v>
      </c>
      <c r="L113" s="483">
        <f>IFERROR(INDEX($G$123:$AU$178,MATCH($D113,$E$123:$E$178,0),MATCH(L$6,$G$122:$AU$122,0)),0)*$E$195</f>
        <v>9.5</v>
      </c>
      <c r="M113" s="483">
        <f>IFERROR(INDEX($G$123:$AU$178,MATCH($D113,$E$123:$E$178,0),MATCH(M$6,$G$122:$AU$122,0)),0)*$E$195</f>
        <v>9.5</v>
      </c>
      <c r="N113" s="483">
        <f>IFERROR(INDEX($G$123:$AU$178,MATCH($D113,$E$123:$E$178,0),MATCH(N$6,$G$122:$AU$122,0)),0)*$E$195</f>
        <v>9.5</v>
      </c>
      <c r="O113" s="483">
        <f>IFERROR(INDEX($G$123:$AU$178,MATCH($D113,$E$123:$E$178,0),MATCH(O$6,$G$122:$AU$122,0)),0)*$E$195</f>
        <v>9.5</v>
      </c>
      <c r="P113" s="483">
        <f>IFERROR(INDEX($G$123:$AU$178,MATCH($D113,$E$123:$E$178,0),MATCH(P$6,$G$122:$AU$122,0)),0)*$E$195</f>
        <v>9.5</v>
      </c>
      <c r="Q113" s="483">
        <f>IFERROR(INDEX($G$123:$AU$178,MATCH($D113,$E$123:$E$178,0),MATCH(Q$6,$G$122:$AU$122,0)),0)*$E$195</f>
        <v>9.5</v>
      </c>
      <c r="R113" s="483">
        <f>IFERROR(INDEX($G$123:$AU$178,MATCH($D113,$E$123:$E$178,0),MATCH(R$6,$G$122:$AU$122,0)),0)*$E$195</f>
        <v>9.5</v>
      </c>
      <c r="S113" s="483">
        <f>IFERROR(INDEX($G$123:$AU$178,MATCH($D113,$E$123:$E$178,0),MATCH(S$6,$G$122:$AU$122,0)),0)*$E$195</f>
        <v>9.5</v>
      </c>
      <c r="T113" s="483">
        <f>IFERROR(INDEX($G$123:$AU$178,MATCH($D113,$E$123:$E$178,0),MATCH(T$6,$G$122:$AU$122,0)),0)*$E$195</f>
        <v>9.5</v>
      </c>
      <c r="U113" s="483">
        <f>IFERROR(INDEX($G$123:$AU$178,MATCH($D113,$E$123:$E$178,0),MATCH(U$6,$G$122:$AU$122,0)),0)*$E$195</f>
        <v>9.5</v>
      </c>
      <c r="V113" s="483">
        <f>IFERROR(INDEX($G$123:$AU$178,MATCH($D113,$E$123:$E$178,0),MATCH(V$6,$G$122:$AU$122,0)),0)*$E$195</f>
        <v>9.5</v>
      </c>
      <c r="W113" s="483">
        <f>IFERROR(INDEX($G$123:$AU$178,MATCH($D113,$E$123:$E$178,0),MATCH(W$6,$G$122:$AU$122,0)),0)*$E$195</f>
        <v>9.5</v>
      </c>
      <c r="X113" s="483">
        <f>IFERROR(INDEX($G$123:$AU$178,MATCH($D113,$E$123:$E$178,0),MATCH(X$6,$G$122:$AU$122,0)),0)*$E$195</f>
        <v>9.5</v>
      </c>
      <c r="Y113" s="483">
        <f>IFERROR(INDEX($G$123:$AU$178,MATCH($D113,$E$123:$E$178,0),MATCH(Y$6,$G$122:$AU$122,0)),0)*$E$195</f>
        <v>9.5</v>
      </c>
      <c r="Z113" s="483">
        <f>IFERROR(INDEX($G$123:$AU$178,MATCH($D113,$E$123:$E$178,0),MATCH(Z$6,$G$122:$AU$122,0)),0)*$E$195</f>
        <v>9.5</v>
      </c>
      <c r="AA113" s="483">
        <f>IFERROR(INDEX($G$123:$AU$178,MATCH($D113,$E$123:$E$178,0),MATCH(AA$6,$G$122:$AU$122,0)),0)*$E$195</f>
        <v>9.5</v>
      </c>
      <c r="AB113" s="483">
        <f>IFERROR(INDEX($G$123:$AU$178,MATCH($D113,$E$123:$E$178,0),MATCH(AB$6,$G$122:$AU$122,0)),0)*$E$195</f>
        <v>9.5</v>
      </c>
      <c r="AC113" s="483">
        <f>IFERROR(INDEX($G$123:$AU$178,MATCH($D113,$E$123:$E$178,0),MATCH(AC$6,$G$122:$AU$122,0)),0)*$E$195</f>
        <v>9.5</v>
      </c>
      <c r="AD113" s="483">
        <f>IFERROR(INDEX($G$123:$AU$178,MATCH($D113,$E$123:$E$178,0),MATCH(AD$6,$G$122:$AU$122,0)),0)*$E$195</f>
        <v>9.5</v>
      </c>
      <c r="AE113" s="483">
        <f>IFERROR(INDEX($G$123:$AU$178,MATCH($D113,$E$123:$E$178,0),MATCH(AE$6,$G$122:$AU$122,0)),0)*$E$195</f>
        <v>9.5</v>
      </c>
      <c r="AF113" s="483">
        <f>IFERROR(INDEX($G$123:$AU$178,MATCH($D113,$E$123:$E$178,0),MATCH(AF$6,$G$122:$AU$122,0)),0)*$E$195</f>
        <v>9.5</v>
      </c>
      <c r="AG113" s="483">
        <f>IFERROR(INDEX($G$123:$AU$178,MATCH($D113,$E$123:$E$178,0),MATCH(AG$6,$G$122:$AU$122,0)),0)*$E$195</f>
        <v>9.5</v>
      </c>
      <c r="AH113" s="483">
        <f>IFERROR(INDEX($G$123:$AU$178,MATCH($D113,$E$123:$E$178,0),MATCH(AH$6,$G$122:$AU$122,0)),0)*$E$195</f>
        <v>9.5</v>
      </c>
      <c r="AI113" s="483">
        <f>IFERROR(INDEX($G$123:$AU$178,MATCH($D113,$E$123:$E$178,0),MATCH(AI$6,$G$122:$AU$122,0)),0)*$E$195</f>
        <v>9.5</v>
      </c>
      <c r="AJ113" s="483">
        <f>IFERROR(INDEX($G$123:$AU$178,MATCH($D113,$E$123:$E$178,0),MATCH(AJ$6,$G$122:$AU$122,0)),0)*$E$195</f>
        <v>9.5</v>
      </c>
      <c r="AK113" s="483">
        <f>IFERROR(INDEX($G$123:$AU$178,MATCH($D113,$E$123:$E$178,0),MATCH(AK$6,$G$122:$AU$122,0)),0)*$E$195</f>
        <v>9.5</v>
      </c>
      <c r="AL113" s="483">
        <f>IFERROR(INDEX($G$123:$AU$178,MATCH($D113,$E$123:$E$178,0),MATCH(AL$6,$G$122:$AU$122,0)),0)*$E$195</f>
        <v>9.5</v>
      </c>
      <c r="AM113" s="483">
        <f>IFERROR(INDEX($G$123:$AU$178,MATCH($D113,$E$123:$E$178,0),MATCH(AM$6,$G$122:$AU$122,0)),0)*$E$195</f>
        <v>9.5</v>
      </c>
      <c r="AN113" s="483">
        <f>IFERROR(INDEX($G$123:$AU$178,MATCH($D113,$E$123:$E$178,0),MATCH(AN$6,$G$122:$AU$122,0)),0)*$E$195</f>
        <v>9.5</v>
      </c>
      <c r="AO113" s="483">
        <f>IFERROR(INDEX($G$123:$AU$178,MATCH($D113,$E$123:$E$178,0),MATCH(AO$6,$G$122:$AU$122,0)),0)*$E$195</f>
        <v>9.5</v>
      </c>
      <c r="AP113" s="483">
        <f>IFERROR(INDEX($G$123:$AU$178,MATCH($D113,$E$123:$E$178,0),MATCH(AP$6,$G$122:$AU$122,0)),0)*$E$195</f>
        <v>9.5</v>
      </c>
      <c r="AQ113" s="483">
        <f>IFERROR(INDEX($G$123:$AU$178,MATCH($D113,$E$123:$E$178,0),MATCH(AQ$6,$G$122:$AU$122,0)),0)*$E$195</f>
        <v>9.5</v>
      </c>
      <c r="AR113" s="483">
        <f>IFERROR(INDEX($G$123:$AU$178,MATCH($D113,$E$123:$E$178,0),MATCH(AR$6,$G$122:$AU$122,0)),0)*$E$195</f>
        <v>9.5</v>
      </c>
      <c r="AS113" s="483">
        <f>IFERROR(INDEX($G$123:$AU$178,MATCH($D113,$E$123:$E$178,0),MATCH(AS$6,$G$122:$AU$122,0)),0)*$E$195</f>
        <v>9.5</v>
      </c>
      <c r="AT113" s="483">
        <f>IFERROR(INDEX($G$123:$AU$178,MATCH($D113,$E$123:$E$178,0),MATCH(AT$6,$G$122:$AU$122,0)),0)*$E$195</f>
        <v>9.5</v>
      </c>
      <c r="AU113" s="483">
        <f>IFERROR(INDEX($G$123:$AU$178,MATCH($D113,$E$123:$E$178,0),MATCH(AU$6,$G$122:$AU$122,0)),0)*$E$195</f>
        <v>9.5</v>
      </c>
      <c r="AV113" s="484">
        <v>5</v>
      </c>
      <c r="AW113" s="602">
        <v>0</v>
      </c>
      <c r="AX113" s="602">
        <v>0</v>
      </c>
      <c r="AY113" s="602">
        <v>0</v>
      </c>
      <c r="AZ113" s="602">
        <v>4</v>
      </c>
      <c r="BA113" s="602">
        <v>0</v>
      </c>
      <c r="BB113" s="602">
        <v>0</v>
      </c>
      <c r="BC113" s="602">
        <v>0</v>
      </c>
      <c r="BD113" s="602">
        <v>4</v>
      </c>
      <c r="BE113" s="602">
        <v>0</v>
      </c>
      <c r="BF113" s="602">
        <v>0</v>
      </c>
      <c r="BG113" s="602">
        <v>0</v>
      </c>
      <c r="BH113" s="602">
        <v>4</v>
      </c>
    </row>
    <row r="114" spans="2:60" s="602" customFormat="1" ht="14.4">
      <c r="B114" s="8" t="str">
        <f>Processes!D141</f>
        <v>EXPOTH</v>
      </c>
      <c r="C114" s="8" t="str">
        <f>Processes!E141</f>
        <v>Export technology - Other non energy related commodities</v>
      </c>
      <c r="D114" s="216" t="str">
        <f t="shared" ref="D114" si="23">IF(LEN(B114)=6,RIGHT(B114,3),RIGHT(B114,4))</f>
        <v>OTH</v>
      </c>
      <c r="E114" s="482"/>
      <c r="F114" s="1119" t="str">
        <f>IFERROR(VLOOKUP(D114,$E$123:$F$176,2,FALSE),"MKr19")</f>
        <v>MKr14</v>
      </c>
      <c r="G114" s="483">
        <f>IFERROR(INDEX($G$123:$AU$178,MATCH($D114,$E$123:$E$178,0),MATCH(G$6,$G$122:$AU$122,0)),0)*$E$195</f>
        <v>9.5</v>
      </c>
      <c r="H114" s="483">
        <f>IFERROR(INDEX($G$123:$AU$178,MATCH($D114,$E$123:$E$178,0),MATCH(H$6,$G$122:$AU$122,0)),0)*$E$195</f>
        <v>9.5</v>
      </c>
      <c r="I114" s="483">
        <f>IFERROR(INDEX($G$123:$AU$178,MATCH($D114,$E$123:$E$178,0),MATCH(I$6,$G$122:$AU$122,0)),0)*$E$195</f>
        <v>9.5</v>
      </c>
      <c r="J114" s="483">
        <f>IFERROR(INDEX($G$123:$AU$178,MATCH($D114,$E$123:$E$178,0),MATCH(J$6,$G$122:$AU$122,0)),0)*$E$195</f>
        <v>9.5</v>
      </c>
      <c r="K114" s="483">
        <f>IFERROR(INDEX($G$123:$AU$178,MATCH($D114,$E$123:$E$178,0),MATCH(K$6,$G$122:$AU$122,0)),0)*$E$195</f>
        <v>9.5</v>
      </c>
      <c r="L114" s="483">
        <f>IFERROR(INDEX($G$123:$AU$178,MATCH($D114,$E$123:$E$178,0),MATCH(L$6,$G$122:$AU$122,0)),0)*$E$195</f>
        <v>9.5</v>
      </c>
      <c r="M114" s="483">
        <f>IFERROR(INDEX($G$123:$AU$178,MATCH($D114,$E$123:$E$178,0),MATCH(M$6,$G$122:$AU$122,0)),0)*$E$195</f>
        <v>9.5</v>
      </c>
      <c r="N114" s="483">
        <f>IFERROR(INDEX($G$123:$AU$178,MATCH($D114,$E$123:$E$178,0),MATCH(N$6,$G$122:$AU$122,0)),0)*$E$195</f>
        <v>9.5</v>
      </c>
      <c r="O114" s="483">
        <f>IFERROR(INDEX($G$123:$AU$178,MATCH($D114,$E$123:$E$178,0),MATCH(O$6,$G$122:$AU$122,0)),0)*$E$195</f>
        <v>9.5</v>
      </c>
      <c r="P114" s="483">
        <f>IFERROR(INDEX($G$123:$AU$178,MATCH($D114,$E$123:$E$178,0),MATCH(P$6,$G$122:$AU$122,0)),0)*$E$195</f>
        <v>9.5</v>
      </c>
      <c r="Q114" s="483">
        <f>IFERROR(INDEX($G$123:$AU$178,MATCH($D114,$E$123:$E$178,0),MATCH(Q$6,$G$122:$AU$122,0)),0)*$E$195</f>
        <v>9.5</v>
      </c>
      <c r="R114" s="483">
        <f>IFERROR(INDEX($G$123:$AU$178,MATCH($D114,$E$123:$E$178,0),MATCH(R$6,$G$122:$AU$122,0)),0)*$E$195</f>
        <v>9.5</v>
      </c>
      <c r="S114" s="483">
        <f>IFERROR(INDEX($G$123:$AU$178,MATCH($D114,$E$123:$E$178,0),MATCH(S$6,$G$122:$AU$122,0)),0)*$E$195</f>
        <v>9.5</v>
      </c>
      <c r="T114" s="483">
        <f>IFERROR(INDEX($G$123:$AU$178,MATCH($D114,$E$123:$E$178,0),MATCH(T$6,$G$122:$AU$122,0)),0)*$E$195</f>
        <v>9.5</v>
      </c>
      <c r="U114" s="483">
        <f>IFERROR(INDEX($G$123:$AU$178,MATCH($D114,$E$123:$E$178,0),MATCH(U$6,$G$122:$AU$122,0)),0)*$E$195</f>
        <v>9.5</v>
      </c>
      <c r="V114" s="483">
        <f>IFERROR(INDEX($G$123:$AU$178,MATCH($D114,$E$123:$E$178,0),MATCH(V$6,$G$122:$AU$122,0)),0)*$E$195</f>
        <v>9.5</v>
      </c>
      <c r="W114" s="483">
        <f>IFERROR(INDEX($G$123:$AU$178,MATCH($D114,$E$123:$E$178,0),MATCH(W$6,$G$122:$AU$122,0)),0)*$E$195</f>
        <v>9.5</v>
      </c>
      <c r="X114" s="483">
        <f>IFERROR(INDEX($G$123:$AU$178,MATCH($D114,$E$123:$E$178,0),MATCH(X$6,$G$122:$AU$122,0)),0)*$E$195</f>
        <v>9.5</v>
      </c>
      <c r="Y114" s="483">
        <f>IFERROR(INDEX($G$123:$AU$178,MATCH($D114,$E$123:$E$178,0),MATCH(Y$6,$G$122:$AU$122,0)),0)*$E$195</f>
        <v>9.5</v>
      </c>
      <c r="Z114" s="483">
        <f>IFERROR(INDEX($G$123:$AU$178,MATCH($D114,$E$123:$E$178,0),MATCH(Z$6,$G$122:$AU$122,0)),0)*$E$195</f>
        <v>9.5</v>
      </c>
      <c r="AA114" s="483">
        <f>IFERROR(INDEX($G$123:$AU$178,MATCH($D114,$E$123:$E$178,0),MATCH(AA$6,$G$122:$AU$122,0)),0)*$E$195</f>
        <v>9.5</v>
      </c>
      <c r="AB114" s="483">
        <f>IFERROR(INDEX($G$123:$AU$178,MATCH($D114,$E$123:$E$178,0),MATCH(AB$6,$G$122:$AU$122,0)),0)*$E$195</f>
        <v>9.5</v>
      </c>
      <c r="AC114" s="483">
        <f>IFERROR(INDEX($G$123:$AU$178,MATCH($D114,$E$123:$E$178,0),MATCH(AC$6,$G$122:$AU$122,0)),0)*$E$195</f>
        <v>9.5</v>
      </c>
      <c r="AD114" s="483">
        <f>IFERROR(INDEX($G$123:$AU$178,MATCH($D114,$E$123:$E$178,0),MATCH(AD$6,$G$122:$AU$122,0)),0)*$E$195</f>
        <v>9.5</v>
      </c>
      <c r="AE114" s="483">
        <f>IFERROR(INDEX($G$123:$AU$178,MATCH($D114,$E$123:$E$178,0),MATCH(AE$6,$G$122:$AU$122,0)),0)*$E$195</f>
        <v>9.5</v>
      </c>
      <c r="AF114" s="483">
        <f>IFERROR(INDEX($G$123:$AU$178,MATCH($D114,$E$123:$E$178,0),MATCH(AF$6,$G$122:$AU$122,0)),0)*$E$195</f>
        <v>9.5</v>
      </c>
      <c r="AG114" s="483">
        <f>IFERROR(INDEX($G$123:$AU$178,MATCH($D114,$E$123:$E$178,0),MATCH(AG$6,$G$122:$AU$122,0)),0)*$E$195</f>
        <v>9.5</v>
      </c>
      <c r="AH114" s="483">
        <f>IFERROR(INDEX($G$123:$AU$178,MATCH($D114,$E$123:$E$178,0),MATCH(AH$6,$G$122:$AU$122,0)),0)*$E$195</f>
        <v>9.5</v>
      </c>
      <c r="AI114" s="483">
        <f>IFERROR(INDEX($G$123:$AU$178,MATCH($D114,$E$123:$E$178,0),MATCH(AI$6,$G$122:$AU$122,0)),0)*$E$195</f>
        <v>9.5</v>
      </c>
      <c r="AJ114" s="483">
        <f>IFERROR(INDEX($G$123:$AU$178,MATCH($D114,$E$123:$E$178,0),MATCH(AJ$6,$G$122:$AU$122,0)),0)*$E$195</f>
        <v>9.5</v>
      </c>
      <c r="AK114" s="483">
        <f>IFERROR(INDEX($G$123:$AU$178,MATCH($D114,$E$123:$E$178,0),MATCH(AK$6,$G$122:$AU$122,0)),0)*$E$195</f>
        <v>9.5</v>
      </c>
      <c r="AL114" s="483">
        <f>IFERROR(INDEX($G$123:$AU$178,MATCH($D114,$E$123:$E$178,0),MATCH(AL$6,$G$122:$AU$122,0)),0)*$E$195</f>
        <v>9.5</v>
      </c>
      <c r="AM114" s="483">
        <f>IFERROR(INDEX($G$123:$AU$178,MATCH($D114,$E$123:$E$178,0),MATCH(AM$6,$G$122:$AU$122,0)),0)*$E$195</f>
        <v>9.5</v>
      </c>
      <c r="AN114" s="483">
        <f>IFERROR(INDEX($G$123:$AU$178,MATCH($D114,$E$123:$E$178,0),MATCH(AN$6,$G$122:$AU$122,0)),0)*$E$195</f>
        <v>9.5</v>
      </c>
      <c r="AO114" s="483">
        <f>IFERROR(INDEX($G$123:$AU$178,MATCH($D114,$E$123:$E$178,0),MATCH(AO$6,$G$122:$AU$122,0)),0)*$E$195</f>
        <v>9.5</v>
      </c>
      <c r="AP114" s="483">
        <f>IFERROR(INDEX($G$123:$AU$178,MATCH($D114,$E$123:$E$178,0),MATCH(AP$6,$G$122:$AU$122,0)),0)*$E$195</f>
        <v>9.5</v>
      </c>
      <c r="AQ114" s="483">
        <f>IFERROR(INDEX($G$123:$AU$178,MATCH($D114,$E$123:$E$178,0),MATCH(AQ$6,$G$122:$AU$122,0)),0)*$E$195</f>
        <v>9.5</v>
      </c>
      <c r="AR114" s="483">
        <f>IFERROR(INDEX($G$123:$AU$178,MATCH($D114,$E$123:$E$178,0),MATCH(AR$6,$G$122:$AU$122,0)),0)*$E$195</f>
        <v>9.5</v>
      </c>
      <c r="AS114" s="483">
        <f>IFERROR(INDEX($G$123:$AU$178,MATCH($D114,$E$123:$E$178,0),MATCH(AS$6,$G$122:$AU$122,0)),0)*$E$195</f>
        <v>9.5</v>
      </c>
      <c r="AT114" s="483">
        <f>IFERROR(INDEX($G$123:$AU$178,MATCH($D114,$E$123:$E$178,0),MATCH(AT$6,$G$122:$AU$122,0)),0)*$E$195</f>
        <v>9.5</v>
      </c>
      <c r="AU114" s="483">
        <f>IFERROR(INDEX($G$123:$AU$178,MATCH($D114,$E$123:$E$178,0),MATCH(AU$6,$G$122:$AU$122,0)),0)*$E$195</f>
        <v>9.5</v>
      </c>
      <c r="AV114" s="602">
        <v>5</v>
      </c>
      <c r="AW114" s="602">
        <v>0</v>
      </c>
      <c r="AX114" s="602">
        <v>0</v>
      </c>
      <c r="AY114" s="602">
        <v>0</v>
      </c>
      <c r="AZ114" s="602">
        <v>4</v>
      </c>
      <c r="BA114" s="602">
        <v>0</v>
      </c>
      <c r="BB114" s="602">
        <v>0</v>
      </c>
      <c r="BC114" s="602">
        <v>0</v>
      </c>
      <c r="BD114" s="602">
        <v>4</v>
      </c>
      <c r="BE114" s="602">
        <v>0</v>
      </c>
      <c r="BF114" s="602">
        <v>0</v>
      </c>
      <c r="BG114" s="602">
        <v>0</v>
      </c>
      <c r="BH114" s="602">
        <v>4</v>
      </c>
    </row>
    <row r="115" spans="2:60" ht="14.4">
      <c r="B115" s="8"/>
      <c r="C115" s="8"/>
      <c r="D115" s="216"/>
      <c r="F115" s="100"/>
      <c r="G115" s="483"/>
      <c r="H115" s="483"/>
      <c r="I115" s="483"/>
      <c r="J115" s="483"/>
      <c r="K115" s="483"/>
      <c r="L115" s="483"/>
      <c r="M115" s="483"/>
      <c r="N115" s="483"/>
      <c r="O115" s="483"/>
      <c r="P115" s="483"/>
      <c r="Q115" s="483"/>
      <c r="R115" s="483"/>
      <c r="S115" s="483"/>
      <c r="T115" s="483"/>
      <c r="U115" s="483"/>
    </row>
    <row r="116" spans="2:60" ht="14.4">
      <c r="B116" s="8"/>
      <c r="C116" s="8"/>
      <c r="D116" s="216"/>
      <c r="F116" s="100"/>
      <c r="G116" s="483"/>
      <c r="H116" s="483"/>
      <c r="I116" s="483"/>
      <c r="J116" s="483"/>
      <c r="K116" s="483"/>
      <c r="L116" s="483"/>
      <c r="M116" s="483"/>
      <c r="N116" s="483"/>
      <c r="O116" s="483"/>
      <c r="P116" s="483"/>
      <c r="Q116" s="483"/>
      <c r="R116" s="483"/>
      <c r="S116" s="483"/>
      <c r="T116" s="483"/>
      <c r="U116" s="483"/>
    </row>
    <row r="117" spans="2:60" ht="14.4">
      <c r="B117" s="8"/>
      <c r="C117" s="8"/>
      <c r="D117" s="216"/>
      <c r="F117" s="100"/>
      <c r="G117" s="483"/>
      <c r="H117" s="483"/>
      <c r="I117" s="483"/>
      <c r="J117" s="483"/>
      <c r="K117" s="483"/>
      <c r="L117" s="483"/>
      <c r="M117" s="483"/>
      <c r="N117" s="483"/>
      <c r="O117" s="483"/>
      <c r="P117" s="483"/>
      <c r="Q117" s="483"/>
      <c r="R117" s="483"/>
      <c r="S117" s="483"/>
      <c r="T117" s="483"/>
      <c r="U117" s="483"/>
    </row>
    <row r="118" spans="2:60">
      <c r="B118" s="8"/>
      <c r="C118" s="1309" t="s">
        <v>838</v>
      </c>
      <c r="D118" s="1309"/>
      <c r="E118" s="1309"/>
      <c r="F118" s="1309"/>
      <c r="G118" s="1309"/>
      <c r="H118" s="1309"/>
      <c r="I118" s="1309"/>
      <c r="J118" s="1309"/>
      <c r="K118" s="1309"/>
      <c r="L118" s="1309"/>
    </row>
    <row r="119" spans="2:60">
      <c r="B119" s="8"/>
      <c r="C119" s="1309"/>
      <c r="D119" s="1309"/>
      <c r="E119" s="1309"/>
      <c r="F119" s="1309"/>
      <c r="G119" s="1309"/>
      <c r="H119" s="1309"/>
      <c r="I119" s="1309"/>
      <c r="J119" s="1309"/>
      <c r="K119" s="1309"/>
      <c r="L119" s="1309"/>
    </row>
    <row r="120" spans="2:60" s="602" customFormat="1" ht="20.399999999999999">
      <c r="B120" s="8"/>
      <c r="C120" s="1076"/>
      <c r="D120" s="1076"/>
      <c r="E120" s="1076"/>
      <c r="F120" s="1076"/>
      <c r="G120" s="1076"/>
      <c r="H120" s="1076"/>
      <c r="I120" s="1076"/>
      <c r="J120" s="1076"/>
      <c r="K120" s="1076"/>
      <c r="L120" s="1076"/>
    </row>
    <row r="121" spans="2:60">
      <c r="B121" s="8"/>
      <c r="C121" s="8"/>
      <c r="D121" s="216"/>
      <c r="E121" s="397"/>
      <c r="F121" s="100"/>
    </row>
    <row r="122" spans="2:60" ht="13.8">
      <c r="B122" s="602"/>
      <c r="C122" s="602"/>
      <c r="D122" s="1077"/>
      <c r="E122" s="1077" t="s">
        <v>792</v>
      </c>
      <c r="F122" s="1046" t="s">
        <v>793</v>
      </c>
      <c r="G122" s="1078">
        <v>2010</v>
      </c>
      <c r="H122" s="1078">
        <v>2011</v>
      </c>
      <c r="I122" s="1078">
        <v>2012</v>
      </c>
      <c r="J122" s="1078">
        <v>2013</v>
      </c>
      <c r="K122" s="1078">
        <v>2014</v>
      </c>
      <c r="L122" s="1078">
        <v>2015</v>
      </c>
      <c r="M122" s="1078">
        <v>2016</v>
      </c>
      <c r="N122" s="1078">
        <v>2017</v>
      </c>
      <c r="O122" s="1078">
        <v>2018</v>
      </c>
      <c r="P122" s="1078">
        <v>2019</v>
      </c>
      <c r="Q122" s="1078">
        <v>2020</v>
      </c>
      <c r="R122" s="1078">
        <v>2021</v>
      </c>
      <c r="S122" s="1078">
        <v>2022</v>
      </c>
      <c r="T122" s="1078">
        <v>2023</v>
      </c>
      <c r="U122" s="1078">
        <v>2024</v>
      </c>
      <c r="V122" s="1078">
        <v>2025</v>
      </c>
      <c r="W122" s="1078">
        <v>2026</v>
      </c>
      <c r="X122" s="1078">
        <v>2027</v>
      </c>
      <c r="Y122" s="1078">
        <v>2028</v>
      </c>
      <c r="Z122" s="1078">
        <v>2029</v>
      </c>
      <c r="AA122" s="1078">
        <v>2030</v>
      </c>
      <c r="AB122" s="1078">
        <v>2031</v>
      </c>
      <c r="AC122" s="1078">
        <v>2032</v>
      </c>
      <c r="AD122" s="1078">
        <v>2033</v>
      </c>
      <c r="AE122" s="1078">
        <v>2034</v>
      </c>
      <c r="AF122" s="1078">
        <v>2035</v>
      </c>
      <c r="AG122" s="1078">
        <v>2036</v>
      </c>
      <c r="AH122" s="1078">
        <v>2037</v>
      </c>
      <c r="AI122" s="1078">
        <v>2038</v>
      </c>
      <c r="AJ122" s="1078">
        <v>2039</v>
      </c>
      <c r="AK122" s="1078">
        <v>2040</v>
      </c>
      <c r="AL122" s="1078">
        <v>2041</v>
      </c>
      <c r="AM122" s="1078">
        <v>2042</v>
      </c>
      <c r="AN122" s="1078">
        <v>2043</v>
      </c>
      <c r="AO122" s="1078">
        <v>2044</v>
      </c>
      <c r="AP122" s="1078">
        <v>2045</v>
      </c>
      <c r="AQ122" s="1078">
        <v>2046</v>
      </c>
      <c r="AR122" s="1078">
        <v>2047</v>
      </c>
      <c r="AS122" s="1078">
        <v>2048</v>
      </c>
      <c r="AT122" s="1078">
        <v>2049</v>
      </c>
      <c r="AU122" s="1078">
        <v>2050</v>
      </c>
      <c r="AV122" s="602"/>
      <c r="AW122" s="602"/>
      <c r="AX122" s="602"/>
      <c r="AY122" s="602"/>
      <c r="AZ122" s="602"/>
      <c r="BA122" s="602"/>
    </row>
    <row r="123" spans="2:60">
      <c r="B123" s="602"/>
      <c r="C123" s="602"/>
      <c r="D123" s="1077"/>
      <c r="E123" s="1077" t="s">
        <v>40</v>
      </c>
      <c r="F123" s="1079" t="s">
        <v>1619</v>
      </c>
      <c r="G123" s="1080">
        <f>G218</f>
        <v>23.1</v>
      </c>
      <c r="H123" s="1080">
        <f t="shared" ref="H123:N124" si="24">H218</f>
        <v>27.7</v>
      </c>
      <c r="I123" s="1080">
        <f t="shared" si="24"/>
        <v>23.9</v>
      </c>
      <c r="J123" s="1080">
        <f t="shared" si="24"/>
        <v>20.3</v>
      </c>
      <c r="K123" s="1080">
        <f t="shared" si="24"/>
        <v>17.2</v>
      </c>
      <c r="L123" s="1080">
        <f t="shared" si="24"/>
        <v>15.7</v>
      </c>
      <c r="M123" s="1080">
        <f t="shared" si="24"/>
        <v>12.2</v>
      </c>
      <c r="N123" s="1080">
        <f t="shared" si="24"/>
        <v>11.7</v>
      </c>
      <c r="O123" s="1081">
        <f>VLOOKUP(O$122,$C$287:$O$319,4)</f>
        <v>22.935796128023767</v>
      </c>
      <c r="P123" s="1081">
        <f t="shared" ref="P123:AU123" si="25">VLOOKUP(P$122,$C$287:$O$319,4)</f>
        <v>15.532766006190153</v>
      </c>
      <c r="Q123" s="1081">
        <f t="shared" si="25"/>
        <v>12.929551889587877</v>
      </c>
      <c r="R123" s="1081">
        <f t="shared" si="25"/>
        <v>13.166058954324894</v>
      </c>
      <c r="S123" s="1081">
        <f t="shared" si="25"/>
        <v>13.673473481430243</v>
      </c>
      <c r="T123" s="1081">
        <f t="shared" si="25"/>
        <v>14.173926683886389</v>
      </c>
      <c r="U123" s="1081">
        <f t="shared" si="25"/>
        <v>14.64740072098045</v>
      </c>
      <c r="V123" s="1081">
        <f t="shared" si="25"/>
        <v>14.580898828103843</v>
      </c>
      <c r="W123" s="1081">
        <f t="shared" si="25"/>
        <v>14.5316584938834</v>
      </c>
      <c r="X123" s="1081">
        <f t="shared" si="25"/>
        <v>14.477230593088336</v>
      </c>
      <c r="Y123" s="1081">
        <f t="shared" si="25"/>
        <v>14.413190648189367</v>
      </c>
      <c r="Z123" s="1081">
        <f t="shared" si="25"/>
        <v>14.343963605486476</v>
      </c>
      <c r="AA123" s="1081">
        <f t="shared" si="25"/>
        <v>14.266503152082981</v>
      </c>
      <c r="AB123" s="1081">
        <f t="shared" si="25"/>
        <v>14.23069306413351</v>
      </c>
      <c r="AC123" s="1081">
        <f t="shared" si="25"/>
        <v>14.195037264254136</v>
      </c>
      <c r="AD123" s="1081">
        <f t="shared" si="25"/>
        <v>14.159114470166005</v>
      </c>
      <c r="AE123" s="1081">
        <f t="shared" si="25"/>
        <v>14.123353426479357</v>
      </c>
      <c r="AF123" s="1081">
        <f t="shared" si="25"/>
        <v>14.087572006623748</v>
      </c>
      <c r="AG123" s="1081">
        <f t="shared" si="25"/>
        <v>14.051985690698709</v>
      </c>
      <c r="AH123" s="1081">
        <f t="shared" si="25"/>
        <v>14.016171250456402</v>
      </c>
      <c r="AI123" s="1081">
        <f t="shared" si="25"/>
        <v>13.980510738351196</v>
      </c>
      <c r="AJ123" s="1081">
        <f t="shared" si="25"/>
        <v>13.944654498795146</v>
      </c>
      <c r="AK123" s="1081">
        <f t="shared" si="25"/>
        <v>13.908861871625055</v>
      </c>
      <c r="AL123" s="1081">
        <f t="shared" si="25"/>
        <v>13.873069138182171</v>
      </c>
      <c r="AM123" s="1081">
        <f t="shared" si="25"/>
        <v>13.836610452807903</v>
      </c>
      <c r="AN123" s="1081">
        <f t="shared" si="25"/>
        <v>13.800150557366436</v>
      </c>
      <c r="AO123" s="1081">
        <f t="shared" si="25"/>
        <v>13.763689450310618</v>
      </c>
      <c r="AP123" s="1081">
        <f t="shared" si="25"/>
        <v>13.727227130091334</v>
      </c>
      <c r="AQ123" s="1081">
        <f t="shared" si="25"/>
        <v>13.690763595157463</v>
      </c>
      <c r="AR123" s="1081">
        <f t="shared" si="25"/>
        <v>13.654298843955917</v>
      </c>
      <c r="AS123" s="1081">
        <f t="shared" si="25"/>
        <v>13.617832874931624</v>
      </c>
      <c r="AT123" s="1081">
        <f t="shared" si="25"/>
        <v>13.581365686527514</v>
      </c>
      <c r="AU123" s="1081">
        <f t="shared" si="25"/>
        <v>13.544897277184536</v>
      </c>
      <c r="AV123" s="1080"/>
      <c r="AW123" s="602"/>
      <c r="AX123" s="602"/>
      <c r="AY123" s="602"/>
      <c r="AZ123" s="602"/>
      <c r="BA123" s="602"/>
    </row>
    <row r="124" spans="2:60">
      <c r="B124" s="602"/>
      <c r="C124" s="602"/>
      <c r="D124" s="1077"/>
      <c r="E124" s="1077" t="s">
        <v>93</v>
      </c>
      <c r="F124" s="1079" t="s">
        <v>1619</v>
      </c>
      <c r="G124" s="1080">
        <f>G219</f>
        <v>76.2</v>
      </c>
      <c r="H124" s="1080">
        <f t="shared" si="24"/>
        <v>106.1</v>
      </c>
      <c r="I124" s="1080">
        <f t="shared" si="24"/>
        <v>112.9</v>
      </c>
      <c r="J124" s="1080">
        <f t="shared" si="24"/>
        <v>100.3</v>
      </c>
      <c r="K124" s="1080">
        <f t="shared" si="24"/>
        <v>97.3</v>
      </c>
      <c r="L124" s="1080">
        <f t="shared" si="24"/>
        <v>62.7</v>
      </c>
      <c r="M124" s="1080">
        <f t="shared" si="24"/>
        <v>59.9</v>
      </c>
      <c r="N124" s="1080">
        <f t="shared" si="24"/>
        <v>63.9</v>
      </c>
      <c r="O124" s="1081">
        <f>VLOOKUP(O$122,$C$287:$O$319,2)</f>
        <v>78.592912119302227</v>
      </c>
      <c r="P124" s="1081">
        <f t="shared" ref="P124:AU124" si="26">VLOOKUP(P$122,$C$287:$O$319,2)</f>
        <v>72.66780821917807</v>
      </c>
      <c r="Q124" s="1081">
        <f t="shared" si="26"/>
        <v>71.191547947610658</v>
      </c>
      <c r="R124" s="1081">
        <f t="shared" si="26"/>
        <v>49.181117057429148</v>
      </c>
      <c r="S124" s="1081">
        <f t="shared" si="26"/>
        <v>52.581323432074825</v>
      </c>
      <c r="T124" s="1081">
        <f t="shared" si="26"/>
        <v>54.889966476332738</v>
      </c>
      <c r="U124" s="1081">
        <f t="shared" si="26"/>
        <v>56.568388062461416</v>
      </c>
      <c r="V124" s="1081">
        <f t="shared" si="26"/>
        <v>57.786429057350325</v>
      </c>
      <c r="W124" s="1081">
        <f t="shared" si="26"/>
        <v>59.146270171698553</v>
      </c>
      <c r="X124" s="1081">
        <f t="shared" si="26"/>
        <v>60.478046986869018</v>
      </c>
      <c r="Y124" s="1081">
        <f t="shared" si="26"/>
        <v>61.703174257304624</v>
      </c>
      <c r="Z124" s="1081">
        <f t="shared" si="26"/>
        <v>62.989602327697277</v>
      </c>
      <c r="AA124" s="1081">
        <f t="shared" si="26"/>
        <v>64.209121548162642</v>
      </c>
      <c r="AB124" s="1081">
        <f t="shared" si="26"/>
        <v>63.901532941943884</v>
      </c>
      <c r="AC124" s="1081">
        <f t="shared" si="26"/>
        <v>63.593944335725141</v>
      </c>
      <c r="AD124" s="1081">
        <f t="shared" si="26"/>
        <v>63.286355729506404</v>
      </c>
      <c r="AE124" s="1081">
        <f t="shared" si="26"/>
        <v>62.978767123287653</v>
      </c>
      <c r="AF124" s="1081">
        <f t="shared" si="26"/>
        <v>62.671178517068917</v>
      </c>
      <c r="AG124" s="1081">
        <f t="shared" si="26"/>
        <v>62.363589910850173</v>
      </c>
      <c r="AH124" s="1081">
        <f t="shared" si="26"/>
        <v>62.056001304631437</v>
      </c>
      <c r="AI124" s="1081">
        <f t="shared" si="26"/>
        <v>61.7484126984127</v>
      </c>
      <c r="AJ124" s="1081">
        <f t="shared" si="26"/>
        <v>61.440824092193949</v>
      </c>
      <c r="AK124" s="1081">
        <f t="shared" si="26"/>
        <v>61.133235485975206</v>
      </c>
      <c r="AL124" s="1081">
        <f t="shared" si="26"/>
        <v>60.825646879756469</v>
      </c>
      <c r="AM124" s="1081">
        <f t="shared" si="26"/>
        <v>60.518058273537719</v>
      </c>
      <c r="AN124" s="1081">
        <f t="shared" si="26"/>
        <v>60.210469667318975</v>
      </c>
      <c r="AO124" s="1081">
        <f t="shared" si="26"/>
        <v>59.902881061100238</v>
      </c>
      <c r="AP124" s="1081">
        <f t="shared" si="26"/>
        <v>59.595292454881495</v>
      </c>
      <c r="AQ124" s="1081">
        <f t="shared" si="26"/>
        <v>59.287703848662751</v>
      </c>
      <c r="AR124" s="1081">
        <f t="shared" si="26"/>
        <v>58.980115242444008</v>
      </c>
      <c r="AS124" s="1081">
        <f t="shared" si="26"/>
        <v>58.672526636225271</v>
      </c>
      <c r="AT124" s="1081">
        <f t="shared" si="26"/>
        <v>58.364938030006527</v>
      </c>
      <c r="AU124" s="1081">
        <f t="shared" si="26"/>
        <v>58.057349423787784</v>
      </c>
      <c r="AV124" s="602"/>
      <c r="AW124" s="602"/>
      <c r="AX124" s="602"/>
      <c r="AY124" s="602"/>
      <c r="AZ124" s="602"/>
      <c r="BA124" s="602"/>
    </row>
    <row r="125" spans="2:60">
      <c r="B125" s="602"/>
      <c r="C125" s="602"/>
      <c r="D125" s="1077"/>
      <c r="E125" s="1077" t="s">
        <v>735</v>
      </c>
      <c r="F125" s="1079" t="s">
        <v>1619</v>
      </c>
      <c r="G125" s="1080">
        <f>G124</f>
        <v>76.2</v>
      </c>
      <c r="H125" s="1080">
        <f t="shared" ref="H125:AU125" si="27">H124</f>
        <v>106.1</v>
      </c>
      <c r="I125" s="1080">
        <f t="shared" si="27"/>
        <v>112.9</v>
      </c>
      <c r="J125" s="1080">
        <f t="shared" si="27"/>
        <v>100.3</v>
      </c>
      <c r="K125" s="1080">
        <f t="shared" si="27"/>
        <v>97.3</v>
      </c>
      <c r="L125" s="1080">
        <f t="shared" si="27"/>
        <v>62.7</v>
      </c>
      <c r="M125" s="1080">
        <f t="shared" si="27"/>
        <v>59.9</v>
      </c>
      <c r="N125" s="1080">
        <f t="shared" si="27"/>
        <v>63.9</v>
      </c>
      <c r="O125" s="1081">
        <f t="shared" si="27"/>
        <v>78.592912119302227</v>
      </c>
      <c r="P125" s="1081">
        <f t="shared" si="27"/>
        <v>72.66780821917807</v>
      </c>
      <c r="Q125" s="1081">
        <f t="shared" si="27"/>
        <v>71.191547947610658</v>
      </c>
      <c r="R125" s="1081">
        <f t="shared" si="27"/>
        <v>49.181117057429148</v>
      </c>
      <c r="S125" s="1081">
        <f t="shared" si="27"/>
        <v>52.581323432074825</v>
      </c>
      <c r="T125" s="1081">
        <f t="shared" si="27"/>
        <v>54.889966476332738</v>
      </c>
      <c r="U125" s="1081">
        <f t="shared" si="27"/>
        <v>56.568388062461416</v>
      </c>
      <c r="V125" s="1081">
        <f t="shared" si="27"/>
        <v>57.786429057350325</v>
      </c>
      <c r="W125" s="1081">
        <f t="shared" si="27"/>
        <v>59.146270171698553</v>
      </c>
      <c r="X125" s="1081">
        <f t="shared" si="27"/>
        <v>60.478046986869018</v>
      </c>
      <c r="Y125" s="1081">
        <f t="shared" si="27"/>
        <v>61.703174257304624</v>
      </c>
      <c r="Z125" s="1081">
        <f t="shared" si="27"/>
        <v>62.989602327697277</v>
      </c>
      <c r="AA125" s="1081">
        <f t="shared" si="27"/>
        <v>64.209121548162642</v>
      </c>
      <c r="AB125" s="1081">
        <f t="shared" si="27"/>
        <v>63.901532941943884</v>
      </c>
      <c r="AC125" s="1081">
        <f t="shared" si="27"/>
        <v>63.593944335725141</v>
      </c>
      <c r="AD125" s="1081">
        <f t="shared" si="27"/>
        <v>63.286355729506404</v>
      </c>
      <c r="AE125" s="1081">
        <f t="shared" si="27"/>
        <v>62.978767123287653</v>
      </c>
      <c r="AF125" s="1081">
        <f t="shared" si="27"/>
        <v>62.671178517068917</v>
      </c>
      <c r="AG125" s="1081">
        <f t="shared" si="27"/>
        <v>62.363589910850173</v>
      </c>
      <c r="AH125" s="1081">
        <f t="shared" si="27"/>
        <v>62.056001304631437</v>
      </c>
      <c r="AI125" s="1081">
        <f t="shared" si="27"/>
        <v>61.7484126984127</v>
      </c>
      <c r="AJ125" s="1081">
        <f t="shared" si="27"/>
        <v>61.440824092193949</v>
      </c>
      <c r="AK125" s="1081">
        <f t="shared" si="27"/>
        <v>61.133235485975206</v>
      </c>
      <c r="AL125" s="1081">
        <f t="shared" si="27"/>
        <v>60.825646879756469</v>
      </c>
      <c r="AM125" s="1081">
        <f t="shared" si="27"/>
        <v>60.518058273537719</v>
      </c>
      <c r="AN125" s="1081">
        <f t="shared" si="27"/>
        <v>60.210469667318975</v>
      </c>
      <c r="AO125" s="1081">
        <f t="shared" si="27"/>
        <v>59.902881061100238</v>
      </c>
      <c r="AP125" s="1081">
        <f t="shared" si="27"/>
        <v>59.595292454881495</v>
      </c>
      <c r="AQ125" s="1081">
        <f t="shared" si="27"/>
        <v>59.287703848662751</v>
      </c>
      <c r="AR125" s="1081">
        <f t="shared" si="27"/>
        <v>58.980115242444008</v>
      </c>
      <c r="AS125" s="1081">
        <f t="shared" si="27"/>
        <v>58.672526636225271</v>
      </c>
      <c r="AT125" s="1081">
        <f t="shared" si="27"/>
        <v>58.364938030006527</v>
      </c>
      <c r="AU125" s="1081">
        <f t="shared" si="27"/>
        <v>58.057349423787784</v>
      </c>
      <c r="AV125" s="602"/>
      <c r="AW125" s="602"/>
      <c r="AX125" s="602"/>
      <c r="AY125" s="602"/>
      <c r="AZ125" s="602"/>
      <c r="BA125" s="602"/>
    </row>
    <row r="126" spans="2:60">
      <c r="B126" s="602"/>
      <c r="C126" s="602"/>
      <c r="D126" s="1077"/>
      <c r="E126" s="1077" t="s">
        <v>76</v>
      </c>
      <c r="F126" s="1079" t="s">
        <v>1619</v>
      </c>
      <c r="G126" s="1080">
        <f>G220</f>
        <v>92.8</v>
      </c>
      <c r="H126" s="1080">
        <f t="shared" ref="H126:N126" si="28">H220</f>
        <v>122.9</v>
      </c>
      <c r="I126" s="1080">
        <f t="shared" si="28"/>
        <v>136.69999999999999</v>
      </c>
      <c r="J126" s="1080">
        <f t="shared" si="28"/>
        <v>122</v>
      </c>
      <c r="K126" s="1080">
        <f t="shared" si="28"/>
        <v>114.8</v>
      </c>
      <c r="L126" s="1080">
        <f t="shared" si="28"/>
        <v>78.2</v>
      </c>
      <c r="M126" s="1080">
        <f t="shared" si="28"/>
        <v>75.3</v>
      </c>
      <c r="N126" s="1080">
        <f t="shared" si="28"/>
        <v>79.400000000000006</v>
      </c>
      <c r="O126" s="1081">
        <f>VLOOKUP(O$122,$C$287:$O$319,8)</f>
        <v>102.40107579472352</v>
      </c>
      <c r="P126" s="1081">
        <f t="shared" ref="P126:AU126" si="29">VLOOKUP(P$122,$C$287:$O$319,8)</f>
        <v>97.746963615472367</v>
      </c>
      <c r="Q126" s="1081">
        <f t="shared" si="29"/>
        <v>96.267025086546809</v>
      </c>
      <c r="R126" s="1081">
        <f t="shared" si="29"/>
        <v>74.282939675183428</v>
      </c>
      <c r="S126" s="1081">
        <f t="shared" si="29"/>
        <v>77.691438545887451</v>
      </c>
      <c r="T126" s="1081">
        <f t="shared" si="29"/>
        <v>80.014522441042786</v>
      </c>
      <c r="U126" s="1081">
        <f t="shared" si="29"/>
        <v>81.712731586007934</v>
      </c>
      <c r="V126" s="1081">
        <f t="shared" si="29"/>
        <v>82.949209412536121</v>
      </c>
      <c r="W126" s="1081">
        <f t="shared" si="29"/>
        <v>84.314672750845261</v>
      </c>
      <c r="X126" s="1081">
        <f t="shared" si="29"/>
        <v>85.652811517689884</v>
      </c>
      <c r="Y126" s="1081">
        <f t="shared" si="29"/>
        <v>86.883932814730045</v>
      </c>
      <c r="Z126" s="1081">
        <f t="shared" si="29"/>
        <v>88.17668470166312</v>
      </c>
      <c r="AA126" s="1081">
        <f t="shared" si="29"/>
        <v>89.399874602600562</v>
      </c>
      <c r="AB126" s="1081">
        <f t="shared" si="29"/>
        <v>89.093730840397711</v>
      </c>
      <c r="AC126" s="1081">
        <f t="shared" si="29"/>
        <v>88.786854893898322</v>
      </c>
      <c r="AD126" s="1081">
        <f t="shared" si="29"/>
        <v>88.481245986171288</v>
      </c>
      <c r="AE126" s="1081">
        <f t="shared" si="29"/>
        <v>88.174869481157842</v>
      </c>
      <c r="AF126" s="1081">
        <f t="shared" si="29"/>
        <v>87.868589672609204</v>
      </c>
      <c r="AG126" s="1081">
        <f t="shared" si="29"/>
        <v>87.561383985383955</v>
      </c>
      <c r="AH126" s="1081">
        <f t="shared" si="29"/>
        <v>87.255260877276157</v>
      </c>
      <c r="AI126" s="1081">
        <f t="shared" si="29"/>
        <v>86.948407292957839</v>
      </c>
      <c r="AJ126" s="1081">
        <f t="shared" si="29"/>
        <v>86.642482546272987</v>
      </c>
      <c r="AK126" s="1081">
        <f t="shared" si="29"/>
        <v>86.336255922780509</v>
      </c>
      <c r="AL126" s="1081">
        <f t="shared" si="29"/>
        <v>86.030029803612607</v>
      </c>
      <c r="AM126" s="1081">
        <f t="shared" si="29"/>
        <v>85.726964003619855</v>
      </c>
      <c r="AN126" s="1081">
        <f t="shared" si="29"/>
        <v>85.423903946081424</v>
      </c>
      <c r="AO126" s="1081">
        <f t="shared" si="29"/>
        <v>85.120849638339479</v>
      </c>
      <c r="AP126" s="1081">
        <f t="shared" si="29"/>
        <v>84.817801087745465</v>
      </c>
      <c r="AQ126" s="1081">
        <f t="shared" si="29"/>
        <v>84.514758301660265</v>
      </c>
      <c r="AR126" s="1081">
        <f t="shared" si="29"/>
        <v>84.211721287454196</v>
      </c>
      <c r="AS126" s="1081">
        <f t="shared" si="29"/>
        <v>83.908690052506984</v>
      </c>
      <c r="AT126" s="1081">
        <f t="shared" si="29"/>
        <v>83.60566460420776</v>
      </c>
      <c r="AU126" s="1081">
        <f t="shared" si="29"/>
        <v>83.302644949955152</v>
      </c>
      <c r="AV126" s="602"/>
      <c r="AW126" s="602"/>
      <c r="AX126" s="602"/>
      <c r="AY126" s="602"/>
      <c r="AZ126" s="602"/>
      <c r="BA126" s="602"/>
    </row>
    <row r="127" spans="2:60">
      <c r="B127" s="602"/>
      <c r="C127" s="602"/>
      <c r="D127" s="1077"/>
      <c r="E127" s="1077" t="s">
        <v>590</v>
      </c>
      <c r="F127" s="1079" t="s">
        <v>1619</v>
      </c>
      <c r="G127" s="1080">
        <f t="shared" ref="G127:AU128" si="30">G126+$E$186</f>
        <v>191.9869989234187</v>
      </c>
      <c r="H127" s="1080">
        <f t="shared" si="30"/>
        <v>222.08699892341872</v>
      </c>
      <c r="I127" s="1080">
        <f t="shared" si="30"/>
        <v>235.88699892341867</v>
      </c>
      <c r="J127" s="1080">
        <f t="shared" si="30"/>
        <v>221.18699892341868</v>
      </c>
      <c r="K127" s="1080">
        <f t="shared" si="30"/>
        <v>213.9869989234187</v>
      </c>
      <c r="L127" s="1080">
        <f>L126+$E$186</f>
        <v>177.3869989234187</v>
      </c>
      <c r="M127" s="1080">
        <f t="shared" si="30"/>
        <v>174.4869989234187</v>
      </c>
      <c r="N127" s="1080">
        <f t="shared" si="30"/>
        <v>178.58699892341872</v>
      </c>
      <c r="O127" s="1081">
        <f t="shared" si="30"/>
        <v>201.58807471814222</v>
      </c>
      <c r="P127" s="1081">
        <f t="shared" si="30"/>
        <v>196.93396253889108</v>
      </c>
      <c r="Q127" s="1081">
        <f t="shared" si="30"/>
        <v>195.45402400996551</v>
      </c>
      <c r="R127" s="1081">
        <f t="shared" si="30"/>
        <v>173.46993859860214</v>
      </c>
      <c r="S127" s="1081">
        <f t="shared" si="30"/>
        <v>176.87843746930616</v>
      </c>
      <c r="T127" s="1081">
        <f t="shared" si="30"/>
        <v>179.20152136446148</v>
      </c>
      <c r="U127" s="1081">
        <f t="shared" si="30"/>
        <v>180.89973050942663</v>
      </c>
      <c r="V127" s="1081">
        <f t="shared" si="30"/>
        <v>182.13620833595482</v>
      </c>
      <c r="W127" s="1081">
        <f t="shared" si="30"/>
        <v>183.50167167426395</v>
      </c>
      <c r="X127" s="1081">
        <f t="shared" si="30"/>
        <v>184.83981044110857</v>
      </c>
      <c r="Y127" s="1081">
        <f t="shared" si="30"/>
        <v>186.07093173814874</v>
      </c>
      <c r="Z127" s="1081">
        <f t="shared" si="30"/>
        <v>187.36368362508182</v>
      </c>
      <c r="AA127" s="1081">
        <f t="shared" si="30"/>
        <v>188.58687352601925</v>
      </c>
      <c r="AB127" s="1081">
        <f t="shared" si="30"/>
        <v>188.2807297638164</v>
      </c>
      <c r="AC127" s="1081">
        <f t="shared" si="30"/>
        <v>187.97385381731704</v>
      </c>
      <c r="AD127" s="1081">
        <f t="shared" si="30"/>
        <v>187.66824490958999</v>
      </c>
      <c r="AE127" s="1081">
        <f t="shared" si="30"/>
        <v>187.36186840457654</v>
      </c>
      <c r="AF127" s="1081">
        <f t="shared" si="30"/>
        <v>187.05558859602792</v>
      </c>
      <c r="AG127" s="1081">
        <f t="shared" si="30"/>
        <v>186.74838290880265</v>
      </c>
      <c r="AH127" s="1081">
        <f t="shared" si="30"/>
        <v>186.44225980069484</v>
      </c>
      <c r="AI127" s="1081">
        <f t="shared" si="30"/>
        <v>186.13540621637654</v>
      </c>
      <c r="AJ127" s="1081">
        <f t="shared" si="30"/>
        <v>185.8294814696917</v>
      </c>
      <c r="AK127" s="1081">
        <f t="shared" si="30"/>
        <v>185.52325484619922</v>
      </c>
      <c r="AL127" s="1081">
        <f t="shared" si="30"/>
        <v>185.21702872703131</v>
      </c>
      <c r="AM127" s="1081">
        <f t="shared" si="30"/>
        <v>184.91396292703854</v>
      </c>
      <c r="AN127" s="1081">
        <f t="shared" si="30"/>
        <v>184.61090286950014</v>
      </c>
      <c r="AO127" s="1081">
        <f t="shared" si="30"/>
        <v>184.30784856175819</v>
      </c>
      <c r="AP127" s="1081">
        <f t="shared" si="30"/>
        <v>184.00480001116415</v>
      </c>
      <c r="AQ127" s="1081">
        <f t="shared" si="30"/>
        <v>183.70175722507895</v>
      </c>
      <c r="AR127" s="1081">
        <f t="shared" si="30"/>
        <v>183.39872021087291</v>
      </c>
      <c r="AS127" s="1081">
        <f t="shared" si="30"/>
        <v>183.09568897592567</v>
      </c>
      <c r="AT127" s="1081">
        <f t="shared" si="30"/>
        <v>182.79266352762647</v>
      </c>
      <c r="AU127" s="1081">
        <f t="shared" si="30"/>
        <v>182.48964387337384</v>
      </c>
      <c r="AV127" s="602"/>
      <c r="AW127" s="602"/>
      <c r="AX127" s="602"/>
      <c r="AY127" s="602"/>
      <c r="AZ127" s="602"/>
      <c r="BA127" s="602"/>
    </row>
    <row r="128" spans="2:60">
      <c r="B128" s="602"/>
      <c r="C128" s="602"/>
      <c r="D128" s="1077"/>
      <c r="E128" s="1077" t="s">
        <v>592</v>
      </c>
      <c r="F128" s="1079" t="s">
        <v>1619</v>
      </c>
      <c r="G128" s="1080">
        <f>G127*1.1</f>
        <v>211.18569881576059</v>
      </c>
      <c r="H128" s="1080">
        <f t="shared" si="30"/>
        <v>321.2739978468374</v>
      </c>
      <c r="I128" s="1080">
        <f t="shared" si="30"/>
        <v>335.07399784683736</v>
      </c>
      <c r="J128" s="1080">
        <f t="shared" si="30"/>
        <v>320.37399784683737</v>
      </c>
      <c r="K128" s="1080">
        <f t="shared" si="30"/>
        <v>313.17399784683738</v>
      </c>
      <c r="L128" s="1080">
        <f>L127+$E$186</f>
        <v>276.57399784683741</v>
      </c>
      <c r="M128" s="1080">
        <f t="shared" si="30"/>
        <v>273.67399784683738</v>
      </c>
      <c r="N128" s="1080">
        <f t="shared" si="30"/>
        <v>277.7739978468374</v>
      </c>
      <c r="O128" s="1081">
        <f t="shared" si="30"/>
        <v>300.77507364156094</v>
      </c>
      <c r="P128" s="1081">
        <f t="shared" si="30"/>
        <v>296.12096146230977</v>
      </c>
      <c r="Q128" s="1081">
        <f t="shared" si="30"/>
        <v>294.64102293338419</v>
      </c>
      <c r="R128" s="1081">
        <f t="shared" si="30"/>
        <v>272.65693752202083</v>
      </c>
      <c r="S128" s="1081">
        <f t="shared" si="30"/>
        <v>276.06543639272485</v>
      </c>
      <c r="T128" s="1081">
        <f t="shared" si="30"/>
        <v>278.38852028788017</v>
      </c>
      <c r="U128" s="1081">
        <f t="shared" si="30"/>
        <v>280.08672943284535</v>
      </c>
      <c r="V128" s="1081">
        <f t="shared" si="30"/>
        <v>281.32320725937353</v>
      </c>
      <c r="W128" s="1081">
        <f t="shared" si="30"/>
        <v>282.68867059768263</v>
      </c>
      <c r="X128" s="1081">
        <f t="shared" si="30"/>
        <v>284.02680936452725</v>
      </c>
      <c r="Y128" s="1081">
        <f t="shared" si="30"/>
        <v>285.25793066156746</v>
      </c>
      <c r="Z128" s="1081">
        <f t="shared" si="30"/>
        <v>286.5506825485005</v>
      </c>
      <c r="AA128" s="1081">
        <f t="shared" si="30"/>
        <v>287.77387244943793</v>
      </c>
      <c r="AB128" s="1081">
        <f t="shared" si="30"/>
        <v>287.46772868723508</v>
      </c>
      <c r="AC128" s="1081">
        <f t="shared" si="30"/>
        <v>287.16085274073572</v>
      </c>
      <c r="AD128" s="1081">
        <f t="shared" si="30"/>
        <v>286.85524383300867</v>
      </c>
      <c r="AE128" s="1081">
        <f t="shared" si="30"/>
        <v>286.54886732799525</v>
      </c>
      <c r="AF128" s="1081">
        <f t="shared" si="30"/>
        <v>286.2425875194466</v>
      </c>
      <c r="AG128" s="1081">
        <f t="shared" si="30"/>
        <v>285.93538183222137</v>
      </c>
      <c r="AH128" s="1081">
        <f t="shared" si="30"/>
        <v>285.62925872411353</v>
      </c>
      <c r="AI128" s="1081">
        <f t="shared" si="30"/>
        <v>285.32240513979525</v>
      </c>
      <c r="AJ128" s="1081">
        <f t="shared" si="30"/>
        <v>285.01648039311038</v>
      </c>
      <c r="AK128" s="1081">
        <f t="shared" si="30"/>
        <v>284.71025376961791</v>
      </c>
      <c r="AL128" s="1081">
        <f t="shared" si="30"/>
        <v>284.40402765045002</v>
      </c>
      <c r="AM128" s="1081">
        <f t="shared" si="30"/>
        <v>284.10096185045722</v>
      </c>
      <c r="AN128" s="1081">
        <f t="shared" si="30"/>
        <v>283.79790179291882</v>
      </c>
      <c r="AO128" s="1081">
        <f t="shared" si="30"/>
        <v>283.49484748517688</v>
      </c>
      <c r="AP128" s="1081">
        <f t="shared" si="30"/>
        <v>283.19179893458283</v>
      </c>
      <c r="AQ128" s="1081">
        <f t="shared" si="30"/>
        <v>282.88875614849763</v>
      </c>
      <c r="AR128" s="1081">
        <f t="shared" si="30"/>
        <v>282.58571913429159</v>
      </c>
      <c r="AS128" s="1081">
        <f t="shared" si="30"/>
        <v>282.28268789934435</v>
      </c>
      <c r="AT128" s="1081">
        <f t="shared" si="30"/>
        <v>281.97966245104516</v>
      </c>
      <c r="AU128" s="1081">
        <f t="shared" si="30"/>
        <v>281.67664279679252</v>
      </c>
      <c r="AV128" s="602"/>
      <c r="AW128" s="602"/>
      <c r="AX128" s="602"/>
      <c r="AY128" s="602"/>
      <c r="AZ128" s="602"/>
      <c r="BA128" s="602"/>
    </row>
    <row r="129" spans="2:53">
      <c r="B129" s="602"/>
      <c r="C129" s="602"/>
      <c r="D129" s="1077"/>
      <c r="E129" s="1077" t="s">
        <v>769</v>
      </c>
      <c r="F129" s="1079" t="s">
        <v>1619</v>
      </c>
      <c r="G129" s="1080">
        <f>G128*2</f>
        <v>422.37139763152118</v>
      </c>
      <c r="H129" s="1080">
        <f t="shared" ref="H129:AU129" si="31">H128*2</f>
        <v>642.54799569367481</v>
      </c>
      <c r="I129" s="1080">
        <f t="shared" si="31"/>
        <v>670.14799569367472</v>
      </c>
      <c r="J129" s="1080">
        <f t="shared" si="31"/>
        <v>640.74799569367474</v>
      </c>
      <c r="K129" s="1080">
        <f t="shared" si="31"/>
        <v>626.34799569367476</v>
      </c>
      <c r="L129" s="1080">
        <f>L128*2</f>
        <v>553.14799569367483</v>
      </c>
      <c r="M129" s="1080">
        <f t="shared" si="31"/>
        <v>547.34799569367476</v>
      </c>
      <c r="N129" s="1080">
        <f t="shared" si="31"/>
        <v>555.54799569367481</v>
      </c>
      <c r="O129" s="1081">
        <f>O128*2</f>
        <v>601.55014728312187</v>
      </c>
      <c r="P129" s="1081">
        <f t="shared" si="31"/>
        <v>592.24192292461953</v>
      </c>
      <c r="Q129" s="1081">
        <f t="shared" si="31"/>
        <v>589.28204586676839</v>
      </c>
      <c r="R129" s="1081">
        <f t="shared" si="31"/>
        <v>545.31387504404165</v>
      </c>
      <c r="S129" s="1081">
        <f t="shared" si="31"/>
        <v>552.1308727854497</v>
      </c>
      <c r="T129" s="1081">
        <f t="shared" si="31"/>
        <v>556.77704057576034</v>
      </c>
      <c r="U129" s="1081">
        <f t="shared" si="31"/>
        <v>560.17345886569069</v>
      </c>
      <c r="V129" s="1081">
        <f t="shared" si="31"/>
        <v>562.64641451874706</v>
      </c>
      <c r="W129" s="1081">
        <f t="shared" si="31"/>
        <v>565.37734119536526</v>
      </c>
      <c r="X129" s="1081">
        <f t="shared" si="31"/>
        <v>568.05361872905451</v>
      </c>
      <c r="Y129" s="1081">
        <f t="shared" si="31"/>
        <v>570.51586132313491</v>
      </c>
      <c r="Z129" s="1081">
        <f t="shared" si="31"/>
        <v>573.10136509700101</v>
      </c>
      <c r="AA129" s="1081">
        <f t="shared" si="31"/>
        <v>575.54774489887586</v>
      </c>
      <c r="AB129" s="1081">
        <f t="shared" si="31"/>
        <v>574.93545737447016</v>
      </c>
      <c r="AC129" s="1081">
        <f t="shared" si="31"/>
        <v>574.32170548147144</v>
      </c>
      <c r="AD129" s="1081">
        <f t="shared" si="31"/>
        <v>573.71048766601734</v>
      </c>
      <c r="AE129" s="1081">
        <f t="shared" si="31"/>
        <v>573.09773465599051</v>
      </c>
      <c r="AF129" s="1081">
        <f t="shared" si="31"/>
        <v>572.4851750388932</v>
      </c>
      <c r="AG129" s="1081">
        <f t="shared" si="31"/>
        <v>571.87076366444273</v>
      </c>
      <c r="AH129" s="1081">
        <f t="shared" si="31"/>
        <v>571.25851744822705</v>
      </c>
      <c r="AI129" s="1081">
        <f t="shared" si="31"/>
        <v>570.6448102795905</v>
      </c>
      <c r="AJ129" s="1081">
        <f t="shared" si="31"/>
        <v>570.03296078622077</v>
      </c>
      <c r="AK129" s="1081">
        <f t="shared" si="31"/>
        <v>569.42050753923581</v>
      </c>
      <c r="AL129" s="1081">
        <f t="shared" si="31"/>
        <v>568.80805530090004</v>
      </c>
      <c r="AM129" s="1081">
        <f t="shared" si="31"/>
        <v>568.20192370091445</v>
      </c>
      <c r="AN129" s="1081">
        <f t="shared" si="31"/>
        <v>567.59580358583764</v>
      </c>
      <c r="AO129" s="1081">
        <f t="shared" si="31"/>
        <v>566.98969497035375</v>
      </c>
      <c r="AP129" s="1081">
        <f t="shared" si="31"/>
        <v>566.38359786916567</v>
      </c>
      <c r="AQ129" s="1081">
        <f t="shared" si="31"/>
        <v>565.77751229699527</v>
      </c>
      <c r="AR129" s="1081">
        <f t="shared" si="31"/>
        <v>565.17143826858319</v>
      </c>
      <c r="AS129" s="1081">
        <f t="shared" si="31"/>
        <v>564.56537579868871</v>
      </c>
      <c r="AT129" s="1081">
        <f t="shared" si="31"/>
        <v>563.95932490209032</v>
      </c>
      <c r="AU129" s="1081">
        <f t="shared" si="31"/>
        <v>563.35328559358504</v>
      </c>
      <c r="AV129" s="602"/>
      <c r="AW129" s="602"/>
      <c r="AX129" s="602"/>
      <c r="AY129" s="602"/>
      <c r="AZ129" s="602"/>
      <c r="BA129" s="602"/>
    </row>
    <row r="130" spans="2:53">
      <c r="B130" s="602"/>
      <c r="C130" s="602"/>
      <c r="D130" s="1077"/>
      <c r="E130" s="1077" t="s">
        <v>45</v>
      </c>
      <c r="F130" s="1079" t="s">
        <v>1619</v>
      </c>
      <c r="G130" s="1080">
        <f>G221</f>
        <v>105.4</v>
      </c>
      <c r="H130" s="1080">
        <f t="shared" ref="H130:N130" si="32">H221</f>
        <v>117.4</v>
      </c>
      <c r="I130" s="1080">
        <f t="shared" si="32"/>
        <v>134.19999999999999</v>
      </c>
      <c r="J130" s="1080">
        <f t="shared" si="32"/>
        <v>123.2</v>
      </c>
      <c r="K130" s="1080">
        <f t="shared" si="32"/>
        <v>113.5</v>
      </c>
      <c r="L130" s="1080">
        <f>L221</f>
        <v>77</v>
      </c>
      <c r="M130" s="1080">
        <f t="shared" si="32"/>
        <v>74</v>
      </c>
      <c r="N130" s="1080">
        <f t="shared" si="32"/>
        <v>78.2</v>
      </c>
      <c r="O130" s="1081">
        <f>VLOOKUP(O$122,$C$287:$O$319,7)</f>
        <v>101.50107579472352</v>
      </c>
      <c r="P130" s="1081">
        <f t="shared" ref="P130:AU130" si="33">VLOOKUP(P$122,$C$287:$O$319,7)</f>
        <v>95.586963615472371</v>
      </c>
      <c r="Q130" s="1081">
        <f t="shared" si="33"/>
        <v>94.107025086546813</v>
      </c>
      <c r="R130" s="1081">
        <f t="shared" si="33"/>
        <v>72.122939675183432</v>
      </c>
      <c r="S130" s="1081">
        <f t="shared" si="33"/>
        <v>75.531438545887454</v>
      </c>
      <c r="T130" s="1081">
        <f t="shared" si="33"/>
        <v>77.854522441042789</v>
      </c>
      <c r="U130" s="1081">
        <f t="shared" si="33"/>
        <v>79.552731586007937</v>
      </c>
      <c r="V130" s="1081">
        <f t="shared" si="33"/>
        <v>80.789209412536124</v>
      </c>
      <c r="W130" s="1081">
        <f t="shared" si="33"/>
        <v>82.154672750845265</v>
      </c>
      <c r="X130" s="1081">
        <f t="shared" si="33"/>
        <v>83.492811517689887</v>
      </c>
      <c r="Y130" s="1081">
        <f t="shared" si="33"/>
        <v>84.723932814730048</v>
      </c>
      <c r="Z130" s="1081">
        <f t="shared" si="33"/>
        <v>86.016684701663124</v>
      </c>
      <c r="AA130" s="1081">
        <f t="shared" si="33"/>
        <v>87.239874602600565</v>
      </c>
      <c r="AB130" s="1081">
        <f t="shared" si="33"/>
        <v>86.933730840397715</v>
      </c>
      <c r="AC130" s="1081">
        <f t="shared" si="33"/>
        <v>86.626854893898326</v>
      </c>
      <c r="AD130" s="1081">
        <f t="shared" si="33"/>
        <v>86.321245986171292</v>
      </c>
      <c r="AE130" s="1081">
        <f t="shared" si="33"/>
        <v>86.014869481157845</v>
      </c>
      <c r="AF130" s="1081">
        <f t="shared" si="33"/>
        <v>85.708589672609207</v>
      </c>
      <c r="AG130" s="1081">
        <f t="shared" si="33"/>
        <v>85.401383985383958</v>
      </c>
      <c r="AH130" s="1081">
        <f t="shared" si="33"/>
        <v>85.095260877276161</v>
      </c>
      <c r="AI130" s="1081">
        <f t="shared" si="33"/>
        <v>84.788407292957842</v>
      </c>
      <c r="AJ130" s="1081">
        <f t="shared" si="33"/>
        <v>84.48248254627299</v>
      </c>
      <c r="AK130" s="1081">
        <f t="shared" si="33"/>
        <v>84.176255922780513</v>
      </c>
      <c r="AL130" s="1081">
        <f t="shared" si="33"/>
        <v>83.87002980361261</v>
      </c>
      <c r="AM130" s="1081">
        <f t="shared" si="33"/>
        <v>83.566964003619859</v>
      </c>
      <c r="AN130" s="1081">
        <f t="shared" si="33"/>
        <v>83.263903946081427</v>
      </c>
      <c r="AO130" s="1081">
        <f t="shared" si="33"/>
        <v>82.960849638339482</v>
      </c>
      <c r="AP130" s="1081">
        <f t="shared" si="33"/>
        <v>82.657801087745469</v>
      </c>
      <c r="AQ130" s="1081">
        <f t="shared" si="33"/>
        <v>82.354758301660269</v>
      </c>
      <c r="AR130" s="1081">
        <f t="shared" si="33"/>
        <v>82.0517212874542</v>
      </c>
      <c r="AS130" s="1081">
        <f t="shared" si="33"/>
        <v>81.748690052506987</v>
      </c>
      <c r="AT130" s="1081">
        <f t="shared" si="33"/>
        <v>81.445664604207764</v>
      </c>
      <c r="AU130" s="1081">
        <f t="shared" si="33"/>
        <v>81.142644949955155</v>
      </c>
      <c r="AV130" s="602"/>
      <c r="AW130" s="602"/>
      <c r="AX130" s="602"/>
      <c r="AY130" s="602"/>
      <c r="AZ130" s="602"/>
      <c r="BA130" s="602"/>
    </row>
    <row r="131" spans="2:53">
      <c r="B131" s="602"/>
      <c r="C131" s="602"/>
      <c r="D131" s="1077"/>
      <c r="E131" s="1077" t="s">
        <v>586</v>
      </c>
      <c r="F131" s="1079" t="s">
        <v>1619</v>
      </c>
      <c r="G131" s="1080">
        <f t="shared" ref="G131:AU132" si="34">G130+$E$185</f>
        <v>169.073753033598</v>
      </c>
      <c r="H131" s="1080">
        <f t="shared" si="34"/>
        <v>181.073753033598</v>
      </c>
      <c r="I131" s="1080">
        <f t="shared" si="34"/>
        <v>197.87375303359798</v>
      </c>
      <c r="J131" s="1080">
        <f t="shared" si="34"/>
        <v>186.87375303359801</v>
      </c>
      <c r="K131" s="1080">
        <f t="shared" si="34"/>
        <v>177.17375303359799</v>
      </c>
      <c r="L131" s="1080">
        <f t="shared" si="34"/>
        <v>140.67375303359799</v>
      </c>
      <c r="M131" s="1080">
        <f t="shared" si="34"/>
        <v>137.67375303359799</v>
      </c>
      <c r="N131" s="1080">
        <f t="shared" si="34"/>
        <v>141.87375303359801</v>
      </c>
      <c r="O131" s="1081">
        <f t="shared" si="34"/>
        <v>165.17482882832152</v>
      </c>
      <c r="P131" s="1081">
        <f t="shared" si="34"/>
        <v>159.26071664907036</v>
      </c>
      <c r="Q131" s="1081">
        <f t="shared" si="34"/>
        <v>157.78077812014482</v>
      </c>
      <c r="R131" s="1081">
        <f t="shared" si="34"/>
        <v>135.79669270878142</v>
      </c>
      <c r="S131" s="1081">
        <f t="shared" si="34"/>
        <v>139.20519157948544</v>
      </c>
      <c r="T131" s="1081">
        <f t="shared" si="34"/>
        <v>141.52827547464079</v>
      </c>
      <c r="U131" s="1081">
        <f t="shared" si="34"/>
        <v>143.22648461960594</v>
      </c>
      <c r="V131" s="1081">
        <f t="shared" si="34"/>
        <v>144.46296244613413</v>
      </c>
      <c r="W131" s="1081">
        <f t="shared" si="34"/>
        <v>145.82842578444325</v>
      </c>
      <c r="X131" s="1081">
        <f t="shared" si="34"/>
        <v>147.16656455128788</v>
      </c>
      <c r="Y131" s="1081">
        <f t="shared" si="34"/>
        <v>148.39768584832805</v>
      </c>
      <c r="Z131" s="1081">
        <f t="shared" si="34"/>
        <v>149.69043773526113</v>
      </c>
      <c r="AA131" s="1081">
        <f t="shared" si="34"/>
        <v>150.91362763619856</v>
      </c>
      <c r="AB131" s="1081">
        <f t="shared" si="34"/>
        <v>150.6074838739957</v>
      </c>
      <c r="AC131" s="1081">
        <f t="shared" si="34"/>
        <v>150.30060792749632</v>
      </c>
      <c r="AD131" s="1081">
        <f t="shared" si="34"/>
        <v>149.9949990197693</v>
      </c>
      <c r="AE131" s="1081">
        <f t="shared" si="34"/>
        <v>149.68862251475585</v>
      </c>
      <c r="AF131" s="1081">
        <f t="shared" si="34"/>
        <v>149.3823427062072</v>
      </c>
      <c r="AG131" s="1081">
        <f t="shared" si="34"/>
        <v>149.07513701898196</v>
      </c>
      <c r="AH131" s="1081">
        <f t="shared" si="34"/>
        <v>148.76901391087415</v>
      </c>
      <c r="AI131" s="1081">
        <f t="shared" si="34"/>
        <v>148.46216032655585</v>
      </c>
      <c r="AJ131" s="1081">
        <f t="shared" si="34"/>
        <v>148.15623557987098</v>
      </c>
      <c r="AK131" s="1081">
        <f t="shared" si="34"/>
        <v>147.8500089563785</v>
      </c>
      <c r="AL131" s="1081">
        <f t="shared" si="34"/>
        <v>147.54378283721061</v>
      </c>
      <c r="AM131" s="1081">
        <f t="shared" si="34"/>
        <v>147.24071703721785</v>
      </c>
      <c r="AN131" s="1081">
        <f t="shared" si="34"/>
        <v>146.93765697967942</v>
      </c>
      <c r="AO131" s="1081">
        <f t="shared" si="34"/>
        <v>146.63460267193747</v>
      </c>
      <c r="AP131" s="1081">
        <f t="shared" si="34"/>
        <v>146.33155412134346</v>
      </c>
      <c r="AQ131" s="1081">
        <f t="shared" si="34"/>
        <v>146.02851133525826</v>
      </c>
      <c r="AR131" s="1081">
        <f t="shared" si="34"/>
        <v>145.72547432105219</v>
      </c>
      <c r="AS131" s="1081">
        <f t="shared" si="34"/>
        <v>145.42244308610498</v>
      </c>
      <c r="AT131" s="1081">
        <f t="shared" si="34"/>
        <v>145.11941763780575</v>
      </c>
      <c r="AU131" s="1081">
        <f t="shared" si="34"/>
        <v>144.81639798355314</v>
      </c>
      <c r="AV131" s="602"/>
      <c r="AW131" s="602"/>
      <c r="AX131" s="602"/>
      <c r="AY131" s="602"/>
      <c r="AZ131" s="602"/>
      <c r="BA131" s="602"/>
    </row>
    <row r="132" spans="2:53">
      <c r="B132" s="602"/>
      <c r="C132" s="602"/>
      <c r="D132" s="1077"/>
      <c r="E132" s="1077" t="s">
        <v>588</v>
      </c>
      <c r="F132" s="1079" t="s">
        <v>1619</v>
      </c>
      <c r="G132" s="1080">
        <f>G131*1.1</f>
        <v>185.98112833695782</v>
      </c>
      <c r="H132" s="1080">
        <f t="shared" si="34"/>
        <v>244.74750606719599</v>
      </c>
      <c r="I132" s="1080">
        <f t="shared" si="34"/>
        <v>261.54750606719597</v>
      </c>
      <c r="J132" s="1080">
        <f t="shared" si="34"/>
        <v>250.547506067196</v>
      </c>
      <c r="K132" s="1080">
        <f t="shared" si="34"/>
        <v>240.84750606719598</v>
      </c>
      <c r="L132" s="1080">
        <f t="shared" si="34"/>
        <v>204.34750606719598</v>
      </c>
      <c r="M132" s="1080">
        <f t="shared" si="34"/>
        <v>201.34750606719598</v>
      </c>
      <c r="N132" s="1080">
        <f t="shared" si="34"/>
        <v>205.547506067196</v>
      </c>
      <c r="O132" s="1081">
        <f t="shared" si="34"/>
        <v>228.84858186191951</v>
      </c>
      <c r="P132" s="1081">
        <f t="shared" si="34"/>
        <v>222.93446968266835</v>
      </c>
      <c r="Q132" s="1081">
        <f t="shared" si="34"/>
        <v>221.45453115374281</v>
      </c>
      <c r="R132" s="1081">
        <f t="shared" si="34"/>
        <v>199.47044574237941</v>
      </c>
      <c r="S132" s="1081">
        <f t="shared" si="34"/>
        <v>202.87894461308343</v>
      </c>
      <c r="T132" s="1081">
        <f t="shared" si="34"/>
        <v>205.20202850823878</v>
      </c>
      <c r="U132" s="1081">
        <f t="shared" si="34"/>
        <v>206.90023765320393</v>
      </c>
      <c r="V132" s="1081">
        <f t="shared" si="34"/>
        <v>208.13671547973212</v>
      </c>
      <c r="W132" s="1081">
        <f t="shared" si="34"/>
        <v>209.50217881804124</v>
      </c>
      <c r="X132" s="1081">
        <f t="shared" si="34"/>
        <v>210.84031758488587</v>
      </c>
      <c r="Y132" s="1081">
        <f t="shared" si="34"/>
        <v>212.07143888192604</v>
      </c>
      <c r="Z132" s="1081">
        <f t="shared" si="34"/>
        <v>213.36419076885912</v>
      </c>
      <c r="AA132" s="1081">
        <f t="shared" si="34"/>
        <v>214.58738066979654</v>
      </c>
      <c r="AB132" s="1081">
        <f t="shared" si="34"/>
        <v>214.28123690759369</v>
      </c>
      <c r="AC132" s="1081">
        <f t="shared" si="34"/>
        <v>213.97436096109431</v>
      </c>
      <c r="AD132" s="1081">
        <f t="shared" si="34"/>
        <v>213.66875205336729</v>
      </c>
      <c r="AE132" s="1081">
        <f t="shared" si="34"/>
        <v>213.36237554835384</v>
      </c>
      <c r="AF132" s="1081">
        <f t="shared" si="34"/>
        <v>213.05609573980519</v>
      </c>
      <c r="AG132" s="1081">
        <f t="shared" si="34"/>
        <v>212.74889005257995</v>
      </c>
      <c r="AH132" s="1081">
        <f t="shared" si="34"/>
        <v>212.44276694447214</v>
      </c>
      <c r="AI132" s="1081">
        <f t="shared" si="34"/>
        <v>212.13591336015384</v>
      </c>
      <c r="AJ132" s="1081">
        <f t="shared" si="34"/>
        <v>211.82998861346897</v>
      </c>
      <c r="AK132" s="1081">
        <f t="shared" si="34"/>
        <v>211.52376198997649</v>
      </c>
      <c r="AL132" s="1081">
        <f t="shared" si="34"/>
        <v>211.2175358708086</v>
      </c>
      <c r="AM132" s="1081">
        <f t="shared" si="34"/>
        <v>210.91447007081584</v>
      </c>
      <c r="AN132" s="1081">
        <f t="shared" si="34"/>
        <v>210.61141001327741</v>
      </c>
      <c r="AO132" s="1081">
        <f t="shared" si="34"/>
        <v>210.30835570553546</v>
      </c>
      <c r="AP132" s="1081">
        <f t="shared" si="34"/>
        <v>210.00530715494145</v>
      </c>
      <c r="AQ132" s="1081">
        <f t="shared" si="34"/>
        <v>209.70226436885625</v>
      </c>
      <c r="AR132" s="1081">
        <f t="shared" si="34"/>
        <v>209.39922735465018</v>
      </c>
      <c r="AS132" s="1081">
        <f t="shared" si="34"/>
        <v>209.09619611970297</v>
      </c>
      <c r="AT132" s="1081">
        <f t="shared" si="34"/>
        <v>208.79317067140374</v>
      </c>
      <c r="AU132" s="1081">
        <f t="shared" si="34"/>
        <v>208.49015101715113</v>
      </c>
      <c r="AV132" s="602"/>
      <c r="AW132" s="602"/>
      <c r="AX132" s="602"/>
      <c r="AY132" s="602"/>
      <c r="AZ132" s="602"/>
      <c r="BA132" s="602"/>
    </row>
    <row r="133" spans="2:53">
      <c r="B133" s="602"/>
      <c r="C133" s="602"/>
      <c r="D133" s="1077"/>
      <c r="E133" s="1077" t="s">
        <v>692</v>
      </c>
      <c r="F133" s="1079" t="s">
        <v>1619</v>
      </c>
      <c r="G133" s="1080">
        <f>G132</f>
        <v>185.98112833695782</v>
      </c>
      <c r="H133" s="1080">
        <f t="shared" ref="H133:AU133" si="35">H132</f>
        <v>244.74750606719599</v>
      </c>
      <c r="I133" s="1080">
        <f t="shared" si="35"/>
        <v>261.54750606719597</v>
      </c>
      <c r="J133" s="1080">
        <f t="shared" si="35"/>
        <v>250.547506067196</v>
      </c>
      <c r="K133" s="1080">
        <f t="shared" si="35"/>
        <v>240.84750606719598</v>
      </c>
      <c r="L133" s="1080">
        <f t="shared" si="35"/>
        <v>204.34750606719598</v>
      </c>
      <c r="M133" s="1080">
        <f t="shared" si="35"/>
        <v>201.34750606719598</v>
      </c>
      <c r="N133" s="1080">
        <f t="shared" si="35"/>
        <v>205.547506067196</v>
      </c>
      <c r="O133" s="1081">
        <f t="shared" si="35"/>
        <v>228.84858186191951</v>
      </c>
      <c r="P133" s="1081">
        <f t="shared" si="35"/>
        <v>222.93446968266835</v>
      </c>
      <c r="Q133" s="1081">
        <f t="shared" si="35"/>
        <v>221.45453115374281</v>
      </c>
      <c r="R133" s="1081">
        <f t="shared" si="35"/>
        <v>199.47044574237941</v>
      </c>
      <c r="S133" s="1081">
        <f t="shared" si="35"/>
        <v>202.87894461308343</v>
      </c>
      <c r="T133" s="1081">
        <f t="shared" si="35"/>
        <v>205.20202850823878</v>
      </c>
      <c r="U133" s="1081">
        <f t="shared" si="35"/>
        <v>206.90023765320393</v>
      </c>
      <c r="V133" s="1081">
        <f t="shared" si="35"/>
        <v>208.13671547973212</v>
      </c>
      <c r="W133" s="1081">
        <f t="shared" si="35"/>
        <v>209.50217881804124</v>
      </c>
      <c r="X133" s="1081">
        <f t="shared" si="35"/>
        <v>210.84031758488587</v>
      </c>
      <c r="Y133" s="1081">
        <f t="shared" si="35"/>
        <v>212.07143888192604</v>
      </c>
      <c r="Z133" s="1081">
        <f t="shared" si="35"/>
        <v>213.36419076885912</v>
      </c>
      <c r="AA133" s="1081">
        <f t="shared" si="35"/>
        <v>214.58738066979654</v>
      </c>
      <c r="AB133" s="1081">
        <f t="shared" si="35"/>
        <v>214.28123690759369</v>
      </c>
      <c r="AC133" s="1081">
        <f t="shared" si="35"/>
        <v>213.97436096109431</v>
      </c>
      <c r="AD133" s="1081">
        <f t="shared" si="35"/>
        <v>213.66875205336729</v>
      </c>
      <c r="AE133" s="1081">
        <f t="shared" si="35"/>
        <v>213.36237554835384</v>
      </c>
      <c r="AF133" s="1081">
        <f t="shared" si="35"/>
        <v>213.05609573980519</v>
      </c>
      <c r="AG133" s="1081">
        <f t="shared" si="35"/>
        <v>212.74889005257995</v>
      </c>
      <c r="AH133" s="1081">
        <f t="shared" si="35"/>
        <v>212.44276694447214</v>
      </c>
      <c r="AI133" s="1081">
        <f t="shared" si="35"/>
        <v>212.13591336015384</v>
      </c>
      <c r="AJ133" s="1081">
        <f t="shared" si="35"/>
        <v>211.82998861346897</v>
      </c>
      <c r="AK133" s="1081">
        <f t="shared" si="35"/>
        <v>211.52376198997649</v>
      </c>
      <c r="AL133" s="1081">
        <f t="shared" si="35"/>
        <v>211.2175358708086</v>
      </c>
      <c r="AM133" s="1081">
        <f t="shared" si="35"/>
        <v>210.91447007081584</v>
      </c>
      <c r="AN133" s="1081">
        <f t="shared" si="35"/>
        <v>210.61141001327741</v>
      </c>
      <c r="AO133" s="1081">
        <f t="shared" si="35"/>
        <v>210.30835570553546</v>
      </c>
      <c r="AP133" s="1081">
        <f t="shared" si="35"/>
        <v>210.00530715494145</v>
      </c>
      <c r="AQ133" s="1081">
        <f t="shared" si="35"/>
        <v>209.70226436885625</v>
      </c>
      <c r="AR133" s="1081">
        <f t="shared" si="35"/>
        <v>209.39922735465018</v>
      </c>
      <c r="AS133" s="1081">
        <f t="shared" si="35"/>
        <v>209.09619611970297</v>
      </c>
      <c r="AT133" s="1081">
        <f t="shared" si="35"/>
        <v>208.79317067140374</v>
      </c>
      <c r="AU133" s="1081">
        <f t="shared" si="35"/>
        <v>208.49015101715113</v>
      </c>
      <c r="AV133" s="602"/>
      <c r="AW133" s="602"/>
      <c r="AX133" s="602"/>
      <c r="AY133" s="602"/>
      <c r="AZ133" s="602"/>
      <c r="BA133" s="602"/>
    </row>
    <row r="134" spans="2:53">
      <c r="B134" s="602"/>
      <c r="C134" s="602"/>
      <c r="D134" s="1077"/>
      <c r="E134" s="1077" t="s">
        <v>767</v>
      </c>
      <c r="F134" s="1079" t="s">
        <v>1619</v>
      </c>
      <c r="G134" s="1080">
        <f>G132*2</f>
        <v>371.96225667391565</v>
      </c>
      <c r="H134" s="1080">
        <f t="shared" ref="H134:AU134" si="36">H132*2</f>
        <v>489.49501213439197</v>
      </c>
      <c r="I134" s="1080">
        <f t="shared" si="36"/>
        <v>523.09501213439194</v>
      </c>
      <c r="J134" s="1080">
        <f t="shared" si="36"/>
        <v>501.09501213439199</v>
      </c>
      <c r="K134" s="1080">
        <f t="shared" si="36"/>
        <v>481.69501213439196</v>
      </c>
      <c r="L134" s="1080">
        <f t="shared" si="36"/>
        <v>408.69501213439196</v>
      </c>
      <c r="M134" s="1080">
        <f t="shared" si="36"/>
        <v>402.69501213439196</v>
      </c>
      <c r="N134" s="1080">
        <f t="shared" si="36"/>
        <v>411.09501213439199</v>
      </c>
      <c r="O134" s="1081">
        <f t="shared" si="36"/>
        <v>457.69716372383903</v>
      </c>
      <c r="P134" s="1081">
        <f t="shared" si="36"/>
        <v>445.8689393653367</v>
      </c>
      <c r="Q134" s="1081">
        <f t="shared" si="36"/>
        <v>442.90906230748561</v>
      </c>
      <c r="R134" s="1081">
        <f t="shared" si="36"/>
        <v>398.94089148475882</v>
      </c>
      <c r="S134" s="1081">
        <f t="shared" si="36"/>
        <v>405.75788922616687</v>
      </c>
      <c r="T134" s="1081">
        <f t="shared" si="36"/>
        <v>410.40405701647757</v>
      </c>
      <c r="U134" s="1081">
        <f t="shared" si="36"/>
        <v>413.80047530640786</v>
      </c>
      <c r="V134" s="1081">
        <f t="shared" si="36"/>
        <v>416.27343095946424</v>
      </c>
      <c r="W134" s="1081">
        <f t="shared" si="36"/>
        <v>419.00435763608249</v>
      </c>
      <c r="X134" s="1081">
        <f t="shared" si="36"/>
        <v>421.68063516977173</v>
      </c>
      <c r="Y134" s="1081">
        <f t="shared" si="36"/>
        <v>424.14287776385208</v>
      </c>
      <c r="Z134" s="1081">
        <f t="shared" si="36"/>
        <v>426.72838153771823</v>
      </c>
      <c r="AA134" s="1081">
        <f t="shared" si="36"/>
        <v>429.17476133959309</v>
      </c>
      <c r="AB134" s="1081">
        <f t="shared" si="36"/>
        <v>428.56247381518739</v>
      </c>
      <c r="AC134" s="1081">
        <f t="shared" si="36"/>
        <v>427.94872192218861</v>
      </c>
      <c r="AD134" s="1081">
        <f t="shared" si="36"/>
        <v>427.33750410673457</v>
      </c>
      <c r="AE134" s="1081">
        <f t="shared" si="36"/>
        <v>426.72475109670768</v>
      </c>
      <c r="AF134" s="1081">
        <f t="shared" si="36"/>
        <v>426.11219147961037</v>
      </c>
      <c r="AG134" s="1081">
        <f t="shared" si="36"/>
        <v>425.4977801051599</v>
      </c>
      <c r="AH134" s="1081">
        <f t="shared" si="36"/>
        <v>424.88553388894428</v>
      </c>
      <c r="AI134" s="1081">
        <f t="shared" si="36"/>
        <v>424.27182672030767</v>
      </c>
      <c r="AJ134" s="1081">
        <f t="shared" si="36"/>
        <v>423.65997722693794</v>
      </c>
      <c r="AK134" s="1081">
        <f t="shared" si="36"/>
        <v>423.04752397995298</v>
      </c>
      <c r="AL134" s="1081">
        <f t="shared" si="36"/>
        <v>422.43507174161721</v>
      </c>
      <c r="AM134" s="1081">
        <f t="shared" si="36"/>
        <v>421.82894014163168</v>
      </c>
      <c r="AN134" s="1081">
        <f t="shared" si="36"/>
        <v>421.22282002655481</v>
      </c>
      <c r="AO134" s="1081">
        <f t="shared" si="36"/>
        <v>420.61671141107092</v>
      </c>
      <c r="AP134" s="1081">
        <f t="shared" si="36"/>
        <v>420.0106143098829</v>
      </c>
      <c r="AQ134" s="1081">
        <f t="shared" si="36"/>
        <v>419.4045287377125</v>
      </c>
      <c r="AR134" s="1081">
        <f t="shared" si="36"/>
        <v>418.79845470930036</v>
      </c>
      <c r="AS134" s="1081">
        <f t="shared" si="36"/>
        <v>418.19239223940593</v>
      </c>
      <c r="AT134" s="1081">
        <f t="shared" si="36"/>
        <v>417.58634134280749</v>
      </c>
      <c r="AU134" s="1081">
        <f t="shared" si="36"/>
        <v>416.98030203430227</v>
      </c>
      <c r="AV134" s="602"/>
      <c r="AW134" s="602"/>
      <c r="AX134" s="602"/>
      <c r="AY134" s="602"/>
      <c r="AZ134" s="602"/>
      <c r="BA134" s="602"/>
    </row>
    <row r="135" spans="2:53">
      <c r="B135" s="602"/>
      <c r="C135" s="602"/>
      <c r="D135" s="1077"/>
      <c r="E135" s="1077" t="s">
        <v>79</v>
      </c>
      <c r="F135" s="1079" t="s">
        <v>1619</v>
      </c>
      <c r="G135" s="1080">
        <f>G222</f>
        <v>76.5</v>
      </c>
      <c r="H135" s="1080">
        <f t="shared" ref="H135:N135" si="37">H222</f>
        <v>112.4</v>
      </c>
      <c r="I135" s="1080">
        <f t="shared" si="37"/>
        <v>116.3</v>
      </c>
      <c r="J135" s="1080">
        <f t="shared" si="37"/>
        <v>118.6</v>
      </c>
      <c r="K135" s="1080">
        <f t="shared" si="37"/>
        <v>110.1</v>
      </c>
      <c r="L135" s="1080">
        <f t="shared" si="37"/>
        <v>73.5</v>
      </c>
      <c r="M135" s="1080">
        <f t="shared" si="37"/>
        <v>70.599999999999994</v>
      </c>
      <c r="N135" s="1080">
        <f t="shared" si="37"/>
        <v>74.7</v>
      </c>
      <c r="O135" s="1081">
        <f>VLOOKUP(O$122,$C$287:$O$319,9)</f>
        <v>99.501075794723519</v>
      </c>
      <c r="P135" s="1081">
        <f t="shared" ref="P135:AU135" si="38">VLOOKUP(P$122,$C$287:$O$319,9)</f>
        <v>92.996963615472367</v>
      </c>
      <c r="Q135" s="1081">
        <f t="shared" si="38"/>
        <v>91.517025086546809</v>
      </c>
      <c r="R135" s="1081">
        <f t="shared" si="38"/>
        <v>69.532939675183428</v>
      </c>
      <c r="S135" s="1081">
        <f t="shared" si="38"/>
        <v>72.941438545887451</v>
      </c>
      <c r="T135" s="1081">
        <f t="shared" si="38"/>
        <v>75.264522441042786</v>
      </c>
      <c r="U135" s="1081">
        <f t="shared" si="38"/>
        <v>76.962731586007934</v>
      </c>
      <c r="V135" s="1081">
        <f t="shared" si="38"/>
        <v>78.199209412536121</v>
      </c>
      <c r="W135" s="1081">
        <f t="shared" si="38"/>
        <v>79.564672750845261</v>
      </c>
      <c r="X135" s="1081">
        <f t="shared" si="38"/>
        <v>80.902811517689884</v>
      </c>
      <c r="Y135" s="1081">
        <f t="shared" si="38"/>
        <v>82.133932814730045</v>
      </c>
      <c r="Z135" s="1081">
        <f t="shared" si="38"/>
        <v>83.42668470166312</v>
      </c>
      <c r="AA135" s="1081">
        <f t="shared" si="38"/>
        <v>84.649874602600562</v>
      </c>
      <c r="AB135" s="1081">
        <f t="shared" si="38"/>
        <v>84.343730840397711</v>
      </c>
      <c r="AC135" s="1081">
        <f t="shared" si="38"/>
        <v>84.036854893898322</v>
      </c>
      <c r="AD135" s="1081">
        <f t="shared" si="38"/>
        <v>83.731245986171288</v>
      </c>
      <c r="AE135" s="1081">
        <f t="shared" si="38"/>
        <v>83.424869481157842</v>
      </c>
      <c r="AF135" s="1081">
        <f t="shared" si="38"/>
        <v>83.118589672609204</v>
      </c>
      <c r="AG135" s="1081">
        <f t="shared" si="38"/>
        <v>82.811383985383955</v>
      </c>
      <c r="AH135" s="1081">
        <f t="shared" si="38"/>
        <v>82.505260877276157</v>
      </c>
      <c r="AI135" s="1081">
        <f t="shared" si="38"/>
        <v>82.198407292957839</v>
      </c>
      <c r="AJ135" s="1081">
        <f t="shared" si="38"/>
        <v>81.892482546272987</v>
      </c>
      <c r="AK135" s="1081">
        <f t="shared" si="38"/>
        <v>81.586255922780509</v>
      </c>
      <c r="AL135" s="1081">
        <f t="shared" si="38"/>
        <v>81.280029803612607</v>
      </c>
      <c r="AM135" s="1081">
        <f t="shared" si="38"/>
        <v>80.976964003619855</v>
      </c>
      <c r="AN135" s="1081">
        <f t="shared" si="38"/>
        <v>80.673903946081424</v>
      </c>
      <c r="AO135" s="1081">
        <f t="shared" si="38"/>
        <v>80.370849638339479</v>
      </c>
      <c r="AP135" s="1081">
        <f t="shared" si="38"/>
        <v>80.067801087745465</v>
      </c>
      <c r="AQ135" s="1081">
        <f t="shared" si="38"/>
        <v>79.764758301660265</v>
      </c>
      <c r="AR135" s="1081">
        <f t="shared" si="38"/>
        <v>79.461721287454196</v>
      </c>
      <c r="AS135" s="1081">
        <f t="shared" si="38"/>
        <v>79.158690052506984</v>
      </c>
      <c r="AT135" s="1081">
        <f t="shared" si="38"/>
        <v>78.85566460420776</v>
      </c>
      <c r="AU135" s="1081">
        <f t="shared" si="38"/>
        <v>78.552644949955152</v>
      </c>
      <c r="AV135" s="602"/>
      <c r="AW135" s="602"/>
      <c r="AX135" s="602"/>
      <c r="AY135" s="602"/>
      <c r="AZ135" s="602"/>
      <c r="BA135" s="602"/>
    </row>
    <row r="136" spans="2:53">
      <c r="B136" s="602"/>
      <c r="C136" s="602"/>
      <c r="D136" s="1077"/>
      <c r="E136" s="1077" t="s">
        <v>578</v>
      </c>
      <c r="F136" s="1079" t="s">
        <v>1619</v>
      </c>
      <c r="G136" s="1080">
        <f t="shared" ref="G136:AU136" si="39">G135*$E$181</f>
        <v>229.5</v>
      </c>
      <c r="H136" s="1080">
        <f t="shared" si="39"/>
        <v>337.20000000000005</v>
      </c>
      <c r="I136" s="1080">
        <f t="shared" si="39"/>
        <v>348.9</v>
      </c>
      <c r="J136" s="1080">
        <f t="shared" si="39"/>
        <v>355.79999999999995</v>
      </c>
      <c r="K136" s="1080">
        <f t="shared" si="39"/>
        <v>330.29999999999995</v>
      </c>
      <c r="L136" s="1080">
        <f t="shared" si="39"/>
        <v>220.5</v>
      </c>
      <c r="M136" s="1080">
        <f t="shared" si="39"/>
        <v>211.79999999999998</v>
      </c>
      <c r="N136" s="1080">
        <f t="shared" si="39"/>
        <v>224.10000000000002</v>
      </c>
      <c r="O136" s="1081">
        <f t="shared" si="39"/>
        <v>298.50322738417054</v>
      </c>
      <c r="P136" s="1081">
        <f t="shared" si="39"/>
        <v>278.99089084641707</v>
      </c>
      <c r="Q136" s="1081">
        <f t="shared" si="39"/>
        <v>274.55107525964041</v>
      </c>
      <c r="R136" s="1081">
        <f t="shared" si="39"/>
        <v>208.59881902555028</v>
      </c>
      <c r="S136" s="1081">
        <f t="shared" si="39"/>
        <v>218.82431563766235</v>
      </c>
      <c r="T136" s="1081">
        <f t="shared" si="39"/>
        <v>225.79356732312834</v>
      </c>
      <c r="U136" s="1081">
        <f t="shared" si="39"/>
        <v>230.88819475802381</v>
      </c>
      <c r="V136" s="1081">
        <f t="shared" si="39"/>
        <v>234.59762823760838</v>
      </c>
      <c r="W136" s="1081">
        <f t="shared" si="39"/>
        <v>238.69401825253578</v>
      </c>
      <c r="X136" s="1081">
        <f t="shared" si="39"/>
        <v>242.70843455306965</v>
      </c>
      <c r="Y136" s="1081">
        <f t="shared" si="39"/>
        <v>246.40179844419015</v>
      </c>
      <c r="Z136" s="1081">
        <f t="shared" si="39"/>
        <v>250.28005410498935</v>
      </c>
      <c r="AA136" s="1081">
        <f t="shared" si="39"/>
        <v>253.94962380780169</v>
      </c>
      <c r="AB136" s="1081">
        <f t="shared" si="39"/>
        <v>253.03119252119313</v>
      </c>
      <c r="AC136" s="1081">
        <f t="shared" si="39"/>
        <v>252.11056468169497</v>
      </c>
      <c r="AD136" s="1081">
        <f t="shared" si="39"/>
        <v>251.19373795851385</v>
      </c>
      <c r="AE136" s="1081">
        <f t="shared" si="39"/>
        <v>250.27460844347354</v>
      </c>
      <c r="AF136" s="1081">
        <f t="shared" si="39"/>
        <v>249.35576901782761</v>
      </c>
      <c r="AG136" s="1081">
        <f t="shared" si="39"/>
        <v>248.43415195615188</v>
      </c>
      <c r="AH136" s="1081">
        <f t="shared" si="39"/>
        <v>247.51578263182847</v>
      </c>
      <c r="AI136" s="1081">
        <f t="shared" si="39"/>
        <v>246.59522187887353</v>
      </c>
      <c r="AJ136" s="1081">
        <f t="shared" si="39"/>
        <v>245.67744763881896</v>
      </c>
      <c r="AK136" s="1081">
        <f t="shared" si="39"/>
        <v>244.75876776834153</v>
      </c>
      <c r="AL136" s="1081">
        <f t="shared" si="39"/>
        <v>243.84008941083783</v>
      </c>
      <c r="AM136" s="1081">
        <f t="shared" si="39"/>
        <v>242.93089201085957</v>
      </c>
      <c r="AN136" s="1081">
        <f t="shared" si="39"/>
        <v>242.02171183824427</v>
      </c>
      <c r="AO136" s="1081">
        <f t="shared" si="39"/>
        <v>241.11254891501844</v>
      </c>
      <c r="AP136" s="1081">
        <f t="shared" si="39"/>
        <v>240.2034032632364</v>
      </c>
      <c r="AQ136" s="1081">
        <f t="shared" si="39"/>
        <v>239.2942749049808</v>
      </c>
      <c r="AR136" s="1081">
        <f t="shared" si="39"/>
        <v>238.38516386236259</v>
      </c>
      <c r="AS136" s="1081">
        <f t="shared" si="39"/>
        <v>237.47607015752095</v>
      </c>
      <c r="AT136" s="1081">
        <f t="shared" si="39"/>
        <v>236.56699381262328</v>
      </c>
      <c r="AU136" s="1081">
        <f t="shared" si="39"/>
        <v>235.65793484986546</v>
      </c>
      <c r="AV136" s="602"/>
      <c r="AW136" s="602"/>
      <c r="AX136" s="602"/>
      <c r="AY136" s="602"/>
      <c r="AZ136" s="602"/>
      <c r="BA136" s="602"/>
    </row>
    <row r="137" spans="2:53">
      <c r="B137" s="602"/>
      <c r="C137" s="602"/>
      <c r="D137" s="1077"/>
      <c r="E137" s="1077" t="s">
        <v>580</v>
      </c>
      <c r="F137" s="1079" t="s">
        <v>1619</v>
      </c>
      <c r="G137" s="1080">
        <f>G136*1.1</f>
        <v>252.45000000000002</v>
      </c>
      <c r="H137" s="1080">
        <f t="shared" ref="H137:AU137" si="40">H136+$E$185</f>
        <v>400.87375303359806</v>
      </c>
      <c r="I137" s="1080">
        <f t="shared" si="40"/>
        <v>412.573753033598</v>
      </c>
      <c r="J137" s="1080">
        <f t="shared" si="40"/>
        <v>419.47375303359797</v>
      </c>
      <c r="K137" s="1080">
        <f t="shared" si="40"/>
        <v>393.97375303359797</v>
      </c>
      <c r="L137" s="1080">
        <f t="shared" si="40"/>
        <v>284.17375303359802</v>
      </c>
      <c r="M137" s="1080">
        <f t="shared" si="40"/>
        <v>275.47375303359797</v>
      </c>
      <c r="N137" s="1080">
        <f t="shared" si="40"/>
        <v>287.77375303359804</v>
      </c>
      <c r="O137" s="1081">
        <f t="shared" si="40"/>
        <v>362.17698041776856</v>
      </c>
      <c r="P137" s="1081">
        <f t="shared" si="40"/>
        <v>342.66464388001509</v>
      </c>
      <c r="Q137" s="1081">
        <f t="shared" si="40"/>
        <v>338.22482829323843</v>
      </c>
      <c r="R137" s="1081">
        <f t="shared" si="40"/>
        <v>272.27257205914827</v>
      </c>
      <c r="S137" s="1081">
        <f t="shared" si="40"/>
        <v>282.49806867126034</v>
      </c>
      <c r="T137" s="1081">
        <f t="shared" si="40"/>
        <v>289.46732035672636</v>
      </c>
      <c r="U137" s="1081">
        <f t="shared" si="40"/>
        <v>294.56194779162183</v>
      </c>
      <c r="V137" s="1081">
        <f t="shared" si="40"/>
        <v>298.27138127120639</v>
      </c>
      <c r="W137" s="1081">
        <f t="shared" si="40"/>
        <v>302.3677712861338</v>
      </c>
      <c r="X137" s="1081">
        <f t="shared" si="40"/>
        <v>306.38218758666767</v>
      </c>
      <c r="Y137" s="1081">
        <f t="shared" si="40"/>
        <v>310.07555147778817</v>
      </c>
      <c r="Z137" s="1081">
        <f t="shared" si="40"/>
        <v>313.95380713858736</v>
      </c>
      <c r="AA137" s="1081">
        <f t="shared" si="40"/>
        <v>317.6233768413997</v>
      </c>
      <c r="AB137" s="1081">
        <f t="shared" si="40"/>
        <v>316.70494555479115</v>
      </c>
      <c r="AC137" s="1081">
        <f t="shared" si="40"/>
        <v>315.78431771529296</v>
      </c>
      <c r="AD137" s="1081">
        <f t="shared" si="40"/>
        <v>314.86749099211187</v>
      </c>
      <c r="AE137" s="1081">
        <f t="shared" si="40"/>
        <v>313.94836147707156</v>
      </c>
      <c r="AF137" s="1081">
        <f t="shared" si="40"/>
        <v>313.0295220514256</v>
      </c>
      <c r="AG137" s="1081">
        <f t="shared" si="40"/>
        <v>312.1079049897499</v>
      </c>
      <c r="AH137" s="1081">
        <f t="shared" si="40"/>
        <v>311.18953566542649</v>
      </c>
      <c r="AI137" s="1081">
        <f t="shared" si="40"/>
        <v>310.26897491247155</v>
      </c>
      <c r="AJ137" s="1081">
        <f t="shared" si="40"/>
        <v>309.35120067241695</v>
      </c>
      <c r="AK137" s="1081">
        <f t="shared" si="40"/>
        <v>308.43252080193952</v>
      </c>
      <c r="AL137" s="1081">
        <f t="shared" si="40"/>
        <v>307.51384244443585</v>
      </c>
      <c r="AM137" s="1081">
        <f t="shared" si="40"/>
        <v>306.60464504445758</v>
      </c>
      <c r="AN137" s="1081">
        <f t="shared" si="40"/>
        <v>305.69546487184226</v>
      </c>
      <c r="AO137" s="1081">
        <f t="shared" si="40"/>
        <v>304.78630194861643</v>
      </c>
      <c r="AP137" s="1081">
        <f t="shared" si="40"/>
        <v>303.87715629683441</v>
      </c>
      <c r="AQ137" s="1081">
        <f t="shared" si="40"/>
        <v>302.96802793857881</v>
      </c>
      <c r="AR137" s="1081">
        <f t="shared" si="40"/>
        <v>302.05891689596058</v>
      </c>
      <c r="AS137" s="1081">
        <f t="shared" si="40"/>
        <v>301.14982319111897</v>
      </c>
      <c r="AT137" s="1081">
        <f t="shared" si="40"/>
        <v>300.24074684622127</v>
      </c>
      <c r="AU137" s="1081">
        <f t="shared" si="40"/>
        <v>299.33168788346347</v>
      </c>
      <c r="AV137" s="602"/>
      <c r="AW137" s="602"/>
      <c r="AX137" s="602"/>
      <c r="AY137" s="602"/>
      <c r="AZ137" s="602"/>
      <c r="BA137" s="602"/>
    </row>
    <row r="138" spans="2:53">
      <c r="B138" s="602"/>
      <c r="C138" s="602"/>
      <c r="D138" s="1077"/>
      <c r="E138" s="1077" t="s">
        <v>764</v>
      </c>
      <c r="F138" s="1079" t="s">
        <v>1619</v>
      </c>
      <c r="G138" s="1080">
        <f>G137*2</f>
        <v>504.90000000000003</v>
      </c>
      <c r="H138" s="1080">
        <f t="shared" ref="H138:AU138" si="41">H137*2</f>
        <v>801.74750606719613</v>
      </c>
      <c r="I138" s="1080">
        <f t="shared" si="41"/>
        <v>825.14750606719599</v>
      </c>
      <c r="J138" s="1080">
        <f t="shared" si="41"/>
        <v>838.94750606719595</v>
      </c>
      <c r="K138" s="1080">
        <f t="shared" si="41"/>
        <v>787.94750606719595</v>
      </c>
      <c r="L138" s="1080">
        <f t="shared" si="41"/>
        <v>568.34750606719604</v>
      </c>
      <c r="M138" s="1080">
        <f t="shared" si="41"/>
        <v>550.94750606719595</v>
      </c>
      <c r="N138" s="1080">
        <f t="shared" si="41"/>
        <v>575.54750606719608</v>
      </c>
      <c r="O138" s="1081">
        <f t="shared" si="41"/>
        <v>724.35396083553712</v>
      </c>
      <c r="P138" s="1081">
        <f t="shared" si="41"/>
        <v>685.32928776003018</v>
      </c>
      <c r="Q138" s="1081">
        <f t="shared" si="41"/>
        <v>676.44965658647686</v>
      </c>
      <c r="R138" s="1081">
        <f t="shared" si="41"/>
        <v>544.54514411829655</v>
      </c>
      <c r="S138" s="1081">
        <f t="shared" si="41"/>
        <v>564.99613734252068</v>
      </c>
      <c r="T138" s="1081">
        <f t="shared" si="41"/>
        <v>578.93464071345272</v>
      </c>
      <c r="U138" s="1081">
        <f t="shared" si="41"/>
        <v>589.12389558324367</v>
      </c>
      <c r="V138" s="1081">
        <f t="shared" si="41"/>
        <v>596.54276254241279</v>
      </c>
      <c r="W138" s="1081">
        <f t="shared" si="41"/>
        <v>604.7355425722676</v>
      </c>
      <c r="X138" s="1081">
        <f t="shared" si="41"/>
        <v>612.76437517333534</v>
      </c>
      <c r="Y138" s="1081">
        <f t="shared" si="41"/>
        <v>620.15110295557633</v>
      </c>
      <c r="Z138" s="1081">
        <f t="shared" si="41"/>
        <v>627.90761427717473</v>
      </c>
      <c r="AA138" s="1081">
        <f t="shared" si="41"/>
        <v>635.24675368279941</v>
      </c>
      <c r="AB138" s="1081">
        <f t="shared" si="41"/>
        <v>633.4098911095823</v>
      </c>
      <c r="AC138" s="1081">
        <f t="shared" si="41"/>
        <v>631.56863543058591</v>
      </c>
      <c r="AD138" s="1081">
        <f t="shared" si="41"/>
        <v>629.73498198422374</v>
      </c>
      <c r="AE138" s="1081">
        <f t="shared" si="41"/>
        <v>627.89672295414312</v>
      </c>
      <c r="AF138" s="1081">
        <f t="shared" si="41"/>
        <v>626.0590441028512</v>
      </c>
      <c r="AG138" s="1081">
        <f t="shared" si="41"/>
        <v>624.2158099794998</v>
      </c>
      <c r="AH138" s="1081">
        <f t="shared" si="41"/>
        <v>622.37907133085298</v>
      </c>
      <c r="AI138" s="1081">
        <f t="shared" si="41"/>
        <v>620.5379498249431</v>
      </c>
      <c r="AJ138" s="1081">
        <f t="shared" si="41"/>
        <v>618.7024013448339</v>
      </c>
      <c r="AK138" s="1081">
        <f t="shared" si="41"/>
        <v>616.86504160387904</v>
      </c>
      <c r="AL138" s="1081">
        <f t="shared" si="41"/>
        <v>615.0276848888717</v>
      </c>
      <c r="AM138" s="1081">
        <f t="shared" si="41"/>
        <v>613.20929008891517</v>
      </c>
      <c r="AN138" s="1081">
        <f t="shared" si="41"/>
        <v>611.39092974368452</v>
      </c>
      <c r="AO138" s="1081">
        <f t="shared" si="41"/>
        <v>609.57260389723285</v>
      </c>
      <c r="AP138" s="1081">
        <f t="shared" si="41"/>
        <v>607.75431259366883</v>
      </c>
      <c r="AQ138" s="1081">
        <f t="shared" si="41"/>
        <v>605.93605587715763</v>
      </c>
      <c r="AR138" s="1081">
        <f t="shared" si="41"/>
        <v>604.11783379192116</v>
      </c>
      <c r="AS138" s="1081">
        <f t="shared" si="41"/>
        <v>602.29964638223794</v>
      </c>
      <c r="AT138" s="1081">
        <f t="shared" si="41"/>
        <v>600.48149369244254</v>
      </c>
      <c r="AU138" s="1081">
        <f t="shared" si="41"/>
        <v>598.66337576692695</v>
      </c>
      <c r="AV138" s="602"/>
      <c r="AW138" s="602"/>
      <c r="AX138" s="602"/>
      <c r="AY138" s="602"/>
      <c r="AZ138" s="602"/>
      <c r="BA138" s="602"/>
    </row>
    <row r="139" spans="2:53">
      <c r="B139" s="602"/>
      <c r="C139" s="602"/>
      <c r="D139" s="1077" t="s">
        <v>841</v>
      </c>
      <c r="E139" s="1077" t="s">
        <v>702</v>
      </c>
      <c r="F139" s="1046" t="str">
        <f>F135</f>
        <v>MKr19</v>
      </c>
      <c r="G139" s="1080">
        <f>G135</f>
        <v>76.5</v>
      </c>
      <c r="H139" s="1080">
        <f t="shared" ref="H139:AU139" si="42">H135</f>
        <v>112.4</v>
      </c>
      <c r="I139" s="1080">
        <f t="shared" si="42"/>
        <v>116.3</v>
      </c>
      <c r="J139" s="1080">
        <f t="shared" si="42"/>
        <v>118.6</v>
      </c>
      <c r="K139" s="1080">
        <f t="shared" si="42"/>
        <v>110.1</v>
      </c>
      <c r="L139" s="1080">
        <f t="shared" si="42"/>
        <v>73.5</v>
      </c>
      <c r="M139" s="1080">
        <f t="shared" si="42"/>
        <v>70.599999999999994</v>
      </c>
      <c r="N139" s="1080">
        <f t="shared" si="42"/>
        <v>74.7</v>
      </c>
      <c r="O139" s="1080">
        <f t="shared" si="42"/>
        <v>99.501075794723519</v>
      </c>
      <c r="P139" s="1080">
        <f t="shared" si="42"/>
        <v>92.996963615472367</v>
      </c>
      <c r="Q139" s="1080">
        <f t="shared" si="42"/>
        <v>91.517025086546809</v>
      </c>
      <c r="R139" s="1080">
        <f t="shared" si="42"/>
        <v>69.532939675183428</v>
      </c>
      <c r="S139" s="1080">
        <f t="shared" si="42"/>
        <v>72.941438545887451</v>
      </c>
      <c r="T139" s="1080">
        <f t="shared" si="42"/>
        <v>75.264522441042786</v>
      </c>
      <c r="U139" s="1080">
        <f t="shared" si="42"/>
        <v>76.962731586007934</v>
      </c>
      <c r="V139" s="1080">
        <f t="shared" si="42"/>
        <v>78.199209412536121</v>
      </c>
      <c r="W139" s="1080">
        <f t="shared" si="42"/>
        <v>79.564672750845261</v>
      </c>
      <c r="X139" s="1080">
        <f t="shared" si="42"/>
        <v>80.902811517689884</v>
      </c>
      <c r="Y139" s="1080">
        <f t="shared" si="42"/>
        <v>82.133932814730045</v>
      </c>
      <c r="Z139" s="1080">
        <f t="shared" si="42"/>
        <v>83.42668470166312</v>
      </c>
      <c r="AA139" s="1080">
        <f t="shared" si="42"/>
        <v>84.649874602600562</v>
      </c>
      <c r="AB139" s="1080">
        <f t="shared" si="42"/>
        <v>84.343730840397711</v>
      </c>
      <c r="AC139" s="1080">
        <f t="shared" si="42"/>
        <v>84.036854893898322</v>
      </c>
      <c r="AD139" s="1080">
        <f t="shared" si="42"/>
        <v>83.731245986171288</v>
      </c>
      <c r="AE139" s="1080">
        <f t="shared" si="42"/>
        <v>83.424869481157842</v>
      </c>
      <c r="AF139" s="1080">
        <f t="shared" si="42"/>
        <v>83.118589672609204</v>
      </c>
      <c r="AG139" s="1080">
        <f t="shared" si="42"/>
        <v>82.811383985383955</v>
      </c>
      <c r="AH139" s="1080">
        <f t="shared" si="42"/>
        <v>82.505260877276157</v>
      </c>
      <c r="AI139" s="1080">
        <f t="shared" si="42"/>
        <v>82.198407292957839</v>
      </c>
      <c r="AJ139" s="1080">
        <f t="shared" si="42"/>
        <v>81.892482546272987</v>
      </c>
      <c r="AK139" s="1080">
        <f t="shared" si="42"/>
        <v>81.586255922780509</v>
      </c>
      <c r="AL139" s="1080">
        <f t="shared" si="42"/>
        <v>81.280029803612607</v>
      </c>
      <c r="AM139" s="1080">
        <f t="shared" si="42"/>
        <v>80.976964003619855</v>
      </c>
      <c r="AN139" s="1080">
        <f t="shared" si="42"/>
        <v>80.673903946081424</v>
      </c>
      <c r="AO139" s="1080">
        <f t="shared" si="42"/>
        <v>80.370849638339479</v>
      </c>
      <c r="AP139" s="1080">
        <f t="shared" si="42"/>
        <v>80.067801087745465</v>
      </c>
      <c r="AQ139" s="1080">
        <f t="shared" si="42"/>
        <v>79.764758301660265</v>
      </c>
      <c r="AR139" s="1080">
        <f t="shared" si="42"/>
        <v>79.461721287454196</v>
      </c>
      <c r="AS139" s="1080">
        <f t="shared" si="42"/>
        <v>79.158690052506984</v>
      </c>
      <c r="AT139" s="1080">
        <f t="shared" si="42"/>
        <v>78.85566460420776</v>
      </c>
      <c r="AU139" s="1080">
        <f t="shared" si="42"/>
        <v>78.552644949955152</v>
      </c>
      <c r="AV139" s="602"/>
      <c r="AW139" s="602"/>
      <c r="AX139" s="602"/>
      <c r="AY139" s="602"/>
      <c r="AZ139" s="602"/>
      <c r="BA139" s="602"/>
    </row>
    <row r="140" spans="2:53">
      <c r="B140" s="602"/>
      <c r="C140" s="602"/>
      <c r="D140" s="1077"/>
      <c r="E140" s="1077" t="s">
        <v>44</v>
      </c>
      <c r="F140" s="1079" t="s">
        <v>1619</v>
      </c>
      <c r="G140" s="1080">
        <f t="shared" ref="G140:N140" si="43">G225</f>
        <v>68.2</v>
      </c>
      <c r="H140" s="1080">
        <f t="shared" si="43"/>
        <v>102</v>
      </c>
      <c r="I140" s="1080">
        <f t="shared" si="43"/>
        <v>96.2</v>
      </c>
      <c r="J140" s="1080">
        <f t="shared" si="43"/>
        <v>91.7</v>
      </c>
      <c r="K140" s="1080">
        <f t="shared" si="43"/>
        <v>84</v>
      </c>
      <c r="L140" s="1080">
        <f t="shared" si="43"/>
        <v>47.5</v>
      </c>
      <c r="M140" s="1080">
        <f t="shared" si="43"/>
        <v>44.5</v>
      </c>
      <c r="N140" s="1080">
        <f t="shared" si="43"/>
        <v>48.7</v>
      </c>
      <c r="O140" s="1081">
        <f>VLOOKUP(O$122,$C$287:$O$319,5)</f>
        <v>67.735141438725293</v>
      </c>
      <c r="P140" s="1081">
        <f t="shared" ref="P140:AU140" si="44">VLOOKUP(P$122,$C$287:$O$319,5)</f>
        <v>61.821029259474152</v>
      </c>
      <c r="Q140" s="1081">
        <f t="shared" si="44"/>
        <v>60.341090730548601</v>
      </c>
      <c r="R140" s="1081">
        <f t="shared" si="44"/>
        <v>38.35700531918522</v>
      </c>
      <c r="S140" s="1081">
        <f t="shared" si="44"/>
        <v>41.765504189889249</v>
      </c>
      <c r="T140" s="1081">
        <f t="shared" si="44"/>
        <v>44.088588085044584</v>
      </c>
      <c r="U140" s="1081">
        <f t="shared" si="44"/>
        <v>45.786797230009718</v>
      </c>
      <c r="V140" s="1081">
        <f t="shared" si="44"/>
        <v>47.023275056537912</v>
      </c>
      <c r="W140" s="1081">
        <f t="shared" si="44"/>
        <v>48.388738394847046</v>
      </c>
      <c r="X140" s="1081">
        <f t="shared" si="44"/>
        <v>49.726877161691675</v>
      </c>
      <c r="Y140" s="1081">
        <f t="shared" si="44"/>
        <v>50.957998458731836</v>
      </c>
      <c r="Z140" s="1081">
        <f t="shared" si="44"/>
        <v>52.250750345664912</v>
      </c>
      <c r="AA140" s="1081">
        <f t="shared" si="44"/>
        <v>53.473940246602353</v>
      </c>
      <c r="AB140" s="1081">
        <f t="shared" si="44"/>
        <v>53.16779648439951</v>
      </c>
      <c r="AC140" s="1081">
        <f t="shared" si="44"/>
        <v>52.860920537900107</v>
      </c>
      <c r="AD140" s="1081">
        <f t="shared" si="44"/>
        <v>52.55531163017308</v>
      </c>
      <c r="AE140" s="1081">
        <f t="shared" si="44"/>
        <v>52.248935125159633</v>
      </c>
      <c r="AF140" s="1081">
        <f t="shared" si="44"/>
        <v>51.942655316610988</v>
      </c>
      <c r="AG140" s="1081">
        <f t="shared" si="44"/>
        <v>51.635449629385747</v>
      </c>
      <c r="AH140" s="1081">
        <f t="shared" si="44"/>
        <v>51.329326521277956</v>
      </c>
      <c r="AI140" s="1081">
        <f t="shared" si="44"/>
        <v>51.022472936959623</v>
      </c>
      <c r="AJ140" s="1081">
        <f t="shared" si="44"/>
        <v>50.716548190274779</v>
      </c>
      <c r="AK140" s="1081">
        <f t="shared" si="44"/>
        <v>50.410321566782294</v>
      </c>
      <c r="AL140" s="1081">
        <f t="shared" si="44"/>
        <v>50.104095447614391</v>
      </c>
      <c r="AM140" s="1081">
        <f t="shared" si="44"/>
        <v>49.801029647621633</v>
      </c>
      <c r="AN140" s="1081">
        <f t="shared" si="44"/>
        <v>49.497969590083216</v>
      </c>
      <c r="AO140" s="1081">
        <f t="shared" si="44"/>
        <v>49.19491528234127</v>
      </c>
      <c r="AP140" s="1081">
        <f t="shared" si="44"/>
        <v>48.89186673174725</v>
      </c>
      <c r="AQ140" s="1081">
        <f t="shared" si="44"/>
        <v>48.588823945662064</v>
      </c>
      <c r="AR140" s="1081">
        <f t="shared" si="44"/>
        <v>48.285786931455988</v>
      </c>
      <c r="AS140" s="1081">
        <f t="shared" si="44"/>
        <v>47.982755696508768</v>
      </c>
      <c r="AT140" s="1081">
        <f t="shared" si="44"/>
        <v>47.679730248209545</v>
      </c>
      <c r="AU140" s="1081">
        <f t="shared" si="44"/>
        <v>47.376710593956936</v>
      </c>
      <c r="AV140" s="602"/>
      <c r="AW140" s="602"/>
      <c r="AX140" s="602"/>
      <c r="AY140" s="602"/>
      <c r="AZ140" s="602"/>
      <c r="BA140" s="602"/>
    </row>
    <row r="141" spans="2:53">
      <c r="B141" s="602"/>
      <c r="C141" s="602"/>
      <c r="D141" s="1077" t="s">
        <v>850</v>
      </c>
      <c r="E141" s="1077" t="s">
        <v>747</v>
      </c>
      <c r="F141" s="1046" t="str">
        <f>F140</f>
        <v>MKr19</v>
      </c>
      <c r="G141" s="1080">
        <f>G140+$E$185</f>
        <v>131.87375303359801</v>
      </c>
      <c r="H141" s="1080">
        <f t="shared" ref="H141:AU141" si="45">H140+$E$185</f>
        <v>165.67375303359799</v>
      </c>
      <c r="I141" s="1080">
        <f t="shared" si="45"/>
        <v>159.87375303359801</v>
      </c>
      <c r="J141" s="1080">
        <f t="shared" si="45"/>
        <v>155.37375303359801</v>
      </c>
      <c r="K141" s="1080">
        <f t="shared" si="45"/>
        <v>147.67375303359799</v>
      </c>
      <c r="L141" s="1080">
        <f t="shared" si="45"/>
        <v>111.17375303359799</v>
      </c>
      <c r="M141" s="1080">
        <f t="shared" si="45"/>
        <v>108.17375303359799</v>
      </c>
      <c r="N141" s="1080">
        <f t="shared" si="45"/>
        <v>112.37375303359801</v>
      </c>
      <c r="O141" s="1080">
        <f t="shared" si="45"/>
        <v>131.40889447232328</v>
      </c>
      <c r="P141" s="1080">
        <f t="shared" si="45"/>
        <v>125.49478229307215</v>
      </c>
      <c r="Q141" s="1080">
        <f t="shared" si="45"/>
        <v>124.0148437641466</v>
      </c>
      <c r="R141" s="1080">
        <f t="shared" si="45"/>
        <v>102.03075835278321</v>
      </c>
      <c r="S141" s="1080">
        <f t="shared" si="45"/>
        <v>105.43925722348725</v>
      </c>
      <c r="T141" s="1080">
        <f t="shared" si="45"/>
        <v>107.76234111864258</v>
      </c>
      <c r="U141" s="1080">
        <f t="shared" si="45"/>
        <v>109.46055026360771</v>
      </c>
      <c r="V141" s="1080">
        <f t="shared" si="45"/>
        <v>110.69702809013592</v>
      </c>
      <c r="W141" s="1080">
        <f t="shared" si="45"/>
        <v>112.06249142844504</v>
      </c>
      <c r="X141" s="1080">
        <f t="shared" si="45"/>
        <v>113.40063019528966</v>
      </c>
      <c r="Y141" s="1080">
        <f t="shared" si="45"/>
        <v>114.63175149232984</v>
      </c>
      <c r="Z141" s="1080">
        <f t="shared" si="45"/>
        <v>115.92450337926292</v>
      </c>
      <c r="AA141" s="1080">
        <f t="shared" si="45"/>
        <v>117.14769328020034</v>
      </c>
      <c r="AB141" s="1080">
        <f t="shared" si="45"/>
        <v>116.84154951799751</v>
      </c>
      <c r="AC141" s="1080">
        <f t="shared" si="45"/>
        <v>116.5346735714981</v>
      </c>
      <c r="AD141" s="1080">
        <f t="shared" si="45"/>
        <v>116.22906466377108</v>
      </c>
      <c r="AE141" s="1080">
        <f t="shared" si="45"/>
        <v>115.92268815875764</v>
      </c>
      <c r="AF141" s="1080">
        <f t="shared" si="45"/>
        <v>115.61640835020899</v>
      </c>
      <c r="AG141" s="1080">
        <f t="shared" si="45"/>
        <v>115.30920266298375</v>
      </c>
      <c r="AH141" s="1080">
        <f t="shared" si="45"/>
        <v>115.00307955487595</v>
      </c>
      <c r="AI141" s="1080">
        <f t="shared" si="45"/>
        <v>114.69622597055762</v>
      </c>
      <c r="AJ141" s="1080">
        <f t="shared" si="45"/>
        <v>114.39030122387277</v>
      </c>
      <c r="AK141" s="1080">
        <f t="shared" si="45"/>
        <v>114.08407460038029</v>
      </c>
      <c r="AL141" s="1080">
        <f t="shared" si="45"/>
        <v>113.77784848121239</v>
      </c>
      <c r="AM141" s="1080">
        <f t="shared" si="45"/>
        <v>113.47478268121964</v>
      </c>
      <c r="AN141" s="1080">
        <f t="shared" si="45"/>
        <v>113.17172262368121</v>
      </c>
      <c r="AO141" s="1080">
        <f t="shared" si="45"/>
        <v>112.86866831593926</v>
      </c>
      <c r="AP141" s="1080">
        <f t="shared" si="45"/>
        <v>112.56561976534525</v>
      </c>
      <c r="AQ141" s="1080">
        <f t="shared" si="45"/>
        <v>112.26257697926006</v>
      </c>
      <c r="AR141" s="1080">
        <f t="shared" si="45"/>
        <v>111.95953996505398</v>
      </c>
      <c r="AS141" s="1080">
        <f t="shared" si="45"/>
        <v>111.65650873010676</v>
      </c>
      <c r="AT141" s="1080">
        <f t="shared" si="45"/>
        <v>111.35348328180754</v>
      </c>
      <c r="AU141" s="1080">
        <f t="shared" si="45"/>
        <v>111.05046362755493</v>
      </c>
      <c r="AV141" s="602"/>
      <c r="AW141" s="602"/>
      <c r="AX141" s="602"/>
      <c r="AY141" s="602"/>
      <c r="AZ141" s="602"/>
      <c r="BA141" s="602"/>
    </row>
    <row r="142" spans="2:53">
      <c r="B142" s="602"/>
      <c r="C142" s="602"/>
      <c r="D142" s="1077"/>
      <c r="E142" s="1077" t="s">
        <v>761</v>
      </c>
      <c r="F142" s="1046" t="str">
        <f>F141</f>
        <v>MKr19</v>
      </c>
      <c r="G142" s="1080">
        <f>G141*2</f>
        <v>263.74750606719601</v>
      </c>
      <c r="H142" s="1080">
        <f t="shared" ref="H142:AU142" si="46">H141*2</f>
        <v>331.34750606719598</v>
      </c>
      <c r="I142" s="1080">
        <f t="shared" si="46"/>
        <v>319.74750606719601</v>
      </c>
      <c r="J142" s="1080">
        <f t="shared" si="46"/>
        <v>310.74750606719601</v>
      </c>
      <c r="K142" s="1080">
        <f t="shared" si="46"/>
        <v>295.34750606719598</v>
      </c>
      <c r="L142" s="1080">
        <f t="shared" si="46"/>
        <v>222.34750606719598</v>
      </c>
      <c r="M142" s="1080">
        <f t="shared" si="46"/>
        <v>216.34750606719598</v>
      </c>
      <c r="N142" s="1080">
        <f t="shared" si="46"/>
        <v>224.74750606719601</v>
      </c>
      <c r="O142" s="1080">
        <f t="shared" si="46"/>
        <v>262.81778894464657</v>
      </c>
      <c r="P142" s="1080">
        <f t="shared" si="46"/>
        <v>250.9895645861443</v>
      </c>
      <c r="Q142" s="1080">
        <f t="shared" si="46"/>
        <v>248.02968752829321</v>
      </c>
      <c r="R142" s="1080">
        <f t="shared" si="46"/>
        <v>204.06151670556642</v>
      </c>
      <c r="S142" s="1080">
        <f t="shared" si="46"/>
        <v>210.87851444697449</v>
      </c>
      <c r="T142" s="1080">
        <f t="shared" si="46"/>
        <v>215.52468223728516</v>
      </c>
      <c r="U142" s="1080">
        <f t="shared" si="46"/>
        <v>218.92110052721543</v>
      </c>
      <c r="V142" s="1080">
        <f t="shared" si="46"/>
        <v>221.39405618027183</v>
      </c>
      <c r="W142" s="1080">
        <f t="shared" si="46"/>
        <v>224.12498285689009</v>
      </c>
      <c r="X142" s="1080">
        <f t="shared" si="46"/>
        <v>226.80126039057933</v>
      </c>
      <c r="Y142" s="1080">
        <f t="shared" si="46"/>
        <v>229.26350298465968</v>
      </c>
      <c r="Z142" s="1080">
        <f t="shared" si="46"/>
        <v>231.84900675852583</v>
      </c>
      <c r="AA142" s="1080">
        <f t="shared" si="46"/>
        <v>234.29538656040069</v>
      </c>
      <c r="AB142" s="1080">
        <f t="shared" si="46"/>
        <v>233.68309903599501</v>
      </c>
      <c r="AC142" s="1080">
        <f t="shared" si="46"/>
        <v>233.06934714299621</v>
      </c>
      <c r="AD142" s="1080">
        <f t="shared" si="46"/>
        <v>232.45812932754217</v>
      </c>
      <c r="AE142" s="1080">
        <f t="shared" si="46"/>
        <v>231.84537631751527</v>
      </c>
      <c r="AF142" s="1080">
        <f t="shared" si="46"/>
        <v>231.23281670041797</v>
      </c>
      <c r="AG142" s="1080">
        <f t="shared" si="46"/>
        <v>230.6184053259675</v>
      </c>
      <c r="AH142" s="1080">
        <f t="shared" si="46"/>
        <v>230.00615910975191</v>
      </c>
      <c r="AI142" s="1080">
        <f t="shared" si="46"/>
        <v>229.39245194111524</v>
      </c>
      <c r="AJ142" s="1080">
        <f t="shared" si="46"/>
        <v>228.78060244774554</v>
      </c>
      <c r="AK142" s="1080">
        <f t="shared" si="46"/>
        <v>228.16814920076058</v>
      </c>
      <c r="AL142" s="1080">
        <f t="shared" si="46"/>
        <v>227.55569696242478</v>
      </c>
      <c r="AM142" s="1080">
        <f t="shared" si="46"/>
        <v>226.94956536243927</v>
      </c>
      <c r="AN142" s="1080">
        <f t="shared" si="46"/>
        <v>226.34344524736241</v>
      </c>
      <c r="AO142" s="1080">
        <f t="shared" si="46"/>
        <v>225.73733663187852</v>
      </c>
      <c r="AP142" s="1080">
        <f t="shared" si="46"/>
        <v>225.13123953069049</v>
      </c>
      <c r="AQ142" s="1080">
        <f t="shared" si="46"/>
        <v>224.52515395852012</v>
      </c>
      <c r="AR142" s="1080">
        <f t="shared" si="46"/>
        <v>223.91907993010796</v>
      </c>
      <c r="AS142" s="1080">
        <f t="shared" si="46"/>
        <v>223.31301746021353</v>
      </c>
      <c r="AT142" s="1080">
        <f t="shared" si="46"/>
        <v>222.70696656361508</v>
      </c>
      <c r="AU142" s="1080">
        <f t="shared" si="46"/>
        <v>222.10092725510987</v>
      </c>
      <c r="AV142" s="602"/>
      <c r="AW142" s="602"/>
      <c r="AX142" s="602"/>
      <c r="AY142" s="602"/>
      <c r="AZ142" s="602"/>
      <c r="BA142" s="602"/>
    </row>
    <row r="143" spans="2:53">
      <c r="B143" s="602"/>
      <c r="C143" s="602"/>
      <c r="D143" s="1077"/>
      <c r="E143" s="1077" t="s">
        <v>759</v>
      </c>
      <c r="F143" s="1046" t="str">
        <f>F141</f>
        <v>MKr19</v>
      </c>
      <c r="G143" s="1080">
        <f t="shared" ref="G143:N143" si="47">G140</f>
        <v>68.2</v>
      </c>
      <c r="H143" s="1080">
        <f t="shared" si="47"/>
        <v>102</v>
      </c>
      <c r="I143" s="1080">
        <f t="shared" si="47"/>
        <v>96.2</v>
      </c>
      <c r="J143" s="1080">
        <f t="shared" si="47"/>
        <v>91.7</v>
      </c>
      <c r="K143" s="1080">
        <f t="shared" si="47"/>
        <v>84</v>
      </c>
      <c r="L143" s="1080">
        <f t="shared" si="47"/>
        <v>47.5</v>
      </c>
      <c r="M143" s="1080">
        <f t="shared" si="47"/>
        <v>44.5</v>
      </c>
      <c r="N143" s="1080">
        <f t="shared" si="47"/>
        <v>48.7</v>
      </c>
      <c r="O143" s="1080">
        <f>O140</f>
        <v>67.735141438725293</v>
      </c>
      <c r="P143" s="1080">
        <f t="shared" ref="P143:AU143" si="48">P140</f>
        <v>61.821029259474152</v>
      </c>
      <c r="Q143" s="1080">
        <f t="shared" si="48"/>
        <v>60.341090730548601</v>
      </c>
      <c r="R143" s="1080">
        <f t="shared" si="48"/>
        <v>38.35700531918522</v>
      </c>
      <c r="S143" s="1080">
        <f t="shared" si="48"/>
        <v>41.765504189889249</v>
      </c>
      <c r="T143" s="1080">
        <f t="shared" si="48"/>
        <v>44.088588085044584</v>
      </c>
      <c r="U143" s="1080">
        <f t="shared" si="48"/>
        <v>45.786797230009718</v>
      </c>
      <c r="V143" s="1080">
        <f t="shared" si="48"/>
        <v>47.023275056537912</v>
      </c>
      <c r="W143" s="1080">
        <f t="shared" si="48"/>
        <v>48.388738394847046</v>
      </c>
      <c r="X143" s="1080">
        <f t="shared" si="48"/>
        <v>49.726877161691675</v>
      </c>
      <c r="Y143" s="1080">
        <f t="shared" si="48"/>
        <v>50.957998458731836</v>
      </c>
      <c r="Z143" s="1080">
        <f t="shared" si="48"/>
        <v>52.250750345664912</v>
      </c>
      <c r="AA143" s="1080">
        <f t="shared" si="48"/>
        <v>53.473940246602353</v>
      </c>
      <c r="AB143" s="1080">
        <f t="shared" si="48"/>
        <v>53.16779648439951</v>
      </c>
      <c r="AC143" s="1080">
        <f t="shared" si="48"/>
        <v>52.860920537900107</v>
      </c>
      <c r="AD143" s="1080">
        <f t="shared" si="48"/>
        <v>52.55531163017308</v>
      </c>
      <c r="AE143" s="1080">
        <f t="shared" si="48"/>
        <v>52.248935125159633</v>
      </c>
      <c r="AF143" s="1080">
        <f t="shared" si="48"/>
        <v>51.942655316610988</v>
      </c>
      <c r="AG143" s="1080">
        <f t="shared" si="48"/>
        <v>51.635449629385747</v>
      </c>
      <c r="AH143" s="1080">
        <f t="shared" si="48"/>
        <v>51.329326521277956</v>
      </c>
      <c r="AI143" s="1080">
        <f t="shared" si="48"/>
        <v>51.022472936959623</v>
      </c>
      <c r="AJ143" s="1080">
        <f t="shared" si="48"/>
        <v>50.716548190274779</v>
      </c>
      <c r="AK143" s="1080">
        <f t="shared" si="48"/>
        <v>50.410321566782294</v>
      </c>
      <c r="AL143" s="1080">
        <f t="shared" si="48"/>
        <v>50.104095447614391</v>
      </c>
      <c r="AM143" s="1080">
        <f t="shared" si="48"/>
        <v>49.801029647621633</v>
      </c>
      <c r="AN143" s="1080">
        <f t="shared" si="48"/>
        <v>49.497969590083216</v>
      </c>
      <c r="AO143" s="1080">
        <f t="shared" si="48"/>
        <v>49.19491528234127</v>
      </c>
      <c r="AP143" s="1080">
        <f t="shared" si="48"/>
        <v>48.89186673174725</v>
      </c>
      <c r="AQ143" s="1080">
        <f t="shared" si="48"/>
        <v>48.588823945662064</v>
      </c>
      <c r="AR143" s="1080">
        <f t="shared" si="48"/>
        <v>48.285786931455988</v>
      </c>
      <c r="AS143" s="1080">
        <f t="shared" si="48"/>
        <v>47.982755696508768</v>
      </c>
      <c r="AT143" s="1080">
        <f t="shared" si="48"/>
        <v>47.679730248209545</v>
      </c>
      <c r="AU143" s="1080">
        <f t="shared" si="48"/>
        <v>47.376710593956936</v>
      </c>
      <c r="AV143" s="602"/>
      <c r="AW143" s="602"/>
      <c r="AX143" s="602"/>
      <c r="AY143" s="602"/>
      <c r="AZ143" s="602"/>
      <c r="BA143" s="602"/>
    </row>
    <row r="144" spans="2:53">
      <c r="B144" s="602"/>
      <c r="C144" s="602"/>
      <c r="D144" s="1077"/>
      <c r="E144" s="1077" t="s">
        <v>41</v>
      </c>
      <c r="F144" s="1079" t="s">
        <v>1619</v>
      </c>
      <c r="G144" s="1080">
        <f>G226</f>
        <v>44.4</v>
      </c>
      <c r="H144" s="1080">
        <f t="shared" ref="H144:N144" si="49">H226</f>
        <v>46.1</v>
      </c>
      <c r="I144" s="1080">
        <f t="shared" si="49"/>
        <v>55.1</v>
      </c>
      <c r="J144" s="1080">
        <f t="shared" si="49"/>
        <v>54.2</v>
      </c>
      <c r="K144" s="1080">
        <f t="shared" si="49"/>
        <v>45.7</v>
      </c>
      <c r="L144" s="1080">
        <f t="shared" si="49"/>
        <v>44</v>
      </c>
      <c r="M144" s="1080">
        <f t="shared" si="49"/>
        <v>36.799999999999997</v>
      </c>
      <c r="N144" s="1080">
        <f t="shared" si="49"/>
        <v>36.9</v>
      </c>
      <c r="O144" s="1081">
        <f>VLOOKUP(O$122,$C$287:$O$319,3)</f>
        <v>53.422183381850253</v>
      </c>
      <c r="P144" s="1081">
        <f t="shared" ref="P144:AU144" si="50">VLOOKUP(P$122,$C$287:$O$319,3)</f>
        <v>34.261011240620462</v>
      </c>
      <c r="Q144" s="1081">
        <f t="shared" si="50"/>
        <v>33.397849986482257</v>
      </c>
      <c r="R144" s="1081">
        <f t="shared" si="50"/>
        <v>31.525290025438199</v>
      </c>
      <c r="S144" s="1081">
        <f t="shared" si="50"/>
        <v>32.762548621541896</v>
      </c>
      <c r="T144" s="1081">
        <f t="shared" si="50"/>
        <v>33.367688312875465</v>
      </c>
      <c r="U144" s="1081">
        <f t="shared" si="50"/>
        <v>33.567123920362071</v>
      </c>
      <c r="V144" s="1081">
        <f t="shared" si="50"/>
        <v>33.506083462913665</v>
      </c>
      <c r="W144" s="1081">
        <f t="shared" si="50"/>
        <v>33.467639204304064</v>
      </c>
      <c r="X144" s="1081">
        <f t="shared" si="50"/>
        <v>33.442947086231669</v>
      </c>
      <c r="Y144" s="1081">
        <f t="shared" si="50"/>
        <v>33.42179959045346</v>
      </c>
      <c r="Z144" s="1081">
        <f t="shared" si="50"/>
        <v>33.414220248022303</v>
      </c>
      <c r="AA144" s="1081">
        <f t="shared" si="50"/>
        <v>33.412152610409883</v>
      </c>
      <c r="AB144" s="1081">
        <f t="shared" si="50"/>
        <v>33.458238338148384</v>
      </c>
      <c r="AC144" s="1081">
        <f t="shared" si="50"/>
        <v>33.504324065886884</v>
      </c>
      <c r="AD144" s="1081">
        <f t="shared" si="50"/>
        <v>33.550409793625377</v>
      </c>
      <c r="AE144" s="1081">
        <f t="shared" si="50"/>
        <v>33.59649552136387</v>
      </c>
      <c r="AF144" s="1081">
        <f t="shared" si="50"/>
        <v>33.642581249102378</v>
      </c>
      <c r="AG144" s="1081">
        <f t="shared" si="50"/>
        <v>33.688666976840878</v>
      </c>
      <c r="AH144" s="1081">
        <f t="shared" si="50"/>
        <v>33.734752704579364</v>
      </c>
      <c r="AI144" s="1081">
        <f t="shared" si="50"/>
        <v>33.780838432317864</v>
      </c>
      <c r="AJ144" s="1081">
        <f t="shared" si="50"/>
        <v>33.82692416005635</v>
      </c>
      <c r="AK144" s="1081">
        <f t="shared" si="50"/>
        <v>33.873009887794851</v>
      </c>
      <c r="AL144" s="1081">
        <f t="shared" si="50"/>
        <v>33.919095615533351</v>
      </c>
      <c r="AM144" s="1081">
        <f t="shared" si="50"/>
        <v>33.965181343271844</v>
      </c>
      <c r="AN144" s="1081">
        <f t="shared" si="50"/>
        <v>34.011267071010337</v>
      </c>
      <c r="AO144" s="1081">
        <f t="shared" si="50"/>
        <v>34.057352798748838</v>
      </c>
      <c r="AP144" s="1081">
        <f t="shared" si="50"/>
        <v>34.103438526487338</v>
      </c>
      <c r="AQ144" s="1081">
        <f t="shared" si="50"/>
        <v>34.149524254225838</v>
      </c>
      <c r="AR144" s="1081">
        <f t="shared" si="50"/>
        <v>34.195609981964324</v>
      </c>
      <c r="AS144" s="1081">
        <f t="shared" si="50"/>
        <v>34.241695709702832</v>
      </c>
      <c r="AT144" s="1081">
        <f t="shared" si="50"/>
        <v>34.287781437441318</v>
      </c>
      <c r="AU144" s="1081">
        <f t="shared" si="50"/>
        <v>34.333867165179825</v>
      </c>
      <c r="AV144" s="602"/>
      <c r="AW144" s="602"/>
      <c r="AX144" s="602"/>
      <c r="AY144" s="602"/>
      <c r="AZ144" s="602"/>
      <c r="BA144" s="602"/>
    </row>
    <row r="145" spans="2:53">
      <c r="B145" s="602"/>
      <c r="C145" s="602"/>
      <c r="D145" s="1077"/>
      <c r="E145" s="1077" t="s">
        <v>582</v>
      </c>
      <c r="F145" s="1046" t="str">
        <f>F144</f>
        <v>MKr19</v>
      </c>
      <c r="G145" s="1080">
        <f>G144*$E$182</f>
        <v>133.19999999999999</v>
      </c>
      <c r="H145" s="1080">
        <f t="shared" ref="H145:AU145" si="51">H144*$E$182</f>
        <v>138.30000000000001</v>
      </c>
      <c r="I145" s="1080">
        <f t="shared" si="51"/>
        <v>165.3</v>
      </c>
      <c r="J145" s="1080">
        <f t="shared" si="51"/>
        <v>162.60000000000002</v>
      </c>
      <c r="K145" s="1080">
        <f t="shared" si="51"/>
        <v>137.10000000000002</v>
      </c>
      <c r="L145" s="1080">
        <f t="shared" si="51"/>
        <v>132</v>
      </c>
      <c r="M145" s="1080">
        <f t="shared" si="51"/>
        <v>110.39999999999999</v>
      </c>
      <c r="N145" s="1080">
        <f t="shared" si="51"/>
        <v>110.69999999999999</v>
      </c>
      <c r="O145" s="1080">
        <f>O144*$E$182</f>
        <v>160.26655014555075</v>
      </c>
      <c r="P145" s="1080">
        <f t="shared" si="51"/>
        <v>102.78303372186139</v>
      </c>
      <c r="Q145" s="1080">
        <f t="shared" si="51"/>
        <v>100.19354995944677</v>
      </c>
      <c r="R145" s="1080">
        <f t="shared" si="51"/>
        <v>94.575870076314601</v>
      </c>
      <c r="S145" s="1080">
        <f t="shared" si="51"/>
        <v>98.287645864625688</v>
      </c>
      <c r="T145" s="1080">
        <f t="shared" si="51"/>
        <v>100.1030649386264</v>
      </c>
      <c r="U145" s="1080">
        <f t="shared" si="51"/>
        <v>100.70137176108622</v>
      </c>
      <c r="V145" s="1080">
        <f t="shared" si="51"/>
        <v>100.518250388741</v>
      </c>
      <c r="W145" s="1080">
        <f t="shared" si="51"/>
        <v>100.40291761291219</v>
      </c>
      <c r="X145" s="1080">
        <f t="shared" si="51"/>
        <v>100.32884125869501</v>
      </c>
      <c r="Y145" s="1080">
        <f t="shared" si="51"/>
        <v>100.26539877136038</v>
      </c>
      <c r="Z145" s="1080">
        <f t="shared" si="51"/>
        <v>100.24266074406691</v>
      </c>
      <c r="AA145" s="1080">
        <f t="shared" si="51"/>
        <v>100.23645783122964</v>
      </c>
      <c r="AB145" s="1080">
        <f t="shared" si="51"/>
        <v>100.37471501444514</v>
      </c>
      <c r="AC145" s="1080">
        <f t="shared" si="51"/>
        <v>100.51297219766064</v>
      </c>
      <c r="AD145" s="1080">
        <f t="shared" si="51"/>
        <v>100.65122938087613</v>
      </c>
      <c r="AE145" s="1080">
        <f t="shared" si="51"/>
        <v>100.78948656409162</v>
      </c>
      <c r="AF145" s="1080">
        <f t="shared" si="51"/>
        <v>100.92774374730713</v>
      </c>
      <c r="AG145" s="1080">
        <f t="shared" si="51"/>
        <v>101.06600093052263</v>
      </c>
      <c r="AH145" s="1080">
        <f t="shared" si="51"/>
        <v>101.20425811373809</v>
      </c>
      <c r="AI145" s="1080">
        <f t="shared" si="51"/>
        <v>101.34251529695359</v>
      </c>
      <c r="AJ145" s="1080">
        <f t="shared" si="51"/>
        <v>101.48077248016905</v>
      </c>
      <c r="AK145" s="1080">
        <f t="shared" si="51"/>
        <v>101.61902966338455</v>
      </c>
      <c r="AL145" s="1080">
        <f t="shared" si="51"/>
        <v>101.75728684660005</v>
      </c>
      <c r="AM145" s="1080">
        <f t="shared" si="51"/>
        <v>101.89554402981554</v>
      </c>
      <c r="AN145" s="1080">
        <f t="shared" si="51"/>
        <v>102.03380121303101</v>
      </c>
      <c r="AO145" s="1080">
        <f t="shared" si="51"/>
        <v>102.17205839624651</v>
      </c>
      <c r="AP145" s="1080">
        <f t="shared" si="51"/>
        <v>102.31031557946201</v>
      </c>
      <c r="AQ145" s="1080">
        <f t="shared" si="51"/>
        <v>102.44857276267751</v>
      </c>
      <c r="AR145" s="1080">
        <f t="shared" si="51"/>
        <v>102.58682994589297</v>
      </c>
      <c r="AS145" s="1080">
        <f t="shared" si="51"/>
        <v>102.72508712910849</v>
      </c>
      <c r="AT145" s="1080">
        <f t="shared" si="51"/>
        <v>102.86334431232396</v>
      </c>
      <c r="AU145" s="1080">
        <f t="shared" si="51"/>
        <v>103.00160149553948</v>
      </c>
      <c r="AV145" s="602"/>
      <c r="AW145" s="602"/>
      <c r="AX145" s="602"/>
      <c r="AY145" s="602"/>
      <c r="AZ145" s="602"/>
      <c r="BA145" s="602"/>
    </row>
    <row r="146" spans="2:53">
      <c r="B146" s="602"/>
      <c r="C146" s="602"/>
      <c r="D146" s="1077"/>
      <c r="E146" s="1077" t="s">
        <v>584</v>
      </c>
      <c r="F146" s="1046" t="str">
        <f>F145</f>
        <v>MKr19</v>
      </c>
      <c r="G146" s="1080">
        <f>G145*1.1</f>
        <v>146.52000000000001</v>
      </c>
      <c r="H146" s="1080">
        <f t="shared" ref="H146:AU146" si="52">H145+$E$185</f>
        <v>201.973753033598</v>
      </c>
      <c r="I146" s="1080">
        <f t="shared" si="52"/>
        <v>228.973753033598</v>
      </c>
      <c r="J146" s="1080">
        <f t="shared" si="52"/>
        <v>226.27375303359801</v>
      </c>
      <c r="K146" s="1080">
        <f t="shared" si="52"/>
        <v>200.77375303359801</v>
      </c>
      <c r="L146" s="1080">
        <f t="shared" si="52"/>
        <v>195.67375303359799</v>
      </c>
      <c r="M146" s="1080">
        <f t="shared" si="52"/>
        <v>174.073753033598</v>
      </c>
      <c r="N146" s="1080">
        <f t="shared" si="52"/>
        <v>174.37375303359798</v>
      </c>
      <c r="O146" s="1080">
        <f>O145+$E$185</f>
        <v>223.94030317914874</v>
      </c>
      <c r="P146" s="1080">
        <f t="shared" si="52"/>
        <v>166.45678675545938</v>
      </c>
      <c r="Q146" s="1080">
        <f t="shared" si="52"/>
        <v>163.86730299304477</v>
      </c>
      <c r="R146" s="1080">
        <f t="shared" si="52"/>
        <v>158.24962310991259</v>
      </c>
      <c r="S146" s="1080">
        <f t="shared" si="52"/>
        <v>161.96139889822368</v>
      </c>
      <c r="T146" s="1080">
        <f t="shared" si="52"/>
        <v>163.77681797222439</v>
      </c>
      <c r="U146" s="1080">
        <f t="shared" si="52"/>
        <v>164.37512479468421</v>
      </c>
      <c r="V146" s="1080">
        <f t="shared" si="52"/>
        <v>164.19200342233898</v>
      </c>
      <c r="W146" s="1080">
        <f t="shared" si="52"/>
        <v>164.07667064651019</v>
      </c>
      <c r="X146" s="1080">
        <f t="shared" si="52"/>
        <v>164.002594292293</v>
      </c>
      <c r="Y146" s="1080">
        <f t="shared" si="52"/>
        <v>163.93915180495839</v>
      </c>
      <c r="Z146" s="1080">
        <f t="shared" si="52"/>
        <v>163.9164137776649</v>
      </c>
      <c r="AA146" s="1080">
        <f t="shared" si="52"/>
        <v>163.91021086482763</v>
      </c>
      <c r="AB146" s="1080">
        <f t="shared" si="52"/>
        <v>164.04846804804313</v>
      </c>
      <c r="AC146" s="1080">
        <f t="shared" si="52"/>
        <v>164.18672523125863</v>
      </c>
      <c r="AD146" s="1080">
        <f t="shared" si="52"/>
        <v>164.32498241447414</v>
      </c>
      <c r="AE146" s="1080">
        <f t="shared" si="52"/>
        <v>164.46323959768961</v>
      </c>
      <c r="AF146" s="1080">
        <f t="shared" si="52"/>
        <v>164.60149678090514</v>
      </c>
      <c r="AG146" s="1080">
        <f t="shared" si="52"/>
        <v>164.73975396412064</v>
      </c>
      <c r="AH146" s="1080">
        <f t="shared" si="52"/>
        <v>164.87801114733608</v>
      </c>
      <c r="AI146" s="1080">
        <f t="shared" si="52"/>
        <v>165.01626833055158</v>
      </c>
      <c r="AJ146" s="1080">
        <f t="shared" si="52"/>
        <v>165.15452551376706</v>
      </c>
      <c r="AK146" s="1080">
        <f t="shared" si="52"/>
        <v>165.29278269698256</v>
      </c>
      <c r="AL146" s="1080">
        <f t="shared" si="52"/>
        <v>165.43103988019806</v>
      </c>
      <c r="AM146" s="1080">
        <f t="shared" si="52"/>
        <v>165.56929706341353</v>
      </c>
      <c r="AN146" s="1080">
        <f t="shared" si="52"/>
        <v>165.707554246629</v>
      </c>
      <c r="AO146" s="1080">
        <f t="shared" si="52"/>
        <v>165.8458114298445</v>
      </c>
      <c r="AP146" s="1080">
        <f t="shared" si="52"/>
        <v>165.98406861306</v>
      </c>
      <c r="AQ146" s="1080">
        <f t="shared" si="52"/>
        <v>166.1223257962755</v>
      </c>
      <c r="AR146" s="1080">
        <f t="shared" si="52"/>
        <v>166.26058297949098</v>
      </c>
      <c r="AS146" s="1080">
        <f t="shared" si="52"/>
        <v>166.39884016270648</v>
      </c>
      <c r="AT146" s="1080">
        <f t="shared" si="52"/>
        <v>166.53709734592195</v>
      </c>
      <c r="AU146" s="1080">
        <f t="shared" si="52"/>
        <v>166.67535452913748</v>
      </c>
      <c r="AV146" s="602"/>
      <c r="AW146" s="602"/>
      <c r="AX146" s="602"/>
      <c r="AY146" s="602"/>
      <c r="AZ146" s="602"/>
      <c r="BA146" s="602"/>
    </row>
    <row r="147" spans="2:53">
      <c r="B147" s="602"/>
      <c r="C147" s="602"/>
      <c r="D147" s="1077"/>
      <c r="E147" s="1077" t="s">
        <v>765</v>
      </c>
      <c r="F147" s="1046" t="str">
        <f>F146</f>
        <v>MKr19</v>
      </c>
      <c r="G147" s="1080">
        <f>G146*2</f>
        <v>293.04000000000002</v>
      </c>
      <c r="H147" s="1080">
        <f t="shared" ref="H147:AU148" si="53">H146*2</f>
        <v>403.947506067196</v>
      </c>
      <c r="I147" s="1080">
        <f t="shared" si="53"/>
        <v>457.947506067196</v>
      </c>
      <c r="J147" s="1080">
        <f t="shared" si="53"/>
        <v>452.54750606719603</v>
      </c>
      <c r="K147" s="1080">
        <f t="shared" si="53"/>
        <v>401.54750606719603</v>
      </c>
      <c r="L147" s="1080">
        <f t="shared" si="53"/>
        <v>391.34750606719598</v>
      </c>
      <c r="M147" s="1080">
        <f t="shared" si="53"/>
        <v>348.14750606719599</v>
      </c>
      <c r="N147" s="1080">
        <f t="shared" si="53"/>
        <v>348.74750606719596</v>
      </c>
      <c r="O147" s="1080">
        <f t="shared" si="53"/>
        <v>447.88060635829748</v>
      </c>
      <c r="P147" s="1080">
        <f t="shared" si="53"/>
        <v>332.91357351091875</v>
      </c>
      <c r="Q147" s="1080">
        <f t="shared" si="53"/>
        <v>327.73460598608955</v>
      </c>
      <c r="R147" s="1080">
        <f t="shared" si="53"/>
        <v>316.49924621982518</v>
      </c>
      <c r="S147" s="1080">
        <f t="shared" si="53"/>
        <v>323.92279779644736</v>
      </c>
      <c r="T147" s="1080">
        <f t="shared" si="53"/>
        <v>327.55363594444879</v>
      </c>
      <c r="U147" s="1080">
        <f t="shared" si="53"/>
        <v>328.75024958936842</v>
      </c>
      <c r="V147" s="1080">
        <f t="shared" si="53"/>
        <v>328.38400684467797</v>
      </c>
      <c r="W147" s="1080">
        <f t="shared" si="53"/>
        <v>328.15334129302039</v>
      </c>
      <c r="X147" s="1080">
        <f t="shared" si="53"/>
        <v>328.00518858458599</v>
      </c>
      <c r="Y147" s="1080">
        <f t="shared" si="53"/>
        <v>327.87830360991677</v>
      </c>
      <c r="Z147" s="1080">
        <f t="shared" si="53"/>
        <v>327.8328275553298</v>
      </c>
      <c r="AA147" s="1080">
        <f t="shared" si="53"/>
        <v>327.82042172965527</v>
      </c>
      <c r="AB147" s="1080">
        <f t="shared" si="53"/>
        <v>328.09693609608627</v>
      </c>
      <c r="AC147" s="1080">
        <f t="shared" si="53"/>
        <v>328.37345046251727</v>
      </c>
      <c r="AD147" s="1080">
        <f t="shared" si="53"/>
        <v>328.64996482894827</v>
      </c>
      <c r="AE147" s="1080">
        <f t="shared" si="53"/>
        <v>328.92647919537922</v>
      </c>
      <c r="AF147" s="1080">
        <f t="shared" si="53"/>
        <v>329.20299356181027</v>
      </c>
      <c r="AG147" s="1080">
        <f t="shared" si="53"/>
        <v>329.47950792824128</v>
      </c>
      <c r="AH147" s="1080">
        <f t="shared" si="53"/>
        <v>329.75602229467216</v>
      </c>
      <c r="AI147" s="1080">
        <f t="shared" si="53"/>
        <v>330.03253666110317</v>
      </c>
      <c r="AJ147" s="1080">
        <f t="shared" si="53"/>
        <v>330.30905102753411</v>
      </c>
      <c r="AK147" s="1080">
        <f t="shared" si="53"/>
        <v>330.58556539396511</v>
      </c>
      <c r="AL147" s="1080">
        <f t="shared" si="53"/>
        <v>330.86207976039611</v>
      </c>
      <c r="AM147" s="1080">
        <f t="shared" si="53"/>
        <v>331.13859412682706</v>
      </c>
      <c r="AN147" s="1080">
        <f t="shared" si="53"/>
        <v>331.415108493258</v>
      </c>
      <c r="AO147" s="1080">
        <f t="shared" si="53"/>
        <v>331.69162285968901</v>
      </c>
      <c r="AP147" s="1080">
        <f t="shared" si="53"/>
        <v>331.96813722612001</v>
      </c>
      <c r="AQ147" s="1080">
        <f t="shared" si="53"/>
        <v>332.24465159255101</v>
      </c>
      <c r="AR147" s="1080">
        <f t="shared" si="53"/>
        <v>332.52116595898195</v>
      </c>
      <c r="AS147" s="1080">
        <f t="shared" si="53"/>
        <v>332.79768032541295</v>
      </c>
      <c r="AT147" s="1080">
        <f t="shared" si="53"/>
        <v>333.0741946918439</v>
      </c>
      <c r="AU147" s="1080">
        <f t="shared" si="53"/>
        <v>333.35070905827496</v>
      </c>
      <c r="AV147" s="602"/>
      <c r="AW147" s="602"/>
      <c r="AX147" s="602"/>
      <c r="AY147" s="602"/>
      <c r="AZ147" s="602"/>
      <c r="BA147" s="602"/>
    </row>
    <row r="148" spans="2:53">
      <c r="B148" s="602"/>
      <c r="C148" s="602"/>
      <c r="D148" s="1077"/>
      <c r="E148" s="1077" t="s">
        <v>755</v>
      </c>
      <c r="F148" s="1046" t="s">
        <v>206</v>
      </c>
      <c r="G148" s="1080">
        <f>G147*2</f>
        <v>586.08000000000004</v>
      </c>
      <c r="H148" s="1080">
        <f>H147*2</f>
        <v>807.895012134392</v>
      </c>
      <c r="I148" s="1080">
        <f t="shared" si="53"/>
        <v>915.895012134392</v>
      </c>
      <c r="J148" s="1080">
        <f t="shared" si="53"/>
        <v>905.09501213439205</v>
      </c>
      <c r="K148" s="1080">
        <f t="shared" si="53"/>
        <v>803.09501213439205</v>
      </c>
      <c r="L148" s="1080">
        <f t="shared" si="53"/>
        <v>782.69501213439196</v>
      </c>
      <c r="M148" s="1080">
        <f t="shared" si="53"/>
        <v>696.29501213439198</v>
      </c>
      <c r="N148" s="1080">
        <f t="shared" si="53"/>
        <v>697.49501213439191</v>
      </c>
      <c r="O148" s="1080">
        <f t="shared" si="53"/>
        <v>895.76121271659497</v>
      </c>
      <c r="P148" s="1080">
        <f t="shared" si="53"/>
        <v>665.8271470218375</v>
      </c>
      <c r="Q148" s="1080">
        <f t="shared" si="53"/>
        <v>655.4692119721791</v>
      </c>
      <c r="R148" s="1080">
        <f t="shared" si="53"/>
        <v>632.99849243965036</v>
      </c>
      <c r="S148" s="1080">
        <f t="shared" si="53"/>
        <v>647.84559559289471</v>
      </c>
      <c r="T148" s="1080">
        <f t="shared" si="53"/>
        <v>655.10727188889757</v>
      </c>
      <c r="U148" s="1080">
        <f t="shared" si="53"/>
        <v>657.50049917873685</v>
      </c>
      <c r="V148" s="1080">
        <f t="shared" si="53"/>
        <v>656.76801368935594</v>
      </c>
      <c r="W148" s="1080">
        <f t="shared" si="53"/>
        <v>656.30668258604078</v>
      </c>
      <c r="X148" s="1080">
        <f t="shared" si="53"/>
        <v>656.01037716917199</v>
      </c>
      <c r="Y148" s="1080">
        <f t="shared" si="53"/>
        <v>655.75660721983354</v>
      </c>
      <c r="Z148" s="1080">
        <f t="shared" si="53"/>
        <v>655.6656551106596</v>
      </c>
      <c r="AA148" s="1080">
        <f t="shared" si="53"/>
        <v>655.64084345931053</v>
      </c>
      <c r="AB148" s="1080">
        <f t="shared" si="53"/>
        <v>656.19387219217253</v>
      </c>
      <c r="AC148" s="1080">
        <f t="shared" si="53"/>
        <v>656.74690092503454</v>
      </c>
      <c r="AD148" s="1080">
        <f t="shared" si="53"/>
        <v>657.29992965789654</v>
      </c>
      <c r="AE148" s="1080">
        <f t="shared" si="53"/>
        <v>657.85295839075843</v>
      </c>
      <c r="AF148" s="1080">
        <f t="shared" si="53"/>
        <v>658.40598712362055</v>
      </c>
      <c r="AG148" s="1080">
        <f t="shared" si="53"/>
        <v>658.95901585648255</v>
      </c>
      <c r="AH148" s="1080">
        <f t="shared" si="53"/>
        <v>659.51204458934433</v>
      </c>
      <c r="AI148" s="1080">
        <f t="shared" si="53"/>
        <v>660.06507332220633</v>
      </c>
      <c r="AJ148" s="1080">
        <f t="shared" si="53"/>
        <v>660.61810205506822</v>
      </c>
      <c r="AK148" s="1080">
        <f t="shared" si="53"/>
        <v>661.17113078793022</v>
      </c>
      <c r="AL148" s="1080">
        <f t="shared" si="53"/>
        <v>661.72415952079223</v>
      </c>
      <c r="AM148" s="1080">
        <f t="shared" si="53"/>
        <v>662.27718825365412</v>
      </c>
      <c r="AN148" s="1080">
        <f t="shared" si="53"/>
        <v>662.83021698651601</v>
      </c>
      <c r="AO148" s="1080">
        <f t="shared" si="53"/>
        <v>663.38324571937801</v>
      </c>
      <c r="AP148" s="1080">
        <f t="shared" si="53"/>
        <v>663.93627445224001</v>
      </c>
      <c r="AQ148" s="1080">
        <f t="shared" si="53"/>
        <v>664.48930318510202</v>
      </c>
      <c r="AR148" s="1080">
        <f t="shared" si="53"/>
        <v>665.04233191796391</v>
      </c>
      <c r="AS148" s="1080">
        <f t="shared" si="53"/>
        <v>665.59536065082591</v>
      </c>
      <c r="AT148" s="1080">
        <f t="shared" si="53"/>
        <v>666.1483893836878</v>
      </c>
      <c r="AU148" s="1080">
        <f t="shared" si="53"/>
        <v>666.70141811654992</v>
      </c>
      <c r="AV148" s="602"/>
      <c r="AW148" s="602"/>
      <c r="AX148" s="602"/>
      <c r="AY148" s="602"/>
      <c r="AZ148" s="602"/>
      <c r="BA148" s="602"/>
    </row>
    <row r="149" spans="2:53">
      <c r="B149" s="602"/>
      <c r="C149" s="602"/>
      <c r="D149" s="1077"/>
      <c r="E149" s="1077" t="s">
        <v>757</v>
      </c>
      <c r="F149" s="1046" t="s">
        <v>206</v>
      </c>
      <c r="G149" s="1080">
        <f>G148</f>
        <v>586.08000000000004</v>
      </c>
      <c r="H149" s="1080">
        <f t="shared" ref="H149:AU149" si="54">H148</f>
        <v>807.895012134392</v>
      </c>
      <c r="I149" s="1080">
        <f t="shared" si="54"/>
        <v>915.895012134392</v>
      </c>
      <c r="J149" s="1080">
        <f t="shared" si="54"/>
        <v>905.09501213439205</v>
      </c>
      <c r="K149" s="1080">
        <f t="shared" si="54"/>
        <v>803.09501213439205</v>
      </c>
      <c r="L149" s="1080">
        <f t="shared" si="54"/>
        <v>782.69501213439196</v>
      </c>
      <c r="M149" s="1080">
        <f t="shared" si="54"/>
        <v>696.29501213439198</v>
      </c>
      <c r="N149" s="1080">
        <f t="shared" si="54"/>
        <v>697.49501213439191</v>
      </c>
      <c r="O149" s="1080">
        <f t="shared" si="54"/>
        <v>895.76121271659497</v>
      </c>
      <c r="P149" s="1080">
        <f t="shared" si="54"/>
        <v>665.8271470218375</v>
      </c>
      <c r="Q149" s="1080">
        <f t="shared" si="54"/>
        <v>655.4692119721791</v>
      </c>
      <c r="R149" s="1080">
        <f t="shared" si="54"/>
        <v>632.99849243965036</v>
      </c>
      <c r="S149" s="1080">
        <f t="shared" si="54"/>
        <v>647.84559559289471</v>
      </c>
      <c r="T149" s="1080">
        <f t="shared" si="54"/>
        <v>655.10727188889757</v>
      </c>
      <c r="U149" s="1080">
        <f t="shared" si="54"/>
        <v>657.50049917873685</v>
      </c>
      <c r="V149" s="1080">
        <f t="shared" si="54"/>
        <v>656.76801368935594</v>
      </c>
      <c r="W149" s="1080">
        <f t="shared" si="54"/>
        <v>656.30668258604078</v>
      </c>
      <c r="X149" s="1080">
        <f t="shared" si="54"/>
        <v>656.01037716917199</v>
      </c>
      <c r="Y149" s="1080">
        <f t="shared" si="54"/>
        <v>655.75660721983354</v>
      </c>
      <c r="Z149" s="1080">
        <f t="shared" si="54"/>
        <v>655.6656551106596</v>
      </c>
      <c r="AA149" s="1080">
        <f t="shared" si="54"/>
        <v>655.64084345931053</v>
      </c>
      <c r="AB149" s="1080">
        <f t="shared" si="54"/>
        <v>656.19387219217253</v>
      </c>
      <c r="AC149" s="1080">
        <f t="shared" si="54"/>
        <v>656.74690092503454</v>
      </c>
      <c r="AD149" s="1080">
        <f t="shared" si="54"/>
        <v>657.29992965789654</v>
      </c>
      <c r="AE149" s="1080">
        <f t="shared" si="54"/>
        <v>657.85295839075843</v>
      </c>
      <c r="AF149" s="1080">
        <f t="shared" si="54"/>
        <v>658.40598712362055</v>
      </c>
      <c r="AG149" s="1080">
        <f t="shared" si="54"/>
        <v>658.95901585648255</v>
      </c>
      <c r="AH149" s="1080">
        <f t="shared" si="54"/>
        <v>659.51204458934433</v>
      </c>
      <c r="AI149" s="1080">
        <f t="shared" si="54"/>
        <v>660.06507332220633</v>
      </c>
      <c r="AJ149" s="1080">
        <f t="shared" si="54"/>
        <v>660.61810205506822</v>
      </c>
      <c r="AK149" s="1080">
        <f t="shared" si="54"/>
        <v>661.17113078793022</v>
      </c>
      <c r="AL149" s="1080">
        <f t="shared" si="54"/>
        <v>661.72415952079223</v>
      </c>
      <c r="AM149" s="1080">
        <f t="shared" si="54"/>
        <v>662.27718825365412</v>
      </c>
      <c r="AN149" s="1080">
        <f t="shared" si="54"/>
        <v>662.83021698651601</v>
      </c>
      <c r="AO149" s="1080">
        <f t="shared" si="54"/>
        <v>663.38324571937801</v>
      </c>
      <c r="AP149" s="1080">
        <f t="shared" si="54"/>
        <v>663.93627445224001</v>
      </c>
      <c r="AQ149" s="1080">
        <f t="shared" si="54"/>
        <v>664.48930318510202</v>
      </c>
      <c r="AR149" s="1080">
        <f t="shared" si="54"/>
        <v>665.04233191796391</v>
      </c>
      <c r="AS149" s="1080">
        <f t="shared" si="54"/>
        <v>665.59536065082591</v>
      </c>
      <c r="AT149" s="1080">
        <f t="shared" si="54"/>
        <v>666.1483893836878</v>
      </c>
      <c r="AU149" s="1080">
        <f t="shared" si="54"/>
        <v>666.70141811654992</v>
      </c>
      <c r="AV149" s="602"/>
      <c r="AW149" s="602"/>
      <c r="AX149" s="602"/>
      <c r="AY149" s="602"/>
      <c r="AZ149" s="602"/>
      <c r="BA149" s="602"/>
    </row>
    <row r="150" spans="2:53">
      <c r="B150" s="602"/>
      <c r="C150" s="602"/>
      <c r="D150" s="1077"/>
      <c r="E150" s="1077" t="s">
        <v>192</v>
      </c>
      <c r="F150" s="1046" t="str">
        <f>F145</f>
        <v>MKr19</v>
      </c>
      <c r="G150" s="1080">
        <f>G145</f>
        <v>133.19999999999999</v>
      </c>
      <c r="H150" s="1080">
        <f t="shared" ref="H150:AU150" si="55">H145</f>
        <v>138.30000000000001</v>
      </c>
      <c r="I150" s="1080">
        <f t="shared" si="55"/>
        <v>165.3</v>
      </c>
      <c r="J150" s="1080">
        <f t="shared" si="55"/>
        <v>162.60000000000002</v>
      </c>
      <c r="K150" s="1080">
        <f t="shared" si="55"/>
        <v>137.10000000000002</v>
      </c>
      <c r="L150" s="1080">
        <f t="shared" si="55"/>
        <v>132</v>
      </c>
      <c r="M150" s="1080">
        <f t="shared" si="55"/>
        <v>110.39999999999999</v>
      </c>
      <c r="N150" s="1080">
        <f t="shared" si="55"/>
        <v>110.69999999999999</v>
      </c>
      <c r="O150" s="1080">
        <f t="shared" si="55"/>
        <v>160.26655014555075</v>
      </c>
      <c r="P150" s="1080">
        <f t="shared" si="55"/>
        <v>102.78303372186139</v>
      </c>
      <c r="Q150" s="1080">
        <f t="shared" si="55"/>
        <v>100.19354995944677</v>
      </c>
      <c r="R150" s="1080">
        <f t="shared" si="55"/>
        <v>94.575870076314601</v>
      </c>
      <c r="S150" s="1080">
        <f t="shared" si="55"/>
        <v>98.287645864625688</v>
      </c>
      <c r="T150" s="1080">
        <f t="shared" si="55"/>
        <v>100.1030649386264</v>
      </c>
      <c r="U150" s="1080">
        <f t="shared" si="55"/>
        <v>100.70137176108622</v>
      </c>
      <c r="V150" s="1080">
        <f t="shared" si="55"/>
        <v>100.518250388741</v>
      </c>
      <c r="W150" s="1080">
        <f t="shared" si="55"/>
        <v>100.40291761291219</v>
      </c>
      <c r="X150" s="1080">
        <f t="shared" si="55"/>
        <v>100.32884125869501</v>
      </c>
      <c r="Y150" s="1080">
        <f t="shared" si="55"/>
        <v>100.26539877136038</v>
      </c>
      <c r="Z150" s="1080">
        <f t="shared" si="55"/>
        <v>100.24266074406691</v>
      </c>
      <c r="AA150" s="1080">
        <f t="shared" si="55"/>
        <v>100.23645783122964</v>
      </c>
      <c r="AB150" s="1080">
        <f t="shared" si="55"/>
        <v>100.37471501444514</v>
      </c>
      <c r="AC150" s="1080">
        <f t="shared" si="55"/>
        <v>100.51297219766064</v>
      </c>
      <c r="AD150" s="1080">
        <f t="shared" si="55"/>
        <v>100.65122938087613</v>
      </c>
      <c r="AE150" s="1080">
        <f t="shared" si="55"/>
        <v>100.78948656409162</v>
      </c>
      <c r="AF150" s="1080">
        <f t="shared" si="55"/>
        <v>100.92774374730713</v>
      </c>
      <c r="AG150" s="1080">
        <f t="shared" si="55"/>
        <v>101.06600093052263</v>
      </c>
      <c r="AH150" s="1080">
        <f t="shared" si="55"/>
        <v>101.20425811373809</v>
      </c>
      <c r="AI150" s="1080">
        <f t="shared" si="55"/>
        <v>101.34251529695359</v>
      </c>
      <c r="AJ150" s="1080">
        <f t="shared" si="55"/>
        <v>101.48077248016905</v>
      </c>
      <c r="AK150" s="1080">
        <f t="shared" si="55"/>
        <v>101.61902966338455</v>
      </c>
      <c r="AL150" s="1080">
        <f t="shared" si="55"/>
        <v>101.75728684660005</v>
      </c>
      <c r="AM150" s="1080">
        <f t="shared" si="55"/>
        <v>101.89554402981554</v>
      </c>
      <c r="AN150" s="1080">
        <f t="shared" si="55"/>
        <v>102.03380121303101</v>
      </c>
      <c r="AO150" s="1080">
        <f t="shared" si="55"/>
        <v>102.17205839624651</v>
      </c>
      <c r="AP150" s="1080">
        <f t="shared" si="55"/>
        <v>102.31031557946201</v>
      </c>
      <c r="AQ150" s="1080">
        <f t="shared" si="55"/>
        <v>102.44857276267751</v>
      </c>
      <c r="AR150" s="1080">
        <f t="shared" si="55"/>
        <v>102.58682994589297</v>
      </c>
      <c r="AS150" s="1080">
        <f t="shared" si="55"/>
        <v>102.72508712910849</v>
      </c>
      <c r="AT150" s="1080">
        <f t="shared" si="55"/>
        <v>102.86334431232396</v>
      </c>
      <c r="AU150" s="1080">
        <f t="shared" si="55"/>
        <v>103.00160149553948</v>
      </c>
      <c r="AV150" s="602"/>
      <c r="AW150" s="602"/>
      <c r="AX150" s="602"/>
      <c r="AY150" s="602"/>
      <c r="AZ150" s="602"/>
      <c r="BA150" s="602"/>
    </row>
    <row r="151" spans="2:53">
      <c r="B151" s="602"/>
      <c r="C151" s="602"/>
      <c r="D151" s="1077"/>
      <c r="E151" s="1077" t="s">
        <v>736</v>
      </c>
      <c r="F151" s="1046" t="str">
        <f>F146</f>
        <v>MKr19</v>
      </c>
      <c r="G151" s="1080">
        <f t="shared" ref="G151:AU151" si="56">G144</f>
        <v>44.4</v>
      </c>
      <c r="H151" s="1080">
        <f t="shared" si="56"/>
        <v>46.1</v>
      </c>
      <c r="I151" s="1080">
        <f t="shared" si="56"/>
        <v>55.1</v>
      </c>
      <c r="J151" s="1080">
        <f t="shared" si="56"/>
        <v>54.2</v>
      </c>
      <c r="K151" s="1080">
        <f t="shared" si="56"/>
        <v>45.7</v>
      </c>
      <c r="L151" s="1080">
        <f t="shared" si="56"/>
        <v>44</v>
      </c>
      <c r="M151" s="1080">
        <f t="shared" si="56"/>
        <v>36.799999999999997</v>
      </c>
      <c r="N151" s="1080">
        <f t="shared" si="56"/>
        <v>36.9</v>
      </c>
      <c r="O151" s="1080">
        <f>O144</f>
        <v>53.422183381850253</v>
      </c>
      <c r="P151" s="1080">
        <f t="shared" si="56"/>
        <v>34.261011240620462</v>
      </c>
      <c r="Q151" s="1080">
        <f t="shared" si="56"/>
        <v>33.397849986482257</v>
      </c>
      <c r="R151" s="1080">
        <f t="shared" si="56"/>
        <v>31.525290025438199</v>
      </c>
      <c r="S151" s="1080">
        <f t="shared" si="56"/>
        <v>32.762548621541896</v>
      </c>
      <c r="T151" s="1080">
        <f t="shared" si="56"/>
        <v>33.367688312875465</v>
      </c>
      <c r="U151" s="1080">
        <f t="shared" si="56"/>
        <v>33.567123920362071</v>
      </c>
      <c r="V151" s="1080">
        <f t="shared" si="56"/>
        <v>33.506083462913665</v>
      </c>
      <c r="W151" s="1080">
        <f t="shared" si="56"/>
        <v>33.467639204304064</v>
      </c>
      <c r="X151" s="1080">
        <f t="shared" si="56"/>
        <v>33.442947086231669</v>
      </c>
      <c r="Y151" s="1080">
        <f t="shared" si="56"/>
        <v>33.42179959045346</v>
      </c>
      <c r="Z151" s="1080">
        <f t="shared" si="56"/>
        <v>33.414220248022303</v>
      </c>
      <c r="AA151" s="1080">
        <f t="shared" si="56"/>
        <v>33.412152610409883</v>
      </c>
      <c r="AB151" s="1080">
        <f t="shared" si="56"/>
        <v>33.458238338148384</v>
      </c>
      <c r="AC151" s="1080">
        <f t="shared" si="56"/>
        <v>33.504324065886884</v>
      </c>
      <c r="AD151" s="1080">
        <f t="shared" si="56"/>
        <v>33.550409793625377</v>
      </c>
      <c r="AE151" s="1080">
        <f t="shared" si="56"/>
        <v>33.59649552136387</v>
      </c>
      <c r="AF151" s="1080">
        <f t="shared" si="56"/>
        <v>33.642581249102378</v>
      </c>
      <c r="AG151" s="1080">
        <f t="shared" si="56"/>
        <v>33.688666976840878</v>
      </c>
      <c r="AH151" s="1080">
        <f t="shared" si="56"/>
        <v>33.734752704579364</v>
      </c>
      <c r="AI151" s="1080">
        <f t="shared" si="56"/>
        <v>33.780838432317864</v>
      </c>
      <c r="AJ151" s="1080">
        <f t="shared" si="56"/>
        <v>33.82692416005635</v>
      </c>
      <c r="AK151" s="1080">
        <f t="shared" si="56"/>
        <v>33.873009887794851</v>
      </c>
      <c r="AL151" s="1080">
        <f t="shared" si="56"/>
        <v>33.919095615533351</v>
      </c>
      <c r="AM151" s="1080">
        <f t="shared" si="56"/>
        <v>33.965181343271844</v>
      </c>
      <c r="AN151" s="1080">
        <f t="shared" si="56"/>
        <v>34.011267071010337</v>
      </c>
      <c r="AO151" s="1080">
        <f t="shared" si="56"/>
        <v>34.057352798748838</v>
      </c>
      <c r="AP151" s="1080">
        <f t="shared" si="56"/>
        <v>34.103438526487338</v>
      </c>
      <c r="AQ151" s="1080">
        <f t="shared" si="56"/>
        <v>34.149524254225838</v>
      </c>
      <c r="AR151" s="1080">
        <f t="shared" si="56"/>
        <v>34.195609981964324</v>
      </c>
      <c r="AS151" s="1080">
        <f t="shared" si="56"/>
        <v>34.241695709702832</v>
      </c>
      <c r="AT151" s="1080">
        <f t="shared" si="56"/>
        <v>34.287781437441318</v>
      </c>
      <c r="AU151" s="1080">
        <f t="shared" si="56"/>
        <v>34.333867165179825</v>
      </c>
      <c r="AV151" s="602"/>
      <c r="AW151" s="602"/>
      <c r="AX151" s="602"/>
      <c r="AY151" s="602"/>
      <c r="AZ151" s="602"/>
      <c r="BA151" s="602"/>
    </row>
    <row r="152" spans="2:53">
      <c r="B152" s="602"/>
      <c r="C152" s="602"/>
      <c r="D152" s="1077"/>
      <c r="E152" s="1077" t="s">
        <v>73</v>
      </c>
      <c r="F152" s="1079" t="s">
        <v>1619</v>
      </c>
      <c r="G152" s="565">
        <f>G234</f>
        <v>46</v>
      </c>
      <c r="H152" s="565">
        <f t="shared" ref="H152:N152" si="57">H234</f>
        <v>46</v>
      </c>
      <c r="I152" s="565">
        <f t="shared" si="57"/>
        <v>46</v>
      </c>
      <c r="J152" s="565">
        <f t="shared" si="57"/>
        <v>45.7</v>
      </c>
      <c r="K152" s="565">
        <f t="shared" si="57"/>
        <v>45.3</v>
      </c>
      <c r="L152" s="565">
        <f t="shared" si="57"/>
        <v>44.9</v>
      </c>
      <c r="M152" s="565">
        <f t="shared" si="57"/>
        <v>45.4</v>
      </c>
      <c r="N152" s="565">
        <f t="shared" si="57"/>
        <v>45.9</v>
      </c>
      <c r="O152" s="1081">
        <f>VLOOKUP(O$122,$C$287:$O$319,12)</f>
        <v>45.179472202489855</v>
      </c>
      <c r="P152" s="1081">
        <f t="shared" ref="P152:AU152" si="58">VLOOKUP(P$122,$C$287:$O$319,12)</f>
        <v>45.117600562980392</v>
      </c>
      <c r="Q152" s="1081">
        <f t="shared" si="58"/>
        <v>45.248389703133633</v>
      </c>
      <c r="R152" s="1081">
        <f t="shared" si="58"/>
        <v>45.190250127598674</v>
      </c>
      <c r="S152" s="1081">
        <f t="shared" si="58"/>
        <v>45.392121473736516</v>
      </c>
      <c r="T152" s="1081">
        <f t="shared" si="58"/>
        <v>45.644433925671841</v>
      </c>
      <c r="U152" s="1081">
        <f t="shared" si="58"/>
        <v>45.923015098100862</v>
      </c>
      <c r="V152" s="1081">
        <f t="shared" si="58"/>
        <v>46.207001444406053</v>
      </c>
      <c r="W152" s="1081">
        <f t="shared" si="58"/>
        <v>46.419730980267232</v>
      </c>
      <c r="X152" s="1081">
        <f t="shared" si="58"/>
        <v>46.631059323825987</v>
      </c>
      <c r="Y152" s="1081">
        <f t="shared" si="58"/>
        <v>46.839924523073165</v>
      </c>
      <c r="Z152" s="1081">
        <f t="shared" si="58"/>
        <v>47.054043906757286</v>
      </c>
      <c r="AA152" s="1081">
        <f t="shared" si="58"/>
        <v>47.263106384197172</v>
      </c>
      <c r="AB152" s="1081">
        <f t="shared" si="58"/>
        <v>47.363169268373781</v>
      </c>
      <c r="AC152" s="1081">
        <f t="shared" si="58"/>
        <v>47.463048827686151</v>
      </c>
      <c r="AD152" s="1081">
        <f t="shared" si="58"/>
        <v>47.562746231205452</v>
      </c>
      <c r="AE152" s="1081">
        <f t="shared" si="58"/>
        <v>47.662262629564232</v>
      </c>
      <c r="AF152" s="1081">
        <f t="shared" si="58"/>
        <v>47.761599155151828</v>
      </c>
      <c r="AG152" s="1081">
        <f t="shared" si="58"/>
        <v>47.861557709026719</v>
      </c>
      <c r="AH152" s="1081">
        <f t="shared" si="58"/>
        <v>47.961224086497161</v>
      </c>
      <c r="AI152" s="1081">
        <f t="shared" si="58"/>
        <v>48.06060022028862</v>
      </c>
      <c r="AJ152" s="1081">
        <f t="shared" si="58"/>
        <v>48.159688016832391</v>
      </c>
      <c r="AK152" s="1081">
        <f t="shared" si="58"/>
        <v>48.258489356547372</v>
      </c>
      <c r="AL152" s="1081">
        <f t="shared" si="58"/>
        <v>48.37762671431922</v>
      </c>
      <c r="AM152" s="1081">
        <f t="shared" si="58"/>
        <v>48.496315696545963</v>
      </c>
      <c r="AN152" s="1081">
        <f t="shared" si="58"/>
        <v>48.614559135690349</v>
      </c>
      <c r="AO152" s="1081">
        <f t="shared" si="58"/>
        <v>48.73235982855357</v>
      </c>
      <c r="AP152" s="1081">
        <f t="shared" si="58"/>
        <v>48.849720536660548</v>
      </c>
      <c r="AQ152" s="1081">
        <f t="shared" si="58"/>
        <v>49.024574818868821</v>
      </c>
      <c r="AR152" s="1081">
        <f t="shared" si="58"/>
        <v>49.198719487894593</v>
      </c>
      <c r="AS152" s="1081">
        <f t="shared" si="58"/>
        <v>49.372158440659689</v>
      </c>
      <c r="AT152" s="1081">
        <f t="shared" si="58"/>
        <v>49.544895527221009</v>
      </c>
      <c r="AU152" s="1081">
        <f t="shared" si="58"/>
        <v>49.716934551280723</v>
      </c>
      <c r="AV152" s="602"/>
      <c r="AW152" s="602"/>
      <c r="AX152" s="602"/>
      <c r="AY152" s="602"/>
      <c r="AZ152" s="602"/>
      <c r="BA152" s="602"/>
    </row>
    <row r="153" spans="2:53">
      <c r="B153" s="602"/>
      <c r="C153" s="602"/>
      <c r="D153" s="1077"/>
      <c r="E153" s="1077" t="s">
        <v>72</v>
      </c>
      <c r="F153" s="1079" t="s">
        <v>1619</v>
      </c>
      <c r="G153" s="565">
        <f>G243</f>
        <v>73.7</v>
      </c>
      <c r="H153" s="565">
        <f t="shared" ref="H153:N153" si="59">H243</f>
        <v>73.7</v>
      </c>
      <c r="I153" s="565">
        <f t="shared" si="59"/>
        <v>73.7</v>
      </c>
      <c r="J153" s="565">
        <f t="shared" si="59"/>
        <v>72.7</v>
      </c>
      <c r="K153" s="565">
        <f t="shared" si="59"/>
        <v>71.8</v>
      </c>
      <c r="L153" s="565">
        <f t="shared" si="59"/>
        <v>70.8</v>
      </c>
      <c r="M153" s="565">
        <f t="shared" si="59"/>
        <v>71.2</v>
      </c>
      <c r="N153" s="565">
        <f t="shared" si="59"/>
        <v>71.599999999999994</v>
      </c>
      <c r="O153" s="1081">
        <f>VLOOKUP(O$122,$C$287:$O$319,10)</f>
        <v>69.494890781791952</v>
      </c>
      <c r="P153" s="1081">
        <f t="shared" ref="P153:AU153" si="60">VLOOKUP(P$122,$C$287:$O$319,10)</f>
        <v>69.433019142282461</v>
      </c>
      <c r="Q153" s="1081">
        <f t="shared" si="60"/>
        <v>59.910194122791161</v>
      </c>
      <c r="R153" s="1081">
        <f t="shared" si="60"/>
        <v>62.854344413402906</v>
      </c>
      <c r="S153" s="1081">
        <f t="shared" si="60"/>
        <v>63.172513966646889</v>
      </c>
      <c r="T153" s="1081">
        <f t="shared" si="60"/>
        <v>62.478874618815077</v>
      </c>
      <c r="U153" s="1081">
        <f t="shared" si="60"/>
        <v>62.142339464339834</v>
      </c>
      <c r="V153" s="1081">
        <f t="shared" si="60"/>
        <v>61.840436911371611</v>
      </c>
      <c r="W153" s="1081">
        <f t="shared" si="60"/>
        <v>61.559038676176264</v>
      </c>
      <c r="X153" s="1081">
        <f t="shared" si="60"/>
        <v>61.304552221855602</v>
      </c>
      <c r="Y153" s="1081">
        <f t="shared" si="60"/>
        <v>61.075127920444082</v>
      </c>
      <c r="Z153" s="1081">
        <f t="shared" si="60"/>
        <v>60.879811326662022</v>
      </c>
      <c r="AA153" s="1081">
        <f t="shared" si="60"/>
        <v>60.705878120268423</v>
      </c>
      <c r="AB153" s="1081">
        <f t="shared" si="60"/>
        <v>60.70433047636952</v>
      </c>
      <c r="AC153" s="1081">
        <f t="shared" si="60"/>
        <v>60.702548817291905</v>
      </c>
      <c r="AD153" s="1081">
        <f t="shared" si="60"/>
        <v>60.700536499539886</v>
      </c>
      <c r="AE153" s="1081">
        <f t="shared" si="60"/>
        <v>60.698296822060883</v>
      </c>
      <c r="AF153" s="1081">
        <f t="shared" si="60"/>
        <v>60.695833026853684</v>
      </c>
      <c r="AG153" s="1081">
        <f t="shared" si="60"/>
        <v>60.689945389690699</v>
      </c>
      <c r="AH153" s="1081">
        <f t="shared" si="60"/>
        <v>60.683892039969457</v>
      </c>
      <c r="AI153" s="1081">
        <f t="shared" si="60"/>
        <v>60.677675969854107</v>
      </c>
      <c r="AJ153" s="1081">
        <f t="shared" si="60"/>
        <v>60.671300113152753</v>
      </c>
      <c r="AK153" s="1081">
        <f t="shared" si="60"/>
        <v>60.664767346129707</v>
      </c>
      <c r="AL153" s="1081">
        <f t="shared" si="60"/>
        <v>60.675957923099851</v>
      </c>
      <c r="AM153" s="1081">
        <f t="shared" si="60"/>
        <v>60.68702193291076</v>
      </c>
      <c r="AN153" s="1081">
        <f t="shared" si="60"/>
        <v>60.697960969252613</v>
      </c>
      <c r="AO153" s="1081">
        <f t="shared" si="60"/>
        <v>60.70877659234629</v>
      </c>
      <c r="AP153" s="1081">
        <f t="shared" si="60"/>
        <v>60.719470329291362</v>
      </c>
      <c r="AQ153" s="1081">
        <f t="shared" si="60"/>
        <v>60.774302670903623</v>
      </c>
      <c r="AR153" s="1081">
        <f t="shared" si="60"/>
        <v>60.828784329157571</v>
      </c>
      <c r="AS153" s="1081">
        <f t="shared" si="60"/>
        <v>60.882916997101603</v>
      </c>
      <c r="AT153" s="1081">
        <f t="shared" si="60"/>
        <v>60.936702331670006</v>
      </c>
      <c r="AU153" s="1081">
        <f t="shared" si="60"/>
        <v>60.990141954059872</v>
      </c>
      <c r="AV153" s="602"/>
      <c r="AW153" s="602"/>
      <c r="AX153" s="602"/>
      <c r="AY153" s="602"/>
      <c r="AZ153" s="602"/>
      <c r="BA153" s="602"/>
    </row>
    <row r="154" spans="2:53">
      <c r="B154" s="602"/>
      <c r="C154" s="602"/>
      <c r="D154" s="1077"/>
      <c r="E154" s="1077" t="s">
        <v>43</v>
      </c>
      <c r="F154" s="1079" t="s">
        <v>1619</v>
      </c>
      <c r="G154" s="1080">
        <f>G246</f>
        <v>41.5</v>
      </c>
      <c r="H154" s="1080">
        <f t="shared" ref="H154:N154" si="61">H246</f>
        <v>41.5</v>
      </c>
      <c r="I154" s="1080">
        <f t="shared" si="61"/>
        <v>41.5</v>
      </c>
      <c r="J154" s="1080">
        <f t="shared" si="61"/>
        <v>41.2</v>
      </c>
      <c r="K154" s="1080">
        <f t="shared" si="61"/>
        <v>40.799999999999997</v>
      </c>
      <c r="L154" s="1080">
        <f t="shared" si="61"/>
        <v>40.5</v>
      </c>
      <c r="M154" s="1080">
        <f t="shared" si="61"/>
        <v>40.9</v>
      </c>
      <c r="N154" s="1080">
        <f t="shared" si="61"/>
        <v>41.4</v>
      </c>
      <c r="O154" s="1081">
        <f>VLOOKUP(O$122,$C$287:$O$319,13)</f>
        <v>41.634898055339931</v>
      </c>
      <c r="P154" s="1081">
        <f t="shared" ref="P154:AU154" si="62">VLOOKUP(P$122,$C$287:$O$319,13)</f>
        <v>41.634898055339931</v>
      </c>
      <c r="Q154" s="1081">
        <f t="shared" si="62"/>
        <v>41.962449107096752</v>
      </c>
      <c r="R154" s="1081">
        <f t="shared" si="62"/>
        <v>42.37591413450582</v>
      </c>
      <c r="S154" s="1081">
        <f t="shared" si="62"/>
        <v>42.791201303703261</v>
      </c>
      <c r="T154" s="1081">
        <f t="shared" si="62"/>
        <v>43.208184541451871</v>
      </c>
      <c r="U154" s="1081">
        <f t="shared" si="62"/>
        <v>43.626739530646304</v>
      </c>
      <c r="V154" s="1081">
        <f t="shared" si="62"/>
        <v>44.046743692103149</v>
      </c>
      <c r="W154" s="1081">
        <f t="shared" si="62"/>
        <v>44.303492323512977</v>
      </c>
      <c r="X154" s="1081">
        <f t="shared" si="62"/>
        <v>44.56044844066794</v>
      </c>
      <c r="Y154" s="1081">
        <f t="shared" si="62"/>
        <v>44.817607952103295</v>
      </c>
      <c r="Z154" s="1081">
        <f t="shared" si="62"/>
        <v>45.074966809344929</v>
      </c>
      <c r="AA154" s="1081">
        <f t="shared" si="62"/>
        <v>45.332521006394593</v>
      </c>
      <c r="AB154" s="1081">
        <f t="shared" si="62"/>
        <v>45.549544275390517</v>
      </c>
      <c r="AC154" s="1081">
        <f t="shared" si="62"/>
        <v>45.766845997017583</v>
      </c>
      <c r="AD154" s="1081">
        <f t="shared" si="62"/>
        <v>45.93621057509371</v>
      </c>
      <c r="AE154" s="1081">
        <f t="shared" si="62"/>
        <v>46.091987325464736</v>
      </c>
      <c r="AF154" s="1081">
        <f t="shared" si="62"/>
        <v>46.247727566987081</v>
      </c>
      <c r="AG154" s="1081">
        <f t="shared" si="62"/>
        <v>46.390503884981669</v>
      </c>
      <c r="AH154" s="1081">
        <f t="shared" si="62"/>
        <v>46.533237561648519</v>
      </c>
      <c r="AI154" s="1081">
        <f t="shared" si="62"/>
        <v>46.675927978934773</v>
      </c>
      <c r="AJ154" s="1081">
        <f t="shared" si="62"/>
        <v>46.818574524689666</v>
      </c>
      <c r="AK154" s="1081">
        <f t="shared" si="62"/>
        <v>46.961176592602918</v>
      </c>
      <c r="AL154" s="1081">
        <f t="shared" si="62"/>
        <v>46.961176592602918</v>
      </c>
      <c r="AM154" s="1081">
        <f t="shared" si="62"/>
        <v>46.961176592602918</v>
      </c>
      <c r="AN154" s="1081">
        <f t="shared" si="62"/>
        <v>46.961176592602918</v>
      </c>
      <c r="AO154" s="1081">
        <f t="shared" si="62"/>
        <v>46.961176592602918</v>
      </c>
      <c r="AP154" s="1081">
        <f t="shared" si="62"/>
        <v>46.961176592602918</v>
      </c>
      <c r="AQ154" s="1081">
        <f t="shared" si="62"/>
        <v>46.961176592602918</v>
      </c>
      <c r="AR154" s="1081">
        <f t="shared" si="62"/>
        <v>46.961176592602918</v>
      </c>
      <c r="AS154" s="1081">
        <f t="shared" si="62"/>
        <v>46.961176592602918</v>
      </c>
      <c r="AT154" s="1081">
        <f t="shared" si="62"/>
        <v>46.961176592602918</v>
      </c>
      <c r="AU154" s="1081">
        <f t="shared" si="62"/>
        <v>46.961176592602918</v>
      </c>
      <c r="AV154" s="602"/>
      <c r="AW154" s="602"/>
      <c r="AX154" s="602"/>
      <c r="AY154" s="602"/>
      <c r="AZ154" s="602"/>
      <c r="BA154" s="602"/>
    </row>
    <row r="155" spans="2:53">
      <c r="B155" s="602"/>
      <c r="C155" s="602"/>
      <c r="D155" s="1077" t="s">
        <v>844</v>
      </c>
      <c r="E155" s="1077" t="s">
        <v>726</v>
      </c>
      <c r="F155" s="1046" t="s">
        <v>206</v>
      </c>
      <c r="G155" s="1080">
        <f>G154</f>
        <v>41.5</v>
      </c>
      <c r="H155" s="1080">
        <f t="shared" ref="H155:AU155" si="63">H154</f>
        <v>41.5</v>
      </c>
      <c r="I155" s="1080">
        <f t="shared" si="63"/>
        <v>41.5</v>
      </c>
      <c r="J155" s="1080">
        <f t="shared" si="63"/>
        <v>41.2</v>
      </c>
      <c r="K155" s="1080">
        <f t="shared" si="63"/>
        <v>40.799999999999997</v>
      </c>
      <c r="L155" s="1080">
        <f t="shared" si="63"/>
        <v>40.5</v>
      </c>
      <c r="M155" s="1080">
        <f t="shared" si="63"/>
        <v>40.9</v>
      </c>
      <c r="N155" s="1080">
        <f t="shared" si="63"/>
        <v>41.4</v>
      </c>
      <c r="O155" s="1080">
        <f t="shared" si="63"/>
        <v>41.634898055339931</v>
      </c>
      <c r="P155" s="1080">
        <f t="shared" si="63"/>
        <v>41.634898055339931</v>
      </c>
      <c r="Q155" s="1080">
        <f t="shared" si="63"/>
        <v>41.962449107096752</v>
      </c>
      <c r="R155" s="1080">
        <f t="shared" si="63"/>
        <v>42.37591413450582</v>
      </c>
      <c r="S155" s="1080">
        <f t="shared" si="63"/>
        <v>42.791201303703261</v>
      </c>
      <c r="T155" s="1080">
        <f t="shared" si="63"/>
        <v>43.208184541451871</v>
      </c>
      <c r="U155" s="1080">
        <f t="shared" si="63"/>
        <v>43.626739530646304</v>
      </c>
      <c r="V155" s="1080">
        <f t="shared" si="63"/>
        <v>44.046743692103149</v>
      </c>
      <c r="W155" s="1080">
        <f t="shared" si="63"/>
        <v>44.303492323512977</v>
      </c>
      <c r="X155" s="1080">
        <f t="shared" si="63"/>
        <v>44.56044844066794</v>
      </c>
      <c r="Y155" s="1080">
        <f t="shared" si="63"/>
        <v>44.817607952103295</v>
      </c>
      <c r="Z155" s="1080">
        <f t="shared" si="63"/>
        <v>45.074966809344929</v>
      </c>
      <c r="AA155" s="1080">
        <f t="shared" si="63"/>
        <v>45.332521006394593</v>
      </c>
      <c r="AB155" s="1080">
        <f t="shared" si="63"/>
        <v>45.549544275390517</v>
      </c>
      <c r="AC155" s="1080">
        <f t="shared" si="63"/>
        <v>45.766845997017583</v>
      </c>
      <c r="AD155" s="1080">
        <f t="shared" si="63"/>
        <v>45.93621057509371</v>
      </c>
      <c r="AE155" s="1080">
        <f t="shared" si="63"/>
        <v>46.091987325464736</v>
      </c>
      <c r="AF155" s="1080">
        <f t="shared" si="63"/>
        <v>46.247727566987081</v>
      </c>
      <c r="AG155" s="1080">
        <f t="shared" si="63"/>
        <v>46.390503884981669</v>
      </c>
      <c r="AH155" s="1080">
        <f t="shared" si="63"/>
        <v>46.533237561648519</v>
      </c>
      <c r="AI155" s="1080">
        <f t="shared" si="63"/>
        <v>46.675927978934773</v>
      </c>
      <c r="AJ155" s="1080">
        <f t="shared" si="63"/>
        <v>46.818574524689666</v>
      </c>
      <c r="AK155" s="1080">
        <f t="shared" si="63"/>
        <v>46.961176592602918</v>
      </c>
      <c r="AL155" s="1080">
        <f t="shared" si="63"/>
        <v>46.961176592602918</v>
      </c>
      <c r="AM155" s="1080">
        <f t="shared" si="63"/>
        <v>46.961176592602918</v>
      </c>
      <c r="AN155" s="1080">
        <f t="shared" si="63"/>
        <v>46.961176592602918</v>
      </c>
      <c r="AO155" s="1080">
        <f t="shared" si="63"/>
        <v>46.961176592602918</v>
      </c>
      <c r="AP155" s="1080">
        <f t="shared" si="63"/>
        <v>46.961176592602918</v>
      </c>
      <c r="AQ155" s="1080">
        <f t="shared" si="63"/>
        <v>46.961176592602918</v>
      </c>
      <c r="AR155" s="1080">
        <f t="shared" si="63"/>
        <v>46.961176592602918</v>
      </c>
      <c r="AS155" s="1080">
        <f t="shared" si="63"/>
        <v>46.961176592602918</v>
      </c>
      <c r="AT155" s="1080">
        <f t="shared" si="63"/>
        <v>46.961176592602918</v>
      </c>
      <c r="AU155" s="1080">
        <f t="shared" si="63"/>
        <v>46.961176592602918</v>
      </c>
      <c r="AV155" s="602"/>
      <c r="AW155" s="602"/>
      <c r="AX155" s="602"/>
      <c r="AY155" s="602"/>
      <c r="AZ155" s="602"/>
      <c r="BA155" s="602"/>
    </row>
    <row r="156" spans="2:53">
      <c r="B156" s="602"/>
      <c r="C156" s="602"/>
      <c r="D156" s="1077"/>
      <c r="E156" s="1077" t="s">
        <v>347</v>
      </c>
      <c r="F156" s="1046" t="s">
        <v>206</v>
      </c>
      <c r="G156" s="1080">
        <f t="shared" ref="G156:AU160" si="64">$E205</f>
        <v>72.400000000000006</v>
      </c>
      <c r="H156" s="1080">
        <f t="shared" si="64"/>
        <v>72.400000000000006</v>
      </c>
      <c r="I156" s="1080">
        <f t="shared" si="64"/>
        <v>72.400000000000006</v>
      </c>
      <c r="J156" s="1080">
        <f t="shared" si="64"/>
        <v>72.400000000000006</v>
      </c>
      <c r="K156" s="1080">
        <f t="shared" si="64"/>
        <v>72.400000000000006</v>
      </c>
      <c r="L156" s="1080">
        <f t="shared" si="64"/>
        <v>72.400000000000006</v>
      </c>
      <c r="M156" s="1080">
        <f t="shared" si="64"/>
        <v>72.400000000000006</v>
      </c>
      <c r="N156" s="1080">
        <f t="shared" si="64"/>
        <v>72.400000000000006</v>
      </c>
      <c r="O156" s="1080">
        <f t="shared" si="64"/>
        <v>72.400000000000006</v>
      </c>
      <c r="P156" s="1080">
        <f t="shared" si="64"/>
        <v>72.400000000000006</v>
      </c>
      <c r="Q156" s="1080">
        <f t="shared" si="64"/>
        <v>72.400000000000006</v>
      </c>
      <c r="R156" s="1080">
        <f t="shared" si="64"/>
        <v>72.400000000000006</v>
      </c>
      <c r="S156" s="1080">
        <f t="shared" si="64"/>
        <v>72.400000000000006</v>
      </c>
      <c r="T156" s="1080">
        <f t="shared" si="64"/>
        <v>72.400000000000006</v>
      </c>
      <c r="U156" s="1080">
        <f t="shared" si="64"/>
        <v>72.400000000000006</v>
      </c>
      <c r="V156" s="1080">
        <f t="shared" si="64"/>
        <v>72.400000000000006</v>
      </c>
      <c r="W156" s="1080">
        <f t="shared" si="64"/>
        <v>72.400000000000006</v>
      </c>
      <c r="X156" s="1080">
        <f t="shared" si="64"/>
        <v>72.400000000000006</v>
      </c>
      <c r="Y156" s="1080">
        <f t="shared" si="64"/>
        <v>72.400000000000006</v>
      </c>
      <c r="Z156" s="1080">
        <f t="shared" si="64"/>
        <v>72.400000000000006</v>
      </c>
      <c r="AA156" s="1080">
        <f t="shared" si="64"/>
        <v>72.400000000000006</v>
      </c>
      <c r="AB156" s="1080">
        <f t="shared" si="64"/>
        <v>72.400000000000006</v>
      </c>
      <c r="AC156" s="1080">
        <f t="shared" si="64"/>
        <v>72.400000000000006</v>
      </c>
      <c r="AD156" s="1080">
        <f t="shared" si="64"/>
        <v>72.400000000000006</v>
      </c>
      <c r="AE156" s="1080">
        <f t="shared" si="64"/>
        <v>72.400000000000006</v>
      </c>
      <c r="AF156" s="1080">
        <f t="shared" si="64"/>
        <v>72.400000000000006</v>
      </c>
      <c r="AG156" s="1080">
        <f t="shared" si="64"/>
        <v>72.400000000000006</v>
      </c>
      <c r="AH156" s="1080">
        <f t="shared" si="64"/>
        <v>72.400000000000006</v>
      </c>
      <c r="AI156" s="1080">
        <f t="shared" si="64"/>
        <v>72.400000000000006</v>
      </c>
      <c r="AJ156" s="1080">
        <f t="shared" si="64"/>
        <v>72.400000000000006</v>
      </c>
      <c r="AK156" s="1080">
        <f t="shared" si="64"/>
        <v>72.400000000000006</v>
      </c>
      <c r="AL156" s="1080">
        <f t="shared" si="64"/>
        <v>72.400000000000006</v>
      </c>
      <c r="AM156" s="1080">
        <f t="shared" si="64"/>
        <v>72.400000000000006</v>
      </c>
      <c r="AN156" s="1080">
        <f t="shared" si="64"/>
        <v>72.400000000000006</v>
      </c>
      <c r="AO156" s="1080">
        <f t="shared" si="64"/>
        <v>72.400000000000006</v>
      </c>
      <c r="AP156" s="1080">
        <f t="shared" si="64"/>
        <v>72.400000000000006</v>
      </c>
      <c r="AQ156" s="1080">
        <f t="shared" si="64"/>
        <v>72.400000000000006</v>
      </c>
      <c r="AR156" s="1080">
        <f t="shared" si="64"/>
        <v>72.400000000000006</v>
      </c>
      <c r="AS156" s="1080">
        <f t="shared" si="64"/>
        <v>72.400000000000006</v>
      </c>
      <c r="AT156" s="1080">
        <f t="shared" si="64"/>
        <v>72.400000000000006</v>
      </c>
      <c r="AU156" s="1080">
        <f t="shared" si="64"/>
        <v>72.400000000000006</v>
      </c>
      <c r="AV156" s="602"/>
      <c r="AW156" s="602"/>
      <c r="AX156" s="602"/>
      <c r="AY156" s="602"/>
      <c r="AZ156" s="602"/>
      <c r="BA156" s="602"/>
    </row>
    <row r="157" spans="2:53">
      <c r="B157" s="602"/>
      <c r="C157" s="602"/>
      <c r="D157" s="1077"/>
      <c r="E157" s="1077" t="s">
        <v>349</v>
      </c>
      <c r="F157" s="1046" t="s">
        <v>206</v>
      </c>
      <c r="G157" s="1080">
        <f t="shared" si="64"/>
        <v>101.7</v>
      </c>
      <c r="H157" s="1080">
        <f t="shared" si="64"/>
        <v>101.7</v>
      </c>
      <c r="I157" s="1080">
        <f t="shared" si="64"/>
        <v>101.7</v>
      </c>
      <c r="J157" s="1080">
        <f t="shared" si="64"/>
        <v>101.7</v>
      </c>
      <c r="K157" s="1080">
        <f t="shared" si="64"/>
        <v>101.7</v>
      </c>
      <c r="L157" s="1080">
        <f t="shared" si="64"/>
        <v>101.7</v>
      </c>
      <c r="M157" s="1080">
        <f t="shared" si="64"/>
        <v>101.7</v>
      </c>
      <c r="N157" s="1080">
        <f t="shared" si="64"/>
        <v>101.7</v>
      </c>
      <c r="O157" s="1080">
        <f t="shared" si="64"/>
        <v>101.7</v>
      </c>
      <c r="P157" s="1080">
        <f t="shared" si="64"/>
        <v>101.7</v>
      </c>
      <c r="Q157" s="1080">
        <f t="shared" si="64"/>
        <v>101.7</v>
      </c>
      <c r="R157" s="1080">
        <f t="shared" si="64"/>
        <v>101.7</v>
      </c>
      <c r="S157" s="1080">
        <f t="shared" si="64"/>
        <v>101.7</v>
      </c>
      <c r="T157" s="1080">
        <f t="shared" si="64"/>
        <v>101.7</v>
      </c>
      <c r="U157" s="1080">
        <f t="shared" si="64"/>
        <v>101.7</v>
      </c>
      <c r="V157" s="1080">
        <f t="shared" si="64"/>
        <v>101.7</v>
      </c>
      <c r="W157" s="1080">
        <f t="shared" si="64"/>
        <v>101.7</v>
      </c>
      <c r="X157" s="1080">
        <f t="shared" si="64"/>
        <v>101.7</v>
      </c>
      <c r="Y157" s="1080">
        <f t="shared" si="64"/>
        <v>101.7</v>
      </c>
      <c r="Z157" s="1080">
        <f t="shared" si="64"/>
        <v>101.7</v>
      </c>
      <c r="AA157" s="1080">
        <f t="shared" si="64"/>
        <v>101.7</v>
      </c>
      <c r="AB157" s="1080">
        <f t="shared" si="64"/>
        <v>101.7</v>
      </c>
      <c r="AC157" s="1080">
        <f t="shared" si="64"/>
        <v>101.7</v>
      </c>
      <c r="AD157" s="1080">
        <f t="shared" si="64"/>
        <v>101.7</v>
      </c>
      <c r="AE157" s="1080">
        <f t="shared" si="64"/>
        <v>101.7</v>
      </c>
      <c r="AF157" s="1080">
        <f t="shared" si="64"/>
        <v>101.7</v>
      </c>
      <c r="AG157" s="1080">
        <f t="shared" si="64"/>
        <v>101.7</v>
      </c>
      <c r="AH157" s="1080">
        <f t="shared" si="64"/>
        <v>101.7</v>
      </c>
      <c r="AI157" s="1080">
        <f t="shared" si="64"/>
        <v>101.7</v>
      </c>
      <c r="AJ157" s="1080">
        <f t="shared" si="64"/>
        <v>101.7</v>
      </c>
      <c r="AK157" s="1080">
        <f t="shared" si="64"/>
        <v>101.7</v>
      </c>
      <c r="AL157" s="1080">
        <f t="shared" si="64"/>
        <v>101.7</v>
      </c>
      <c r="AM157" s="1080">
        <f t="shared" si="64"/>
        <v>101.7</v>
      </c>
      <c r="AN157" s="1080">
        <f t="shared" si="64"/>
        <v>101.7</v>
      </c>
      <c r="AO157" s="1080">
        <f t="shared" si="64"/>
        <v>101.7</v>
      </c>
      <c r="AP157" s="1080">
        <f t="shared" si="64"/>
        <v>101.7</v>
      </c>
      <c r="AQ157" s="1080">
        <f t="shared" si="64"/>
        <v>101.7</v>
      </c>
      <c r="AR157" s="1080">
        <f t="shared" si="64"/>
        <v>101.7</v>
      </c>
      <c r="AS157" s="1080">
        <f t="shared" si="64"/>
        <v>101.7</v>
      </c>
      <c r="AT157" s="1080">
        <f t="shared" si="64"/>
        <v>101.7</v>
      </c>
      <c r="AU157" s="1080">
        <f t="shared" si="64"/>
        <v>101.7</v>
      </c>
      <c r="AV157" s="602"/>
      <c r="AW157" s="602"/>
      <c r="AX157" s="602"/>
      <c r="AY157" s="602"/>
      <c r="AZ157" s="602"/>
      <c r="BA157" s="602"/>
    </row>
    <row r="158" spans="2:53">
      <c r="B158" s="602"/>
      <c r="C158" s="602"/>
      <c r="D158" s="1077"/>
      <c r="E158" s="1077" t="s">
        <v>359</v>
      </c>
      <c r="F158" s="1046" t="s">
        <v>206</v>
      </c>
      <c r="G158" s="1080">
        <f t="shared" si="64"/>
        <v>10.6</v>
      </c>
      <c r="H158" s="1080">
        <f t="shared" si="64"/>
        <v>10.6</v>
      </c>
      <c r="I158" s="1080">
        <f t="shared" si="64"/>
        <v>10.6</v>
      </c>
      <c r="J158" s="1080">
        <f t="shared" si="64"/>
        <v>10.6</v>
      </c>
      <c r="K158" s="1080">
        <f t="shared" si="64"/>
        <v>10.6</v>
      </c>
      <c r="L158" s="1080">
        <f t="shared" si="64"/>
        <v>10.6</v>
      </c>
      <c r="M158" s="1080">
        <f t="shared" si="64"/>
        <v>10.6</v>
      </c>
      <c r="N158" s="1080">
        <f t="shared" si="64"/>
        <v>10.6</v>
      </c>
      <c r="O158" s="1080">
        <f t="shared" si="64"/>
        <v>10.6</v>
      </c>
      <c r="P158" s="1080">
        <f t="shared" si="64"/>
        <v>10.6</v>
      </c>
      <c r="Q158" s="1080">
        <f t="shared" si="64"/>
        <v>10.6</v>
      </c>
      <c r="R158" s="1080">
        <f t="shared" si="64"/>
        <v>10.6</v>
      </c>
      <c r="S158" s="1080">
        <f t="shared" si="64"/>
        <v>10.6</v>
      </c>
      <c r="T158" s="1080">
        <f t="shared" si="64"/>
        <v>10.6</v>
      </c>
      <c r="U158" s="1080">
        <f t="shared" si="64"/>
        <v>10.6</v>
      </c>
      <c r="V158" s="1080">
        <f t="shared" si="64"/>
        <v>10.6</v>
      </c>
      <c r="W158" s="1080">
        <f t="shared" si="64"/>
        <v>10.6</v>
      </c>
      <c r="X158" s="1080">
        <f t="shared" si="64"/>
        <v>10.6</v>
      </c>
      <c r="Y158" s="1080">
        <f t="shared" si="64"/>
        <v>10.6</v>
      </c>
      <c r="Z158" s="1080">
        <f t="shared" si="64"/>
        <v>10.6</v>
      </c>
      <c r="AA158" s="1080">
        <f t="shared" si="64"/>
        <v>10.6</v>
      </c>
      <c r="AB158" s="1080">
        <f t="shared" si="64"/>
        <v>10.6</v>
      </c>
      <c r="AC158" s="1080">
        <f t="shared" si="64"/>
        <v>10.6</v>
      </c>
      <c r="AD158" s="1080">
        <f t="shared" si="64"/>
        <v>10.6</v>
      </c>
      <c r="AE158" s="1080">
        <f t="shared" si="64"/>
        <v>10.6</v>
      </c>
      <c r="AF158" s="1080">
        <f t="shared" si="64"/>
        <v>10.6</v>
      </c>
      <c r="AG158" s="1080">
        <f t="shared" si="64"/>
        <v>10.6</v>
      </c>
      <c r="AH158" s="1080">
        <f t="shared" si="64"/>
        <v>10.6</v>
      </c>
      <c r="AI158" s="1080">
        <f t="shared" si="64"/>
        <v>10.6</v>
      </c>
      <c r="AJ158" s="1080">
        <f t="shared" si="64"/>
        <v>10.6</v>
      </c>
      <c r="AK158" s="1080">
        <f t="shared" si="64"/>
        <v>10.6</v>
      </c>
      <c r="AL158" s="1080">
        <f t="shared" si="64"/>
        <v>10.6</v>
      </c>
      <c r="AM158" s="1080">
        <f t="shared" si="64"/>
        <v>10.6</v>
      </c>
      <c r="AN158" s="1080">
        <f t="shared" si="64"/>
        <v>10.6</v>
      </c>
      <c r="AO158" s="1080">
        <f t="shared" si="64"/>
        <v>10.6</v>
      </c>
      <c r="AP158" s="1080">
        <f t="shared" si="64"/>
        <v>10.6</v>
      </c>
      <c r="AQ158" s="1080">
        <f t="shared" si="64"/>
        <v>10.6</v>
      </c>
      <c r="AR158" s="1080">
        <f t="shared" si="64"/>
        <v>10.6</v>
      </c>
      <c r="AS158" s="1080">
        <f t="shared" si="64"/>
        <v>10.6</v>
      </c>
      <c r="AT158" s="1080">
        <f t="shared" si="64"/>
        <v>10.6</v>
      </c>
      <c r="AU158" s="1080">
        <f t="shared" si="64"/>
        <v>10.6</v>
      </c>
      <c r="AV158" s="602"/>
      <c r="AW158" s="602"/>
      <c r="AX158" s="602"/>
      <c r="AY158" s="602"/>
      <c r="AZ158" s="602"/>
      <c r="BA158" s="602"/>
    </row>
    <row r="159" spans="2:53">
      <c r="B159" s="602"/>
      <c r="C159" s="602"/>
      <c r="D159" s="1077"/>
      <c r="E159" s="1077" t="s">
        <v>351</v>
      </c>
      <c r="F159" s="1046" t="s">
        <v>206</v>
      </c>
      <c r="G159" s="1080">
        <f>$E208</f>
        <v>207.6</v>
      </c>
      <c r="H159" s="1080">
        <f t="shared" si="64"/>
        <v>207.6</v>
      </c>
      <c r="I159" s="1080">
        <f t="shared" si="64"/>
        <v>207.6</v>
      </c>
      <c r="J159" s="1080">
        <f t="shared" si="64"/>
        <v>207.6</v>
      </c>
      <c r="K159" s="1080">
        <f t="shared" si="64"/>
        <v>207.6</v>
      </c>
      <c r="L159" s="1080">
        <f t="shared" si="64"/>
        <v>207.6</v>
      </c>
      <c r="M159" s="1080">
        <f t="shared" si="64"/>
        <v>207.6</v>
      </c>
      <c r="N159" s="1080">
        <f t="shared" si="64"/>
        <v>207.6</v>
      </c>
      <c r="O159" s="1080">
        <f t="shared" si="64"/>
        <v>207.6</v>
      </c>
      <c r="P159" s="1080">
        <f t="shared" si="64"/>
        <v>207.6</v>
      </c>
      <c r="Q159" s="1080">
        <f t="shared" si="64"/>
        <v>207.6</v>
      </c>
      <c r="R159" s="1080">
        <f t="shared" si="64"/>
        <v>207.6</v>
      </c>
      <c r="S159" s="1080">
        <f t="shared" si="64"/>
        <v>207.6</v>
      </c>
      <c r="T159" s="1080">
        <f t="shared" si="64"/>
        <v>207.6</v>
      </c>
      <c r="U159" s="1080">
        <f t="shared" si="64"/>
        <v>207.6</v>
      </c>
      <c r="V159" s="1080">
        <f t="shared" si="64"/>
        <v>207.6</v>
      </c>
      <c r="W159" s="1080">
        <f t="shared" si="64"/>
        <v>207.6</v>
      </c>
      <c r="X159" s="1080">
        <f t="shared" si="64"/>
        <v>207.6</v>
      </c>
      <c r="Y159" s="1080">
        <f t="shared" si="64"/>
        <v>207.6</v>
      </c>
      <c r="Z159" s="1080">
        <f t="shared" si="64"/>
        <v>207.6</v>
      </c>
      <c r="AA159" s="1080">
        <f t="shared" si="64"/>
        <v>207.6</v>
      </c>
      <c r="AB159" s="1080">
        <f t="shared" si="64"/>
        <v>207.6</v>
      </c>
      <c r="AC159" s="1080">
        <f t="shared" si="64"/>
        <v>207.6</v>
      </c>
      <c r="AD159" s="1080">
        <f t="shared" si="64"/>
        <v>207.6</v>
      </c>
      <c r="AE159" s="1080">
        <f t="shared" si="64"/>
        <v>207.6</v>
      </c>
      <c r="AF159" s="1080">
        <f t="shared" si="64"/>
        <v>207.6</v>
      </c>
      <c r="AG159" s="1080">
        <f t="shared" si="64"/>
        <v>207.6</v>
      </c>
      <c r="AH159" s="1080">
        <f t="shared" si="64"/>
        <v>207.6</v>
      </c>
      <c r="AI159" s="1080">
        <f t="shared" si="64"/>
        <v>207.6</v>
      </c>
      <c r="AJ159" s="1080">
        <f t="shared" si="64"/>
        <v>207.6</v>
      </c>
      <c r="AK159" s="1080">
        <f t="shared" si="64"/>
        <v>207.6</v>
      </c>
      <c r="AL159" s="1080">
        <f t="shared" si="64"/>
        <v>207.6</v>
      </c>
      <c r="AM159" s="1080">
        <f t="shared" si="64"/>
        <v>207.6</v>
      </c>
      <c r="AN159" s="1080">
        <f t="shared" si="64"/>
        <v>207.6</v>
      </c>
      <c r="AO159" s="1080">
        <f t="shared" si="64"/>
        <v>207.6</v>
      </c>
      <c r="AP159" s="1080">
        <f t="shared" si="64"/>
        <v>207.6</v>
      </c>
      <c r="AQ159" s="1080">
        <f t="shared" si="64"/>
        <v>207.6</v>
      </c>
      <c r="AR159" s="1080">
        <f t="shared" si="64"/>
        <v>207.6</v>
      </c>
      <c r="AS159" s="1080">
        <f t="shared" si="64"/>
        <v>207.6</v>
      </c>
      <c r="AT159" s="1080">
        <f t="shared" si="64"/>
        <v>207.6</v>
      </c>
      <c r="AU159" s="1080">
        <f t="shared" si="64"/>
        <v>207.6</v>
      </c>
      <c r="AV159" s="602"/>
      <c r="AW159" s="602"/>
      <c r="AX159" s="602"/>
      <c r="AY159" s="602"/>
      <c r="AZ159" s="602"/>
      <c r="BA159" s="602"/>
    </row>
    <row r="160" spans="2:53">
      <c r="B160" s="602"/>
      <c r="C160" s="602"/>
      <c r="D160" s="1077"/>
      <c r="E160" s="1077" t="s">
        <v>352</v>
      </c>
      <c r="F160" s="1046" t="s">
        <v>206</v>
      </c>
      <c r="G160" s="1080">
        <f>$E209</f>
        <v>207.6</v>
      </c>
      <c r="H160" s="1080">
        <f t="shared" si="64"/>
        <v>207.6</v>
      </c>
      <c r="I160" s="1080">
        <f t="shared" si="64"/>
        <v>207.6</v>
      </c>
      <c r="J160" s="1080">
        <f t="shared" si="64"/>
        <v>207.6</v>
      </c>
      <c r="K160" s="1080">
        <f t="shared" si="64"/>
        <v>207.6</v>
      </c>
      <c r="L160" s="1080">
        <f t="shared" si="64"/>
        <v>207.6</v>
      </c>
      <c r="M160" s="1080">
        <f t="shared" si="64"/>
        <v>207.6</v>
      </c>
      <c r="N160" s="1080">
        <f t="shared" si="64"/>
        <v>207.6</v>
      </c>
      <c r="O160" s="1080">
        <f t="shared" si="64"/>
        <v>207.6</v>
      </c>
      <c r="P160" s="1080">
        <f t="shared" si="64"/>
        <v>207.6</v>
      </c>
      <c r="Q160" s="1080">
        <f t="shared" si="64"/>
        <v>207.6</v>
      </c>
      <c r="R160" s="1080">
        <f t="shared" si="64"/>
        <v>207.6</v>
      </c>
      <c r="S160" s="1080">
        <f t="shared" si="64"/>
        <v>207.6</v>
      </c>
      <c r="T160" s="1080">
        <f t="shared" si="64"/>
        <v>207.6</v>
      </c>
      <c r="U160" s="1080">
        <f t="shared" si="64"/>
        <v>207.6</v>
      </c>
      <c r="V160" s="1080">
        <f t="shared" si="64"/>
        <v>207.6</v>
      </c>
      <c r="W160" s="1080">
        <f t="shared" si="64"/>
        <v>207.6</v>
      </c>
      <c r="X160" s="1080">
        <f t="shared" si="64"/>
        <v>207.6</v>
      </c>
      <c r="Y160" s="1080">
        <f t="shared" si="64"/>
        <v>207.6</v>
      </c>
      <c r="Z160" s="1080">
        <f t="shared" si="64"/>
        <v>207.6</v>
      </c>
      <c r="AA160" s="1080">
        <f t="shared" si="64"/>
        <v>207.6</v>
      </c>
      <c r="AB160" s="1080">
        <f t="shared" si="64"/>
        <v>207.6</v>
      </c>
      <c r="AC160" s="1080">
        <f t="shared" si="64"/>
        <v>207.6</v>
      </c>
      <c r="AD160" s="1080">
        <f t="shared" si="64"/>
        <v>207.6</v>
      </c>
      <c r="AE160" s="1080">
        <f t="shared" si="64"/>
        <v>207.6</v>
      </c>
      <c r="AF160" s="1080">
        <f t="shared" si="64"/>
        <v>207.6</v>
      </c>
      <c r="AG160" s="1080">
        <f t="shared" si="64"/>
        <v>207.6</v>
      </c>
      <c r="AH160" s="1080">
        <f t="shared" si="64"/>
        <v>207.6</v>
      </c>
      <c r="AI160" s="1080">
        <f t="shared" si="64"/>
        <v>207.6</v>
      </c>
      <c r="AJ160" s="1080">
        <f t="shared" si="64"/>
        <v>207.6</v>
      </c>
      <c r="AK160" s="1080">
        <f t="shared" si="64"/>
        <v>207.6</v>
      </c>
      <c r="AL160" s="1080">
        <f t="shared" si="64"/>
        <v>207.6</v>
      </c>
      <c r="AM160" s="1080">
        <f t="shared" si="64"/>
        <v>207.6</v>
      </c>
      <c r="AN160" s="1080">
        <f t="shared" si="64"/>
        <v>207.6</v>
      </c>
      <c r="AO160" s="1080">
        <f t="shared" si="64"/>
        <v>207.6</v>
      </c>
      <c r="AP160" s="1080">
        <f t="shared" si="64"/>
        <v>207.6</v>
      </c>
      <c r="AQ160" s="1080">
        <f t="shared" si="64"/>
        <v>207.6</v>
      </c>
      <c r="AR160" s="1080">
        <f t="shared" si="64"/>
        <v>207.6</v>
      </c>
      <c r="AS160" s="1080">
        <f t="shared" si="64"/>
        <v>207.6</v>
      </c>
      <c r="AT160" s="1080">
        <f t="shared" si="64"/>
        <v>207.6</v>
      </c>
      <c r="AU160" s="1080">
        <f t="shared" si="64"/>
        <v>207.6</v>
      </c>
      <c r="AV160" s="602"/>
      <c r="AW160" s="602"/>
      <c r="AX160" s="602"/>
      <c r="AY160" s="602"/>
      <c r="AZ160" s="602"/>
      <c r="BA160" s="602"/>
    </row>
    <row r="161" spans="2:53">
      <c r="B161" s="602"/>
      <c r="C161" s="602"/>
      <c r="D161" s="1077"/>
      <c r="E161" s="1077" t="s">
        <v>771</v>
      </c>
      <c r="F161" s="1046" t="s">
        <v>206</v>
      </c>
      <c r="G161" s="1080">
        <f>G160*2</f>
        <v>415.2</v>
      </c>
      <c r="H161" s="1080">
        <f t="shared" ref="H161:AU161" si="65">H160*2</f>
        <v>415.2</v>
      </c>
      <c r="I161" s="1080">
        <f t="shared" si="65"/>
        <v>415.2</v>
      </c>
      <c r="J161" s="1080">
        <f t="shared" si="65"/>
        <v>415.2</v>
      </c>
      <c r="K161" s="1080">
        <f t="shared" si="65"/>
        <v>415.2</v>
      </c>
      <c r="L161" s="1080">
        <f t="shared" si="65"/>
        <v>415.2</v>
      </c>
      <c r="M161" s="1080">
        <f t="shared" si="65"/>
        <v>415.2</v>
      </c>
      <c r="N161" s="1080">
        <f t="shared" si="65"/>
        <v>415.2</v>
      </c>
      <c r="O161" s="1080">
        <f t="shared" si="65"/>
        <v>415.2</v>
      </c>
      <c r="P161" s="1080">
        <f t="shared" si="65"/>
        <v>415.2</v>
      </c>
      <c r="Q161" s="1080">
        <f t="shared" si="65"/>
        <v>415.2</v>
      </c>
      <c r="R161" s="1080">
        <f t="shared" si="65"/>
        <v>415.2</v>
      </c>
      <c r="S161" s="1080">
        <f t="shared" si="65"/>
        <v>415.2</v>
      </c>
      <c r="T161" s="1080">
        <f t="shared" si="65"/>
        <v>415.2</v>
      </c>
      <c r="U161" s="1080">
        <f t="shared" si="65"/>
        <v>415.2</v>
      </c>
      <c r="V161" s="1080">
        <f t="shared" si="65"/>
        <v>415.2</v>
      </c>
      <c r="W161" s="1080">
        <f t="shared" si="65"/>
        <v>415.2</v>
      </c>
      <c r="X161" s="1080">
        <f t="shared" si="65"/>
        <v>415.2</v>
      </c>
      <c r="Y161" s="1080">
        <f t="shared" si="65"/>
        <v>415.2</v>
      </c>
      <c r="Z161" s="1080">
        <f t="shared" si="65"/>
        <v>415.2</v>
      </c>
      <c r="AA161" s="1080">
        <f t="shared" si="65"/>
        <v>415.2</v>
      </c>
      <c r="AB161" s="1080">
        <f t="shared" si="65"/>
        <v>415.2</v>
      </c>
      <c r="AC161" s="1080">
        <f t="shared" si="65"/>
        <v>415.2</v>
      </c>
      <c r="AD161" s="1080">
        <f t="shared" si="65"/>
        <v>415.2</v>
      </c>
      <c r="AE161" s="1080">
        <f t="shared" si="65"/>
        <v>415.2</v>
      </c>
      <c r="AF161" s="1080">
        <f t="shared" si="65"/>
        <v>415.2</v>
      </c>
      <c r="AG161" s="1080">
        <f t="shared" si="65"/>
        <v>415.2</v>
      </c>
      <c r="AH161" s="1080">
        <f t="shared" si="65"/>
        <v>415.2</v>
      </c>
      <c r="AI161" s="1080">
        <f t="shared" si="65"/>
        <v>415.2</v>
      </c>
      <c r="AJ161" s="1080">
        <f t="shared" si="65"/>
        <v>415.2</v>
      </c>
      <c r="AK161" s="1080">
        <f t="shared" si="65"/>
        <v>415.2</v>
      </c>
      <c r="AL161" s="1080">
        <f t="shared" si="65"/>
        <v>415.2</v>
      </c>
      <c r="AM161" s="1080">
        <f t="shared" si="65"/>
        <v>415.2</v>
      </c>
      <c r="AN161" s="1080">
        <f t="shared" si="65"/>
        <v>415.2</v>
      </c>
      <c r="AO161" s="1080">
        <f t="shared" si="65"/>
        <v>415.2</v>
      </c>
      <c r="AP161" s="1080">
        <f t="shared" si="65"/>
        <v>415.2</v>
      </c>
      <c r="AQ161" s="1080">
        <f t="shared" si="65"/>
        <v>415.2</v>
      </c>
      <c r="AR161" s="1080">
        <f t="shared" si="65"/>
        <v>415.2</v>
      </c>
      <c r="AS161" s="1080">
        <f t="shared" si="65"/>
        <v>415.2</v>
      </c>
      <c r="AT161" s="1080">
        <f t="shared" si="65"/>
        <v>415.2</v>
      </c>
      <c r="AU161" s="1080">
        <f t="shared" si="65"/>
        <v>415.2</v>
      </c>
      <c r="AV161" s="602"/>
      <c r="AW161" s="602"/>
      <c r="AX161" s="602"/>
      <c r="AY161" s="602"/>
      <c r="AZ161" s="602"/>
      <c r="BA161" s="602"/>
    </row>
    <row r="162" spans="2:53">
      <c r="B162" s="602"/>
      <c r="C162" s="602"/>
      <c r="D162" s="1077"/>
      <c r="E162" s="1077" t="s">
        <v>357</v>
      </c>
      <c r="F162" s="1046" t="s">
        <v>206</v>
      </c>
      <c r="G162" s="1080">
        <f>$E210</f>
        <v>10</v>
      </c>
      <c r="H162" s="1080">
        <f t="shared" ref="H162:AU165" si="66">$E210</f>
        <v>10</v>
      </c>
      <c r="I162" s="1080">
        <f t="shared" si="66"/>
        <v>10</v>
      </c>
      <c r="J162" s="1080">
        <f t="shared" si="66"/>
        <v>10</v>
      </c>
      <c r="K162" s="1080">
        <f t="shared" si="66"/>
        <v>10</v>
      </c>
      <c r="L162" s="1080">
        <f t="shared" si="66"/>
        <v>10</v>
      </c>
      <c r="M162" s="1080">
        <f t="shared" si="66"/>
        <v>10</v>
      </c>
      <c r="N162" s="1080">
        <f t="shared" si="66"/>
        <v>10</v>
      </c>
      <c r="O162" s="1080">
        <f t="shared" si="66"/>
        <v>10</v>
      </c>
      <c r="P162" s="1080">
        <f t="shared" si="66"/>
        <v>10</v>
      </c>
      <c r="Q162" s="1080">
        <f t="shared" si="66"/>
        <v>10</v>
      </c>
      <c r="R162" s="1080">
        <f t="shared" si="66"/>
        <v>10</v>
      </c>
      <c r="S162" s="1080">
        <f t="shared" si="66"/>
        <v>10</v>
      </c>
      <c r="T162" s="1080">
        <f t="shared" si="66"/>
        <v>10</v>
      </c>
      <c r="U162" s="1080">
        <f t="shared" si="66"/>
        <v>10</v>
      </c>
      <c r="V162" s="1080">
        <f t="shared" si="66"/>
        <v>10</v>
      </c>
      <c r="W162" s="1080">
        <f t="shared" si="66"/>
        <v>10</v>
      </c>
      <c r="X162" s="1080">
        <f t="shared" si="66"/>
        <v>10</v>
      </c>
      <c r="Y162" s="1080">
        <f t="shared" si="66"/>
        <v>10</v>
      </c>
      <c r="Z162" s="1080">
        <f t="shared" si="66"/>
        <v>10</v>
      </c>
      <c r="AA162" s="1080">
        <f t="shared" si="66"/>
        <v>10</v>
      </c>
      <c r="AB162" s="1080">
        <f t="shared" si="66"/>
        <v>10</v>
      </c>
      <c r="AC162" s="1080">
        <f t="shared" si="66"/>
        <v>10</v>
      </c>
      <c r="AD162" s="1080">
        <f t="shared" si="66"/>
        <v>10</v>
      </c>
      <c r="AE162" s="1080">
        <f t="shared" si="66"/>
        <v>10</v>
      </c>
      <c r="AF162" s="1080">
        <f t="shared" si="66"/>
        <v>10</v>
      </c>
      <c r="AG162" s="1080">
        <f t="shared" si="66"/>
        <v>10</v>
      </c>
      <c r="AH162" s="1080">
        <f t="shared" si="66"/>
        <v>10</v>
      </c>
      <c r="AI162" s="1080">
        <f t="shared" si="66"/>
        <v>10</v>
      </c>
      <c r="AJ162" s="1080">
        <f t="shared" si="66"/>
        <v>10</v>
      </c>
      <c r="AK162" s="1080">
        <f t="shared" si="66"/>
        <v>10</v>
      </c>
      <c r="AL162" s="1080">
        <f t="shared" si="66"/>
        <v>10</v>
      </c>
      <c r="AM162" s="1080">
        <f t="shared" si="66"/>
        <v>10</v>
      </c>
      <c r="AN162" s="1080">
        <f t="shared" si="66"/>
        <v>10</v>
      </c>
      <c r="AO162" s="1080">
        <f t="shared" si="66"/>
        <v>10</v>
      </c>
      <c r="AP162" s="1080">
        <f t="shared" si="66"/>
        <v>10</v>
      </c>
      <c r="AQ162" s="1080">
        <f t="shared" si="66"/>
        <v>10</v>
      </c>
      <c r="AR162" s="1080">
        <f t="shared" si="66"/>
        <v>10</v>
      </c>
      <c r="AS162" s="1080">
        <f t="shared" si="66"/>
        <v>10</v>
      </c>
      <c r="AT162" s="1080">
        <f t="shared" si="66"/>
        <v>10</v>
      </c>
      <c r="AU162" s="1080">
        <f t="shared" si="66"/>
        <v>10</v>
      </c>
      <c r="AV162" s="602"/>
      <c r="AW162" s="602"/>
      <c r="AX162" s="602"/>
      <c r="AY162" s="602"/>
      <c r="AZ162" s="602"/>
      <c r="BA162" s="602"/>
    </row>
    <row r="163" spans="2:53">
      <c r="B163" s="602"/>
      <c r="C163" s="602"/>
      <c r="D163" s="1077"/>
      <c r="E163" s="1077" t="s">
        <v>363</v>
      </c>
      <c r="F163" s="1046" t="s">
        <v>206</v>
      </c>
      <c r="G163" s="1080">
        <f>$E211</f>
        <v>10</v>
      </c>
      <c r="H163" s="1080">
        <f t="shared" si="66"/>
        <v>10</v>
      </c>
      <c r="I163" s="1080">
        <f t="shared" si="66"/>
        <v>10</v>
      </c>
      <c r="J163" s="1080">
        <f t="shared" si="66"/>
        <v>10</v>
      </c>
      <c r="K163" s="1080">
        <f t="shared" si="66"/>
        <v>10</v>
      </c>
      <c r="L163" s="1080">
        <f t="shared" si="66"/>
        <v>10</v>
      </c>
      <c r="M163" s="1080">
        <f t="shared" si="66"/>
        <v>10</v>
      </c>
      <c r="N163" s="1080">
        <f t="shared" si="66"/>
        <v>10</v>
      </c>
      <c r="O163" s="1080">
        <f t="shared" si="66"/>
        <v>10</v>
      </c>
      <c r="P163" s="1080">
        <f t="shared" si="66"/>
        <v>10</v>
      </c>
      <c r="Q163" s="1080">
        <f t="shared" si="66"/>
        <v>10</v>
      </c>
      <c r="R163" s="1080">
        <f t="shared" si="66"/>
        <v>10</v>
      </c>
      <c r="S163" s="1080">
        <f t="shared" si="66"/>
        <v>10</v>
      </c>
      <c r="T163" s="1080">
        <f t="shared" si="66"/>
        <v>10</v>
      </c>
      <c r="U163" s="1080">
        <f t="shared" si="66"/>
        <v>10</v>
      </c>
      <c r="V163" s="1080">
        <f t="shared" si="66"/>
        <v>10</v>
      </c>
      <c r="W163" s="1080">
        <f t="shared" si="66"/>
        <v>10</v>
      </c>
      <c r="X163" s="1080">
        <f t="shared" si="66"/>
        <v>10</v>
      </c>
      <c r="Y163" s="1080">
        <f t="shared" si="66"/>
        <v>10</v>
      </c>
      <c r="Z163" s="1080">
        <f t="shared" si="66"/>
        <v>10</v>
      </c>
      <c r="AA163" s="1080">
        <f t="shared" si="66"/>
        <v>10</v>
      </c>
      <c r="AB163" s="1080">
        <f t="shared" si="66"/>
        <v>10</v>
      </c>
      <c r="AC163" s="1080">
        <f t="shared" si="66"/>
        <v>10</v>
      </c>
      <c r="AD163" s="1080">
        <f t="shared" si="66"/>
        <v>10</v>
      </c>
      <c r="AE163" s="1080">
        <f t="shared" si="66"/>
        <v>10</v>
      </c>
      <c r="AF163" s="1080">
        <f t="shared" si="66"/>
        <v>10</v>
      </c>
      <c r="AG163" s="1080">
        <f t="shared" si="66"/>
        <v>10</v>
      </c>
      <c r="AH163" s="1080">
        <f t="shared" si="66"/>
        <v>10</v>
      </c>
      <c r="AI163" s="1080">
        <f t="shared" si="66"/>
        <v>10</v>
      </c>
      <c r="AJ163" s="1080">
        <f t="shared" si="66"/>
        <v>10</v>
      </c>
      <c r="AK163" s="1080">
        <f t="shared" si="66"/>
        <v>10</v>
      </c>
      <c r="AL163" s="1080">
        <f t="shared" si="66"/>
        <v>10</v>
      </c>
      <c r="AM163" s="1080">
        <f t="shared" si="66"/>
        <v>10</v>
      </c>
      <c r="AN163" s="1080">
        <f t="shared" si="66"/>
        <v>10</v>
      </c>
      <c r="AO163" s="1080">
        <f t="shared" si="66"/>
        <v>10</v>
      </c>
      <c r="AP163" s="1080">
        <f t="shared" si="66"/>
        <v>10</v>
      </c>
      <c r="AQ163" s="1080">
        <f t="shared" si="66"/>
        <v>10</v>
      </c>
      <c r="AR163" s="1080">
        <f t="shared" si="66"/>
        <v>10</v>
      </c>
      <c r="AS163" s="1080">
        <f t="shared" si="66"/>
        <v>10</v>
      </c>
      <c r="AT163" s="1080">
        <f t="shared" si="66"/>
        <v>10</v>
      </c>
      <c r="AU163" s="1080">
        <f t="shared" si="66"/>
        <v>10</v>
      </c>
      <c r="AV163" s="602"/>
      <c r="AW163" s="602"/>
      <c r="AX163" s="602"/>
      <c r="AY163" s="602"/>
      <c r="AZ163" s="602"/>
      <c r="BA163" s="602"/>
    </row>
    <row r="164" spans="2:53">
      <c r="B164" s="602"/>
      <c r="C164" s="602"/>
      <c r="D164" s="1077"/>
      <c r="E164" s="1077" t="s">
        <v>365</v>
      </c>
      <c r="F164" s="1046" t="s">
        <v>206</v>
      </c>
      <c r="G164" s="1080">
        <f>$E212</f>
        <v>10</v>
      </c>
      <c r="H164" s="1080">
        <f t="shared" si="66"/>
        <v>10</v>
      </c>
      <c r="I164" s="1080">
        <f t="shared" si="66"/>
        <v>10</v>
      </c>
      <c r="J164" s="1080">
        <f t="shared" si="66"/>
        <v>10</v>
      </c>
      <c r="K164" s="1080">
        <f t="shared" si="66"/>
        <v>10</v>
      </c>
      <c r="L164" s="1080">
        <f t="shared" si="66"/>
        <v>10</v>
      </c>
      <c r="M164" s="1080">
        <f t="shared" si="66"/>
        <v>10</v>
      </c>
      <c r="N164" s="1080">
        <f t="shared" si="66"/>
        <v>10</v>
      </c>
      <c r="O164" s="1080">
        <f t="shared" si="66"/>
        <v>10</v>
      </c>
      <c r="P164" s="1080">
        <f t="shared" si="66"/>
        <v>10</v>
      </c>
      <c r="Q164" s="1080">
        <f t="shared" si="66"/>
        <v>10</v>
      </c>
      <c r="R164" s="1080">
        <f t="shared" si="66"/>
        <v>10</v>
      </c>
      <c r="S164" s="1080">
        <f t="shared" si="66"/>
        <v>10</v>
      </c>
      <c r="T164" s="1080">
        <f t="shared" si="66"/>
        <v>10</v>
      </c>
      <c r="U164" s="1080">
        <f t="shared" si="66"/>
        <v>10</v>
      </c>
      <c r="V164" s="1080">
        <f t="shared" si="66"/>
        <v>10</v>
      </c>
      <c r="W164" s="1080">
        <f t="shared" si="66"/>
        <v>10</v>
      </c>
      <c r="X164" s="1080">
        <f t="shared" si="66"/>
        <v>10</v>
      </c>
      <c r="Y164" s="1080">
        <f t="shared" si="66"/>
        <v>10</v>
      </c>
      <c r="Z164" s="1080">
        <f t="shared" si="66"/>
        <v>10</v>
      </c>
      <c r="AA164" s="1080">
        <f t="shared" si="66"/>
        <v>10</v>
      </c>
      <c r="AB164" s="1080">
        <f t="shared" si="66"/>
        <v>10</v>
      </c>
      <c r="AC164" s="1080">
        <f t="shared" si="66"/>
        <v>10</v>
      </c>
      <c r="AD164" s="1080">
        <f t="shared" si="66"/>
        <v>10</v>
      </c>
      <c r="AE164" s="1080">
        <f t="shared" si="66"/>
        <v>10</v>
      </c>
      <c r="AF164" s="1080">
        <f t="shared" si="66"/>
        <v>10</v>
      </c>
      <c r="AG164" s="1080">
        <f t="shared" si="66"/>
        <v>10</v>
      </c>
      <c r="AH164" s="1080">
        <f t="shared" si="66"/>
        <v>10</v>
      </c>
      <c r="AI164" s="1080">
        <f t="shared" si="66"/>
        <v>10</v>
      </c>
      <c r="AJ164" s="1080">
        <f t="shared" si="66"/>
        <v>10</v>
      </c>
      <c r="AK164" s="1080">
        <f t="shared" si="66"/>
        <v>10</v>
      </c>
      <c r="AL164" s="1080">
        <f t="shared" si="66"/>
        <v>10</v>
      </c>
      <c r="AM164" s="1080">
        <f t="shared" si="66"/>
        <v>10</v>
      </c>
      <c r="AN164" s="1080">
        <f t="shared" si="66"/>
        <v>10</v>
      </c>
      <c r="AO164" s="1080">
        <f t="shared" si="66"/>
        <v>10</v>
      </c>
      <c r="AP164" s="1080">
        <f t="shared" si="66"/>
        <v>10</v>
      </c>
      <c r="AQ164" s="1080">
        <f t="shared" si="66"/>
        <v>10</v>
      </c>
      <c r="AR164" s="1080">
        <f t="shared" si="66"/>
        <v>10</v>
      </c>
      <c r="AS164" s="1080">
        <f t="shared" si="66"/>
        <v>10</v>
      </c>
      <c r="AT164" s="1080">
        <f t="shared" si="66"/>
        <v>10</v>
      </c>
      <c r="AU164" s="1080">
        <f t="shared" si="66"/>
        <v>10</v>
      </c>
      <c r="AV164" s="602"/>
      <c r="AW164" s="602"/>
      <c r="AX164" s="602"/>
      <c r="AY164" s="602"/>
      <c r="AZ164" s="602"/>
      <c r="BA164" s="602"/>
    </row>
    <row r="165" spans="2:53">
      <c r="B165" s="602"/>
      <c r="C165" s="602"/>
      <c r="D165" s="1077"/>
      <c r="E165" s="1077" t="s">
        <v>361</v>
      </c>
      <c r="F165" s="1046" t="s">
        <v>206</v>
      </c>
      <c r="G165" s="1080">
        <f>$E213</f>
        <v>10</v>
      </c>
      <c r="H165" s="1080">
        <f t="shared" si="66"/>
        <v>10</v>
      </c>
      <c r="I165" s="1080">
        <f t="shared" si="66"/>
        <v>10</v>
      </c>
      <c r="J165" s="1080">
        <f t="shared" si="66"/>
        <v>10</v>
      </c>
      <c r="K165" s="1080">
        <f t="shared" si="66"/>
        <v>10</v>
      </c>
      <c r="L165" s="1080">
        <f t="shared" si="66"/>
        <v>10</v>
      </c>
      <c r="M165" s="1080">
        <f t="shared" si="66"/>
        <v>10</v>
      </c>
      <c r="N165" s="1080">
        <f t="shared" si="66"/>
        <v>10</v>
      </c>
      <c r="O165" s="1080">
        <f t="shared" si="66"/>
        <v>10</v>
      </c>
      <c r="P165" s="1080">
        <f t="shared" si="66"/>
        <v>10</v>
      </c>
      <c r="Q165" s="1080">
        <f t="shared" si="66"/>
        <v>10</v>
      </c>
      <c r="R165" s="1080">
        <f t="shared" si="66"/>
        <v>10</v>
      </c>
      <c r="S165" s="1080">
        <f t="shared" si="66"/>
        <v>10</v>
      </c>
      <c r="T165" s="1080">
        <f t="shared" si="66"/>
        <v>10</v>
      </c>
      <c r="U165" s="1080">
        <f t="shared" si="66"/>
        <v>10</v>
      </c>
      <c r="V165" s="1080">
        <f t="shared" si="66"/>
        <v>10</v>
      </c>
      <c r="W165" s="1080">
        <f t="shared" si="66"/>
        <v>10</v>
      </c>
      <c r="X165" s="1080">
        <f t="shared" si="66"/>
        <v>10</v>
      </c>
      <c r="Y165" s="1080">
        <f t="shared" si="66"/>
        <v>10</v>
      </c>
      <c r="Z165" s="1080">
        <f t="shared" si="66"/>
        <v>10</v>
      </c>
      <c r="AA165" s="1080">
        <f t="shared" si="66"/>
        <v>10</v>
      </c>
      <c r="AB165" s="1080">
        <f t="shared" si="66"/>
        <v>10</v>
      </c>
      <c r="AC165" s="1080">
        <f t="shared" si="66"/>
        <v>10</v>
      </c>
      <c r="AD165" s="1080">
        <f t="shared" si="66"/>
        <v>10</v>
      </c>
      <c r="AE165" s="1080">
        <f t="shared" si="66"/>
        <v>10</v>
      </c>
      <c r="AF165" s="1080">
        <f t="shared" si="66"/>
        <v>10</v>
      </c>
      <c r="AG165" s="1080">
        <f t="shared" si="66"/>
        <v>10</v>
      </c>
      <c r="AH165" s="1080">
        <f t="shared" si="66"/>
        <v>10</v>
      </c>
      <c r="AI165" s="1080">
        <f t="shared" si="66"/>
        <v>10</v>
      </c>
      <c r="AJ165" s="1080">
        <f t="shared" si="66"/>
        <v>10</v>
      </c>
      <c r="AK165" s="1080">
        <f t="shared" si="66"/>
        <v>10</v>
      </c>
      <c r="AL165" s="1080">
        <f t="shared" si="66"/>
        <v>10</v>
      </c>
      <c r="AM165" s="1080">
        <f t="shared" si="66"/>
        <v>10</v>
      </c>
      <c r="AN165" s="1080">
        <f t="shared" si="66"/>
        <v>10</v>
      </c>
      <c r="AO165" s="1080">
        <f t="shared" si="66"/>
        <v>10</v>
      </c>
      <c r="AP165" s="1080">
        <f t="shared" si="66"/>
        <v>10</v>
      </c>
      <c r="AQ165" s="1080">
        <f t="shared" si="66"/>
        <v>10</v>
      </c>
      <c r="AR165" s="1080">
        <f t="shared" si="66"/>
        <v>10</v>
      </c>
      <c r="AS165" s="1080">
        <f t="shared" si="66"/>
        <v>10</v>
      </c>
      <c r="AT165" s="1080">
        <f t="shared" si="66"/>
        <v>10</v>
      </c>
      <c r="AU165" s="1080">
        <f t="shared" si="66"/>
        <v>10</v>
      </c>
      <c r="AV165" s="602"/>
      <c r="AW165" s="602"/>
      <c r="AX165" s="602"/>
      <c r="AY165" s="602"/>
      <c r="AZ165" s="602"/>
      <c r="BA165" s="602"/>
    </row>
    <row r="166" spans="2:53">
      <c r="B166" s="602"/>
      <c r="C166" s="602"/>
      <c r="D166" s="1077"/>
      <c r="E166" s="1077" t="s">
        <v>42</v>
      </c>
      <c r="F166" s="1046" t="s">
        <v>206</v>
      </c>
      <c r="G166" s="1080">
        <f>$E$180</f>
        <v>0.1</v>
      </c>
      <c r="H166" s="1080">
        <f t="shared" ref="H166:AU166" si="67">$E$180</f>
        <v>0.1</v>
      </c>
      <c r="I166" s="1080">
        <f t="shared" si="67"/>
        <v>0.1</v>
      </c>
      <c r="J166" s="1080">
        <f t="shared" si="67"/>
        <v>0.1</v>
      </c>
      <c r="K166" s="1080">
        <f t="shared" si="67"/>
        <v>0.1</v>
      </c>
      <c r="L166" s="1080">
        <f t="shared" si="67"/>
        <v>0.1</v>
      </c>
      <c r="M166" s="1080">
        <f t="shared" si="67"/>
        <v>0.1</v>
      </c>
      <c r="N166" s="1080">
        <f t="shared" si="67"/>
        <v>0.1</v>
      </c>
      <c r="O166" s="1080">
        <f t="shared" si="67"/>
        <v>0.1</v>
      </c>
      <c r="P166" s="1080">
        <f t="shared" si="67"/>
        <v>0.1</v>
      </c>
      <c r="Q166" s="1080">
        <f t="shared" si="67"/>
        <v>0.1</v>
      </c>
      <c r="R166" s="1080">
        <f t="shared" si="67"/>
        <v>0.1</v>
      </c>
      <c r="S166" s="1080">
        <f t="shared" si="67"/>
        <v>0.1</v>
      </c>
      <c r="T166" s="1080">
        <f t="shared" si="67"/>
        <v>0.1</v>
      </c>
      <c r="U166" s="1080">
        <f t="shared" si="67"/>
        <v>0.1</v>
      </c>
      <c r="V166" s="1080">
        <f t="shared" si="67"/>
        <v>0.1</v>
      </c>
      <c r="W166" s="1080">
        <f t="shared" si="67"/>
        <v>0.1</v>
      </c>
      <c r="X166" s="1080">
        <f t="shared" si="67"/>
        <v>0.1</v>
      </c>
      <c r="Y166" s="1080">
        <f t="shared" si="67"/>
        <v>0.1</v>
      </c>
      <c r="Z166" s="1080">
        <f t="shared" si="67"/>
        <v>0.1</v>
      </c>
      <c r="AA166" s="1080">
        <f t="shared" si="67"/>
        <v>0.1</v>
      </c>
      <c r="AB166" s="1080">
        <f t="shared" si="67"/>
        <v>0.1</v>
      </c>
      <c r="AC166" s="1080">
        <f t="shared" si="67"/>
        <v>0.1</v>
      </c>
      <c r="AD166" s="1080">
        <f t="shared" si="67"/>
        <v>0.1</v>
      </c>
      <c r="AE166" s="1080">
        <f t="shared" si="67"/>
        <v>0.1</v>
      </c>
      <c r="AF166" s="1080">
        <f t="shared" si="67"/>
        <v>0.1</v>
      </c>
      <c r="AG166" s="1080">
        <f t="shared" si="67"/>
        <v>0.1</v>
      </c>
      <c r="AH166" s="1080">
        <f t="shared" si="67"/>
        <v>0.1</v>
      </c>
      <c r="AI166" s="1080">
        <f t="shared" si="67"/>
        <v>0.1</v>
      </c>
      <c r="AJ166" s="1080">
        <f t="shared" si="67"/>
        <v>0.1</v>
      </c>
      <c r="AK166" s="1080">
        <f t="shared" si="67"/>
        <v>0.1</v>
      </c>
      <c r="AL166" s="1080">
        <f t="shared" si="67"/>
        <v>0.1</v>
      </c>
      <c r="AM166" s="1080">
        <f t="shared" si="67"/>
        <v>0.1</v>
      </c>
      <c r="AN166" s="1080">
        <f t="shared" si="67"/>
        <v>0.1</v>
      </c>
      <c r="AO166" s="1080">
        <f t="shared" si="67"/>
        <v>0.1</v>
      </c>
      <c r="AP166" s="1080">
        <f t="shared" si="67"/>
        <v>0.1</v>
      </c>
      <c r="AQ166" s="1080">
        <f t="shared" si="67"/>
        <v>0.1</v>
      </c>
      <c r="AR166" s="1080">
        <f t="shared" si="67"/>
        <v>0.1</v>
      </c>
      <c r="AS166" s="1080">
        <f t="shared" si="67"/>
        <v>0.1</v>
      </c>
      <c r="AT166" s="1080">
        <f t="shared" si="67"/>
        <v>0.1</v>
      </c>
      <c r="AU166" s="1080">
        <f t="shared" si="67"/>
        <v>0.1</v>
      </c>
      <c r="AV166" s="602"/>
      <c r="AW166" s="602"/>
      <c r="AX166" s="602"/>
      <c r="AY166" s="602"/>
      <c r="AZ166" s="602"/>
      <c r="BA166" s="602"/>
    </row>
    <row r="167" spans="2:53">
      <c r="B167" s="602"/>
      <c r="C167" s="602"/>
      <c r="D167" s="1077" t="s">
        <v>842</v>
      </c>
      <c r="E167" s="1077" t="s">
        <v>75</v>
      </c>
      <c r="F167" s="1046" t="s">
        <v>206</v>
      </c>
      <c r="G167" s="1082">
        <f>G144*2</f>
        <v>88.8</v>
      </c>
      <c r="H167" s="1082">
        <f t="shared" ref="H167:AS167" si="68">H144*2</f>
        <v>92.2</v>
      </c>
      <c r="I167" s="1082">
        <f t="shared" si="68"/>
        <v>110.2</v>
      </c>
      <c r="J167" s="1082">
        <f t="shared" si="68"/>
        <v>108.4</v>
      </c>
      <c r="K167" s="1082">
        <f t="shared" si="68"/>
        <v>91.4</v>
      </c>
      <c r="L167" s="1082">
        <f t="shared" si="68"/>
        <v>88</v>
      </c>
      <c r="M167" s="1082">
        <f t="shared" si="68"/>
        <v>73.599999999999994</v>
      </c>
      <c r="N167" s="1082">
        <f t="shared" si="68"/>
        <v>73.8</v>
      </c>
      <c r="O167" s="1082">
        <f t="shared" si="68"/>
        <v>106.84436676370051</v>
      </c>
      <c r="P167" s="1082">
        <f t="shared" si="68"/>
        <v>68.522022481240924</v>
      </c>
      <c r="Q167" s="1082">
        <f t="shared" si="68"/>
        <v>66.795699972964513</v>
      </c>
      <c r="R167" s="1082">
        <f t="shared" si="68"/>
        <v>63.050580050876398</v>
      </c>
      <c r="S167" s="1082">
        <f t="shared" si="68"/>
        <v>65.525097243083792</v>
      </c>
      <c r="T167" s="1082">
        <f t="shared" si="68"/>
        <v>66.735376625750931</v>
      </c>
      <c r="U167" s="1082">
        <f t="shared" si="68"/>
        <v>67.134247840724143</v>
      </c>
      <c r="V167" s="1082">
        <f t="shared" si="68"/>
        <v>67.01216692582733</v>
      </c>
      <c r="W167" s="1082">
        <f t="shared" si="68"/>
        <v>66.935278408608127</v>
      </c>
      <c r="X167" s="1082">
        <f t="shared" si="68"/>
        <v>66.885894172463338</v>
      </c>
      <c r="Y167" s="1082">
        <f t="shared" si="68"/>
        <v>66.843599180906921</v>
      </c>
      <c r="Z167" s="1082">
        <f t="shared" si="68"/>
        <v>66.828440496044607</v>
      </c>
      <c r="AA167" s="1082">
        <f t="shared" si="68"/>
        <v>66.824305220819767</v>
      </c>
      <c r="AB167" s="1082">
        <f t="shared" si="68"/>
        <v>66.916476676296767</v>
      </c>
      <c r="AC167" s="1082">
        <f t="shared" si="68"/>
        <v>67.008648131773768</v>
      </c>
      <c r="AD167" s="1082">
        <f t="shared" si="68"/>
        <v>67.100819587250754</v>
      </c>
      <c r="AE167" s="1082">
        <f t="shared" si="68"/>
        <v>67.192991042727741</v>
      </c>
      <c r="AF167" s="1082">
        <f t="shared" si="68"/>
        <v>67.285162498204755</v>
      </c>
      <c r="AG167" s="1082">
        <f t="shared" si="68"/>
        <v>67.377333953681756</v>
      </c>
      <c r="AH167" s="1082">
        <f t="shared" si="68"/>
        <v>67.469505409158728</v>
      </c>
      <c r="AI167" s="1082">
        <f t="shared" si="68"/>
        <v>67.561676864635729</v>
      </c>
      <c r="AJ167" s="1082">
        <f t="shared" si="68"/>
        <v>67.653848320112701</v>
      </c>
      <c r="AK167" s="1082">
        <f t="shared" si="68"/>
        <v>67.746019775589701</v>
      </c>
      <c r="AL167" s="1082">
        <f t="shared" si="68"/>
        <v>67.838191231066702</v>
      </c>
      <c r="AM167" s="1082">
        <f t="shared" si="68"/>
        <v>67.930362686543688</v>
      </c>
      <c r="AN167" s="1082">
        <f t="shared" si="68"/>
        <v>68.022534142020675</v>
      </c>
      <c r="AO167" s="1082">
        <f t="shared" si="68"/>
        <v>68.114705597497675</v>
      </c>
      <c r="AP167" s="1082">
        <f t="shared" si="68"/>
        <v>68.206877052974676</v>
      </c>
      <c r="AQ167" s="1082">
        <f t="shared" si="68"/>
        <v>68.299048508451676</v>
      </c>
      <c r="AR167" s="1082">
        <f t="shared" si="68"/>
        <v>68.391219963928648</v>
      </c>
      <c r="AS167" s="1082">
        <f t="shared" si="68"/>
        <v>68.483391419405663</v>
      </c>
      <c r="AT167" s="1082">
        <f>AT144*2</f>
        <v>68.575562874882635</v>
      </c>
      <c r="AU167" s="1082">
        <f t="shared" ref="AU167" si="69">AU144*2</f>
        <v>68.66773433035965</v>
      </c>
      <c r="AV167" s="602"/>
      <c r="AW167" s="602"/>
      <c r="AX167" s="602"/>
      <c r="AY167" s="602"/>
      <c r="AZ167" s="602"/>
      <c r="BA167" s="602"/>
    </row>
    <row r="168" spans="2:53">
      <c r="B168" s="602"/>
      <c r="C168" s="602"/>
      <c r="D168" s="1077" t="s">
        <v>842</v>
      </c>
      <c r="E168" s="1077" t="s">
        <v>100</v>
      </c>
      <c r="F168" s="1046" t="s">
        <v>206</v>
      </c>
      <c r="G168" s="1082">
        <f>G144*2</f>
        <v>88.8</v>
      </c>
      <c r="H168" s="1082">
        <f t="shared" ref="H168:AS168" si="70">H144*2</f>
        <v>92.2</v>
      </c>
      <c r="I168" s="1082">
        <f t="shared" si="70"/>
        <v>110.2</v>
      </c>
      <c r="J168" s="1082">
        <f t="shared" si="70"/>
        <v>108.4</v>
      </c>
      <c r="K168" s="1082">
        <f t="shared" si="70"/>
        <v>91.4</v>
      </c>
      <c r="L168" s="1082">
        <f t="shared" si="70"/>
        <v>88</v>
      </c>
      <c r="M168" s="1082">
        <f t="shared" si="70"/>
        <v>73.599999999999994</v>
      </c>
      <c r="N168" s="1082">
        <f t="shared" si="70"/>
        <v>73.8</v>
      </c>
      <c r="O168" s="1082">
        <f t="shared" si="70"/>
        <v>106.84436676370051</v>
      </c>
      <c r="P168" s="1082">
        <f t="shared" si="70"/>
        <v>68.522022481240924</v>
      </c>
      <c r="Q168" s="1082">
        <f t="shared" si="70"/>
        <v>66.795699972964513</v>
      </c>
      <c r="R168" s="1082">
        <f t="shared" si="70"/>
        <v>63.050580050876398</v>
      </c>
      <c r="S168" s="1082">
        <f t="shared" si="70"/>
        <v>65.525097243083792</v>
      </c>
      <c r="T168" s="1082">
        <f t="shared" si="70"/>
        <v>66.735376625750931</v>
      </c>
      <c r="U168" s="1082">
        <f t="shared" si="70"/>
        <v>67.134247840724143</v>
      </c>
      <c r="V168" s="1082">
        <f t="shared" si="70"/>
        <v>67.01216692582733</v>
      </c>
      <c r="W168" s="1082">
        <f t="shared" si="70"/>
        <v>66.935278408608127</v>
      </c>
      <c r="X168" s="1082">
        <f t="shared" si="70"/>
        <v>66.885894172463338</v>
      </c>
      <c r="Y168" s="1082">
        <f t="shared" si="70"/>
        <v>66.843599180906921</v>
      </c>
      <c r="Z168" s="1082">
        <f t="shared" si="70"/>
        <v>66.828440496044607</v>
      </c>
      <c r="AA168" s="1082">
        <f t="shared" si="70"/>
        <v>66.824305220819767</v>
      </c>
      <c r="AB168" s="1082">
        <f t="shared" si="70"/>
        <v>66.916476676296767</v>
      </c>
      <c r="AC168" s="1082">
        <f t="shared" si="70"/>
        <v>67.008648131773768</v>
      </c>
      <c r="AD168" s="1082">
        <f t="shared" si="70"/>
        <v>67.100819587250754</v>
      </c>
      <c r="AE168" s="1082">
        <f t="shared" si="70"/>
        <v>67.192991042727741</v>
      </c>
      <c r="AF168" s="1082">
        <f t="shared" si="70"/>
        <v>67.285162498204755</v>
      </c>
      <c r="AG168" s="1082">
        <f t="shared" si="70"/>
        <v>67.377333953681756</v>
      </c>
      <c r="AH168" s="1082">
        <f t="shared" si="70"/>
        <v>67.469505409158728</v>
      </c>
      <c r="AI168" s="1082">
        <f t="shared" si="70"/>
        <v>67.561676864635729</v>
      </c>
      <c r="AJ168" s="1082">
        <f t="shared" si="70"/>
        <v>67.653848320112701</v>
      </c>
      <c r="AK168" s="1082">
        <f t="shared" si="70"/>
        <v>67.746019775589701</v>
      </c>
      <c r="AL168" s="1082">
        <f t="shared" si="70"/>
        <v>67.838191231066702</v>
      </c>
      <c r="AM168" s="1082">
        <f t="shared" si="70"/>
        <v>67.930362686543688</v>
      </c>
      <c r="AN168" s="1082">
        <f t="shared" si="70"/>
        <v>68.022534142020675</v>
      </c>
      <c r="AO168" s="1082">
        <f t="shared" si="70"/>
        <v>68.114705597497675</v>
      </c>
      <c r="AP168" s="1082">
        <f t="shared" si="70"/>
        <v>68.206877052974676</v>
      </c>
      <c r="AQ168" s="1082">
        <f t="shared" si="70"/>
        <v>68.299048508451676</v>
      </c>
      <c r="AR168" s="1082">
        <f t="shared" si="70"/>
        <v>68.391219963928648</v>
      </c>
      <c r="AS168" s="1082">
        <f t="shared" si="70"/>
        <v>68.483391419405663</v>
      </c>
      <c r="AT168" s="1082">
        <f>AT144*2</f>
        <v>68.575562874882635</v>
      </c>
      <c r="AU168" s="1082">
        <f t="shared" ref="AU168" si="71">AU144*2</f>
        <v>68.66773433035965</v>
      </c>
      <c r="AV168" s="602"/>
      <c r="AW168" s="602"/>
      <c r="AX168" s="602"/>
      <c r="AY168" s="602"/>
      <c r="AZ168" s="602"/>
      <c r="BA168" s="602"/>
    </row>
    <row r="169" spans="2:53">
      <c r="B169" s="602"/>
      <c r="C169" s="602"/>
      <c r="D169" s="1077" t="s">
        <v>843</v>
      </c>
      <c r="E169" s="1077" t="s">
        <v>694</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845</v>
      </c>
      <c r="E170" s="1077" t="s">
        <v>746</v>
      </c>
      <c r="F170" s="1046" t="str">
        <f>F169</f>
        <v>MKr14</v>
      </c>
      <c r="G170" s="1082">
        <v>0.01</v>
      </c>
      <c r="H170" s="1082">
        <v>0.01</v>
      </c>
      <c r="I170" s="1082">
        <v>0.01</v>
      </c>
      <c r="J170" s="1082">
        <v>0.01</v>
      </c>
      <c r="K170" s="1082">
        <v>0.01</v>
      </c>
      <c r="L170" s="1082">
        <v>0.01</v>
      </c>
      <c r="M170" s="1082">
        <v>0.01</v>
      </c>
      <c r="N170" s="1082">
        <v>0.01</v>
      </c>
      <c r="O170" s="1082">
        <v>0.01</v>
      </c>
      <c r="P170" s="1082">
        <v>0.01</v>
      </c>
      <c r="Q170" s="1082">
        <v>0.01</v>
      </c>
      <c r="R170" s="1082">
        <v>0.01</v>
      </c>
      <c r="S170" s="1082">
        <v>0.01</v>
      </c>
      <c r="T170" s="1082">
        <v>0.01</v>
      </c>
      <c r="U170" s="1082">
        <v>0.01</v>
      </c>
      <c r="V170" s="1082">
        <v>0.01</v>
      </c>
      <c r="W170" s="1082">
        <v>0.01</v>
      </c>
      <c r="X170" s="1082">
        <v>0.01</v>
      </c>
      <c r="Y170" s="1082">
        <v>0.01</v>
      </c>
      <c r="Z170" s="1082">
        <v>0.01</v>
      </c>
      <c r="AA170" s="1082">
        <v>0.01</v>
      </c>
      <c r="AB170" s="1082">
        <v>0.01</v>
      </c>
      <c r="AC170" s="1082">
        <v>0.01</v>
      </c>
      <c r="AD170" s="1082">
        <v>0.01</v>
      </c>
      <c r="AE170" s="1082">
        <v>0.01</v>
      </c>
      <c r="AF170" s="1082">
        <v>0.01</v>
      </c>
      <c r="AG170" s="1082">
        <v>0.01</v>
      </c>
      <c r="AH170" s="1082">
        <v>0.01</v>
      </c>
      <c r="AI170" s="1082">
        <v>0.01</v>
      </c>
      <c r="AJ170" s="1082">
        <v>0.01</v>
      </c>
      <c r="AK170" s="1082">
        <v>0.01</v>
      </c>
      <c r="AL170" s="1082">
        <v>0.01</v>
      </c>
      <c r="AM170" s="1082">
        <v>0.01</v>
      </c>
      <c r="AN170" s="1082">
        <v>0.01</v>
      </c>
      <c r="AO170" s="1082">
        <v>0.01</v>
      </c>
      <c r="AP170" s="1082">
        <v>0.01</v>
      </c>
      <c r="AQ170" s="1082">
        <v>0.01</v>
      </c>
      <c r="AR170" s="1082">
        <v>0.01</v>
      </c>
      <c r="AS170" s="1082">
        <v>0.01</v>
      </c>
      <c r="AT170" s="1082">
        <v>0.01</v>
      </c>
      <c r="AU170" s="1082">
        <v>0.01</v>
      </c>
      <c r="AV170" s="602"/>
      <c r="AW170" s="602"/>
      <c r="AX170" s="602"/>
      <c r="AY170" s="602"/>
      <c r="AZ170" s="602"/>
      <c r="BA170" s="602"/>
    </row>
    <row r="171" spans="2:53">
      <c r="B171" s="602"/>
      <c r="C171" s="602"/>
      <c r="D171" s="1077" t="s">
        <v>846</v>
      </c>
      <c r="E171" s="1077" t="s">
        <v>722</v>
      </c>
      <c r="F171" s="1046" t="str">
        <f>F170</f>
        <v>MKr14</v>
      </c>
      <c r="G171" s="1080">
        <f t="shared" ref="G171:AU171" si="72">G152*0.25</f>
        <v>11.5</v>
      </c>
      <c r="H171" s="1080">
        <f t="shared" si="72"/>
        <v>11.5</v>
      </c>
      <c r="I171" s="1080">
        <f t="shared" si="72"/>
        <v>11.5</v>
      </c>
      <c r="J171" s="1080">
        <f t="shared" si="72"/>
        <v>11.425000000000001</v>
      </c>
      <c r="K171" s="1080">
        <f t="shared" si="72"/>
        <v>11.324999999999999</v>
      </c>
      <c r="L171" s="1080">
        <f t="shared" si="72"/>
        <v>11.225</v>
      </c>
      <c r="M171" s="1080">
        <f t="shared" si="72"/>
        <v>11.35</v>
      </c>
      <c r="N171" s="1080">
        <f t="shared" si="72"/>
        <v>11.475</v>
      </c>
      <c r="O171" s="1080">
        <f t="shared" si="72"/>
        <v>11.294868050622464</v>
      </c>
      <c r="P171" s="1080">
        <f t="shared" si="72"/>
        <v>11.279400140745098</v>
      </c>
      <c r="Q171" s="1080">
        <f t="shared" si="72"/>
        <v>11.312097425783408</v>
      </c>
      <c r="R171" s="1080">
        <f t="shared" si="72"/>
        <v>11.297562531899668</v>
      </c>
      <c r="S171" s="1080">
        <f t="shared" si="72"/>
        <v>11.348030368434129</v>
      </c>
      <c r="T171" s="1080">
        <f t="shared" si="72"/>
        <v>11.41110848141796</v>
      </c>
      <c r="U171" s="1080">
        <f t="shared" si="72"/>
        <v>11.480753774525216</v>
      </c>
      <c r="V171" s="1080">
        <f t="shared" si="72"/>
        <v>11.551750361101513</v>
      </c>
      <c r="W171" s="1080">
        <f t="shared" si="72"/>
        <v>11.604932745066808</v>
      </c>
      <c r="X171" s="1080">
        <f t="shared" si="72"/>
        <v>11.657764830956497</v>
      </c>
      <c r="Y171" s="1080">
        <f t="shared" si="72"/>
        <v>11.709981130768291</v>
      </c>
      <c r="Z171" s="1080">
        <f t="shared" si="72"/>
        <v>11.763510976689322</v>
      </c>
      <c r="AA171" s="1080">
        <f t="shared" si="72"/>
        <v>11.815776596049293</v>
      </c>
      <c r="AB171" s="1080">
        <f t="shared" si="72"/>
        <v>11.840792317093445</v>
      </c>
      <c r="AC171" s="1080">
        <f t="shared" si="72"/>
        <v>11.865762206921538</v>
      </c>
      <c r="AD171" s="1080">
        <f t="shared" si="72"/>
        <v>11.890686557801363</v>
      </c>
      <c r="AE171" s="1080">
        <f t="shared" si="72"/>
        <v>11.915565657391058</v>
      </c>
      <c r="AF171" s="1080">
        <f t="shared" si="72"/>
        <v>11.940399788787957</v>
      </c>
      <c r="AG171" s="1080">
        <f t="shared" si="72"/>
        <v>11.96538942725668</v>
      </c>
      <c r="AH171" s="1080">
        <f t="shared" si="72"/>
        <v>11.99030602162429</v>
      </c>
      <c r="AI171" s="1080">
        <f t="shared" si="72"/>
        <v>12.015150055072155</v>
      </c>
      <c r="AJ171" s="1080">
        <f t="shared" si="72"/>
        <v>12.039922004208098</v>
      </c>
      <c r="AK171" s="1080">
        <f t="shared" si="72"/>
        <v>12.064622339136843</v>
      </c>
      <c r="AL171" s="1080">
        <f t="shared" si="72"/>
        <v>12.094406678579805</v>
      </c>
      <c r="AM171" s="1080">
        <f t="shared" si="72"/>
        <v>12.124078924136491</v>
      </c>
      <c r="AN171" s="1080">
        <f t="shared" si="72"/>
        <v>12.153639783922587</v>
      </c>
      <c r="AO171" s="1080">
        <f t="shared" si="72"/>
        <v>12.183089957138392</v>
      </c>
      <c r="AP171" s="1080">
        <f t="shared" si="72"/>
        <v>12.212430134165137</v>
      </c>
      <c r="AQ171" s="1080">
        <f t="shared" si="72"/>
        <v>12.256143704717205</v>
      </c>
      <c r="AR171" s="1080">
        <f t="shared" si="72"/>
        <v>12.299679871973648</v>
      </c>
      <c r="AS171" s="1080">
        <f t="shared" si="72"/>
        <v>12.343039610164922</v>
      </c>
      <c r="AT171" s="1080">
        <f t="shared" si="72"/>
        <v>12.386223881805252</v>
      </c>
      <c r="AU171" s="1080">
        <f t="shared" si="72"/>
        <v>12.429233637820181</v>
      </c>
      <c r="AV171" s="602"/>
      <c r="AW171" s="602"/>
      <c r="AX171" s="602"/>
      <c r="AY171" s="602"/>
      <c r="AZ171" s="602"/>
      <c r="BA171" s="602"/>
    </row>
    <row r="172" spans="2:53">
      <c r="B172" s="602"/>
      <c r="C172" s="602"/>
      <c r="D172" s="1077" t="s">
        <v>869</v>
      </c>
      <c r="E172" s="1077" t="s">
        <v>779</v>
      </c>
      <c r="F172" s="1046" t="s">
        <v>868</v>
      </c>
      <c r="G172" s="1080">
        <f t="shared" ref="G172:AU172" si="73">G152</f>
        <v>46</v>
      </c>
      <c r="H172" s="1080">
        <f t="shared" si="73"/>
        <v>46</v>
      </c>
      <c r="I172" s="1080">
        <f t="shared" si="73"/>
        <v>46</v>
      </c>
      <c r="J172" s="1080">
        <f t="shared" si="73"/>
        <v>45.7</v>
      </c>
      <c r="K172" s="1080">
        <f t="shared" si="73"/>
        <v>45.3</v>
      </c>
      <c r="L172" s="1080">
        <f t="shared" si="73"/>
        <v>44.9</v>
      </c>
      <c r="M172" s="1080">
        <f t="shared" si="73"/>
        <v>45.4</v>
      </c>
      <c r="N172" s="1080">
        <f t="shared" si="73"/>
        <v>45.9</v>
      </c>
      <c r="O172" s="1080">
        <f t="shared" si="73"/>
        <v>45.179472202489855</v>
      </c>
      <c r="P172" s="1080">
        <f t="shared" si="73"/>
        <v>45.117600562980392</v>
      </c>
      <c r="Q172" s="1080">
        <f t="shared" si="73"/>
        <v>45.248389703133633</v>
      </c>
      <c r="R172" s="1080">
        <f t="shared" si="73"/>
        <v>45.190250127598674</v>
      </c>
      <c r="S172" s="1080">
        <f t="shared" si="73"/>
        <v>45.392121473736516</v>
      </c>
      <c r="T172" s="1080">
        <f t="shared" si="73"/>
        <v>45.644433925671841</v>
      </c>
      <c r="U172" s="1080">
        <f t="shared" si="73"/>
        <v>45.923015098100862</v>
      </c>
      <c r="V172" s="1080">
        <f t="shared" si="73"/>
        <v>46.207001444406053</v>
      </c>
      <c r="W172" s="1080">
        <f t="shared" si="73"/>
        <v>46.419730980267232</v>
      </c>
      <c r="X172" s="1080">
        <f t="shared" si="73"/>
        <v>46.631059323825987</v>
      </c>
      <c r="Y172" s="1080">
        <f t="shared" si="73"/>
        <v>46.839924523073165</v>
      </c>
      <c r="Z172" s="1080">
        <f t="shared" si="73"/>
        <v>47.054043906757286</v>
      </c>
      <c r="AA172" s="1080">
        <f t="shared" si="73"/>
        <v>47.263106384197172</v>
      </c>
      <c r="AB172" s="1080">
        <f t="shared" si="73"/>
        <v>47.363169268373781</v>
      </c>
      <c r="AC172" s="1080">
        <f t="shared" si="73"/>
        <v>47.463048827686151</v>
      </c>
      <c r="AD172" s="1080">
        <f t="shared" si="73"/>
        <v>47.562746231205452</v>
      </c>
      <c r="AE172" s="1080">
        <f t="shared" si="73"/>
        <v>47.662262629564232</v>
      </c>
      <c r="AF172" s="1080">
        <f t="shared" si="73"/>
        <v>47.761599155151828</v>
      </c>
      <c r="AG172" s="1080">
        <f t="shared" si="73"/>
        <v>47.861557709026719</v>
      </c>
      <c r="AH172" s="1080">
        <f t="shared" si="73"/>
        <v>47.961224086497161</v>
      </c>
      <c r="AI172" s="1080">
        <f t="shared" si="73"/>
        <v>48.06060022028862</v>
      </c>
      <c r="AJ172" s="1080">
        <f t="shared" si="73"/>
        <v>48.159688016832391</v>
      </c>
      <c r="AK172" s="1080">
        <f t="shared" si="73"/>
        <v>48.258489356547372</v>
      </c>
      <c r="AL172" s="1080">
        <f t="shared" si="73"/>
        <v>48.37762671431922</v>
      </c>
      <c r="AM172" s="1080">
        <f t="shared" si="73"/>
        <v>48.496315696545963</v>
      </c>
      <c r="AN172" s="1080">
        <f t="shared" si="73"/>
        <v>48.614559135690349</v>
      </c>
      <c r="AO172" s="1080">
        <f t="shared" si="73"/>
        <v>48.73235982855357</v>
      </c>
      <c r="AP172" s="1080">
        <f t="shared" si="73"/>
        <v>48.849720536660548</v>
      </c>
      <c r="AQ172" s="1080">
        <f t="shared" si="73"/>
        <v>49.024574818868821</v>
      </c>
      <c r="AR172" s="1080">
        <f t="shared" si="73"/>
        <v>49.198719487894593</v>
      </c>
      <c r="AS172" s="1080">
        <f t="shared" si="73"/>
        <v>49.372158440659689</v>
      </c>
      <c r="AT172" s="1080">
        <f t="shared" si="73"/>
        <v>49.544895527221009</v>
      </c>
      <c r="AU172" s="1080">
        <f t="shared" si="73"/>
        <v>49.716934551280723</v>
      </c>
      <c r="AV172" s="602"/>
      <c r="AW172" s="602"/>
      <c r="AX172" s="602"/>
      <c r="AY172" s="602"/>
      <c r="AZ172" s="602"/>
      <c r="BA172" s="602"/>
    </row>
    <row r="173" spans="2:53">
      <c r="B173" s="602"/>
      <c r="C173" s="602"/>
      <c r="D173" s="1077"/>
      <c r="E173" s="1077" t="s">
        <v>784</v>
      </c>
      <c r="F173" s="1046" t="s">
        <v>868</v>
      </c>
      <c r="G173" s="1080">
        <f t="shared" ref="G173:AU173" si="74">$E$198*G123</f>
        <v>11.55</v>
      </c>
      <c r="H173" s="1080">
        <f t="shared" si="74"/>
        <v>13.85</v>
      </c>
      <c r="I173" s="1080">
        <f t="shared" si="74"/>
        <v>11.95</v>
      </c>
      <c r="J173" s="1080">
        <f t="shared" si="74"/>
        <v>10.15</v>
      </c>
      <c r="K173" s="1080">
        <f t="shared" si="74"/>
        <v>8.6</v>
      </c>
      <c r="L173" s="1080">
        <f t="shared" si="74"/>
        <v>7.85</v>
      </c>
      <c r="M173" s="1080">
        <f t="shared" si="74"/>
        <v>6.1</v>
      </c>
      <c r="N173" s="1080">
        <f t="shared" si="74"/>
        <v>5.85</v>
      </c>
      <c r="O173" s="1080">
        <f t="shared" si="74"/>
        <v>11.467898064011884</v>
      </c>
      <c r="P173" s="1080">
        <f t="shared" si="74"/>
        <v>7.7663830030950765</v>
      </c>
      <c r="Q173" s="1080">
        <f t="shared" si="74"/>
        <v>6.4647759447939386</v>
      </c>
      <c r="R173" s="1080">
        <f t="shared" si="74"/>
        <v>6.5830294771624471</v>
      </c>
      <c r="S173" s="1080">
        <f t="shared" si="74"/>
        <v>6.8367367407151214</v>
      </c>
      <c r="T173" s="1080">
        <f t="shared" si="74"/>
        <v>7.0869633419431945</v>
      </c>
      <c r="U173" s="1080">
        <f t="shared" si="74"/>
        <v>7.3237003604902249</v>
      </c>
      <c r="V173" s="1080">
        <f t="shared" si="74"/>
        <v>7.2904494140519214</v>
      </c>
      <c r="W173" s="1080">
        <f t="shared" si="74"/>
        <v>7.2658292469417001</v>
      </c>
      <c r="X173" s="1080">
        <f t="shared" si="74"/>
        <v>7.2386152965441681</v>
      </c>
      <c r="Y173" s="1080">
        <f t="shared" si="74"/>
        <v>7.2065953240946836</v>
      </c>
      <c r="Z173" s="1080">
        <f t="shared" si="74"/>
        <v>7.1719818027432378</v>
      </c>
      <c r="AA173" s="1080">
        <f t="shared" si="74"/>
        <v>7.1332515760414905</v>
      </c>
      <c r="AB173" s="1080">
        <f t="shared" si="74"/>
        <v>7.1153465320667548</v>
      </c>
      <c r="AC173" s="1080">
        <f t="shared" si="74"/>
        <v>7.097518632127068</v>
      </c>
      <c r="AD173" s="1080">
        <f t="shared" si="74"/>
        <v>7.0795572350830023</v>
      </c>
      <c r="AE173" s="1080">
        <f t="shared" si="74"/>
        <v>7.0616767132396783</v>
      </c>
      <c r="AF173" s="1080">
        <f t="shared" si="74"/>
        <v>7.0437860033118742</v>
      </c>
      <c r="AG173" s="1080">
        <f t="shared" si="74"/>
        <v>7.0259928453493545</v>
      </c>
      <c r="AH173" s="1080">
        <f t="shared" si="74"/>
        <v>7.0080856252282011</v>
      </c>
      <c r="AI173" s="1080">
        <f t="shared" si="74"/>
        <v>6.990255369175598</v>
      </c>
      <c r="AJ173" s="1080">
        <f t="shared" si="74"/>
        <v>6.9723272493975728</v>
      </c>
      <c r="AK173" s="1080">
        <f t="shared" si="74"/>
        <v>6.9544309358125274</v>
      </c>
      <c r="AL173" s="1080">
        <f t="shared" si="74"/>
        <v>6.9365345690910853</v>
      </c>
      <c r="AM173" s="1080">
        <f t="shared" si="74"/>
        <v>6.9183052264039517</v>
      </c>
      <c r="AN173" s="1080">
        <f t="shared" si="74"/>
        <v>6.900075278683218</v>
      </c>
      <c r="AO173" s="1080">
        <f t="shared" si="74"/>
        <v>6.8818447251553092</v>
      </c>
      <c r="AP173" s="1080">
        <f t="shared" si="74"/>
        <v>6.8636135650456671</v>
      </c>
      <c r="AQ173" s="1080">
        <f t="shared" si="74"/>
        <v>6.8453817975787317</v>
      </c>
      <c r="AR173" s="1080">
        <f t="shared" si="74"/>
        <v>6.8271494219779587</v>
      </c>
      <c r="AS173" s="1080">
        <f t="shared" si="74"/>
        <v>6.808916437465812</v>
      </c>
      <c r="AT173" s="1080">
        <f t="shared" si="74"/>
        <v>6.7906828432637569</v>
      </c>
      <c r="AU173" s="1080">
        <f t="shared" si="74"/>
        <v>6.7724486385922678</v>
      </c>
      <c r="AV173" s="602"/>
      <c r="AW173" s="602"/>
      <c r="AX173" s="602"/>
      <c r="AY173" s="602"/>
      <c r="AZ173" s="602"/>
      <c r="BA173" s="602"/>
    </row>
    <row r="174" spans="2:53">
      <c r="B174" s="602"/>
      <c r="C174" s="602"/>
      <c r="D174" s="1077"/>
      <c r="E174" s="1077" t="s">
        <v>788</v>
      </c>
      <c r="F174" s="1046" t="s">
        <v>868</v>
      </c>
      <c r="G174" s="1080">
        <f>$E$200</f>
        <v>4.1805555555555554</v>
      </c>
      <c r="H174" s="1080">
        <f t="shared" ref="H174:AU174" si="75">$E$200</f>
        <v>4.1805555555555554</v>
      </c>
      <c r="I174" s="1080">
        <f t="shared" si="75"/>
        <v>4.1805555555555554</v>
      </c>
      <c r="J174" s="1080">
        <f t="shared" si="75"/>
        <v>4.1805555555555554</v>
      </c>
      <c r="K174" s="1080">
        <f t="shared" si="75"/>
        <v>4.1805555555555554</v>
      </c>
      <c r="L174" s="1080">
        <f t="shared" si="75"/>
        <v>4.1805555555555554</v>
      </c>
      <c r="M174" s="1080">
        <f t="shared" si="75"/>
        <v>4.1805555555555554</v>
      </c>
      <c r="N174" s="1080">
        <f t="shared" si="75"/>
        <v>4.1805555555555554</v>
      </c>
      <c r="O174" s="1080">
        <f t="shared" si="75"/>
        <v>4.1805555555555554</v>
      </c>
      <c r="P174" s="1080">
        <f t="shared" si="75"/>
        <v>4.1805555555555554</v>
      </c>
      <c r="Q174" s="1080">
        <f t="shared" si="75"/>
        <v>4.1805555555555554</v>
      </c>
      <c r="R174" s="1080">
        <f t="shared" si="75"/>
        <v>4.1805555555555554</v>
      </c>
      <c r="S174" s="1080">
        <f t="shared" si="75"/>
        <v>4.1805555555555554</v>
      </c>
      <c r="T174" s="1080">
        <f t="shared" si="75"/>
        <v>4.1805555555555554</v>
      </c>
      <c r="U174" s="1080">
        <f t="shared" si="75"/>
        <v>4.1805555555555554</v>
      </c>
      <c r="V174" s="1080">
        <f t="shared" si="75"/>
        <v>4.1805555555555554</v>
      </c>
      <c r="W174" s="1080">
        <f t="shared" si="75"/>
        <v>4.1805555555555554</v>
      </c>
      <c r="X174" s="1080">
        <f t="shared" si="75"/>
        <v>4.1805555555555554</v>
      </c>
      <c r="Y174" s="1080">
        <f t="shared" si="75"/>
        <v>4.1805555555555554</v>
      </c>
      <c r="Z174" s="1080">
        <f t="shared" si="75"/>
        <v>4.1805555555555554</v>
      </c>
      <c r="AA174" s="1080">
        <f t="shared" si="75"/>
        <v>4.1805555555555554</v>
      </c>
      <c r="AB174" s="1080">
        <f t="shared" si="75"/>
        <v>4.1805555555555554</v>
      </c>
      <c r="AC174" s="1080">
        <f t="shared" si="75"/>
        <v>4.1805555555555554</v>
      </c>
      <c r="AD174" s="1080">
        <f t="shared" si="75"/>
        <v>4.1805555555555554</v>
      </c>
      <c r="AE174" s="1080">
        <f t="shared" si="75"/>
        <v>4.1805555555555554</v>
      </c>
      <c r="AF174" s="1080">
        <f t="shared" si="75"/>
        <v>4.1805555555555554</v>
      </c>
      <c r="AG174" s="1080">
        <f t="shared" si="75"/>
        <v>4.1805555555555554</v>
      </c>
      <c r="AH174" s="1080">
        <f t="shared" si="75"/>
        <v>4.1805555555555554</v>
      </c>
      <c r="AI174" s="1080">
        <f t="shared" si="75"/>
        <v>4.1805555555555554</v>
      </c>
      <c r="AJ174" s="1080">
        <f t="shared" si="75"/>
        <v>4.1805555555555554</v>
      </c>
      <c r="AK174" s="1080">
        <f t="shared" si="75"/>
        <v>4.1805555555555554</v>
      </c>
      <c r="AL174" s="1080">
        <f t="shared" si="75"/>
        <v>4.1805555555555554</v>
      </c>
      <c r="AM174" s="1080">
        <f t="shared" si="75"/>
        <v>4.1805555555555554</v>
      </c>
      <c r="AN174" s="1080">
        <f t="shared" si="75"/>
        <v>4.1805555555555554</v>
      </c>
      <c r="AO174" s="1080">
        <f t="shared" si="75"/>
        <v>4.1805555555555554</v>
      </c>
      <c r="AP174" s="1080">
        <f t="shared" si="75"/>
        <v>4.1805555555555554</v>
      </c>
      <c r="AQ174" s="1080">
        <f t="shared" si="75"/>
        <v>4.1805555555555554</v>
      </c>
      <c r="AR174" s="1080">
        <f t="shared" si="75"/>
        <v>4.1805555555555554</v>
      </c>
      <c r="AS174" s="1080">
        <f t="shared" si="75"/>
        <v>4.1805555555555554</v>
      </c>
      <c r="AT174" s="1080">
        <f t="shared" si="75"/>
        <v>4.1805555555555554</v>
      </c>
      <c r="AU174" s="1080">
        <f t="shared" si="75"/>
        <v>4.1805555555555554</v>
      </c>
      <c r="AV174" s="602"/>
      <c r="AW174" s="602"/>
      <c r="AX174" s="602"/>
      <c r="AY174" s="602"/>
      <c r="AZ174" s="602"/>
      <c r="BA174" s="602"/>
    </row>
    <row r="175" spans="2:53">
      <c r="B175" s="602"/>
      <c r="C175" s="602"/>
      <c r="D175" s="1077" t="s">
        <v>870</v>
      </c>
      <c r="E175" s="1077" t="s">
        <v>790</v>
      </c>
      <c r="F175" s="1046" t="s">
        <v>868</v>
      </c>
      <c r="G175" s="1080">
        <f>$E$180</f>
        <v>0.1</v>
      </c>
      <c r="H175" s="1080">
        <f t="shared" ref="H175:AU175" si="76">$E$180</f>
        <v>0.1</v>
      </c>
      <c r="I175" s="1080">
        <f t="shared" si="76"/>
        <v>0.1</v>
      </c>
      <c r="J175" s="1080">
        <f t="shared" si="76"/>
        <v>0.1</v>
      </c>
      <c r="K175" s="1080">
        <f t="shared" si="76"/>
        <v>0.1</v>
      </c>
      <c r="L175" s="1080">
        <f t="shared" si="76"/>
        <v>0.1</v>
      </c>
      <c r="M175" s="1080">
        <f t="shared" si="76"/>
        <v>0.1</v>
      </c>
      <c r="N175" s="1080">
        <f t="shared" si="76"/>
        <v>0.1</v>
      </c>
      <c r="O175" s="1080">
        <f t="shared" si="76"/>
        <v>0.1</v>
      </c>
      <c r="P175" s="1080">
        <f t="shared" si="76"/>
        <v>0.1</v>
      </c>
      <c r="Q175" s="1080">
        <f t="shared" si="76"/>
        <v>0.1</v>
      </c>
      <c r="R175" s="1080">
        <f t="shared" si="76"/>
        <v>0.1</v>
      </c>
      <c r="S175" s="1080">
        <f t="shared" si="76"/>
        <v>0.1</v>
      </c>
      <c r="T175" s="1080">
        <f t="shared" si="76"/>
        <v>0.1</v>
      </c>
      <c r="U175" s="1080">
        <f t="shared" si="76"/>
        <v>0.1</v>
      </c>
      <c r="V175" s="1080">
        <f t="shared" si="76"/>
        <v>0.1</v>
      </c>
      <c r="W175" s="1080">
        <f t="shared" si="76"/>
        <v>0.1</v>
      </c>
      <c r="X175" s="1080">
        <f t="shared" si="76"/>
        <v>0.1</v>
      </c>
      <c r="Y175" s="1080">
        <f t="shared" si="76"/>
        <v>0.1</v>
      </c>
      <c r="Z175" s="1080">
        <f t="shared" si="76"/>
        <v>0.1</v>
      </c>
      <c r="AA175" s="1080">
        <f t="shared" si="76"/>
        <v>0.1</v>
      </c>
      <c r="AB175" s="1080">
        <f t="shared" si="76"/>
        <v>0.1</v>
      </c>
      <c r="AC175" s="1080">
        <f t="shared" si="76"/>
        <v>0.1</v>
      </c>
      <c r="AD175" s="1080">
        <f t="shared" si="76"/>
        <v>0.1</v>
      </c>
      <c r="AE175" s="1080">
        <f t="shared" si="76"/>
        <v>0.1</v>
      </c>
      <c r="AF175" s="1080">
        <f t="shared" si="76"/>
        <v>0.1</v>
      </c>
      <c r="AG175" s="1080">
        <f t="shared" si="76"/>
        <v>0.1</v>
      </c>
      <c r="AH175" s="1080">
        <f t="shared" si="76"/>
        <v>0.1</v>
      </c>
      <c r="AI175" s="1080">
        <f t="shared" si="76"/>
        <v>0.1</v>
      </c>
      <c r="AJ175" s="1080">
        <f t="shared" si="76"/>
        <v>0.1</v>
      </c>
      <c r="AK175" s="1080">
        <f t="shared" si="76"/>
        <v>0.1</v>
      </c>
      <c r="AL175" s="1080">
        <f t="shared" si="76"/>
        <v>0.1</v>
      </c>
      <c r="AM175" s="1080">
        <f t="shared" si="76"/>
        <v>0.1</v>
      </c>
      <c r="AN175" s="1080">
        <f t="shared" si="76"/>
        <v>0.1</v>
      </c>
      <c r="AO175" s="1080">
        <f t="shared" si="76"/>
        <v>0.1</v>
      </c>
      <c r="AP175" s="1080">
        <f t="shared" si="76"/>
        <v>0.1</v>
      </c>
      <c r="AQ175" s="1080">
        <f t="shared" si="76"/>
        <v>0.1</v>
      </c>
      <c r="AR175" s="1080">
        <f t="shared" si="76"/>
        <v>0.1</v>
      </c>
      <c r="AS175" s="1080">
        <f t="shared" si="76"/>
        <v>0.1</v>
      </c>
      <c r="AT175" s="1080">
        <f t="shared" si="76"/>
        <v>0.1</v>
      </c>
      <c r="AU175" s="1080">
        <f t="shared" si="76"/>
        <v>0.1</v>
      </c>
      <c r="AV175" s="602"/>
      <c r="AW175" s="602"/>
      <c r="AX175" s="602"/>
      <c r="AY175" s="602"/>
      <c r="AZ175" s="602"/>
      <c r="BA175" s="602"/>
    </row>
    <row r="176" spans="2:53">
      <c r="B176" s="602"/>
      <c r="C176" s="602"/>
      <c r="D176" s="1077"/>
      <c r="E176" s="1077" t="s">
        <v>1607</v>
      </c>
      <c r="F176" s="1046" t="s">
        <v>206</v>
      </c>
      <c r="G176" s="1080">
        <f>G165</f>
        <v>10</v>
      </c>
      <c r="H176" s="1080">
        <f t="shared" ref="H176:AU176" si="77">H165</f>
        <v>10</v>
      </c>
      <c r="I176" s="1080">
        <f t="shared" si="77"/>
        <v>10</v>
      </c>
      <c r="J176" s="1080">
        <f t="shared" si="77"/>
        <v>10</v>
      </c>
      <c r="K176" s="1080">
        <f t="shared" si="77"/>
        <v>10</v>
      </c>
      <c r="L176" s="1080">
        <f t="shared" si="77"/>
        <v>10</v>
      </c>
      <c r="M176" s="1080">
        <f t="shared" si="77"/>
        <v>10</v>
      </c>
      <c r="N176" s="1080">
        <f t="shared" si="77"/>
        <v>10</v>
      </c>
      <c r="O176" s="1080">
        <f t="shared" si="77"/>
        <v>10</v>
      </c>
      <c r="P176" s="1080">
        <f t="shared" si="77"/>
        <v>10</v>
      </c>
      <c r="Q176" s="1080">
        <f t="shared" si="77"/>
        <v>10</v>
      </c>
      <c r="R176" s="1080">
        <f t="shared" si="77"/>
        <v>10</v>
      </c>
      <c r="S176" s="1080">
        <f t="shared" si="77"/>
        <v>10</v>
      </c>
      <c r="T176" s="1080">
        <f t="shared" si="77"/>
        <v>10</v>
      </c>
      <c r="U176" s="1080">
        <f t="shared" si="77"/>
        <v>10</v>
      </c>
      <c r="V176" s="1080">
        <f t="shared" si="77"/>
        <v>10</v>
      </c>
      <c r="W176" s="1080">
        <f t="shared" si="77"/>
        <v>10</v>
      </c>
      <c r="X176" s="1080">
        <f t="shared" si="77"/>
        <v>10</v>
      </c>
      <c r="Y176" s="1080">
        <f t="shared" si="77"/>
        <v>10</v>
      </c>
      <c r="Z176" s="1080">
        <f t="shared" si="77"/>
        <v>10</v>
      </c>
      <c r="AA176" s="1080">
        <f t="shared" si="77"/>
        <v>10</v>
      </c>
      <c r="AB176" s="1080">
        <f t="shared" si="77"/>
        <v>10</v>
      </c>
      <c r="AC176" s="1080">
        <f t="shared" si="77"/>
        <v>10</v>
      </c>
      <c r="AD176" s="1080">
        <f t="shared" si="77"/>
        <v>10</v>
      </c>
      <c r="AE176" s="1080">
        <f t="shared" si="77"/>
        <v>10</v>
      </c>
      <c r="AF176" s="1080">
        <f t="shared" si="77"/>
        <v>10</v>
      </c>
      <c r="AG176" s="1080">
        <f t="shared" si="77"/>
        <v>10</v>
      </c>
      <c r="AH176" s="1080">
        <f t="shared" si="77"/>
        <v>10</v>
      </c>
      <c r="AI176" s="1080">
        <f t="shared" si="77"/>
        <v>10</v>
      </c>
      <c r="AJ176" s="1080">
        <f t="shared" si="77"/>
        <v>10</v>
      </c>
      <c r="AK176" s="1080">
        <f t="shared" si="77"/>
        <v>10</v>
      </c>
      <c r="AL176" s="1080">
        <f t="shared" si="77"/>
        <v>10</v>
      </c>
      <c r="AM176" s="1080">
        <f t="shared" si="77"/>
        <v>10</v>
      </c>
      <c r="AN176" s="1080">
        <f t="shared" si="77"/>
        <v>10</v>
      </c>
      <c r="AO176" s="1080">
        <f t="shared" si="77"/>
        <v>10</v>
      </c>
      <c r="AP176" s="1080">
        <f t="shared" si="77"/>
        <v>10</v>
      </c>
      <c r="AQ176" s="1080">
        <f t="shared" si="77"/>
        <v>10</v>
      </c>
      <c r="AR176" s="1080">
        <f t="shared" si="77"/>
        <v>10</v>
      </c>
      <c r="AS176" s="1080">
        <f t="shared" si="77"/>
        <v>10</v>
      </c>
      <c r="AT176" s="1080">
        <f t="shared" si="77"/>
        <v>10</v>
      </c>
      <c r="AU176" s="1080">
        <f t="shared" si="77"/>
        <v>10</v>
      </c>
      <c r="AV176" s="602"/>
      <c r="AW176" s="602"/>
      <c r="AX176" s="602"/>
      <c r="AY176" s="602"/>
      <c r="AZ176" s="602"/>
      <c r="BA176" s="602"/>
    </row>
    <row r="177" spans="2:53">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602"/>
      <c r="D178" s="1077"/>
      <c r="E178" s="1077"/>
      <c r="F178" s="1046"/>
      <c r="G178" s="1077"/>
      <c r="H178" s="588"/>
      <c r="I178" s="602"/>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ht="13.8" thickBot="1">
      <c r="B179" s="602"/>
      <c r="C179" s="220" t="s">
        <v>325</v>
      </c>
      <c r="D179" s="221" t="s">
        <v>318</v>
      </c>
      <c r="E179" s="221"/>
      <c r="F179" s="221" t="s">
        <v>328</v>
      </c>
      <c r="G179" s="221" t="s">
        <v>319</v>
      </c>
      <c r="H179" s="221" t="s">
        <v>429</v>
      </c>
      <c r="I179" s="222" t="s">
        <v>173</v>
      </c>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329</v>
      </c>
      <c r="D180" s="602" t="s">
        <v>330</v>
      </c>
      <c r="E180" s="602">
        <v>0.1</v>
      </c>
      <c r="F180" s="602" t="s">
        <v>322</v>
      </c>
      <c r="G180" s="602" t="s">
        <v>331</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312</v>
      </c>
      <c r="D181" s="602" t="s">
        <v>1616</v>
      </c>
      <c r="E181" s="957">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313</v>
      </c>
      <c r="D182" s="602" t="s">
        <v>1617</v>
      </c>
      <c r="E182" s="602">
        <v>3</v>
      </c>
      <c r="F182" s="602" t="s">
        <v>323</v>
      </c>
      <c r="G182" s="602" t="s">
        <v>320</v>
      </c>
      <c r="H182" s="602"/>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317</v>
      </c>
      <c r="D183" s="602" t="s">
        <v>1617</v>
      </c>
      <c r="E183" s="602">
        <v>3</v>
      </c>
      <c r="F183" s="602" t="s">
        <v>323</v>
      </c>
      <c r="G183" s="588" t="s">
        <v>320</v>
      </c>
      <c r="H183" s="588"/>
      <c r="I183" s="210"/>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689</v>
      </c>
      <c r="D184" s="1074" t="s">
        <v>690</v>
      </c>
      <c r="E184" s="602">
        <v>1.1000000000000001</v>
      </c>
      <c r="F184" s="602" t="s">
        <v>323</v>
      </c>
      <c r="G184" s="602" t="s">
        <v>320</v>
      </c>
      <c r="H184" s="588"/>
      <c r="I184" s="602"/>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314</v>
      </c>
      <c r="D185" s="588" t="s">
        <v>567</v>
      </c>
      <c r="E185" s="1075">
        <v>63.673753033597997</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315</v>
      </c>
      <c r="D186" s="588" t="s">
        <v>568</v>
      </c>
      <c r="E186" s="1075">
        <v>99.186998923418699</v>
      </c>
      <c r="F186" s="602" t="s">
        <v>322</v>
      </c>
      <c r="G186" s="602" t="s">
        <v>321</v>
      </c>
      <c r="H186" s="602"/>
      <c r="I186" s="1083">
        <v>41640</v>
      </c>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219" t="s">
        <v>316</v>
      </c>
      <c r="D187" s="602" t="s">
        <v>324</v>
      </c>
      <c r="E187" s="602"/>
      <c r="F187" s="602"/>
      <c r="G187" s="602" t="s">
        <v>320</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c r="B188" s="602"/>
      <c r="C188" s="439" t="s">
        <v>847</v>
      </c>
      <c r="D188" s="602" t="s">
        <v>1618</v>
      </c>
      <c r="E188" s="602">
        <v>1.5</v>
      </c>
      <c r="F188" s="602" t="s">
        <v>848</v>
      </c>
      <c r="G188" s="588" t="s">
        <v>849</v>
      </c>
      <c r="H188" s="602"/>
      <c r="I188" s="210"/>
      <c r="J188" s="602"/>
      <c r="K188" s="602"/>
      <c r="L188" s="602"/>
      <c r="M188" s="602"/>
      <c r="N188" s="602"/>
      <c r="O188" s="602"/>
      <c r="P188" s="602"/>
      <c r="Q188" s="602"/>
      <c r="R188" s="602"/>
      <c r="S188" s="602"/>
      <c r="T188" s="602"/>
      <c r="U188" s="602"/>
      <c r="V188" s="602"/>
      <c r="W188" s="602"/>
      <c r="X188" s="602"/>
      <c r="Y188" s="602"/>
      <c r="Z188" s="602"/>
      <c r="AA188" s="602"/>
      <c r="AB188" s="602"/>
      <c r="AC188" s="602"/>
      <c r="AD188" s="602"/>
      <c r="AE188" s="602"/>
      <c r="AF188" s="602"/>
      <c r="AG188" s="602"/>
      <c r="AH188" s="602"/>
      <c r="AI188" s="602"/>
      <c r="AJ188" s="602"/>
      <c r="AK188" s="602"/>
      <c r="AL188" s="602"/>
      <c r="AM188" s="602"/>
      <c r="AN188" s="602"/>
      <c r="AO188" s="602"/>
      <c r="AP188" s="602"/>
      <c r="AQ188" s="602"/>
      <c r="AR188" s="602"/>
      <c r="AS188" s="602"/>
      <c r="AT188" s="602"/>
      <c r="AU188" s="602"/>
      <c r="AV188" s="602"/>
      <c r="AW188" s="602"/>
      <c r="AX188" s="602"/>
      <c r="AY188" s="602"/>
      <c r="AZ188" s="602"/>
      <c r="BA188" s="602"/>
    </row>
    <row r="189" spans="2:53" s="602" customFormat="1">
      <c r="C189" s="219" t="s">
        <v>1872</v>
      </c>
      <c r="D189" s="588" t="str">
        <f>E189*100&amp;"% of imported biomass"</f>
        <v>95% of imported biomass</v>
      </c>
      <c r="E189" s="1238">
        <v>0.95</v>
      </c>
      <c r="F189" s="557"/>
      <c r="G189" s="557" t="s">
        <v>605</v>
      </c>
      <c r="H189" s="588"/>
      <c r="I189" s="210"/>
    </row>
    <row r="190" spans="2:53">
      <c r="B190" s="602"/>
      <c r="C190" s="219" t="s">
        <v>326</v>
      </c>
      <c r="D190" s="588" t="str">
        <f>E190*100&amp;"% of imported crude oil cost"</f>
        <v>50% of imported crude oil cost</v>
      </c>
      <c r="E190" s="1238">
        <v>0.5</v>
      </c>
      <c r="F190" s="557"/>
      <c r="G190" s="557" t="s">
        <v>605</v>
      </c>
      <c r="H190" s="588"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219" t="s">
        <v>310</v>
      </c>
      <c r="D191" s="602" t="str">
        <f>E191*100&amp;"% of imported natural gas cost"</f>
        <v>50% of imported natural gas cost</v>
      </c>
      <c r="E191" s="1238">
        <v>0.5</v>
      </c>
      <c r="F191" s="557"/>
      <c r="G191" s="557" t="s">
        <v>605</v>
      </c>
      <c r="H191" s="602" t="s">
        <v>606</v>
      </c>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563</v>
      </c>
      <c r="D192" s="602" t="str">
        <f>E192*100&amp;"% of imported crude oil cost"</f>
        <v>95% of imported crude oil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562</v>
      </c>
      <c r="D193" s="602" t="str">
        <f>E193*100&amp;"% of imported natural gas cost"</f>
        <v>95% of imported natural gas cost</v>
      </c>
      <c r="E193" s="223">
        <v>0.95</v>
      </c>
      <c r="F193" s="602"/>
      <c r="G193" s="602" t="s">
        <v>320</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c r="B194" s="602"/>
      <c r="C194" s="439" t="s">
        <v>626</v>
      </c>
      <c r="D194" s="588" t="s">
        <v>840</v>
      </c>
      <c r="E194" s="578" t="s">
        <v>839</v>
      </c>
      <c r="F194" s="602"/>
      <c r="G194" s="602" t="s">
        <v>605</v>
      </c>
      <c r="H194" s="602"/>
      <c r="I194" s="210"/>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ht="13.8" thickBot="1">
      <c r="B195" s="602"/>
      <c r="C195" s="1084" t="s">
        <v>327</v>
      </c>
      <c r="D195" s="1085" t="str">
        <f>E195*100&amp;"% of import technology price (set low to avoid export)"</f>
        <v>95% of import technology price (set low to avoid export)</v>
      </c>
      <c r="E195" s="1086">
        <v>0.95</v>
      </c>
      <c r="F195" s="1087"/>
      <c r="G195" s="1087" t="s">
        <v>605</v>
      </c>
      <c r="H195" s="1087"/>
      <c r="I195" s="1088"/>
      <c r="J195" s="602"/>
      <c r="K195" s="602"/>
      <c r="L195" s="602"/>
      <c r="M195" s="602"/>
      <c r="N195" s="602"/>
      <c r="O195" s="602"/>
      <c r="P195" s="602"/>
      <c r="Q195" s="602"/>
      <c r="R195" s="602"/>
      <c r="S195" s="602"/>
      <c r="T195" s="602"/>
      <c r="U195" s="602"/>
      <c r="V195" s="602"/>
      <c r="W195" s="602"/>
      <c r="X195" s="602"/>
      <c r="Y195" s="602"/>
      <c r="Z195" s="602"/>
      <c r="AA195" s="602"/>
      <c r="AB195" s="602"/>
      <c r="AC195" s="602"/>
      <c r="AD195" s="602"/>
      <c r="AE195" s="602"/>
      <c r="AF195" s="602"/>
      <c r="AG195" s="602"/>
      <c r="AH195" s="602"/>
      <c r="AI195" s="602"/>
      <c r="AJ195" s="602"/>
      <c r="AK195" s="602"/>
      <c r="AL195" s="602"/>
      <c r="AM195" s="602"/>
      <c r="AN195" s="602"/>
      <c r="AO195" s="602"/>
      <c r="AP195" s="602"/>
      <c r="AQ195" s="602"/>
      <c r="AR195" s="602"/>
      <c r="AS195" s="602"/>
      <c r="AT195" s="602"/>
      <c r="AU195" s="602"/>
      <c r="AV195" s="602"/>
      <c r="AW195" s="602"/>
      <c r="AX195" s="602"/>
      <c r="AY195" s="602"/>
      <c r="AZ195" s="602"/>
      <c r="BA195" s="602"/>
    </row>
    <row r="196" spans="2:53" s="588" customFormat="1">
      <c r="C196" s="588" t="str">
        <f>C212</f>
        <v>Export technology - Bio Naphtha (Petroleoum)</v>
      </c>
      <c r="D196" s="588" t="s">
        <v>862</v>
      </c>
      <c r="E196" s="591">
        <v>1</v>
      </c>
      <c r="G196" s="588" t="s">
        <v>863</v>
      </c>
    </row>
    <row r="197" spans="2:53" s="588" customFormat="1">
      <c r="C197" s="588" t="str">
        <f t="shared" ref="C197:C201" si="78">C213</f>
        <v>Export technology - Rape Cake</v>
      </c>
      <c r="E197" s="588">
        <f>E180</f>
        <v>0.1</v>
      </c>
      <c r="G197" s="588" t="s">
        <v>864</v>
      </c>
    </row>
    <row r="198" spans="2:53" s="588" customFormat="1">
      <c r="C198" s="588" t="str">
        <f t="shared" si="78"/>
        <v>Export technology - Sugar Beet Pulp</v>
      </c>
      <c r="D198" s="588" t="s">
        <v>865</v>
      </c>
      <c r="E198" s="591">
        <v>0.5</v>
      </c>
      <c r="G198" s="588" t="s">
        <v>320</v>
      </c>
    </row>
    <row r="199" spans="2:53" s="588" customFormat="1">
      <c r="C199" s="588">
        <f t="shared" si="78"/>
        <v>0</v>
      </c>
      <c r="E199" s="588">
        <v>0</v>
      </c>
      <c r="G199" s="588" t="s">
        <v>866</v>
      </c>
      <c r="Z199" s="592"/>
      <c r="AB199" s="592"/>
    </row>
    <row r="200" spans="2:53" s="588" customFormat="1">
      <c r="C200" s="588" t="str">
        <f t="shared" si="78"/>
        <v>Fossile fuel prices (CIF import price)</v>
      </c>
      <c r="E200" s="588">
        <f>43*0.35/3.6</f>
        <v>4.1805555555555554</v>
      </c>
      <c r="G200" s="588" t="s">
        <v>867</v>
      </c>
    </row>
    <row r="201" spans="2:53" s="588" customFormat="1">
      <c r="C201" s="588">
        <f t="shared" si="78"/>
        <v>0</v>
      </c>
      <c r="E201" s="588">
        <f>E180</f>
        <v>0.1</v>
      </c>
      <c r="G201" s="588" t="s">
        <v>864</v>
      </c>
    </row>
    <row r="202" spans="2:53">
      <c r="B202" s="602"/>
      <c r="C202" s="602"/>
      <c r="D202" s="588"/>
      <c r="E202" s="223"/>
      <c r="F202" s="602"/>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8" thickBot="1">
      <c r="B203" s="1077"/>
      <c r="C203" s="197" t="s">
        <v>569</v>
      </c>
      <c r="D203" s="1046"/>
      <c r="E203" s="1077"/>
      <c r="F203" s="588"/>
      <c r="G203" s="602"/>
      <c r="H203" s="602"/>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ht="14.4" thickTop="1" thickBot="1">
      <c r="B204" s="1077"/>
      <c r="C204" s="220" t="s">
        <v>325</v>
      </c>
      <c r="D204" s="221" t="s">
        <v>318</v>
      </c>
      <c r="E204" s="221"/>
      <c r="F204" s="221" t="s">
        <v>328</v>
      </c>
      <c r="G204" s="221" t="s">
        <v>319</v>
      </c>
      <c r="H204" s="222" t="s">
        <v>173</v>
      </c>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370</v>
      </c>
      <c r="D205" s="588" t="s">
        <v>498</v>
      </c>
      <c r="E205" s="1090">
        <f>[24]BiomassCost!G30</f>
        <v>72.400000000000006</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371</v>
      </c>
      <c r="D206" s="588" t="s">
        <v>499</v>
      </c>
      <c r="E206" s="1090">
        <f>[24]BiomassCost!G33</f>
        <v>101.7</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372</v>
      </c>
      <c r="D207" s="588" t="s">
        <v>500</v>
      </c>
      <c r="E207" s="1090">
        <f>[24]BiomassCost!G31</f>
        <v>10.6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373</v>
      </c>
      <c r="D208" s="588" t="s">
        <v>501</v>
      </c>
      <c r="E208" s="1090">
        <f>[24]BiomassCost!$G$43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374</v>
      </c>
      <c r="D209" s="588" t="s">
        <v>501</v>
      </c>
      <c r="E209" s="1090">
        <f>[24]BiomassCost!$G$43</f>
        <v>207.6</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557</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558</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559</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c r="B213" s="1077"/>
      <c r="C213" s="1089" t="s">
        <v>560</v>
      </c>
      <c r="D213" s="588" t="s">
        <v>565</v>
      </c>
      <c r="E213" s="1090">
        <v>10</v>
      </c>
      <c r="F213" s="602" t="s">
        <v>564</v>
      </c>
      <c r="G213" s="602"/>
      <c r="H213" s="210"/>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ht="13.8" thickBot="1">
      <c r="B214" s="602"/>
      <c r="C214" s="1091" t="s">
        <v>561</v>
      </c>
      <c r="D214" s="1085" t="s">
        <v>565</v>
      </c>
      <c r="E214" s="1092">
        <v>10</v>
      </c>
      <c r="F214" s="1087" t="s">
        <v>564</v>
      </c>
      <c r="G214" s="1087"/>
      <c r="H214" s="1088"/>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c r="B215" s="602"/>
      <c r="C215" s="602"/>
      <c r="D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c r="AB215" s="602"/>
      <c r="AC215" s="602"/>
      <c r="AD215" s="602"/>
      <c r="AE215" s="602"/>
      <c r="AF215" s="602"/>
      <c r="AG215" s="602"/>
      <c r="AH215" s="602"/>
      <c r="AI215" s="602"/>
      <c r="AJ215" s="602"/>
      <c r="AK215" s="602"/>
      <c r="AL215" s="602"/>
      <c r="AM215" s="602"/>
      <c r="AN215" s="602"/>
      <c r="AO215" s="602"/>
      <c r="AP215" s="602"/>
      <c r="AQ215" s="602"/>
      <c r="AR215" s="602"/>
      <c r="AS215" s="602"/>
      <c r="AT215" s="602"/>
      <c r="AU215" s="602"/>
      <c r="AV215" s="602"/>
      <c r="AW215" s="602"/>
      <c r="AX215" s="602"/>
      <c r="AY215" s="602"/>
      <c r="AZ215" s="602"/>
      <c r="BA215" s="602"/>
    </row>
    <row r="216" spans="2:53" ht="18" thickBot="1">
      <c r="B216" s="1093"/>
      <c r="C216" s="197" t="s">
        <v>307</v>
      </c>
      <c r="D216" s="197"/>
      <c r="E216" s="197"/>
      <c r="F216" s="197"/>
      <c r="G216" s="197"/>
      <c r="H216" s="197"/>
      <c r="I216" s="197"/>
      <c r="J216" s="197"/>
      <c r="K216" s="197"/>
      <c r="L216" s="197"/>
      <c r="M216" s="197"/>
      <c r="N216" s="197"/>
      <c r="O216" s="197"/>
      <c r="P216" s="197"/>
      <c r="Q216" s="197"/>
      <c r="R216" s="197"/>
      <c r="S216" s="197"/>
      <c r="T216" s="197"/>
      <c r="U216" s="197"/>
      <c r="V216" s="197"/>
      <c r="W216" s="197"/>
      <c r="X216" s="197"/>
      <c r="Y216" s="197"/>
      <c r="Z216" s="197"/>
      <c r="AA216" s="197"/>
      <c r="AB216" s="197"/>
      <c r="AC216" s="197"/>
      <c r="AD216" s="197"/>
      <c r="AE216" s="197"/>
      <c r="AF216" s="197"/>
      <c r="AG216" s="197"/>
      <c r="AH216" s="197"/>
      <c r="AI216" s="197"/>
      <c r="AJ216" s="197"/>
      <c r="AK216" s="197"/>
      <c r="AL216" s="197"/>
      <c r="AM216" s="197"/>
      <c r="AN216" s="197"/>
      <c r="AO216" s="197"/>
      <c r="AP216" s="197"/>
      <c r="AQ216" s="197"/>
      <c r="AR216" s="197"/>
      <c r="AS216" s="197"/>
      <c r="AT216" s="197"/>
      <c r="AU216" s="197"/>
      <c r="AV216" s="602"/>
      <c r="AW216" s="602"/>
      <c r="AX216" s="602"/>
      <c r="AY216" s="602"/>
      <c r="AZ216" s="602"/>
      <c r="BA216" s="602"/>
    </row>
    <row r="217" spans="2:53" ht="15" thickTop="1">
      <c r="B217" s="1093"/>
      <c r="C217" s="1094"/>
      <c r="D217" s="1095"/>
      <c r="E217" s="1095"/>
      <c r="F217" s="1095"/>
      <c r="G217" s="1094">
        <v>2010</v>
      </c>
      <c r="H217" s="1094">
        <v>2011</v>
      </c>
      <c r="I217" s="1094">
        <v>2012</v>
      </c>
      <c r="J217" s="1094">
        <v>2013</v>
      </c>
      <c r="K217" s="1094">
        <v>2014</v>
      </c>
      <c r="L217" s="1094">
        <v>2015</v>
      </c>
      <c r="M217" s="1094">
        <v>2016</v>
      </c>
      <c r="N217" s="1094">
        <v>2017</v>
      </c>
      <c r="O217" s="1094">
        <v>2018</v>
      </c>
      <c r="P217" s="1094">
        <v>2019</v>
      </c>
      <c r="Q217" s="1094">
        <v>2020</v>
      </c>
      <c r="R217" s="1094">
        <v>2021</v>
      </c>
      <c r="S217" s="1094">
        <v>2022</v>
      </c>
      <c r="T217" s="1094">
        <v>2023</v>
      </c>
      <c r="U217" s="1094">
        <v>2024</v>
      </c>
      <c r="V217" s="1094">
        <v>2025</v>
      </c>
      <c r="W217" s="1094">
        <v>2026</v>
      </c>
      <c r="X217" s="1094">
        <v>2027</v>
      </c>
      <c r="Y217" s="1094">
        <v>2028</v>
      </c>
      <c r="Z217" s="1094">
        <v>2029</v>
      </c>
      <c r="AA217" s="1094">
        <v>2030</v>
      </c>
      <c r="AB217" s="1094">
        <v>2031</v>
      </c>
      <c r="AC217" s="1094">
        <v>2032</v>
      </c>
      <c r="AD217" s="1094">
        <v>2033</v>
      </c>
      <c r="AE217" s="1094">
        <v>2034</v>
      </c>
      <c r="AF217" s="1094">
        <v>2035</v>
      </c>
      <c r="AG217" s="1094">
        <v>2036</v>
      </c>
      <c r="AH217" s="1094">
        <v>2037</v>
      </c>
      <c r="AI217" s="1094">
        <v>2038</v>
      </c>
      <c r="AJ217" s="1094">
        <v>2039</v>
      </c>
      <c r="AK217" s="1094">
        <v>2040</v>
      </c>
      <c r="AL217" s="1094">
        <v>2041</v>
      </c>
      <c r="AM217" s="1094">
        <v>2042</v>
      </c>
      <c r="AN217" s="1094">
        <v>2043</v>
      </c>
      <c r="AO217" s="1094">
        <v>2044</v>
      </c>
      <c r="AP217" s="1094">
        <v>2045</v>
      </c>
      <c r="AQ217" s="1094">
        <v>2046</v>
      </c>
      <c r="AR217" s="1094">
        <v>2047</v>
      </c>
      <c r="AS217" s="1094">
        <v>2048</v>
      </c>
      <c r="AT217" s="1094">
        <v>2049</v>
      </c>
      <c r="AU217" s="1094">
        <v>2050</v>
      </c>
      <c r="AV217" s="602"/>
      <c r="AW217" s="602"/>
      <c r="AX217" s="602"/>
      <c r="AY217" s="602"/>
      <c r="AZ217" s="602"/>
      <c r="BA217" s="602"/>
    </row>
    <row r="218" spans="2:53" ht="14.4">
      <c r="B218" s="1093"/>
      <c r="C218" s="208" t="s">
        <v>302</v>
      </c>
      <c r="D218" s="209"/>
      <c r="E218" s="1096" t="s">
        <v>303</v>
      </c>
      <c r="F218" s="1096" t="s">
        <v>194</v>
      </c>
      <c r="G218" s="1097">
        <v>23.1</v>
      </c>
      <c r="H218" s="1097">
        <v>27.7</v>
      </c>
      <c r="I218" s="1097">
        <v>23.9</v>
      </c>
      <c r="J218" s="1097">
        <v>20.3</v>
      </c>
      <c r="K218" s="1097">
        <v>17.2</v>
      </c>
      <c r="L218" s="1097">
        <v>15.7</v>
      </c>
      <c r="M218" s="1097">
        <v>12.2</v>
      </c>
      <c r="N218" s="1097">
        <v>11.7</v>
      </c>
      <c r="O218" s="1097">
        <v>12.8</v>
      </c>
      <c r="P218" s="572">
        <v>23.406929880021178</v>
      </c>
      <c r="Q218" s="572">
        <v>22.320750500826144</v>
      </c>
      <c r="R218" s="572">
        <v>22.415233779280271</v>
      </c>
      <c r="S218" s="572">
        <v>21.958696459631067</v>
      </c>
      <c r="T218" s="572">
        <v>21.264781225277929</v>
      </c>
      <c r="U218" s="572">
        <v>20.867962592605565</v>
      </c>
      <c r="V218" s="572">
        <v>20.782407107600484</v>
      </c>
      <c r="W218" s="572">
        <v>20.995445244296899</v>
      </c>
      <c r="X218" s="572">
        <v>21.195931843995432</v>
      </c>
      <c r="Y218" s="572">
        <v>21.376250794374826</v>
      </c>
      <c r="Z218" s="572">
        <v>21.548170886437006</v>
      </c>
      <c r="AA218" s="572">
        <v>21.695318201462513</v>
      </c>
      <c r="AB218" s="572">
        <v>21.767199086953433</v>
      </c>
      <c r="AC218" s="572">
        <v>21.825017030148729</v>
      </c>
      <c r="AD218" s="572">
        <v>21.878276139633737</v>
      </c>
      <c r="AE218" s="572">
        <v>21.917992887383534</v>
      </c>
      <c r="AF218" s="572">
        <v>21.9556878669204</v>
      </c>
      <c r="AG218" s="572">
        <v>22.029714738820417</v>
      </c>
      <c r="AH218" s="572">
        <v>22.099296654325173</v>
      </c>
      <c r="AI218" s="572">
        <v>22.153632116105896</v>
      </c>
      <c r="AJ218" s="572">
        <v>22.203402762241502</v>
      </c>
      <c r="AK218" s="572">
        <v>22.241349337329673</v>
      </c>
      <c r="AL218" s="575">
        <f>($AK$218-$AB$218)/10+AK218</f>
        <v>22.288764362367296</v>
      </c>
      <c r="AM218" s="575">
        <f t="shared" ref="AM218:AU222" si="79">($AK$218-$AB$218)/10+AL218</f>
        <v>22.336179387404918</v>
      </c>
      <c r="AN218" s="575">
        <f t="shared" si="79"/>
        <v>22.383594412442541</v>
      </c>
      <c r="AO218" s="575">
        <f t="shared" si="79"/>
        <v>22.431009437480164</v>
      </c>
      <c r="AP218" s="575">
        <f t="shared" si="79"/>
        <v>22.478424462517786</v>
      </c>
      <c r="AQ218" s="575">
        <f t="shared" si="79"/>
        <v>22.525839487555409</v>
      </c>
      <c r="AR218" s="575">
        <f t="shared" si="79"/>
        <v>22.573254512593032</v>
      </c>
      <c r="AS218" s="575">
        <f t="shared" si="79"/>
        <v>22.620669537630654</v>
      </c>
      <c r="AT218" s="575">
        <f t="shared" si="79"/>
        <v>22.668084562668277</v>
      </c>
      <c r="AU218" s="575">
        <f t="shared" si="79"/>
        <v>22.715499587705899</v>
      </c>
      <c r="AV218" s="602"/>
      <c r="AW218" s="602"/>
      <c r="AX218" s="602"/>
      <c r="AY218" s="602"/>
      <c r="AZ218" s="602"/>
      <c r="BA218" s="602"/>
    </row>
    <row r="219" spans="2:53" ht="14.4">
      <c r="B219" s="1093"/>
      <c r="C219" s="1094" t="s">
        <v>142</v>
      </c>
      <c r="D219" s="1098"/>
      <c r="E219" s="1099" t="s">
        <v>303</v>
      </c>
      <c r="F219" s="1099" t="s">
        <v>194</v>
      </c>
      <c r="G219" s="1095">
        <v>76.2</v>
      </c>
      <c r="H219" s="1095">
        <v>106.1</v>
      </c>
      <c r="I219" s="1095">
        <v>112.9</v>
      </c>
      <c r="J219" s="1095">
        <v>100.3</v>
      </c>
      <c r="K219" s="1095">
        <v>97.3</v>
      </c>
      <c r="L219" s="1095">
        <v>62.7</v>
      </c>
      <c r="M219" s="1095">
        <v>59.9</v>
      </c>
      <c r="N219" s="1095">
        <v>63.9</v>
      </c>
      <c r="O219" s="1095">
        <v>63.7</v>
      </c>
      <c r="P219" s="570">
        <v>73.880467131059874</v>
      </c>
      <c r="Q219" s="570">
        <v>75.931459523916047</v>
      </c>
      <c r="R219" s="570">
        <v>77.701364104651802</v>
      </c>
      <c r="S219" s="570">
        <v>79.289025348102882</v>
      </c>
      <c r="T219" s="570">
        <v>81.023644009316811</v>
      </c>
      <c r="U219" s="570">
        <v>82.712910272747436</v>
      </c>
      <c r="V219" s="570">
        <v>84.053105996878713</v>
      </c>
      <c r="W219" s="570">
        <v>86.676571233184688</v>
      </c>
      <c r="X219" s="570">
        <v>88.186071195293991</v>
      </c>
      <c r="Y219" s="570">
        <v>89.586356147981405</v>
      </c>
      <c r="Z219" s="570">
        <v>90.92803677830058</v>
      </c>
      <c r="AA219" s="570">
        <v>92.141387034323401</v>
      </c>
      <c r="AB219" s="570">
        <v>93.692750413107319</v>
      </c>
      <c r="AC219" s="570">
        <v>95.558328708367895</v>
      </c>
      <c r="AD219" s="570">
        <v>97.341047888333435</v>
      </c>
      <c r="AE219" s="570">
        <v>99.002693402790925</v>
      </c>
      <c r="AF219" s="570">
        <v>100.59799469913287</v>
      </c>
      <c r="AG219" s="570">
        <v>102.09020115332861</v>
      </c>
      <c r="AH219" s="570">
        <v>103.53602848432692</v>
      </c>
      <c r="AI219" s="570">
        <v>104.86648319780612</v>
      </c>
      <c r="AJ219" s="570">
        <v>106.13404097693454</v>
      </c>
      <c r="AK219" s="570">
        <v>107.30502693993807</v>
      </c>
      <c r="AL219" s="1100">
        <f>($AK$218-$AB$218)/10+AK219</f>
        <v>107.3524419649757</v>
      </c>
      <c r="AM219" s="1100">
        <f t="shared" si="79"/>
        <v>107.39985699001332</v>
      </c>
      <c r="AN219" s="1100">
        <f t="shared" si="79"/>
        <v>107.44727201505094</v>
      </c>
      <c r="AO219" s="1100">
        <f t="shared" si="79"/>
        <v>107.49468704008856</v>
      </c>
      <c r="AP219" s="1100">
        <f t="shared" si="79"/>
        <v>107.54210206512619</v>
      </c>
      <c r="AQ219" s="1100">
        <f t="shared" si="79"/>
        <v>107.58951709016381</v>
      </c>
      <c r="AR219" s="1100">
        <f t="shared" si="79"/>
        <v>107.63693211520143</v>
      </c>
      <c r="AS219" s="1100">
        <f t="shared" si="79"/>
        <v>107.68434714023905</v>
      </c>
      <c r="AT219" s="1100">
        <f t="shared" si="79"/>
        <v>107.73176216527668</v>
      </c>
      <c r="AU219" s="1100">
        <f t="shared" si="79"/>
        <v>107.7791771903143</v>
      </c>
      <c r="AV219" s="602"/>
      <c r="AW219" s="602"/>
      <c r="AX219" s="602"/>
      <c r="AY219" s="602"/>
      <c r="AZ219" s="602"/>
      <c r="BA219" s="602"/>
    </row>
    <row r="220" spans="2:53" ht="14.4">
      <c r="B220" s="1093"/>
      <c r="C220" s="1094" t="s">
        <v>304</v>
      </c>
      <c r="D220" s="1098"/>
      <c r="E220" s="1099" t="s">
        <v>303</v>
      </c>
      <c r="F220" s="1099" t="s">
        <v>194</v>
      </c>
      <c r="G220" s="1095">
        <v>92.8</v>
      </c>
      <c r="H220" s="1095">
        <v>122.9</v>
      </c>
      <c r="I220" s="1095">
        <v>136.69999999999999</v>
      </c>
      <c r="J220" s="1095">
        <v>122</v>
      </c>
      <c r="K220" s="1095">
        <v>114.8</v>
      </c>
      <c r="L220" s="1095">
        <v>78.2</v>
      </c>
      <c r="M220" s="1095">
        <v>75.3</v>
      </c>
      <c r="N220" s="1095">
        <v>79.400000000000006</v>
      </c>
      <c r="O220" s="1095">
        <v>79.3</v>
      </c>
      <c r="P220" s="573">
        <v>95.583697574109408</v>
      </c>
      <c r="Q220" s="573">
        <v>97.634689966965581</v>
      </c>
      <c r="R220" s="573">
        <v>99.404594547701336</v>
      </c>
      <c r="S220" s="573">
        <v>100.99225579115242</v>
      </c>
      <c r="T220" s="573">
        <v>102.72687445236635</v>
      </c>
      <c r="U220" s="573">
        <v>104.41614071579697</v>
      </c>
      <c r="V220" s="573">
        <v>105.75633643992825</v>
      </c>
      <c r="W220" s="573">
        <v>108.37980167623422</v>
      </c>
      <c r="X220" s="573">
        <v>109.88930163834353</v>
      </c>
      <c r="Y220" s="573">
        <v>111.28958659103094</v>
      </c>
      <c r="Z220" s="573">
        <v>112.63126722135011</v>
      </c>
      <c r="AA220" s="573">
        <v>113.84461747737294</v>
      </c>
      <c r="AB220" s="573">
        <v>115.39598085615685</v>
      </c>
      <c r="AC220" s="573">
        <v>117.26155915141743</v>
      </c>
      <c r="AD220" s="573">
        <v>119.04427833138297</v>
      </c>
      <c r="AE220" s="573">
        <v>120.70592384584046</v>
      </c>
      <c r="AF220" s="573">
        <v>122.3012251421824</v>
      </c>
      <c r="AG220" s="573">
        <v>123.79343159637814</v>
      </c>
      <c r="AH220" s="573">
        <v>125.23925892737645</v>
      </c>
      <c r="AI220" s="573">
        <v>126.56971364085565</v>
      </c>
      <c r="AJ220" s="573">
        <v>127.83727141998408</v>
      </c>
      <c r="AK220" s="573">
        <v>129.00825738298761</v>
      </c>
      <c r="AL220" s="576">
        <f>($AK$218-$AB$218)/10+AK220</f>
        <v>129.05567240802523</v>
      </c>
      <c r="AM220" s="576">
        <f t="shared" si="79"/>
        <v>129.10308743306285</v>
      </c>
      <c r="AN220" s="576">
        <f t="shared" si="79"/>
        <v>129.15050245810048</v>
      </c>
      <c r="AO220" s="576">
        <f t="shared" si="79"/>
        <v>129.1979174831381</v>
      </c>
      <c r="AP220" s="576">
        <f t="shared" si="79"/>
        <v>129.24533250817572</v>
      </c>
      <c r="AQ220" s="576">
        <f t="shared" si="79"/>
        <v>129.29274753321334</v>
      </c>
      <c r="AR220" s="576">
        <f t="shared" si="79"/>
        <v>129.34016255825097</v>
      </c>
      <c r="AS220" s="576">
        <f t="shared" si="79"/>
        <v>129.38757758328859</v>
      </c>
      <c r="AT220" s="576">
        <f t="shared" si="79"/>
        <v>129.43499260832621</v>
      </c>
      <c r="AU220" s="576">
        <f t="shared" si="79"/>
        <v>129.48240763336383</v>
      </c>
      <c r="AV220" s="602"/>
      <c r="AW220" s="602"/>
      <c r="AX220" s="602"/>
      <c r="AY220" s="602"/>
      <c r="AZ220" s="602"/>
      <c r="BA220" s="602"/>
    </row>
    <row r="221" spans="2:53" ht="14.4">
      <c r="B221" s="1093"/>
      <c r="C221" s="1094" t="s">
        <v>51</v>
      </c>
      <c r="D221" s="1098"/>
      <c r="E221" s="1099" t="s">
        <v>303</v>
      </c>
      <c r="F221" s="1099" t="s">
        <v>194</v>
      </c>
      <c r="G221" s="1095">
        <v>105.4</v>
      </c>
      <c r="H221" s="1095">
        <v>117.4</v>
      </c>
      <c r="I221" s="1095">
        <v>134.19999999999999</v>
      </c>
      <c r="J221" s="1095">
        <v>123.2</v>
      </c>
      <c r="K221" s="1095">
        <v>113.5</v>
      </c>
      <c r="L221" s="1095">
        <v>77</v>
      </c>
      <c r="M221" s="1095">
        <v>74</v>
      </c>
      <c r="N221" s="1095">
        <v>78.2</v>
      </c>
      <c r="O221" s="1095">
        <v>78</v>
      </c>
      <c r="P221" s="573">
        <v>93.420285058277415</v>
      </c>
      <c r="Q221" s="573">
        <v>95.471277451133588</v>
      </c>
      <c r="R221" s="573">
        <v>97.241182031869343</v>
      </c>
      <c r="S221" s="573">
        <v>98.828843275320423</v>
      </c>
      <c r="T221" s="573">
        <v>100.56346193653435</v>
      </c>
      <c r="U221" s="573">
        <v>102.25272819996498</v>
      </c>
      <c r="V221" s="573">
        <v>103.59292392409625</v>
      </c>
      <c r="W221" s="573">
        <v>106.21638916040223</v>
      </c>
      <c r="X221" s="573">
        <v>107.72588912251153</v>
      </c>
      <c r="Y221" s="573">
        <v>109.12617407519895</v>
      </c>
      <c r="Z221" s="573">
        <v>110.46785470551812</v>
      </c>
      <c r="AA221" s="573">
        <v>111.68120496154094</v>
      </c>
      <c r="AB221" s="573">
        <v>113.23256834032486</v>
      </c>
      <c r="AC221" s="573">
        <v>115.09814663558544</v>
      </c>
      <c r="AD221" s="573">
        <v>116.88086581555098</v>
      </c>
      <c r="AE221" s="573">
        <v>118.54251133000847</v>
      </c>
      <c r="AF221" s="573">
        <v>120.13781262635041</v>
      </c>
      <c r="AG221" s="573">
        <v>121.63001908054615</v>
      </c>
      <c r="AH221" s="573">
        <v>123.07584641154446</v>
      </c>
      <c r="AI221" s="573">
        <v>124.40630112502366</v>
      </c>
      <c r="AJ221" s="573">
        <v>125.67385890415208</v>
      </c>
      <c r="AK221" s="573">
        <v>126.84484486715562</v>
      </c>
      <c r="AL221" s="576">
        <f>($AK$218-$AB$218)/10+AK221</f>
        <v>126.89225989219324</v>
      </c>
      <c r="AM221" s="576">
        <f t="shared" si="79"/>
        <v>126.93967491723086</v>
      </c>
      <c r="AN221" s="576">
        <f t="shared" si="79"/>
        <v>126.98708994226848</v>
      </c>
      <c r="AO221" s="576">
        <f t="shared" si="79"/>
        <v>127.03450496730611</v>
      </c>
      <c r="AP221" s="576">
        <f t="shared" si="79"/>
        <v>127.08191999234373</v>
      </c>
      <c r="AQ221" s="576">
        <f t="shared" si="79"/>
        <v>127.12933501738135</v>
      </c>
      <c r="AR221" s="576">
        <f t="shared" si="79"/>
        <v>127.17675004241897</v>
      </c>
      <c r="AS221" s="576">
        <f t="shared" si="79"/>
        <v>127.2241650674566</v>
      </c>
      <c r="AT221" s="576">
        <f t="shared" si="79"/>
        <v>127.27158009249422</v>
      </c>
      <c r="AU221" s="576">
        <f t="shared" si="79"/>
        <v>127.31899511753184</v>
      </c>
      <c r="AV221" s="602"/>
      <c r="AW221" s="602"/>
      <c r="AX221" s="602"/>
      <c r="AY221" s="602"/>
      <c r="AZ221" s="602"/>
      <c r="BA221" s="602"/>
    </row>
    <row r="222" spans="2:53" ht="14.4">
      <c r="B222" s="1093"/>
      <c r="C222" s="1094" t="s">
        <v>195</v>
      </c>
      <c r="D222" s="1098"/>
      <c r="E222" s="1099" t="s">
        <v>303</v>
      </c>
      <c r="F222" s="1099" t="s">
        <v>194</v>
      </c>
      <c r="G222" s="1095">
        <v>76.5</v>
      </c>
      <c r="H222" s="1095">
        <v>112.4</v>
      </c>
      <c r="I222" s="1095">
        <v>116.3</v>
      </c>
      <c r="J222" s="1095">
        <v>118.6</v>
      </c>
      <c r="K222" s="1095">
        <v>110.1</v>
      </c>
      <c r="L222" s="1095">
        <v>73.5</v>
      </c>
      <c r="M222" s="1095">
        <v>70.599999999999994</v>
      </c>
      <c r="N222" s="1095">
        <v>74.7</v>
      </c>
      <c r="O222" s="1095">
        <v>74.599999999999994</v>
      </c>
      <c r="P222" s="573">
        <v>90.831954056376134</v>
      </c>
      <c r="Q222" s="573">
        <v>92.882946449232307</v>
      </c>
      <c r="R222" s="573">
        <v>94.652851029968062</v>
      </c>
      <c r="S222" s="573">
        <v>96.240512273419142</v>
      </c>
      <c r="T222" s="573">
        <v>97.975130934633071</v>
      </c>
      <c r="U222" s="573">
        <v>99.664397198063696</v>
      </c>
      <c r="V222" s="573">
        <v>101.00459292219497</v>
      </c>
      <c r="W222" s="573">
        <v>103.62805815850095</v>
      </c>
      <c r="X222" s="573">
        <v>105.13755812061025</v>
      </c>
      <c r="Y222" s="573">
        <v>106.53784307329767</v>
      </c>
      <c r="Z222" s="573">
        <v>107.87952370361684</v>
      </c>
      <c r="AA222" s="573">
        <v>109.09287395963966</v>
      </c>
      <c r="AB222" s="573">
        <v>110.64423733842358</v>
      </c>
      <c r="AC222" s="573">
        <v>112.50981563368416</v>
      </c>
      <c r="AD222" s="573">
        <v>114.2925348136497</v>
      </c>
      <c r="AE222" s="573">
        <v>115.95418032810719</v>
      </c>
      <c r="AF222" s="573">
        <v>117.54948162444913</v>
      </c>
      <c r="AG222" s="573">
        <v>119.04168807864487</v>
      </c>
      <c r="AH222" s="573">
        <v>120.48751540964318</v>
      </c>
      <c r="AI222" s="573">
        <v>121.81797012312238</v>
      </c>
      <c r="AJ222" s="573">
        <v>123.0855279022508</v>
      </c>
      <c r="AK222" s="573">
        <v>124.25651386525433</v>
      </c>
      <c r="AL222" s="576">
        <f>($AK$218-$AB$218)/10+AK222</f>
        <v>124.30392889029196</v>
      </c>
      <c r="AM222" s="576">
        <f t="shared" si="79"/>
        <v>124.35134391532958</v>
      </c>
      <c r="AN222" s="576">
        <f t="shared" si="79"/>
        <v>124.3987589403672</v>
      </c>
      <c r="AO222" s="576">
        <f t="shared" si="79"/>
        <v>124.44617396540482</v>
      </c>
      <c r="AP222" s="576">
        <f t="shared" si="79"/>
        <v>124.49358899044245</v>
      </c>
      <c r="AQ222" s="576">
        <f t="shared" si="79"/>
        <v>124.54100401548007</v>
      </c>
      <c r="AR222" s="576">
        <f t="shared" si="79"/>
        <v>124.58841904051769</v>
      </c>
      <c r="AS222" s="576">
        <f t="shared" si="79"/>
        <v>124.63583406555531</v>
      </c>
      <c r="AT222" s="576">
        <f t="shared" si="79"/>
        <v>124.68324909059294</v>
      </c>
      <c r="AU222" s="576">
        <f t="shared" si="79"/>
        <v>124.73066411563056</v>
      </c>
      <c r="AV222" s="602"/>
      <c r="AW222" s="602"/>
      <c r="AX222" s="602"/>
      <c r="AY222" s="602"/>
      <c r="AZ222" s="602"/>
      <c r="BA222" s="602"/>
    </row>
    <row r="223" spans="2:53" ht="14.4">
      <c r="B223" s="1093"/>
      <c r="C223" s="1094" t="s">
        <v>196</v>
      </c>
      <c r="D223" s="1098"/>
      <c r="E223" s="1099" t="s">
        <v>303</v>
      </c>
      <c r="F223" s="1099" t="s">
        <v>194</v>
      </c>
      <c r="G223" s="1095">
        <v>110.4</v>
      </c>
      <c r="H223" s="1095">
        <v>120.9</v>
      </c>
      <c r="I223" s="1095">
        <v>127.5</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1094" t="s">
        <v>197</v>
      </c>
      <c r="D224" s="1098"/>
      <c r="E224" s="1099" t="s">
        <v>303</v>
      </c>
      <c r="F224" s="1099" t="s">
        <v>194</v>
      </c>
      <c r="G224" s="1095">
        <v>105.4</v>
      </c>
      <c r="H224" s="1095">
        <v>117.4</v>
      </c>
      <c r="I224" s="1095">
        <v>134.19999999999999</v>
      </c>
      <c r="J224" s="1095">
        <v>123.2</v>
      </c>
      <c r="K224" s="1095">
        <v>113.5</v>
      </c>
      <c r="L224" s="1095">
        <v>77</v>
      </c>
      <c r="M224" s="1095">
        <v>74</v>
      </c>
      <c r="N224" s="1095">
        <v>78.2</v>
      </c>
      <c r="O224" s="1095">
        <v>78</v>
      </c>
      <c r="P224" s="1095">
        <v>76.400000000000006</v>
      </c>
      <c r="Q224" s="1095">
        <v>74.2</v>
      </c>
      <c r="R224" s="1095">
        <v>74.099999999999994</v>
      </c>
      <c r="S224" s="1095">
        <v>74.599999999999994</v>
      </c>
      <c r="T224" s="1095">
        <v>76.3</v>
      </c>
      <c r="U224" s="1095">
        <v>77.900000000000006</v>
      </c>
      <c r="V224" s="1095">
        <v>79.5</v>
      </c>
      <c r="W224" s="1095">
        <v>81</v>
      </c>
      <c r="X224" s="1095">
        <v>82.4</v>
      </c>
      <c r="Y224" s="1095">
        <v>83.7</v>
      </c>
      <c r="Z224" s="1095">
        <v>84.9</v>
      </c>
      <c r="AA224" s="1095">
        <v>86.1</v>
      </c>
      <c r="AB224" s="1095">
        <v>88</v>
      </c>
      <c r="AC224" s="1095">
        <v>89.9</v>
      </c>
      <c r="AD224" s="1095">
        <v>91.6</v>
      </c>
      <c r="AE224" s="1095">
        <v>93.2</v>
      </c>
      <c r="AF224" s="1095">
        <v>94.8</v>
      </c>
      <c r="AG224" s="1095">
        <v>96.2</v>
      </c>
      <c r="AH224" s="1095">
        <v>97.6</v>
      </c>
      <c r="AI224" s="1095">
        <v>98.9</v>
      </c>
      <c r="AJ224" s="1095">
        <v>100.2</v>
      </c>
      <c r="AK224" s="1095">
        <v>101.3</v>
      </c>
      <c r="AL224" s="1095">
        <v>103</v>
      </c>
      <c r="AM224" s="1095">
        <v>104.6</v>
      </c>
      <c r="AN224" s="1095">
        <v>106.1</v>
      </c>
      <c r="AO224" s="1095">
        <v>107.5</v>
      </c>
      <c r="AP224" s="1095">
        <v>108.8</v>
      </c>
      <c r="AQ224" s="1095">
        <v>110.4</v>
      </c>
      <c r="AR224" s="1095">
        <v>111.9</v>
      </c>
      <c r="AS224" s="1095">
        <v>113.3</v>
      </c>
      <c r="AT224" s="1095">
        <v>114.6</v>
      </c>
      <c r="AU224" s="1095">
        <v>115.8</v>
      </c>
      <c r="AV224" s="602"/>
      <c r="AW224" s="602"/>
      <c r="AX224" s="602"/>
      <c r="AY224" s="602"/>
      <c r="AZ224" s="602"/>
      <c r="BA224" s="602"/>
    </row>
    <row r="225" spans="2:53" ht="14.4">
      <c r="B225" s="1093"/>
      <c r="C225" s="207" t="s">
        <v>99</v>
      </c>
      <c r="D225" s="206"/>
      <c r="E225" s="1101" t="s">
        <v>303</v>
      </c>
      <c r="F225" s="1101" t="s">
        <v>194</v>
      </c>
      <c r="G225" s="1102">
        <v>68.2</v>
      </c>
      <c r="H225" s="1102">
        <v>102</v>
      </c>
      <c r="I225" s="1102">
        <v>96.2</v>
      </c>
      <c r="J225" s="1102">
        <v>91.7</v>
      </c>
      <c r="K225" s="1102">
        <v>84</v>
      </c>
      <c r="L225" s="1102">
        <v>47.5</v>
      </c>
      <c r="M225" s="1102">
        <v>44.5</v>
      </c>
      <c r="N225" s="1102">
        <v>48.7</v>
      </c>
      <c r="O225" s="1102">
        <v>48.5</v>
      </c>
      <c r="P225" s="1102">
        <v>46.9</v>
      </c>
      <c r="Q225" s="1102">
        <v>44.7</v>
      </c>
      <c r="R225" s="1102">
        <v>44.6</v>
      </c>
      <c r="S225" s="1102">
        <v>45.1</v>
      </c>
      <c r="T225" s="1102">
        <v>46.8</v>
      </c>
      <c r="U225" s="1102">
        <v>48.4</v>
      </c>
      <c r="V225" s="1102">
        <v>50</v>
      </c>
      <c r="W225" s="1102">
        <v>51.5</v>
      </c>
      <c r="X225" s="1102">
        <v>52.9</v>
      </c>
      <c r="Y225" s="1102">
        <v>54.2</v>
      </c>
      <c r="Z225" s="1102">
        <v>55.4</v>
      </c>
      <c r="AA225" s="1102">
        <v>56.6</v>
      </c>
      <c r="AB225" s="1102">
        <v>58.5</v>
      </c>
      <c r="AC225" s="1102">
        <v>60.4</v>
      </c>
      <c r="AD225" s="1102">
        <v>62.1</v>
      </c>
      <c r="AE225" s="1102">
        <v>63.7</v>
      </c>
      <c r="AF225" s="1102">
        <v>65.3</v>
      </c>
      <c r="AG225" s="1102">
        <v>66.7</v>
      </c>
      <c r="AH225" s="1102">
        <v>68.099999999999994</v>
      </c>
      <c r="AI225" s="1102">
        <v>69.400000000000006</v>
      </c>
      <c r="AJ225" s="1102">
        <v>70.7</v>
      </c>
      <c r="AK225" s="1102">
        <v>71.8</v>
      </c>
      <c r="AL225" s="1102">
        <v>73.5</v>
      </c>
      <c r="AM225" s="1102">
        <v>75.099999999999994</v>
      </c>
      <c r="AN225" s="1102">
        <v>76.599999999999994</v>
      </c>
      <c r="AO225" s="1102">
        <v>78</v>
      </c>
      <c r="AP225" s="1102">
        <v>79.3</v>
      </c>
      <c r="AQ225" s="1102">
        <v>80.900000000000006</v>
      </c>
      <c r="AR225" s="1102">
        <v>82.4</v>
      </c>
      <c r="AS225" s="1102">
        <v>83.8</v>
      </c>
      <c r="AT225" s="1102">
        <v>85.1</v>
      </c>
      <c r="AU225" s="1102">
        <v>86.3</v>
      </c>
      <c r="AV225" s="602"/>
      <c r="AW225" s="602"/>
      <c r="AX225" s="602"/>
      <c r="AY225" s="602"/>
      <c r="AZ225" s="602"/>
      <c r="BA225" s="602"/>
    </row>
    <row r="226" spans="2:53" ht="14.4">
      <c r="B226" s="1093"/>
      <c r="C226" s="207" t="s">
        <v>305</v>
      </c>
      <c r="D226" s="206"/>
      <c r="E226" s="1101" t="s">
        <v>303</v>
      </c>
      <c r="F226" s="1101" t="s">
        <v>194</v>
      </c>
      <c r="G226" s="1102">
        <v>44.4</v>
      </c>
      <c r="H226" s="1102">
        <v>46.1</v>
      </c>
      <c r="I226" s="1102">
        <v>55.1</v>
      </c>
      <c r="J226" s="1102">
        <v>54.2</v>
      </c>
      <c r="K226" s="1102">
        <v>45.7</v>
      </c>
      <c r="L226" s="1102">
        <v>44</v>
      </c>
      <c r="M226" s="1102">
        <v>36.799999999999997</v>
      </c>
      <c r="N226" s="1102">
        <v>36.9</v>
      </c>
      <c r="O226" s="1102">
        <v>35.1</v>
      </c>
      <c r="P226" s="571">
        <v>53.94529046338949</v>
      </c>
      <c r="Q226" s="571">
        <v>48.049648253621314</v>
      </c>
      <c r="R226" s="571">
        <v>40.610335042675715</v>
      </c>
      <c r="S226" s="571">
        <v>40.251302428954361</v>
      </c>
      <c r="T226" s="571">
        <v>41.309391764519106</v>
      </c>
      <c r="U226" s="571">
        <v>42.384105929912252</v>
      </c>
      <c r="V226" s="571">
        <v>43.418156429745736</v>
      </c>
      <c r="W226" s="571">
        <v>44.641031928073701</v>
      </c>
      <c r="X226" s="571">
        <v>45.825085716990088</v>
      </c>
      <c r="Y226" s="571">
        <v>46.950294651080164</v>
      </c>
      <c r="Z226" s="571">
        <v>48.047984271449039</v>
      </c>
      <c r="AA226" s="571">
        <v>49.074729484141251</v>
      </c>
      <c r="AB226" s="571">
        <v>50.22027708112531</v>
      </c>
      <c r="AC226" s="571">
        <v>51.310437783572709</v>
      </c>
      <c r="AD226" s="571">
        <v>52.371455269436716</v>
      </c>
      <c r="AE226" s="571">
        <v>53.379487378305292</v>
      </c>
      <c r="AF226" s="571">
        <v>54.366646432213557</v>
      </c>
      <c r="AG226" s="571">
        <v>56.021566478043873</v>
      </c>
      <c r="AH226" s="571">
        <v>56.643484305507364</v>
      </c>
      <c r="AI226" s="571">
        <v>57.206292482675018</v>
      </c>
      <c r="AJ226" s="571">
        <v>57.740541471904386</v>
      </c>
      <c r="AK226" s="571">
        <v>58.226230553747364</v>
      </c>
      <c r="AL226" s="577">
        <f>($AK$218-$AB$218)/10+AK226</f>
        <v>58.273645578784986</v>
      </c>
      <c r="AM226" s="577">
        <f t="shared" ref="AM226:AU226" si="80">($AK$218-$AB$218)/10+AL226</f>
        <v>58.321060603822609</v>
      </c>
      <c r="AN226" s="577">
        <f t="shared" si="80"/>
        <v>58.368475628860232</v>
      </c>
      <c r="AO226" s="577">
        <f t="shared" si="80"/>
        <v>58.415890653897854</v>
      </c>
      <c r="AP226" s="577">
        <f t="shared" si="80"/>
        <v>58.463305678935477</v>
      </c>
      <c r="AQ226" s="577">
        <f t="shared" si="80"/>
        <v>58.510720703973099</v>
      </c>
      <c r="AR226" s="577">
        <f t="shared" si="80"/>
        <v>58.558135729010722</v>
      </c>
      <c r="AS226" s="577">
        <f t="shared" si="80"/>
        <v>58.605550754048345</v>
      </c>
      <c r="AT226" s="577">
        <f t="shared" si="80"/>
        <v>58.652965779085967</v>
      </c>
      <c r="AU226" s="577">
        <f t="shared" si="80"/>
        <v>58.70038080412359</v>
      </c>
      <c r="AV226" s="602"/>
      <c r="AW226" s="602"/>
      <c r="AX226" s="602"/>
      <c r="AY226" s="602"/>
      <c r="AZ226" s="602"/>
      <c r="BA226" s="602"/>
    </row>
    <row r="227" spans="2:53">
      <c r="B227" s="1093"/>
      <c r="C227" s="1103" t="s">
        <v>627</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632</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1093"/>
      <c r="C229" s="1103" t="s">
        <v>631</v>
      </c>
      <c r="D229" s="1093"/>
      <c r="E229" s="1093"/>
      <c r="F229" s="1093"/>
      <c r="G229" s="1093"/>
      <c r="H229" s="1093"/>
      <c r="I229" s="1093"/>
      <c r="J229" s="1093"/>
      <c r="K229" s="1093"/>
      <c r="L229" s="1093"/>
      <c r="M229" s="1093"/>
      <c r="N229" s="1093"/>
      <c r="O229" s="1093"/>
      <c r="P229" s="1093"/>
      <c r="Q229" s="1093"/>
      <c r="R229" s="1093"/>
      <c r="S229" s="1093"/>
      <c r="T229" s="1093"/>
      <c r="U229" s="1093"/>
      <c r="V229" s="1093"/>
      <c r="W229" s="1093"/>
      <c r="X229" s="1093"/>
      <c r="Y229" s="1093"/>
      <c r="Z229" s="1093"/>
      <c r="AA229" s="1093"/>
      <c r="AB229" s="1093"/>
      <c r="AC229" s="1093"/>
      <c r="AD229" s="1093"/>
      <c r="AE229" s="1093"/>
      <c r="AF229" s="1093"/>
      <c r="AG229" s="1093"/>
      <c r="AH229" s="1093"/>
      <c r="AI229" s="1093"/>
      <c r="AJ229" s="1093"/>
      <c r="AK229" s="1093"/>
      <c r="AL229" s="1093"/>
      <c r="AM229" s="1093"/>
      <c r="AN229" s="1093"/>
      <c r="AO229" s="1093"/>
      <c r="AP229" s="1093"/>
      <c r="AQ229" s="1093"/>
      <c r="AR229" s="1093"/>
      <c r="AS229" s="1093"/>
      <c r="AT229" s="1093"/>
      <c r="AU229" s="1093"/>
      <c r="AV229" s="602"/>
      <c r="AW229" s="602"/>
      <c r="AX229" s="602"/>
      <c r="AY229" s="602"/>
      <c r="AZ229" s="602"/>
      <c r="BA229" s="602"/>
    </row>
    <row r="230" spans="2:53">
      <c r="B230" s="602"/>
      <c r="C230" s="602"/>
      <c r="D230" s="602"/>
      <c r="G230" s="602"/>
      <c r="H230" s="602"/>
      <c r="I230" s="602"/>
      <c r="J230" s="602"/>
      <c r="K230" s="602"/>
      <c r="L230" s="602"/>
      <c r="M230" s="602"/>
      <c r="N230" s="602"/>
      <c r="O230" s="602"/>
      <c r="P230" s="602"/>
      <c r="Q230" s="602"/>
      <c r="R230" s="602"/>
      <c r="S230" s="602"/>
      <c r="T230" s="602"/>
      <c r="U230" s="602"/>
      <c r="V230" s="602"/>
      <c r="W230" s="602"/>
      <c r="X230" s="602"/>
      <c r="Y230" s="602"/>
      <c r="Z230" s="602"/>
      <c r="AA230" s="602"/>
      <c r="AB230" s="602"/>
      <c r="AC230" s="602"/>
      <c r="AD230" s="602"/>
      <c r="AE230" s="602"/>
      <c r="AF230" s="602"/>
      <c r="AG230" s="602"/>
      <c r="AH230" s="602"/>
      <c r="AI230" s="602"/>
      <c r="AJ230" s="602"/>
      <c r="AK230" s="602"/>
      <c r="AL230" s="602"/>
      <c r="AM230" s="602"/>
      <c r="AN230" s="602"/>
      <c r="AO230" s="602"/>
      <c r="AP230" s="602"/>
      <c r="AQ230" s="602"/>
      <c r="AR230" s="602"/>
      <c r="AS230" s="602"/>
      <c r="AT230" s="602"/>
      <c r="AU230" s="602"/>
      <c r="AV230" s="602"/>
      <c r="AW230" s="602"/>
      <c r="AX230" s="602"/>
      <c r="AY230" s="602"/>
      <c r="AZ230" s="602"/>
      <c r="BA230" s="602"/>
    </row>
    <row r="231" spans="2:53" ht="20.399999999999999" thickBot="1">
      <c r="B231" s="602"/>
      <c r="C231" s="200" t="s">
        <v>273</v>
      </c>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0"/>
      <c r="AK231" s="200"/>
      <c r="AL231" s="200"/>
      <c r="AM231" s="200"/>
      <c r="AN231" s="200"/>
      <c r="AO231" s="200"/>
      <c r="AP231" s="200"/>
      <c r="AQ231" s="200"/>
      <c r="AR231" s="200"/>
      <c r="AS231" s="200"/>
      <c r="AT231" s="200"/>
      <c r="AU231" s="200"/>
      <c r="AV231" s="602"/>
      <c r="AW231" s="602"/>
      <c r="AX231" s="602"/>
      <c r="AY231" s="602"/>
      <c r="AZ231" s="602"/>
      <c r="BA231" s="602"/>
    </row>
    <row r="232" spans="2:53" ht="18.600000000000001" thickTop="1" thickBot="1">
      <c r="B232" s="602"/>
      <c r="C232" s="197" t="s">
        <v>259</v>
      </c>
      <c r="D232" s="197"/>
      <c r="E232" s="197"/>
      <c r="F232" s="197"/>
      <c r="G232" s="197"/>
      <c r="H232" s="197"/>
      <c r="I232" s="197"/>
      <c r="J232" s="197"/>
      <c r="K232" s="197"/>
      <c r="L232" s="197"/>
      <c r="M232" s="197"/>
      <c r="N232" s="197"/>
      <c r="O232" s="197"/>
      <c r="P232" s="197"/>
      <c r="Q232" s="197"/>
      <c r="R232" s="197"/>
      <c r="S232" s="197"/>
      <c r="T232" s="197"/>
      <c r="U232" s="197"/>
      <c r="V232" s="197"/>
      <c r="W232" s="197"/>
      <c r="X232" s="197"/>
      <c r="Y232" s="197"/>
      <c r="Z232" s="197"/>
      <c r="AA232" s="197"/>
      <c r="AB232" s="197"/>
      <c r="AC232" s="197"/>
      <c r="AD232" s="197"/>
      <c r="AE232" s="197"/>
      <c r="AF232" s="197"/>
      <c r="AG232" s="197"/>
      <c r="AH232" s="197"/>
      <c r="AI232" s="197"/>
      <c r="AJ232" s="197"/>
      <c r="AK232" s="197"/>
      <c r="AL232" s="197"/>
      <c r="AM232" s="197"/>
      <c r="AN232" s="197"/>
      <c r="AO232" s="197"/>
      <c r="AP232" s="197"/>
      <c r="AQ232" s="197"/>
      <c r="AR232" s="197"/>
      <c r="AS232" s="197"/>
      <c r="AT232" s="197"/>
      <c r="AU232" s="197"/>
      <c r="AV232" s="602"/>
      <c r="AW232" s="602"/>
      <c r="AX232" s="602"/>
      <c r="AY232" s="602"/>
      <c r="AZ232" s="602"/>
      <c r="BA232" s="602"/>
    </row>
    <row r="233" spans="2:53" ht="15" thickTop="1">
      <c r="B233" s="602"/>
      <c r="C233" s="198" t="s">
        <v>260</v>
      </c>
      <c r="D233" s="198"/>
      <c r="E233" s="198"/>
      <c r="F233" s="198"/>
      <c r="G233" s="563">
        <v>2010</v>
      </c>
      <c r="H233" s="563">
        <v>2011</v>
      </c>
      <c r="I233" s="199">
        <v>2012</v>
      </c>
      <c r="J233" s="199">
        <v>2013</v>
      </c>
      <c r="K233" s="199">
        <v>2014</v>
      </c>
      <c r="L233" s="199">
        <v>2015</v>
      </c>
      <c r="M233" s="199">
        <v>2016</v>
      </c>
      <c r="N233" s="199">
        <v>2017</v>
      </c>
      <c r="O233" s="199">
        <v>2018</v>
      </c>
      <c r="P233" s="199">
        <v>2019</v>
      </c>
      <c r="Q233" s="199">
        <v>2020</v>
      </c>
      <c r="R233" s="199">
        <v>2021</v>
      </c>
      <c r="S233" s="199">
        <v>2022</v>
      </c>
      <c r="T233" s="199">
        <v>2023</v>
      </c>
      <c r="U233" s="199">
        <v>2024</v>
      </c>
      <c r="V233" s="199">
        <v>2025</v>
      </c>
      <c r="W233" s="199">
        <v>2026</v>
      </c>
      <c r="X233" s="199">
        <v>2027</v>
      </c>
      <c r="Y233" s="199">
        <v>2028</v>
      </c>
      <c r="Z233" s="199">
        <v>2029</v>
      </c>
      <c r="AA233" s="199">
        <v>2030</v>
      </c>
      <c r="AB233" s="199">
        <v>2031</v>
      </c>
      <c r="AC233" s="199">
        <v>2032</v>
      </c>
      <c r="AD233" s="199">
        <v>2033</v>
      </c>
      <c r="AE233" s="199">
        <v>2034</v>
      </c>
      <c r="AF233" s="199">
        <v>2035</v>
      </c>
      <c r="AG233" s="199">
        <v>2036</v>
      </c>
      <c r="AH233" s="199">
        <v>2037</v>
      </c>
      <c r="AI233" s="199">
        <v>2038</v>
      </c>
      <c r="AJ233" s="199">
        <v>2039</v>
      </c>
      <c r="AK233" s="199">
        <v>2040</v>
      </c>
      <c r="AL233" s="199">
        <v>2041</v>
      </c>
      <c r="AM233" s="199">
        <v>2042</v>
      </c>
      <c r="AN233" s="199">
        <v>2043</v>
      </c>
      <c r="AO233" s="199">
        <v>2044</v>
      </c>
      <c r="AP233" s="199">
        <v>2045</v>
      </c>
      <c r="AQ233" s="199">
        <v>2046</v>
      </c>
      <c r="AR233" s="199">
        <v>2047</v>
      </c>
      <c r="AS233" s="199">
        <v>2048</v>
      </c>
      <c r="AT233" s="199">
        <v>2049</v>
      </c>
      <c r="AU233" s="199">
        <v>2050</v>
      </c>
      <c r="AV233" s="602"/>
      <c r="AW233" s="602"/>
      <c r="AX233" s="602"/>
      <c r="AY233" s="602"/>
      <c r="AZ233" s="602"/>
      <c r="BA233" s="602"/>
    </row>
    <row r="234" spans="2:53" ht="14.4">
      <c r="B234" s="588"/>
      <c r="C234" s="602"/>
      <c r="D234" s="602" t="s">
        <v>261</v>
      </c>
      <c r="E234" s="201">
        <v>2014</v>
      </c>
      <c r="F234" s="485" t="s">
        <v>379</v>
      </c>
      <c r="G234" s="564">
        <f>I234</f>
        <v>46</v>
      </c>
      <c r="H234" s="564">
        <f>I234</f>
        <v>46</v>
      </c>
      <c r="I234" s="202">
        <v>46</v>
      </c>
      <c r="J234" s="202">
        <v>45.7</v>
      </c>
      <c r="K234" s="202">
        <v>45.3</v>
      </c>
      <c r="L234" s="202">
        <v>44.9</v>
      </c>
      <c r="M234" s="202">
        <v>45.4</v>
      </c>
      <c r="N234" s="202">
        <v>45.9</v>
      </c>
      <c r="O234" s="202">
        <v>46.5</v>
      </c>
      <c r="P234" s="574">
        <v>43.426265623811808</v>
      </c>
      <c r="Q234" s="574">
        <v>43.65253654619243</v>
      </c>
      <c r="R234" s="574">
        <v>43.928999158791825</v>
      </c>
      <c r="S234" s="574">
        <v>44.205082849585672</v>
      </c>
      <c r="T234" s="574">
        <v>44.480789827031863</v>
      </c>
      <c r="U234" s="574">
        <v>44.75612229958827</v>
      </c>
      <c r="V234" s="574">
        <v>45.031082475712807</v>
      </c>
      <c r="W234" s="574">
        <v>45.279976467601358</v>
      </c>
      <c r="X234" s="574">
        <v>45.528796659727412</v>
      </c>
      <c r="Y234" s="574">
        <v>45.777543052090969</v>
      </c>
      <c r="Z234" s="574">
        <v>46.02621564469203</v>
      </c>
      <c r="AA234" s="574">
        <v>46.274814437530587</v>
      </c>
      <c r="AB234" s="574">
        <v>46.428246784204831</v>
      </c>
      <c r="AC234" s="574">
        <v>46.581596106146264</v>
      </c>
      <c r="AD234" s="574">
        <v>46.73486240335491</v>
      </c>
      <c r="AE234" s="574">
        <v>46.888045675830739</v>
      </c>
      <c r="AF234" s="574">
        <v>47.041145923573744</v>
      </c>
      <c r="AG234" s="574">
        <v>47.184184641373889</v>
      </c>
      <c r="AH234" s="574">
        <v>47.327158784381858</v>
      </c>
      <c r="AI234" s="574">
        <v>47.470068352597629</v>
      </c>
      <c r="AJ234" s="574">
        <v>47.612913346021223</v>
      </c>
      <c r="AK234" s="574">
        <v>47.755693764652648</v>
      </c>
      <c r="AL234" s="576">
        <f>($AK$218-$AB$218)/10+AK234</f>
        <v>47.80310878969027</v>
      </c>
      <c r="AM234" s="576">
        <f t="shared" ref="AM234:AU234" si="81">($AK$218-$AB$218)/10+AL234</f>
        <v>47.850523814727893</v>
      </c>
      <c r="AN234" s="576">
        <f t="shared" si="81"/>
        <v>47.897938839765516</v>
      </c>
      <c r="AO234" s="576">
        <f t="shared" si="81"/>
        <v>47.945353864803138</v>
      </c>
      <c r="AP234" s="576">
        <f t="shared" si="81"/>
        <v>47.992768889840761</v>
      </c>
      <c r="AQ234" s="576">
        <f t="shared" si="81"/>
        <v>48.040183914878384</v>
      </c>
      <c r="AR234" s="576">
        <f t="shared" si="81"/>
        <v>48.087598939916006</v>
      </c>
      <c r="AS234" s="576">
        <f t="shared" si="81"/>
        <v>48.135013964953629</v>
      </c>
      <c r="AT234" s="576">
        <f t="shared" si="81"/>
        <v>48.182428989991251</v>
      </c>
      <c r="AU234" s="576">
        <f t="shared" si="81"/>
        <v>48.229844015028874</v>
      </c>
      <c r="AV234" s="602"/>
      <c r="AW234" s="602"/>
      <c r="AX234" s="602"/>
      <c r="AY234" s="602"/>
      <c r="AZ234" s="602"/>
      <c r="BA234" s="602"/>
    </row>
    <row r="235" spans="2:53" ht="14.4">
      <c r="B235" s="602"/>
      <c r="C235" s="602"/>
      <c r="D235" s="602" t="s">
        <v>308</v>
      </c>
      <c r="E235" s="201">
        <v>2014</v>
      </c>
      <c r="F235" s="485" t="s">
        <v>379</v>
      </c>
      <c r="G235" s="564">
        <f t="shared" ref="G235:G247" si="82">I235</f>
        <v>41</v>
      </c>
      <c r="H235" s="564">
        <f t="shared" ref="H235:H247" si="83">I235</f>
        <v>41</v>
      </c>
      <c r="I235" s="202">
        <v>41</v>
      </c>
      <c r="J235" s="202">
        <v>41.1</v>
      </c>
      <c r="K235" s="202">
        <v>41.2</v>
      </c>
      <c r="L235" s="202">
        <v>41.4</v>
      </c>
      <c r="M235" s="202">
        <v>41.6</v>
      </c>
      <c r="N235" s="202">
        <v>41.8</v>
      </c>
      <c r="O235" s="202">
        <v>42</v>
      </c>
      <c r="P235" s="202">
        <v>42.2</v>
      </c>
      <c r="Q235" s="202">
        <v>42.4</v>
      </c>
      <c r="R235" s="202">
        <v>42.7</v>
      </c>
      <c r="S235" s="202">
        <v>42.9</v>
      </c>
      <c r="T235" s="202">
        <v>43.2</v>
      </c>
      <c r="U235" s="202">
        <v>43.4</v>
      </c>
      <c r="V235" s="202">
        <v>43.7</v>
      </c>
      <c r="W235" s="202">
        <v>43.9</v>
      </c>
      <c r="X235" s="202">
        <v>44.1</v>
      </c>
      <c r="Y235" s="202">
        <v>44.4</v>
      </c>
      <c r="Z235" s="202">
        <v>44.6</v>
      </c>
      <c r="AA235" s="202">
        <v>44.8</v>
      </c>
      <c r="AB235" s="202">
        <v>45</v>
      </c>
      <c r="AC235" s="202">
        <v>45.1</v>
      </c>
      <c r="AD235" s="202">
        <v>45.2</v>
      </c>
      <c r="AE235" s="202">
        <v>45.4</v>
      </c>
      <c r="AF235" s="202">
        <v>45.5</v>
      </c>
      <c r="AG235" s="202">
        <v>45.6</v>
      </c>
      <c r="AH235" s="202">
        <v>45.8</v>
      </c>
      <c r="AI235" s="202">
        <v>45.9</v>
      </c>
      <c r="AJ235" s="202">
        <v>46</v>
      </c>
      <c r="AK235" s="202">
        <v>46.1</v>
      </c>
      <c r="AL235" s="202">
        <v>46.3</v>
      </c>
      <c r="AM235" s="202">
        <v>46.4</v>
      </c>
      <c r="AN235" s="202">
        <v>46.6</v>
      </c>
      <c r="AO235" s="202">
        <v>46.8</v>
      </c>
      <c r="AP235" s="202">
        <v>46.9</v>
      </c>
      <c r="AQ235" s="202">
        <v>47.1</v>
      </c>
      <c r="AR235" s="202">
        <v>47.4</v>
      </c>
      <c r="AS235" s="202">
        <v>47.6</v>
      </c>
      <c r="AT235" s="202">
        <v>47.8</v>
      </c>
      <c r="AU235" s="202">
        <v>48</v>
      </c>
      <c r="AV235" s="602"/>
      <c r="AW235" s="602"/>
      <c r="AX235" s="602"/>
      <c r="AY235" s="602"/>
      <c r="AZ235" s="602"/>
      <c r="BA235" s="602"/>
    </row>
    <row r="236" spans="2:53" ht="14.4">
      <c r="B236" s="602"/>
      <c r="C236" s="602"/>
      <c r="D236" s="602" t="s">
        <v>262</v>
      </c>
      <c r="E236" s="201">
        <v>2014</v>
      </c>
      <c r="F236" s="485" t="s">
        <v>379</v>
      </c>
      <c r="G236" s="564">
        <f t="shared" si="82"/>
        <v>48.5</v>
      </c>
      <c r="H236" s="564">
        <f t="shared" si="83"/>
        <v>48.5</v>
      </c>
      <c r="I236" s="202">
        <v>48.5</v>
      </c>
      <c r="J236" s="202">
        <v>48.1</v>
      </c>
      <c r="K236" s="202">
        <v>47.7</v>
      </c>
      <c r="L236" s="202">
        <v>47.3</v>
      </c>
      <c r="M236" s="202">
        <v>47.8</v>
      </c>
      <c r="N236" s="202">
        <v>48.3</v>
      </c>
      <c r="O236" s="202">
        <v>48.8</v>
      </c>
      <c r="P236" s="202">
        <v>49.4</v>
      </c>
      <c r="Q236" s="202">
        <v>49.9</v>
      </c>
      <c r="R236" s="202">
        <v>50.6</v>
      </c>
      <c r="S236" s="202">
        <v>51.3</v>
      </c>
      <c r="T236" s="202">
        <v>51.9</v>
      </c>
      <c r="U236" s="202">
        <v>52.6</v>
      </c>
      <c r="V236" s="202">
        <v>53.3</v>
      </c>
      <c r="W236" s="202">
        <v>53.9</v>
      </c>
      <c r="X236" s="202">
        <v>54.4</v>
      </c>
      <c r="Y236" s="202">
        <v>55</v>
      </c>
      <c r="Z236" s="202">
        <v>55.6</v>
      </c>
      <c r="AA236" s="202">
        <v>56.1</v>
      </c>
      <c r="AB236" s="202">
        <v>56.6</v>
      </c>
      <c r="AC236" s="202">
        <v>57.1</v>
      </c>
      <c r="AD236" s="202">
        <v>57.5</v>
      </c>
      <c r="AE236" s="202">
        <v>58</v>
      </c>
      <c r="AF236" s="202">
        <v>58.4</v>
      </c>
      <c r="AG236" s="202">
        <v>58.9</v>
      </c>
      <c r="AH236" s="202">
        <v>59.3</v>
      </c>
      <c r="AI236" s="202">
        <v>59.7</v>
      </c>
      <c r="AJ236" s="202">
        <v>60.1</v>
      </c>
      <c r="AK236" s="202">
        <v>60.6</v>
      </c>
      <c r="AL236" s="202">
        <v>61</v>
      </c>
      <c r="AM236" s="202">
        <v>61.4</v>
      </c>
      <c r="AN236" s="202">
        <v>61.8</v>
      </c>
      <c r="AO236" s="202">
        <v>62.3</v>
      </c>
      <c r="AP236" s="202">
        <v>62.7</v>
      </c>
      <c r="AQ236" s="202">
        <v>63.2</v>
      </c>
      <c r="AR236" s="202">
        <v>63.6</v>
      </c>
      <c r="AS236" s="202">
        <v>64.099999999999994</v>
      </c>
      <c r="AT236" s="202">
        <v>64.599999999999994</v>
      </c>
      <c r="AU236" s="202">
        <v>65</v>
      </c>
      <c r="AV236" s="602"/>
      <c r="AW236" s="602"/>
      <c r="AX236" s="602"/>
      <c r="AY236" s="602"/>
      <c r="AZ236" s="602"/>
      <c r="BA236" s="602"/>
    </row>
    <row r="237" spans="2:53" ht="14.4">
      <c r="B237" s="602"/>
      <c r="C237" s="602"/>
      <c r="D237" s="602" t="s">
        <v>263</v>
      </c>
      <c r="E237" s="201">
        <v>2014</v>
      </c>
      <c r="F237" s="485" t="s">
        <v>379</v>
      </c>
      <c r="G237" s="564">
        <f t="shared" si="82"/>
        <v>47.6</v>
      </c>
      <c r="H237" s="564">
        <f t="shared" si="83"/>
        <v>47.6</v>
      </c>
      <c r="I237" s="202">
        <v>47.6</v>
      </c>
      <c r="J237" s="202">
        <v>47.5</v>
      </c>
      <c r="K237" s="202">
        <v>47.5</v>
      </c>
      <c r="L237" s="202">
        <v>47.4</v>
      </c>
      <c r="M237" s="202">
        <v>47.7</v>
      </c>
      <c r="N237" s="202">
        <v>47.9</v>
      </c>
      <c r="O237" s="202">
        <v>48.2</v>
      </c>
      <c r="P237" s="202">
        <v>48.5</v>
      </c>
      <c r="Q237" s="202">
        <v>48.7</v>
      </c>
      <c r="R237" s="202">
        <v>49.1</v>
      </c>
      <c r="S237" s="202">
        <v>49.4</v>
      </c>
      <c r="T237" s="202">
        <v>49.7</v>
      </c>
      <c r="U237" s="202">
        <v>50.1</v>
      </c>
      <c r="V237" s="202">
        <v>50.4</v>
      </c>
      <c r="W237" s="202">
        <v>50.7</v>
      </c>
      <c r="X237" s="202">
        <v>51</v>
      </c>
      <c r="Y237" s="202">
        <v>51.3</v>
      </c>
      <c r="Z237" s="202">
        <v>51.7</v>
      </c>
      <c r="AA237" s="202">
        <v>52.2</v>
      </c>
      <c r="AB237" s="202">
        <v>52.6</v>
      </c>
      <c r="AC237" s="202">
        <v>53.1</v>
      </c>
      <c r="AD237" s="202">
        <v>53.5</v>
      </c>
      <c r="AE237" s="202">
        <v>53.9</v>
      </c>
      <c r="AF237" s="202">
        <v>54.4</v>
      </c>
      <c r="AG237" s="202">
        <v>54.8</v>
      </c>
      <c r="AH237" s="202">
        <v>55.1</v>
      </c>
      <c r="AI237" s="202">
        <v>55.5</v>
      </c>
      <c r="AJ237" s="202">
        <v>55.9</v>
      </c>
      <c r="AK237" s="202">
        <v>56.3</v>
      </c>
      <c r="AL237" s="202">
        <v>56.7</v>
      </c>
      <c r="AM237" s="202">
        <v>57.1</v>
      </c>
      <c r="AN237" s="202">
        <v>57.5</v>
      </c>
      <c r="AO237" s="202">
        <v>57.9</v>
      </c>
      <c r="AP237" s="202">
        <v>58.3</v>
      </c>
      <c r="AQ237" s="202">
        <v>58.8</v>
      </c>
      <c r="AR237" s="202">
        <v>59.2</v>
      </c>
      <c r="AS237" s="202">
        <v>59.6</v>
      </c>
      <c r="AT237" s="202">
        <v>60.1</v>
      </c>
      <c r="AU237" s="202">
        <v>60.5</v>
      </c>
      <c r="AV237" s="602"/>
      <c r="AW237" s="602"/>
      <c r="AX237" s="602"/>
      <c r="AY237" s="602"/>
      <c r="AZ237" s="602"/>
      <c r="BA237" s="602"/>
    </row>
    <row r="238" spans="2:53" ht="14.4">
      <c r="B238" s="602"/>
      <c r="C238" s="198" t="s">
        <v>264</v>
      </c>
      <c r="D238" s="602"/>
      <c r="E238" s="602"/>
      <c r="G238" s="564">
        <f t="shared" si="82"/>
        <v>0</v>
      </c>
      <c r="H238" s="564">
        <f t="shared" si="83"/>
        <v>0</v>
      </c>
      <c r="I238" s="485"/>
      <c r="J238" s="485"/>
      <c r="K238" s="485"/>
      <c r="L238" s="485"/>
      <c r="M238" s="485"/>
      <c r="N238" s="485"/>
      <c r="O238" s="485"/>
      <c r="P238" s="485"/>
      <c r="Q238" s="485"/>
      <c r="R238" s="485"/>
      <c r="S238" s="485"/>
      <c r="T238" s="485"/>
      <c r="U238" s="485"/>
      <c r="V238" s="485"/>
      <c r="W238" s="485"/>
      <c r="X238" s="485"/>
      <c r="Y238" s="485"/>
      <c r="Z238" s="485"/>
      <c r="AA238" s="485"/>
      <c r="AB238" s="485"/>
      <c r="AC238" s="485"/>
      <c r="AD238" s="485"/>
      <c r="AE238" s="485"/>
      <c r="AF238" s="485"/>
      <c r="AG238" s="485"/>
      <c r="AH238" s="485"/>
      <c r="AI238" s="485"/>
      <c r="AJ238" s="485"/>
      <c r="AK238" s="485"/>
      <c r="AL238" s="485"/>
      <c r="AM238" s="485"/>
      <c r="AN238" s="485"/>
      <c r="AO238" s="485"/>
      <c r="AP238" s="485"/>
      <c r="AQ238" s="485"/>
      <c r="AR238" s="485"/>
      <c r="AS238" s="485"/>
      <c r="AT238" s="485"/>
      <c r="AU238" s="485"/>
      <c r="AV238" s="602"/>
      <c r="AW238" s="602"/>
      <c r="AX238" s="602"/>
      <c r="AY238" s="602"/>
      <c r="AZ238" s="602"/>
      <c r="BA238" s="602"/>
    </row>
    <row r="239" spans="2:53" ht="14.4">
      <c r="B239" s="588"/>
      <c r="C239" s="602"/>
      <c r="D239" s="602" t="s">
        <v>265</v>
      </c>
      <c r="E239" s="201">
        <v>2014</v>
      </c>
      <c r="F239" s="485" t="s">
        <v>379</v>
      </c>
      <c r="G239" s="564">
        <f t="shared" si="82"/>
        <v>64.099999999999994</v>
      </c>
      <c r="H239" s="564">
        <f t="shared" si="83"/>
        <v>64.099999999999994</v>
      </c>
      <c r="I239" s="202">
        <v>64.099999999999994</v>
      </c>
      <c r="J239" s="202">
        <v>63.2</v>
      </c>
      <c r="K239" s="202">
        <v>62.4</v>
      </c>
      <c r="L239" s="202">
        <v>61.5</v>
      </c>
      <c r="M239" s="202">
        <v>61.9</v>
      </c>
      <c r="N239" s="202">
        <v>62.3</v>
      </c>
      <c r="O239" s="202">
        <v>62.7</v>
      </c>
      <c r="P239" s="573">
        <v>65.821840433738927</v>
      </c>
      <c r="Q239" s="573">
        <v>65.047767429918196</v>
      </c>
      <c r="R239" s="573">
        <v>64.835608715110197</v>
      </c>
      <c r="S239" s="573">
        <v>64.697208823830636</v>
      </c>
      <c r="T239" s="573">
        <v>64.59290976534399</v>
      </c>
      <c r="U239" s="573">
        <v>64.531892471531364</v>
      </c>
      <c r="V239" s="573">
        <v>64.464339558720255</v>
      </c>
      <c r="W239" s="573">
        <v>64.710015549840818</v>
      </c>
      <c r="X239" s="573">
        <v>64.955304437852263</v>
      </c>
      <c r="Y239" s="573">
        <v>65.200194985641772</v>
      </c>
      <c r="Z239" s="573">
        <v>65.444676055494327</v>
      </c>
      <c r="AA239" s="573">
        <v>65.688736608355271</v>
      </c>
      <c r="AB239" s="573">
        <v>65.884596633860156</v>
      </c>
      <c r="AC239" s="573">
        <v>66.08036338926722</v>
      </c>
      <c r="AD239" s="573">
        <v>66.276021603357506</v>
      </c>
      <c r="AE239" s="573">
        <v>66.471556138902102</v>
      </c>
      <c r="AF239" s="573">
        <v>66.66695199165018</v>
      </c>
      <c r="AG239" s="573">
        <v>66.829694828730965</v>
      </c>
      <c r="AH239" s="573">
        <v>66.992074665035901</v>
      </c>
      <c r="AI239" s="573">
        <v>67.154082323490499</v>
      </c>
      <c r="AJ239" s="573">
        <v>67.315708706874133</v>
      </c>
      <c r="AK239" s="573">
        <v>67.476944797280851</v>
      </c>
      <c r="AL239" s="576">
        <f>($AK$218-$AB$218)/10+AK239</f>
        <v>67.524359822318473</v>
      </c>
      <c r="AM239" s="576">
        <f t="shared" ref="AM239:AU239" si="84">($AK$218-$AB$218)/10+AL239</f>
        <v>67.571774847356096</v>
      </c>
      <c r="AN239" s="576">
        <f t="shared" si="84"/>
        <v>67.619189872393719</v>
      </c>
      <c r="AO239" s="576">
        <f t="shared" si="84"/>
        <v>67.666604897431341</v>
      </c>
      <c r="AP239" s="576">
        <f t="shared" si="84"/>
        <v>67.714019922468964</v>
      </c>
      <c r="AQ239" s="576">
        <f t="shared" si="84"/>
        <v>67.761434947506586</v>
      </c>
      <c r="AR239" s="576">
        <f t="shared" si="84"/>
        <v>67.808849972544209</v>
      </c>
      <c r="AS239" s="576">
        <f t="shared" si="84"/>
        <v>67.856264997581832</v>
      </c>
      <c r="AT239" s="576">
        <f t="shared" si="84"/>
        <v>67.903680022619454</v>
      </c>
      <c r="AU239" s="576">
        <f t="shared" si="84"/>
        <v>67.951095047657077</v>
      </c>
      <c r="AV239" s="602"/>
      <c r="AW239" s="602"/>
      <c r="AX239" s="602"/>
      <c r="AY239" s="602"/>
      <c r="AZ239" s="602"/>
      <c r="BA239" s="602"/>
    </row>
    <row r="240" spans="2:53" ht="14.4">
      <c r="B240" s="602"/>
      <c r="C240" s="602"/>
      <c r="D240" s="602" t="s">
        <v>266</v>
      </c>
      <c r="E240" s="201">
        <v>2014</v>
      </c>
      <c r="F240" s="485" t="s">
        <v>379</v>
      </c>
      <c r="G240" s="564">
        <f t="shared" si="82"/>
        <v>66.3</v>
      </c>
      <c r="H240" s="564">
        <f t="shared" si="83"/>
        <v>66.3</v>
      </c>
      <c r="I240" s="202">
        <v>66.3</v>
      </c>
      <c r="J240" s="202">
        <v>65.400000000000006</v>
      </c>
      <c r="K240" s="202">
        <v>64.5</v>
      </c>
      <c r="L240" s="202">
        <v>63.6</v>
      </c>
      <c r="M240" s="202">
        <v>64</v>
      </c>
      <c r="N240" s="202">
        <v>64.400000000000006</v>
      </c>
      <c r="O240" s="202">
        <v>64.8</v>
      </c>
      <c r="P240" s="202">
        <v>65.099999999999994</v>
      </c>
      <c r="Q240" s="202">
        <v>65.5</v>
      </c>
      <c r="R240" s="202">
        <v>66</v>
      </c>
      <c r="S240" s="202">
        <v>66.599999999999994</v>
      </c>
      <c r="T240" s="202">
        <v>67.099999999999994</v>
      </c>
      <c r="U240" s="202">
        <v>67.7</v>
      </c>
      <c r="V240" s="202">
        <v>68.2</v>
      </c>
      <c r="W240" s="202">
        <v>68.599999999999994</v>
      </c>
      <c r="X240" s="202">
        <v>69</v>
      </c>
      <c r="Y240" s="202">
        <v>69.5</v>
      </c>
      <c r="Z240" s="202">
        <v>69.900000000000006</v>
      </c>
      <c r="AA240" s="202">
        <v>70.3</v>
      </c>
      <c r="AB240" s="202">
        <v>70.599999999999994</v>
      </c>
      <c r="AC240" s="202">
        <v>70.900000000000006</v>
      </c>
      <c r="AD240" s="202">
        <v>71.3</v>
      </c>
      <c r="AE240" s="202">
        <v>71.599999999999994</v>
      </c>
      <c r="AF240" s="202">
        <v>71.900000000000006</v>
      </c>
      <c r="AG240" s="202">
        <v>72.2</v>
      </c>
      <c r="AH240" s="202">
        <v>72.5</v>
      </c>
      <c r="AI240" s="202">
        <v>72.8</v>
      </c>
      <c r="AJ240" s="202">
        <v>73.099999999999994</v>
      </c>
      <c r="AK240" s="202">
        <v>73.3</v>
      </c>
      <c r="AL240" s="202">
        <v>73.599999999999994</v>
      </c>
      <c r="AM240" s="202">
        <v>73.900000000000006</v>
      </c>
      <c r="AN240" s="202">
        <v>74.2</v>
      </c>
      <c r="AO240" s="202">
        <v>74.400000000000006</v>
      </c>
      <c r="AP240" s="202">
        <v>74.7</v>
      </c>
      <c r="AQ240" s="202">
        <v>75.099999999999994</v>
      </c>
      <c r="AR240" s="202">
        <v>75.5</v>
      </c>
      <c r="AS240" s="202">
        <v>75.8</v>
      </c>
      <c r="AT240" s="202">
        <v>76.2</v>
      </c>
      <c r="AU240" s="202">
        <v>76.5</v>
      </c>
      <c r="AV240" s="602"/>
      <c r="AW240" s="602"/>
      <c r="AX240" s="602"/>
      <c r="AY240" s="602"/>
      <c r="AZ240" s="602"/>
      <c r="BA240" s="602"/>
    </row>
    <row r="241" spans="2:53" ht="14.4">
      <c r="B241" s="602"/>
      <c r="C241" s="602"/>
      <c r="D241" s="602" t="s">
        <v>267</v>
      </c>
      <c r="E241" s="201">
        <v>2014</v>
      </c>
      <c r="F241" s="485" t="s">
        <v>379</v>
      </c>
      <c r="G241" s="564">
        <f t="shared" si="82"/>
        <v>70.900000000000006</v>
      </c>
      <c r="H241" s="564">
        <f t="shared" si="83"/>
        <v>70.900000000000006</v>
      </c>
      <c r="I241" s="202">
        <v>70.900000000000006</v>
      </c>
      <c r="J241" s="202">
        <v>69.900000000000006</v>
      </c>
      <c r="K241" s="202">
        <v>68.900000000000006</v>
      </c>
      <c r="L241" s="202">
        <v>67.900000000000006</v>
      </c>
      <c r="M241" s="202">
        <v>68.3</v>
      </c>
      <c r="N241" s="202">
        <v>68.7</v>
      </c>
      <c r="O241" s="202">
        <v>69.099999999999994</v>
      </c>
      <c r="P241" s="202">
        <v>69.5</v>
      </c>
      <c r="Q241" s="202">
        <v>69.900000000000006</v>
      </c>
      <c r="R241" s="202">
        <v>70.400000000000006</v>
      </c>
      <c r="S241" s="202">
        <v>71</v>
      </c>
      <c r="T241" s="202">
        <v>71.599999999999994</v>
      </c>
      <c r="U241" s="202">
        <v>72.2</v>
      </c>
      <c r="V241" s="202">
        <v>72.8</v>
      </c>
      <c r="W241" s="202">
        <v>73.2</v>
      </c>
      <c r="X241" s="202">
        <v>73.599999999999994</v>
      </c>
      <c r="Y241" s="202">
        <v>74</v>
      </c>
      <c r="Z241" s="202">
        <v>74.5</v>
      </c>
      <c r="AA241" s="202">
        <v>74.900000000000006</v>
      </c>
      <c r="AB241" s="202">
        <v>75.2</v>
      </c>
      <c r="AC241" s="202">
        <v>75.599999999999994</v>
      </c>
      <c r="AD241" s="202">
        <v>75.900000000000006</v>
      </c>
      <c r="AE241" s="202">
        <v>76.3</v>
      </c>
      <c r="AF241" s="202">
        <v>76.599999999999994</v>
      </c>
      <c r="AG241" s="202">
        <v>76.900000000000006</v>
      </c>
      <c r="AH241" s="202">
        <v>77.2</v>
      </c>
      <c r="AI241" s="202">
        <v>77.5</v>
      </c>
      <c r="AJ241" s="202">
        <v>77.8</v>
      </c>
      <c r="AK241" s="202">
        <v>78.099999999999994</v>
      </c>
      <c r="AL241" s="202">
        <v>78.3</v>
      </c>
      <c r="AM241" s="202">
        <v>78.599999999999994</v>
      </c>
      <c r="AN241" s="202">
        <v>78.900000000000006</v>
      </c>
      <c r="AO241" s="202">
        <v>79.2</v>
      </c>
      <c r="AP241" s="202">
        <v>79.5</v>
      </c>
      <c r="AQ241" s="202">
        <v>79.8</v>
      </c>
      <c r="AR241" s="202">
        <v>80.2</v>
      </c>
      <c r="AS241" s="202">
        <v>80.599999999999994</v>
      </c>
      <c r="AT241" s="202">
        <v>80.900000000000006</v>
      </c>
      <c r="AU241" s="202">
        <v>81.3</v>
      </c>
      <c r="AV241" s="602"/>
      <c r="AW241" s="602"/>
      <c r="AX241" s="602"/>
      <c r="AY241" s="602"/>
      <c r="AZ241" s="602"/>
      <c r="BA241" s="602"/>
    </row>
    <row r="242" spans="2:53" ht="14.4">
      <c r="B242" s="602"/>
      <c r="C242" s="198" t="s">
        <v>268</v>
      </c>
      <c r="D242" s="602"/>
      <c r="E242" s="602"/>
      <c r="G242" s="564">
        <f t="shared" si="82"/>
        <v>0</v>
      </c>
      <c r="H242" s="564">
        <f t="shared" si="83"/>
        <v>0</v>
      </c>
      <c r="I242" s="602"/>
      <c r="J242" s="602"/>
      <c r="K242" s="602"/>
      <c r="L242" s="602"/>
      <c r="M242" s="602"/>
      <c r="N242" s="602"/>
      <c r="O242" s="602"/>
      <c r="P242" s="602"/>
      <c r="Q242" s="602"/>
      <c r="R242" s="602"/>
      <c r="S242" s="602"/>
      <c r="T242" s="602"/>
      <c r="U242" s="602"/>
      <c r="V242" s="602"/>
      <c r="W242" s="602"/>
      <c r="X242" s="602"/>
      <c r="Y242" s="602"/>
      <c r="Z242" s="602"/>
      <c r="AA242" s="602"/>
      <c r="AB242" s="602"/>
      <c r="AC242" s="602"/>
      <c r="AD242" s="602"/>
      <c r="AE242" s="602"/>
      <c r="AF242" s="602"/>
      <c r="AG242" s="602"/>
      <c r="AH242" s="602"/>
      <c r="AI242" s="602"/>
      <c r="AJ242" s="602"/>
      <c r="AK242" s="602"/>
      <c r="AL242" s="602"/>
      <c r="AM242" s="602"/>
      <c r="AN242" s="602"/>
      <c r="AO242" s="602"/>
      <c r="AP242" s="602"/>
      <c r="AQ242" s="602"/>
      <c r="AR242" s="602"/>
      <c r="AS242" s="602"/>
      <c r="AT242" s="602"/>
      <c r="AU242" s="602"/>
      <c r="AV242" s="602"/>
      <c r="AW242" s="602"/>
      <c r="AX242" s="602"/>
      <c r="AY242" s="602"/>
      <c r="AZ242" s="602"/>
      <c r="BA242" s="602"/>
    </row>
    <row r="243" spans="2:53" ht="14.4">
      <c r="B243" s="602"/>
      <c r="C243" s="198"/>
      <c r="D243" s="602" t="s">
        <v>309</v>
      </c>
      <c r="E243" s="201">
        <v>2014</v>
      </c>
      <c r="F243" s="485" t="s">
        <v>379</v>
      </c>
      <c r="G243" s="564">
        <f t="shared" si="82"/>
        <v>73.7</v>
      </c>
      <c r="H243" s="564">
        <f t="shared" si="83"/>
        <v>73.7</v>
      </c>
      <c r="I243" s="202">
        <v>73.7</v>
      </c>
      <c r="J243" s="202">
        <v>72.7</v>
      </c>
      <c r="K243" s="202">
        <v>71.8</v>
      </c>
      <c r="L243" s="202">
        <v>70.8</v>
      </c>
      <c r="M243" s="202">
        <v>71.2</v>
      </c>
      <c r="N243" s="202">
        <v>71.599999999999994</v>
      </c>
      <c r="O243" s="202">
        <v>72.099999999999994</v>
      </c>
      <c r="P243" s="574">
        <v>76.091254383044159</v>
      </c>
      <c r="Q243" s="574">
        <v>75.196411798020051</v>
      </c>
      <c r="R243" s="574">
        <v>74.951152433777779</v>
      </c>
      <c r="S243" s="574">
        <v>74.791159621900391</v>
      </c>
      <c r="T243" s="574">
        <v>74.670587997969449</v>
      </c>
      <c r="U243" s="574">
        <v>74.600050887571641</v>
      </c>
      <c r="V243" s="574">
        <v>74.521958481781198</v>
      </c>
      <c r="W243" s="574">
        <v>74.805964431979135</v>
      </c>
      <c r="X243" s="574">
        <v>75.089522883885408</v>
      </c>
      <c r="Y243" s="574">
        <v>75.372620847191584</v>
      </c>
      <c r="Z243" s="574">
        <v>75.65524544649486</v>
      </c>
      <c r="AA243" s="574">
        <v>75.937383920445654</v>
      </c>
      <c r="AB243" s="574">
        <v>76.163801701017505</v>
      </c>
      <c r="AC243" s="574">
        <v>76.390111659646166</v>
      </c>
      <c r="AD243" s="574">
        <v>76.616296142522543</v>
      </c>
      <c r="AE243" s="574">
        <v>76.842337650732446</v>
      </c>
      <c r="AF243" s="574">
        <v>77.068218839086825</v>
      </c>
      <c r="AG243" s="574">
        <v>77.256352542637686</v>
      </c>
      <c r="AH243" s="574">
        <v>77.444066610636042</v>
      </c>
      <c r="AI243" s="574">
        <v>77.631350434215534</v>
      </c>
      <c r="AJ243" s="574">
        <v>77.818193496822346</v>
      </c>
      <c r="AK243" s="574">
        <v>78.004585373591794</v>
      </c>
      <c r="AL243" s="576">
        <f>($AK$218-$AB$218)/10+AK243</f>
        <v>78.052000398629417</v>
      </c>
      <c r="AM243" s="576">
        <f t="shared" ref="AM243:AU243" si="85">($AK$218-$AB$218)/10+AL243</f>
        <v>78.09941542366704</v>
      </c>
      <c r="AN243" s="576">
        <f t="shared" si="85"/>
        <v>78.146830448704662</v>
      </c>
      <c r="AO243" s="576">
        <f t="shared" si="85"/>
        <v>78.194245473742285</v>
      </c>
      <c r="AP243" s="576">
        <f t="shared" si="85"/>
        <v>78.241660498779908</v>
      </c>
      <c r="AQ243" s="576">
        <f t="shared" si="85"/>
        <v>78.28907552381753</v>
      </c>
      <c r="AR243" s="576">
        <f t="shared" si="85"/>
        <v>78.336490548855153</v>
      </c>
      <c r="AS243" s="576">
        <f t="shared" si="85"/>
        <v>78.383905573892775</v>
      </c>
      <c r="AT243" s="576">
        <f t="shared" si="85"/>
        <v>78.431320598930398</v>
      </c>
      <c r="AU243" s="576">
        <f t="shared" si="85"/>
        <v>78.478735623968021</v>
      </c>
      <c r="AV243" s="602"/>
      <c r="AW243" s="602"/>
      <c r="AX243" s="602"/>
      <c r="AY243" s="602"/>
      <c r="AZ243" s="602"/>
      <c r="BA243" s="602"/>
    </row>
    <row r="244" spans="2:53" ht="14.4">
      <c r="B244" s="602"/>
      <c r="C244" s="602"/>
      <c r="D244" s="602" t="s">
        <v>269</v>
      </c>
      <c r="E244" s="201">
        <v>2014</v>
      </c>
      <c r="F244" s="485" t="s">
        <v>379</v>
      </c>
      <c r="G244" s="564">
        <f t="shared" si="82"/>
        <v>106.1</v>
      </c>
      <c r="H244" s="564">
        <f t="shared" si="83"/>
        <v>106.1</v>
      </c>
      <c r="I244" s="202">
        <v>106.1</v>
      </c>
      <c r="J244" s="202">
        <v>104.4</v>
      </c>
      <c r="K244" s="202">
        <v>102.6</v>
      </c>
      <c r="L244" s="202">
        <v>100.9</v>
      </c>
      <c r="M244" s="202">
        <v>101.4</v>
      </c>
      <c r="N244" s="202">
        <v>102</v>
      </c>
      <c r="O244" s="202">
        <v>102.6</v>
      </c>
      <c r="P244" s="202">
        <v>103.1</v>
      </c>
      <c r="Q244" s="202">
        <v>103.7</v>
      </c>
      <c r="R244" s="202">
        <v>104.5</v>
      </c>
      <c r="S244" s="202">
        <v>105.3</v>
      </c>
      <c r="T244" s="202">
        <v>106.2</v>
      </c>
      <c r="U244" s="202">
        <v>107</v>
      </c>
      <c r="V244" s="202">
        <v>107.9</v>
      </c>
      <c r="W244" s="202">
        <v>108.5</v>
      </c>
      <c r="X244" s="202">
        <v>109</v>
      </c>
      <c r="Y244" s="202">
        <v>109.6</v>
      </c>
      <c r="Z244" s="202">
        <v>110.2</v>
      </c>
      <c r="AA244" s="202">
        <v>110.8</v>
      </c>
      <c r="AB244" s="202">
        <v>111.3</v>
      </c>
      <c r="AC244" s="202">
        <v>111.7</v>
      </c>
      <c r="AD244" s="202">
        <v>112.1</v>
      </c>
      <c r="AE244" s="202">
        <v>112.6</v>
      </c>
      <c r="AF244" s="202">
        <v>113</v>
      </c>
      <c r="AG244" s="202">
        <v>113.4</v>
      </c>
      <c r="AH244" s="202">
        <v>113.8</v>
      </c>
      <c r="AI244" s="202">
        <v>114.2</v>
      </c>
      <c r="AJ244" s="202">
        <v>114.5</v>
      </c>
      <c r="AK244" s="202">
        <v>114.9</v>
      </c>
      <c r="AL244" s="202">
        <v>115.3</v>
      </c>
      <c r="AM244" s="202">
        <v>115.6</v>
      </c>
      <c r="AN244" s="202">
        <v>116</v>
      </c>
      <c r="AO244" s="202">
        <v>116.3</v>
      </c>
      <c r="AP244" s="202">
        <v>116.7</v>
      </c>
      <c r="AQ244" s="202">
        <v>117.1</v>
      </c>
      <c r="AR244" s="202">
        <v>117.6</v>
      </c>
      <c r="AS244" s="202">
        <v>118</v>
      </c>
      <c r="AT244" s="202">
        <v>118.5</v>
      </c>
      <c r="AU244" s="202">
        <v>118.9</v>
      </c>
      <c r="AV244" s="602"/>
      <c r="AW244" s="602"/>
      <c r="AX244" s="602"/>
      <c r="AY244" s="602"/>
      <c r="AZ244" s="602"/>
      <c r="BA244" s="602"/>
    </row>
    <row r="245" spans="2:53" ht="14.4">
      <c r="B245" s="602"/>
      <c r="C245" s="198" t="s">
        <v>270</v>
      </c>
      <c r="D245" s="602"/>
      <c r="E245" s="602"/>
      <c r="G245" s="564">
        <f t="shared" si="82"/>
        <v>0</v>
      </c>
      <c r="H245" s="564">
        <f t="shared" si="83"/>
        <v>0</v>
      </c>
      <c r="I245" s="485"/>
      <c r="J245" s="485"/>
      <c r="K245" s="485"/>
      <c r="L245" s="485"/>
      <c r="M245" s="485"/>
      <c r="N245" s="485"/>
      <c r="O245" s="485"/>
      <c r="P245" s="485"/>
      <c r="Q245" s="485"/>
      <c r="R245" s="485"/>
      <c r="S245" s="485"/>
      <c r="T245" s="485"/>
      <c r="U245" s="485"/>
      <c r="V245" s="485"/>
      <c r="W245" s="485"/>
      <c r="X245" s="485"/>
      <c r="Y245" s="485"/>
      <c r="Z245" s="485"/>
      <c r="AA245" s="485"/>
      <c r="AB245" s="485"/>
      <c r="AC245" s="485"/>
      <c r="AD245" s="485"/>
      <c r="AE245" s="485"/>
      <c r="AF245" s="485"/>
      <c r="AG245" s="485"/>
      <c r="AH245" s="485"/>
      <c r="AI245" s="485"/>
      <c r="AJ245" s="485"/>
      <c r="AK245" s="485"/>
      <c r="AL245" s="485"/>
      <c r="AM245" s="485"/>
      <c r="AN245" s="485"/>
      <c r="AO245" s="485"/>
      <c r="AP245" s="485"/>
      <c r="AQ245" s="485"/>
      <c r="AR245" s="485"/>
      <c r="AS245" s="485"/>
      <c r="AT245" s="485"/>
      <c r="AU245" s="485"/>
      <c r="AV245" s="602"/>
      <c r="AW245" s="602"/>
      <c r="AX245" s="602"/>
      <c r="AY245" s="602"/>
      <c r="AZ245" s="602"/>
      <c r="BA245" s="602"/>
    </row>
    <row r="246" spans="2:53" ht="14.4">
      <c r="B246" s="588"/>
      <c r="C246" s="602"/>
      <c r="D246" s="602" t="s">
        <v>271</v>
      </c>
      <c r="E246" s="201">
        <v>2014</v>
      </c>
      <c r="F246" s="485" t="s">
        <v>379</v>
      </c>
      <c r="G246" s="564">
        <f t="shared" si="82"/>
        <v>41.5</v>
      </c>
      <c r="H246" s="564">
        <f t="shared" si="83"/>
        <v>41.5</v>
      </c>
      <c r="I246" s="202">
        <v>41.5</v>
      </c>
      <c r="J246" s="202">
        <v>41.2</v>
      </c>
      <c r="K246" s="202">
        <v>40.799999999999997</v>
      </c>
      <c r="L246" s="202">
        <v>40.5</v>
      </c>
      <c r="M246" s="202">
        <v>40.9</v>
      </c>
      <c r="N246" s="202">
        <v>41.4</v>
      </c>
      <c r="O246" s="202">
        <v>41.8</v>
      </c>
      <c r="P246" s="202">
        <v>42.3</v>
      </c>
      <c r="Q246" s="202">
        <v>42.7</v>
      </c>
      <c r="R246" s="202">
        <v>43.3</v>
      </c>
      <c r="S246" s="202">
        <v>43.9</v>
      </c>
      <c r="T246" s="202">
        <v>44.5</v>
      </c>
      <c r="U246" s="202">
        <v>45</v>
      </c>
      <c r="V246" s="202">
        <v>45.6</v>
      </c>
      <c r="W246" s="202">
        <v>46.1</v>
      </c>
      <c r="X246" s="202">
        <v>46.6</v>
      </c>
      <c r="Y246" s="202">
        <v>47.1</v>
      </c>
      <c r="Z246" s="202">
        <v>47.6</v>
      </c>
      <c r="AA246" s="202">
        <v>48.1</v>
      </c>
      <c r="AB246" s="202">
        <v>48.4</v>
      </c>
      <c r="AC246" s="202">
        <v>48.8</v>
      </c>
      <c r="AD246" s="202">
        <v>49.2</v>
      </c>
      <c r="AE246" s="202">
        <v>49.6</v>
      </c>
      <c r="AF246" s="202">
        <v>50</v>
      </c>
      <c r="AG246" s="202">
        <v>50.4</v>
      </c>
      <c r="AH246" s="202">
        <v>50.7</v>
      </c>
      <c r="AI246" s="202">
        <v>51.1</v>
      </c>
      <c r="AJ246" s="202">
        <v>51.5</v>
      </c>
      <c r="AK246" s="202">
        <v>51.8</v>
      </c>
      <c r="AL246" s="202">
        <v>52.2</v>
      </c>
      <c r="AM246" s="202">
        <v>52.6</v>
      </c>
      <c r="AN246" s="202">
        <v>52.9</v>
      </c>
      <c r="AO246" s="202">
        <v>53.3</v>
      </c>
      <c r="AP246" s="202">
        <v>53.7</v>
      </c>
      <c r="AQ246" s="202">
        <v>54.1</v>
      </c>
      <c r="AR246" s="202">
        <v>54.5</v>
      </c>
      <c r="AS246" s="202">
        <v>54.9</v>
      </c>
      <c r="AT246" s="202">
        <v>55.3</v>
      </c>
      <c r="AU246" s="202">
        <v>55.7</v>
      </c>
      <c r="AV246" s="602"/>
      <c r="AW246" s="602"/>
      <c r="AX246" s="602"/>
      <c r="AY246" s="602"/>
      <c r="AZ246" s="602"/>
      <c r="BA246" s="602"/>
    </row>
    <row r="247" spans="2:53" ht="14.4">
      <c r="B247" s="602"/>
      <c r="C247" s="602"/>
      <c r="D247" s="602" t="s">
        <v>272</v>
      </c>
      <c r="E247" s="201">
        <v>2014</v>
      </c>
      <c r="F247" s="485" t="s">
        <v>379</v>
      </c>
      <c r="G247" s="564">
        <f t="shared" si="82"/>
        <v>39.9</v>
      </c>
      <c r="H247" s="564">
        <f t="shared" si="83"/>
        <v>39.9</v>
      </c>
      <c r="I247" s="202">
        <v>39.9</v>
      </c>
      <c r="J247" s="202">
        <v>39.5</v>
      </c>
      <c r="K247" s="202">
        <v>39.200000000000003</v>
      </c>
      <c r="L247" s="202">
        <v>38.799999999999997</v>
      </c>
      <c r="M247" s="202">
        <v>39.299999999999997</v>
      </c>
      <c r="N247" s="202">
        <v>39.700000000000003</v>
      </c>
      <c r="O247" s="202">
        <v>40.1</v>
      </c>
      <c r="P247" s="202">
        <v>40.6</v>
      </c>
      <c r="Q247" s="202">
        <v>41</v>
      </c>
      <c r="R247" s="202">
        <v>41.6</v>
      </c>
      <c r="S247" s="202">
        <v>42.1</v>
      </c>
      <c r="T247" s="202">
        <v>42.6</v>
      </c>
      <c r="U247" s="202">
        <v>42.9</v>
      </c>
      <c r="V247" s="202">
        <v>43.2</v>
      </c>
      <c r="W247" s="202">
        <v>43.4</v>
      </c>
      <c r="X247" s="202">
        <v>43.6</v>
      </c>
      <c r="Y247" s="202">
        <v>43.9</v>
      </c>
      <c r="Z247" s="202">
        <v>44.3</v>
      </c>
      <c r="AA247" s="202">
        <v>44.7</v>
      </c>
      <c r="AB247" s="202">
        <v>45.1</v>
      </c>
      <c r="AC247" s="202">
        <v>45.4</v>
      </c>
      <c r="AD247" s="202">
        <v>45.8</v>
      </c>
      <c r="AE247" s="202">
        <v>46.2</v>
      </c>
      <c r="AF247" s="202">
        <v>46.5</v>
      </c>
      <c r="AG247" s="202">
        <v>46.9</v>
      </c>
      <c r="AH247" s="202">
        <v>47.2</v>
      </c>
      <c r="AI247" s="202">
        <v>47.5</v>
      </c>
      <c r="AJ247" s="202">
        <v>47.9</v>
      </c>
      <c r="AK247" s="202">
        <v>48.2</v>
      </c>
      <c r="AL247" s="202">
        <v>48.6</v>
      </c>
      <c r="AM247" s="202">
        <v>48.9</v>
      </c>
      <c r="AN247" s="202">
        <v>49.2</v>
      </c>
      <c r="AO247" s="202">
        <v>49.6</v>
      </c>
      <c r="AP247" s="202">
        <v>49.9</v>
      </c>
      <c r="AQ247" s="202">
        <v>50.3</v>
      </c>
      <c r="AR247" s="202">
        <v>50.7</v>
      </c>
      <c r="AS247" s="202">
        <v>51</v>
      </c>
      <c r="AT247" s="202">
        <v>51.4</v>
      </c>
      <c r="AU247" s="202">
        <v>51.8</v>
      </c>
      <c r="AV247" s="602"/>
      <c r="AW247" s="602"/>
      <c r="AX247" s="602"/>
      <c r="AY247" s="602"/>
      <c r="AZ247" s="602"/>
      <c r="BA247" s="602"/>
    </row>
    <row r="248" spans="2:53">
      <c r="B248" s="602"/>
      <c r="C248" s="1103" t="s">
        <v>633</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1103" t="s">
        <v>634</v>
      </c>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602"/>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c r="B253" s="602"/>
      <c r="C253" s="588" t="s">
        <v>837</v>
      </c>
      <c r="D253" s="602"/>
      <c r="G253" s="602"/>
      <c r="H253" s="602"/>
      <c r="I253" s="602"/>
      <c r="J253" s="602"/>
      <c r="K253" s="602"/>
      <c r="L253" s="602"/>
      <c r="M253" s="602"/>
      <c r="N253" s="602"/>
      <c r="O253" s="602"/>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ht="19.8">
      <c r="B254" s="602"/>
      <c r="C254" s="566" t="s">
        <v>826</v>
      </c>
      <c r="D254" s="567"/>
      <c r="E254" s="567"/>
      <c r="F254" s="567"/>
      <c r="G254" s="567"/>
      <c r="H254" s="567"/>
      <c r="I254" s="567"/>
      <c r="J254" s="567"/>
      <c r="K254" s="567"/>
      <c r="L254" s="567"/>
      <c r="M254" s="567"/>
      <c r="N254" s="567"/>
      <c r="O254" s="567"/>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482"/>
      <c r="D255" s="485"/>
      <c r="E255" s="485"/>
      <c r="G255" s="485"/>
      <c r="H255" s="485"/>
      <c r="I255" s="485"/>
      <c r="J255" s="485"/>
      <c r="K255" s="485"/>
      <c r="L255" s="485"/>
      <c r="M255" s="485"/>
      <c r="N255" s="485"/>
      <c r="O255" s="485"/>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c r="B256" s="602"/>
      <c r="C256" s="1304" t="s">
        <v>827</v>
      </c>
      <c r="D256" s="1306" t="s">
        <v>828</v>
      </c>
      <c r="E256" s="1307"/>
      <c r="F256" s="1307"/>
      <c r="G256" s="1307"/>
      <c r="H256" s="1307"/>
      <c r="I256" s="1307"/>
      <c r="J256" s="1307"/>
      <c r="K256" s="1307"/>
      <c r="L256" s="1307"/>
      <c r="M256" s="1307"/>
      <c r="N256" s="1308"/>
      <c r="O256" s="1104" t="s">
        <v>829</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24">
      <c r="B257" s="602"/>
      <c r="C257" s="1305"/>
      <c r="D257" s="1105" t="s">
        <v>411</v>
      </c>
      <c r="E257" s="1106" t="s">
        <v>405</v>
      </c>
      <c r="F257" s="1105" t="s">
        <v>410</v>
      </c>
      <c r="G257" s="1105" t="s">
        <v>830</v>
      </c>
      <c r="H257" s="1105" t="s">
        <v>831</v>
      </c>
      <c r="I257" s="1105" t="s">
        <v>51</v>
      </c>
      <c r="J257" s="1105" t="s">
        <v>832</v>
      </c>
      <c r="K257" s="1105" t="s">
        <v>195</v>
      </c>
      <c r="L257" s="1106" t="s">
        <v>833</v>
      </c>
      <c r="M257" s="1106" t="s">
        <v>834</v>
      </c>
      <c r="N257" s="1106" t="s">
        <v>835</v>
      </c>
      <c r="O257" s="1106" t="s">
        <v>835</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2019</v>
      </c>
      <c r="D258" s="1108">
        <v>73.880467131059874</v>
      </c>
      <c r="E258" s="1108">
        <v>53.94529046338949</v>
      </c>
      <c r="F258" s="1108">
        <v>23.406929880021178</v>
      </c>
      <c r="G258" s="1108">
        <v>59.650894850098339</v>
      </c>
      <c r="H258" s="1108">
        <v>93.420285058277415</v>
      </c>
      <c r="I258" s="1108">
        <v>93.420285058277415</v>
      </c>
      <c r="J258" s="1108">
        <v>95.583697574109408</v>
      </c>
      <c r="K258" s="1108">
        <v>90.831954056376134</v>
      </c>
      <c r="L258" s="1108">
        <v>65.821840433738927</v>
      </c>
      <c r="M258" s="1108">
        <v>76.091254383044159</v>
      </c>
      <c r="N258" s="1108">
        <v>48.13702532536383</v>
      </c>
      <c r="O258" s="1108">
        <v>43.426265623811808</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2020</v>
      </c>
      <c r="D259" s="1108">
        <v>75.931459523916047</v>
      </c>
      <c r="E259" s="1108">
        <v>48.049648253621314</v>
      </c>
      <c r="F259" s="1108">
        <v>22.320750500826144</v>
      </c>
      <c r="G259" s="1108">
        <v>61.701887242954513</v>
      </c>
      <c r="H259" s="1108">
        <v>95.471277451133588</v>
      </c>
      <c r="I259" s="1108">
        <v>95.471277451133588</v>
      </c>
      <c r="J259" s="1108">
        <v>97.634689966965581</v>
      </c>
      <c r="K259" s="1108">
        <v>92.882946449232307</v>
      </c>
      <c r="L259" s="1108">
        <v>65.047767429918196</v>
      </c>
      <c r="M259" s="1108">
        <v>75.196411798020051</v>
      </c>
      <c r="N259" s="1108">
        <v>48.528146948789889</v>
      </c>
      <c r="O259" s="1108">
        <v>43.65253654619243</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2021</v>
      </c>
      <c r="D260" s="1108">
        <v>77.701364104651802</v>
      </c>
      <c r="E260" s="1108">
        <v>40.610335042675715</v>
      </c>
      <c r="F260" s="1108">
        <v>22.4152337792803</v>
      </c>
      <c r="G260" s="1108">
        <v>63.471791823690268</v>
      </c>
      <c r="H260" s="1108">
        <v>97.241182031869343</v>
      </c>
      <c r="I260" s="1108">
        <v>97.241182031869343</v>
      </c>
      <c r="J260" s="1108">
        <v>99.404594547701336</v>
      </c>
      <c r="K260" s="1108">
        <v>94.652851029968062</v>
      </c>
      <c r="L260" s="1108">
        <v>64.835608715110197</v>
      </c>
      <c r="M260" s="1108">
        <v>74.951152433777779</v>
      </c>
      <c r="N260" s="1108">
        <v>49.029117231990426</v>
      </c>
      <c r="O260" s="1108">
        <v>43.928999158791825</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2022</v>
      </c>
      <c r="D261" s="1108">
        <v>79.289025348102882</v>
      </c>
      <c r="E261" s="1108">
        <v>40.251302428954361</v>
      </c>
      <c r="F261" s="1108">
        <v>21.958696459631067</v>
      </c>
      <c r="G261" s="1108">
        <v>65.059453067141348</v>
      </c>
      <c r="H261" s="1108">
        <v>98.828843275320423</v>
      </c>
      <c r="I261" s="1108">
        <v>98.828843275320423</v>
      </c>
      <c r="J261" s="1108">
        <v>100.99225579115242</v>
      </c>
      <c r="K261" s="1108">
        <v>96.240512273419142</v>
      </c>
      <c r="L261" s="1108">
        <v>64.697208823830636</v>
      </c>
      <c r="M261" s="1108">
        <v>74.791159621900391</v>
      </c>
      <c r="N261" s="1108">
        <v>49.532405602008467</v>
      </c>
      <c r="O261" s="1108">
        <v>44.205082849585672</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2023</v>
      </c>
      <c r="D262" s="1108">
        <v>81.023644009316811</v>
      </c>
      <c r="E262" s="1108">
        <v>41.309391764519106</v>
      </c>
      <c r="F262" s="1108">
        <v>21.264781225277929</v>
      </c>
      <c r="G262" s="1108">
        <v>66.794071728355277</v>
      </c>
      <c r="H262" s="1108">
        <v>100.56346193653435</v>
      </c>
      <c r="I262" s="1108">
        <v>100.56346193653435</v>
      </c>
      <c r="J262" s="1108">
        <v>102.72687445236635</v>
      </c>
      <c r="K262" s="1108">
        <v>97.975130934633071</v>
      </c>
      <c r="L262" s="1108">
        <v>64.59290976534399</v>
      </c>
      <c r="M262" s="1108">
        <v>74.670587997969449</v>
      </c>
      <c r="N262" s="1108">
        <v>50.037858127615173</v>
      </c>
      <c r="O262" s="1108">
        <v>44.480789827031863</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2024</v>
      </c>
      <c r="D263" s="1108">
        <v>82.712910272747436</v>
      </c>
      <c r="E263" s="1108">
        <v>42.384105929912252</v>
      </c>
      <c r="F263" s="1108">
        <v>20.867962592605565</v>
      </c>
      <c r="G263" s="1108">
        <v>68.483337991785902</v>
      </c>
      <c r="H263" s="1108">
        <v>102.25272819996498</v>
      </c>
      <c r="I263" s="1108">
        <v>102.25272819996498</v>
      </c>
      <c r="J263" s="1108">
        <v>104.41614071579697</v>
      </c>
      <c r="K263" s="1108">
        <v>99.664397198063696</v>
      </c>
      <c r="L263" s="1108">
        <v>64.531892471531364</v>
      </c>
      <c r="M263" s="1108">
        <v>74.600050887571641</v>
      </c>
      <c r="N263" s="1108">
        <v>50.545323014619093</v>
      </c>
      <c r="O263" s="1108">
        <v>44.75612229958827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2025</v>
      </c>
      <c r="D264" s="1108">
        <v>84.053105996878713</v>
      </c>
      <c r="E264" s="1108">
        <v>43.418156429745736</v>
      </c>
      <c r="F264" s="1108">
        <v>20.782407107600484</v>
      </c>
      <c r="G264" s="1108">
        <v>69.823533715917179</v>
      </c>
      <c r="H264" s="1108">
        <v>103.59292392409625</v>
      </c>
      <c r="I264" s="1108">
        <v>103.59292392409625</v>
      </c>
      <c r="J264" s="1108">
        <v>105.75633643992825</v>
      </c>
      <c r="K264" s="1108">
        <v>101.00459292219497</v>
      </c>
      <c r="L264" s="1108">
        <v>64.464339558720255</v>
      </c>
      <c r="M264" s="1108">
        <v>74.521958481781198</v>
      </c>
      <c r="N264" s="1108">
        <v>51.054650583706497</v>
      </c>
      <c r="O264" s="1108">
        <v>45.031082475712807</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2026</v>
      </c>
      <c r="D265" s="1108">
        <v>86.676571233184688</v>
      </c>
      <c r="E265" s="1108">
        <v>44.641031928073701</v>
      </c>
      <c r="F265" s="1108">
        <v>20.995445244296899</v>
      </c>
      <c r="G265" s="1108">
        <v>72.446998952223154</v>
      </c>
      <c r="H265" s="1108">
        <v>106.21638916040223</v>
      </c>
      <c r="I265" s="1108">
        <v>106.21638916040223</v>
      </c>
      <c r="J265" s="1108">
        <v>108.37980167623422</v>
      </c>
      <c r="K265" s="1108">
        <v>103.62805815850095</v>
      </c>
      <c r="L265" s="1108">
        <v>64.710015549840818</v>
      </c>
      <c r="M265" s="1108">
        <v>74.805964431979135</v>
      </c>
      <c r="N265" s="1108">
        <v>51.365726036392111</v>
      </c>
      <c r="O265" s="1108">
        <v>45.279976467601358</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2027</v>
      </c>
      <c r="D266" s="1108">
        <v>88.186071195293991</v>
      </c>
      <c r="E266" s="1108">
        <v>45.825085716990088</v>
      </c>
      <c r="F266" s="1108">
        <v>21.195931843995432</v>
      </c>
      <c r="G266" s="1108">
        <v>73.956498914332457</v>
      </c>
      <c r="H266" s="1108">
        <v>107.72588912251153</v>
      </c>
      <c r="I266" s="1108">
        <v>107.72588912251153</v>
      </c>
      <c r="J266" s="1108">
        <v>109.88930163834353</v>
      </c>
      <c r="K266" s="1108">
        <v>105.13755812061025</v>
      </c>
      <c r="L266" s="1108">
        <v>64.955304437852263</v>
      </c>
      <c r="M266" s="1108">
        <v>75.089522883885408</v>
      </c>
      <c r="N266" s="1108">
        <v>51.677058261479885</v>
      </c>
      <c r="O266" s="1108">
        <v>45.528796659727412</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2028</v>
      </c>
      <c r="D267" s="1108">
        <v>89.586356147981405</v>
      </c>
      <c r="E267" s="1108">
        <v>46.950294651080164</v>
      </c>
      <c r="F267" s="1108">
        <v>21.376250794374826</v>
      </c>
      <c r="G267" s="1108">
        <v>75.356783867019871</v>
      </c>
      <c r="H267" s="1108">
        <v>109.12617407519895</v>
      </c>
      <c r="I267" s="1108">
        <v>109.12617407519895</v>
      </c>
      <c r="J267" s="1108">
        <v>111.28958659103094</v>
      </c>
      <c r="K267" s="1108">
        <v>106.53784307329767</v>
      </c>
      <c r="L267" s="1108">
        <v>65.200194985641772</v>
      </c>
      <c r="M267" s="1108">
        <v>75.372620847191584</v>
      </c>
      <c r="N267" s="1108">
        <v>51.988642280065065</v>
      </c>
      <c r="O267" s="1108">
        <v>45.777543052090969</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2029</v>
      </c>
      <c r="D268" s="1108">
        <v>90.92803677830058</v>
      </c>
      <c r="E268" s="1108">
        <v>48.047984271449039</v>
      </c>
      <c r="F268" s="1108">
        <v>21.548170886437006</v>
      </c>
      <c r="G268" s="1108">
        <v>76.698464497339046</v>
      </c>
      <c r="H268" s="1108">
        <v>110.46785470551812</v>
      </c>
      <c r="I268" s="1108">
        <v>110.46785470551812</v>
      </c>
      <c r="J268" s="1108">
        <v>112.63126722135011</v>
      </c>
      <c r="K268" s="1108">
        <v>107.87952370361684</v>
      </c>
      <c r="L268" s="1108">
        <v>65.444676055494327</v>
      </c>
      <c r="M268" s="1108">
        <v>75.65524544649486</v>
      </c>
      <c r="N268" s="1108">
        <v>52.300473165558273</v>
      </c>
      <c r="O268" s="1108">
        <v>46.02621564469203</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2030</v>
      </c>
      <c r="D269" s="1108">
        <v>92.141387034323401</v>
      </c>
      <c r="E269" s="1108">
        <v>49.074729484141251</v>
      </c>
      <c r="F269" s="1108">
        <v>21.695318201462513</v>
      </c>
      <c r="G269" s="1108">
        <v>77.911814753361867</v>
      </c>
      <c r="H269" s="1108">
        <v>111.68120496154094</v>
      </c>
      <c r="I269" s="1108">
        <v>111.68120496154094</v>
      </c>
      <c r="J269" s="1108">
        <v>113.84461747737294</v>
      </c>
      <c r="K269" s="1108">
        <v>109.09287395963966</v>
      </c>
      <c r="L269" s="1108">
        <v>65.688736608355271</v>
      </c>
      <c r="M269" s="1108">
        <v>75.937383920445654</v>
      </c>
      <c r="N269" s="1108">
        <v>52.612546043058984</v>
      </c>
      <c r="O269" s="1108">
        <v>46.274814437530587</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2031</v>
      </c>
      <c r="D270" s="1108">
        <v>93.692750413107319</v>
      </c>
      <c r="E270" s="1108">
        <v>50.22027708112531</v>
      </c>
      <c r="F270" s="1108">
        <v>21.767199086953433</v>
      </c>
      <c r="G270" s="1108">
        <v>79.463178132145785</v>
      </c>
      <c r="H270" s="1108">
        <v>113.23256834032486</v>
      </c>
      <c r="I270" s="1108">
        <v>113.23256834032486</v>
      </c>
      <c r="J270" s="1108">
        <v>115.39598085615685</v>
      </c>
      <c r="K270" s="1108">
        <v>110.64423733842358</v>
      </c>
      <c r="L270" s="1108">
        <v>65.884596633860156</v>
      </c>
      <c r="M270" s="1108">
        <v>76.163801701017505</v>
      </c>
      <c r="N270" s="1108">
        <v>52.875302226231177</v>
      </c>
      <c r="O270" s="1108">
        <v>46.428246784204831</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2032</v>
      </c>
      <c r="D271" s="1108">
        <v>95.558328708367895</v>
      </c>
      <c r="E271" s="1108">
        <v>51.310437783572709</v>
      </c>
      <c r="F271" s="1108">
        <v>21.825017030148729</v>
      </c>
      <c r="G271" s="1108">
        <v>81.328756427406361</v>
      </c>
      <c r="H271" s="1108">
        <v>115.09814663558544</v>
      </c>
      <c r="I271" s="1108">
        <v>115.09814663558544</v>
      </c>
      <c r="J271" s="1108">
        <v>117.26155915141743</v>
      </c>
      <c r="K271" s="1108">
        <v>112.50981563368416</v>
      </c>
      <c r="L271" s="1108">
        <v>66.08036338926722</v>
      </c>
      <c r="M271" s="1108">
        <v>76.390111659646166</v>
      </c>
      <c r="N271" s="1108">
        <v>53.138403281373272</v>
      </c>
      <c r="O271" s="1108">
        <v>46.581596106146264</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2033</v>
      </c>
      <c r="D272" s="1108">
        <v>97.341047888333435</v>
      </c>
      <c r="E272" s="1108">
        <v>52.371455269436716</v>
      </c>
      <c r="F272" s="1108">
        <v>21.878276139633737</v>
      </c>
      <c r="G272" s="1108">
        <v>83.111475607371901</v>
      </c>
      <c r="H272" s="1108">
        <v>116.88086581555098</v>
      </c>
      <c r="I272" s="1108">
        <v>116.88086581555098</v>
      </c>
      <c r="J272" s="1108">
        <v>119.04427833138297</v>
      </c>
      <c r="K272" s="1108">
        <v>114.2925348136497</v>
      </c>
      <c r="L272" s="1108">
        <v>66.276021603357506</v>
      </c>
      <c r="M272" s="1108">
        <v>76.616296142522543</v>
      </c>
      <c r="N272" s="1108">
        <v>53.40184179508779</v>
      </c>
      <c r="O272" s="1108">
        <v>46.73486240335491</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2034</v>
      </c>
      <c r="D273" s="1108">
        <v>99.002693402790925</v>
      </c>
      <c r="E273" s="1108">
        <v>53.379487378305292</v>
      </c>
      <c r="F273" s="1108">
        <v>21.917992887383534</v>
      </c>
      <c r="G273" s="1108">
        <v>84.773121121829391</v>
      </c>
      <c r="H273" s="1108">
        <v>118.54251133000847</v>
      </c>
      <c r="I273" s="1108">
        <v>118.54251133000847</v>
      </c>
      <c r="J273" s="1108">
        <v>120.70592384584046</v>
      </c>
      <c r="K273" s="1108">
        <v>115.95418032810719</v>
      </c>
      <c r="L273" s="1108">
        <v>66.471556138902102</v>
      </c>
      <c r="M273" s="1108">
        <v>76.842337650732446</v>
      </c>
      <c r="N273" s="1108">
        <v>53.665610427022969</v>
      </c>
      <c r="O273" s="1108">
        <v>46.888045675830739</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2035</v>
      </c>
      <c r="D274" s="1108">
        <v>100.59799469913287</v>
      </c>
      <c r="E274" s="1108">
        <v>54.366646432213557</v>
      </c>
      <c r="F274" s="1108">
        <v>21.9556878669204</v>
      </c>
      <c r="G274" s="1108">
        <v>86.368422418171335</v>
      </c>
      <c r="H274" s="1108">
        <v>120.13781262635041</v>
      </c>
      <c r="I274" s="1108">
        <v>120.13781262635041</v>
      </c>
      <c r="J274" s="1108">
        <v>122.3012251421824</v>
      </c>
      <c r="K274" s="1108">
        <v>117.54948162444913</v>
      </c>
      <c r="L274" s="1108">
        <v>66.66695199165018</v>
      </c>
      <c r="M274" s="1108">
        <v>77.068218839086825</v>
      </c>
      <c r="N274" s="1108">
        <v>53.929701909080514</v>
      </c>
      <c r="O274" s="1108">
        <v>47.041145923573744</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2036</v>
      </c>
      <c r="D275" s="1108">
        <v>102.09020115332861</v>
      </c>
      <c r="E275" s="1108">
        <v>56.021566478043873</v>
      </c>
      <c r="F275" s="1108">
        <v>22.029714738820417</v>
      </c>
      <c r="G275" s="1108">
        <v>87.860628872367073</v>
      </c>
      <c r="H275" s="1108">
        <v>121.63001908054615</v>
      </c>
      <c r="I275" s="1108">
        <v>121.63001908054615</v>
      </c>
      <c r="J275" s="1108">
        <v>123.79343159637814</v>
      </c>
      <c r="K275" s="1108">
        <v>119.04168807864487</v>
      </c>
      <c r="L275" s="1108">
        <v>66.829694828730965</v>
      </c>
      <c r="M275" s="1108">
        <v>77.256352542637686</v>
      </c>
      <c r="N275" s="1108">
        <v>54.174250889852274</v>
      </c>
      <c r="O275" s="1108">
        <v>47.184184641373889</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2037</v>
      </c>
      <c r="D276" s="1108">
        <v>103.53602848432692</v>
      </c>
      <c r="E276" s="1108">
        <v>56.643484305507364</v>
      </c>
      <c r="F276" s="1108">
        <v>22.099296654325173</v>
      </c>
      <c r="G276" s="1108">
        <v>89.306456203365386</v>
      </c>
      <c r="H276" s="1108">
        <v>123.07584641154446</v>
      </c>
      <c r="I276" s="1108">
        <v>123.07584641154446</v>
      </c>
      <c r="J276" s="1108">
        <v>125.23925892737645</v>
      </c>
      <c r="K276" s="1108">
        <v>120.48751540964318</v>
      </c>
      <c r="L276" s="1108">
        <v>66.992074665035901</v>
      </c>
      <c r="M276" s="1108">
        <v>77.444066610636042</v>
      </c>
      <c r="N276" s="1108">
        <v>54.41888572733636</v>
      </c>
      <c r="O276" s="1108">
        <v>47.327158784381858</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2038</v>
      </c>
      <c r="D277" s="1108">
        <v>104.86648319780612</v>
      </c>
      <c r="E277" s="1108">
        <v>57.206292482675018</v>
      </c>
      <c r="F277" s="1108">
        <v>22.153632116105896</v>
      </c>
      <c r="G277" s="1108">
        <v>90.636910916844585</v>
      </c>
      <c r="H277" s="1108">
        <v>124.40630112502366</v>
      </c>
      <c r="I277" s="1108">
        <v>124.40630112502366</v>
      </c>
      <c r="J277" s="1108">
        <v>126.56971364085565</v>
      </c>
      <c r="K277" s="1108">
        <v>121.81797012312238</v>
      </c>
      <c r="L277" s="1108">
        <v>67.154082323490499</v>
      </c>
      <c r="M277" s="1108">
        <v>77.631350434215534</v>
      </c>
      <c r="N277" s="1108">
        <v>54.663599201289209</v>
      </c>
      <c r="O277" s="1108">
        <v>47.470068352597629</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2039</v>
      </c>
      <c r="D278" s="1108">
        <v>106.13404097693454</v>
      </c>
      <c r="E278" s="1108">
        <v>57.740541471904386</v>
      </c>
      <c r="F278" s="1108">
        <v>22.203402762241502</v>
      </c>
      <c r="G278" s="1108">
        <v>91.904468695973009</v>
      </c>
      <c r="H278" s="1108">
        <v>125.67385890415208</v>
      </c>
      <c r="I278" s="1108">
        <v>125.67385890415208</v>
      </c>
      <c r="J278" s="1108">
        <v>127.83727141998408</v>
      </c>
      <c r="K278" s="1108">
        <v>123.0855279022508</v>
      </c>
      <c r="L278" s="1108">
        <v>67.315708706874133</v>
      </c>
      <c r="M278" s="1108">
        <v>77.818193496822346</v>
      </c>
      <c r="N278" s="1108">
        <v>54.908384160416688</v>
      </c>
      <c r="O278" s="1108">
        <v>47.612913346021223</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c r="B279" s="602"/>
      <c r="C279" s="1107">
        <v>2040</v>
      </c>
      <c r="D279" s="1108">
        <v>107.30502693993807</v>
      </c>
      <c r="E279" s="1108">
        <v>58.226230553747364</v>
      </c>
      <c r="F279" s="1108">
        <v>22.241349337329673</v>
      </c>
      <c r="G279" s="1108">
        <v>93.07545465897654</v>
      </c>
      <c r="H279" s="1108">
        <v>126.84484486715562</v>
      </c>
      <c r="I279" s="1108">
        <v>126.84484486715562</v>
      </c>
      <c r="J279" s="1108">
        <v>129.00825738298761</v>
      </c>
      <c r="K279" s="1108">
        <v>124.25651386525433</v>
      </c>
      <c r="L279" s="1108">
        <v>67.476944797280851</v>
      </c>
      <c r="M279" s="1108">
        <v>78.004585373591794</v>
      </c>
      <c r="N279" s="1108">
        <v>55.153233521655096</v>
      </c>
      <c r="O279" s="1108">
        <v>47.755693764652648</v>
      </c>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ht="13.8">
      <c r="B280" s="602"/>
      <c r="C280" s="569" t="s">
        <v>836</v>
      </c>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482"/>
      <c r="D281" s="485"/>
      <c r="E281" s="485"/>
      <c r="G281" s="485"/>
      <c r="H281" s="485"/>
      <c r="I281" s="485"/>
      <c r="J281" s="485"/>
      <c r="K281" s="485"/>
      <c r="L281" s="485"/>
      <c r="M281" s="485"/>
      <c r="N281" s="485"/>
      <c r="O281" s="485"/>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c r="B283" s="602"/>
      <c r="C283" s="602"/>
      <c r="D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ht="21">
      <c r="B284" s="602"/>
      <c r="C284" s="1109" t="s">
        <v>1620</v>
      </c>
      <c r="D284" s="602" t="s">
        <v>93</v>
      </c>
      <c r="E284" s="602" t="s">
        <v>41</v>
      </c>
      <c r="F284" s="602" t="s">
        <v>40</v>
      </c>
      <c r="G284" s="602" t="s">
        <v>44</v>
      </c>
      <c r="H284" s="602"/>
      <c r="I284" s="602" t="s">
        <v>45</v>
      </c>
      <c r="J284" s="602" t="s">
        <v>76</v>
      </c>
      <c r="K284" s="602" t="s">
        <v>79</v>
      </c>
      <c r="L284" s="602"/>
      <c r="M284" s="602" t="s">
        <v>72</v>
      </c>
      <c r="N284" s="602" t="s">
        <v>73</v>
      </c>
      <c r="O284" s="602" t="s">
        <v>43</v>
      </c>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c r="B285" s="602"/>
      <c r="C285" s="1110" t="s">
        <v>827</v>
      </c>
      <c r="D285" s="1111"/>
      <c r="E285" s="1112"/>
      <c r="F285" s="1112"/>
      <c r="G285" s="1112"/>
      <c r="H285" s="1112"/>
      <c r="I285" s="1112"/>
      <c r="J285" s="1112"/>
      <c r="K285" s="1112"/>
      <c r="L285" s="1112"/>
      <c r="M285" s="1112"/>
      <c r="N285" s="1113"/>
      <c r="O285" s="1114"/>
      <c r="P285" s="602"/>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24.6" thickBot="1">
      <c r="B286" s="602"/>
      <c r="C286" s="1110"/>
      <c r="D286" s="1105" t="s">
        <v>411</v>
      </c>
      <c r="E286" s="1106" t="s">
        <v>405</v>
      </c>
      <c r="F286" s="1105" t="s">
        <v>410</v>
      </c>
      <c r="G286" s="1105" t="s">
        <v>830</v>
      </c>
      <c r="H286" s="1105" t="s">
        <v>831</v>
      </c>
      <c r="I286" s="1105" t="s">
        <v>51</v>
      </c>
      <c r="J286" s="1105" t="s">
        <v>832</v>
      </c>
      <c r="K286" s="1105" t="s">
        <v>195</v>
      </c>
      <c r="L286" s="1106" t="s">
        <v>833</v>
      </c>
      <c r="M286" s="1106" t="s">
        <v>834</v>
      </c>
      <c r="N286" s="1106" t="s">
        <v>835</v>
      </c>
      <c r="O286" s="1114" t="s">
        <v>403</v>
      </c>
      <c r="P286" s="1106" t="s">
        <v>1621</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8" thickBot="1">
      <c r="B287" s="602"/>
      <c r="C287" s="1107">
        <v>2018</v>
      </c>
      <c r="D287" s="1108">
        <v>78.592912119302227</v>
      </c>
      <c r="E287" s="1115">
        <v>53.422183381850253</v>
      </c>
      <c r="F287" s="1115">
        <v>22.935796128023767</v>
      </c>
      <c r="G287" s="1115">
        <v>67.735141438725293</v>
      </c>
      <c r="H287" s="1115">
        <v>101.50107579472352</v>
      </c>
      <c r="I287" s="1108">
        <v>101.50107579472352</v>
      </c>
      <c r="J287" s="1108">
        <v>102.40107579472352</v>
      </c>
      <c r="K287" s="1108">
        <v>99.501075794723519</v>
      </c>
      <c r="L287" s="1108">
        <v>69.494890781791952</v>
      </c>
      <c r="M287" s="1108">
        <v>69.494890781791952</v>
      </c>
      <c r="N287" s="1108">
        <v>45.179472202489855</v>
      </c>
      <c r="O287" s="1116">
        <v>41.634898055339931</v>
      </c>
      <c r="P287" s="1108">
        <v>1.018306654608963</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2019</v>
      </c>
      <c r="D288" s="1108">
        <v>72.66780821917807</v>
      </c>
      <c r="E288" s="1115">
        <v>34.261011240620462</v>
      </c>
      <c r="F288" s="1115">
        <v>15.532766006190153</v>
      </c>
      <c r="G288" s="1115">
        <v>61.821029259474152</v>
      </c>
      <c r="H288" s="1115">
        <v>95.586963615472371</v>
      </c>
      <c r="I288" s="1108">
        <v>95.586963615472371</v>
      </c>
      <c r="J288" s="1108">
        <v>97.746963615472367</v>
      </c>
      <c r="K288" s="1108">
        <v>92.996963615472367</v>
      </c>
      <c r="L288" s="1108">
        <v>69.433019142282461</v>
      </c>
      <c r="M288" s="1108">
        <v>79.702433091587693</v>
      </c>
      <c r="N288" s="1108">
        <v>45.117600562980392</v>
      </c>
      <c r="O288" s="1116">
        <v>41.634898055339931</v>
      </c>
      <c r="P288" s="1108">
        <v>0.99989766317485917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2020</v>
      </c>
      <c r="D289" s="1108">
        <v>71.191547947610658</v>
      </c>
      <c r="E289" s="1115">
        <v>33.397849986482257</v>
      </c>
      <c r="F289" s="1115">
        <v>12.929551889587877</v>
      </c>
      <c r="G289" s="1115">
        <v>60.341090730548601</v>
      </c>
      <c r="H289" s="1115">
        <v>94.107025086546813</v>
      </c>
      <c r="I289" s="1108">
        <v>94.107025086546813</v>
      </c>
      <c r="J289" s="1108">
        <v>96.267025086546809</v>
      </c>
      <c r="K289" s="1108">
        <v>91.517025086546809</v>
      </c>
      <c r="L289" s="1108">
        <v>59.910194122791161</v>
      </c>
      <c r="M289" s="1108">
        <v>70.05883849089301</v>
      </c>
      <c r="N289" s="1108">
        <v>45.248389703133633</v>
      </c>
      <c r="O289" s="1117">
        <v>41.962449107096752</v>
      </c>
      <c r="P289" s="1108">
        <v>0.97786502855281787</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2021</v>
      </c>
      <c r="D290" s="1108">
        <v>49.181117057429148</v>
      </c>
      <c r="E290" s="1115">
        <v>31.525290025438199</v>
      </c>
      <c r="F290" s="1115">
        <v>13.166058954324894</v>
      </c>
      <c r="G290" s="1115">
        <v>38.35700531918522</v>
      </c>
      <c r="H290" s="1115">
        <v>72.122939675183432</v>
      </c>
      <c r="I290" s="1108">
        <v>72.122939675183432</v>
      </c>
      <c r="J290" s="1108">
        <v>74.282939675183428</v>
      </c>
      <c r="K290" s="1108">
        <v>69.532939675183428</v>
      </c>
      <c r="L290" s="1108">
        <v>62.854344413402906</v>
      </c>
      <c r="M290" s="1108">
        <v>72.96988813207048</v>
      </c>
      <c r="N290" s="1108">
        <v>45.190250127598674</v>
      </c>
      <c r="O290" s="1117">
        <v>42.37591413450582</v>
      </c>
      <c r="P290" s="1108">
        <v>0.96452741381447771</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2022</v>
      </c>
      <c r="D291" s="1108">
        <v>52.581323432074825</v>
      </c>
      <c r="E291" s="1115">
        <v>32.762548621541896</v>
      </c>
      <c r="F291" s="1115">
        <v>13.673473481430243</v>
      </c>
      <c r="G291" s="1115">
        <v>41.765504189889249</v>
      </c>
      <c r="H291" s="1115">
        <v>75.531438545887454</v>
      </c>
      <c r="I291" s="1108">
        <v>75.531438545887454</v>
      </c>
      <c r="J291" s="1108">
        <v>77.691438545887451</v>
      </c>
      <c r="K291" s="1108">
        <v>72.941438545887451</v>
      </c>
      <c r="L291" s="1108">
        <v>63.172513966646889</v>
      </c>
      <c r="M291" s="1108">
        <v>73.266464764716645</v>
      </c>
      <c r="N291" s="1108">
        <v>45.392121473736516</v>
      </c>
      <c r="O291" s="1117">
        <v>42.791201303703261</v>
      </c>
      <c r="P291" s="1108">
        <v>0.94807328173912164</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2023</v>
      </c>
      <c r="D292" s="1108">
        <v>54.889966476332738</v>
      </c>
      <c r="E292" s="1115">
        <v>33.367688312875465</v>
      </c>
      <c r="F292" s="1115">
        <v>14.173926683886389</v>
      </c>
      <c r="G292" s="1115">
        <v>44.088588085044584</v>
      </c>
      <c r="H292" s="1115">
        <v>77.854522441042789</v>
      </c>
      <c r="I292" s="1108">
        <v>77.854522441042789</v>
      </c>
      <c r="J292" s="1108">
        <v>80.014522441042786</v>
      </c>
      <c r="K292" s="1108">
        <v>75.264522441042786</v>
      </c>
      <c r="L292" s="1108">
        <v>62.478874618815077</v>
      </c>
      <c r="M292" s="1108">
        <v>72.556552851440529</v>
      </c>
      <c r="N292" s="1108">
        <v>45.644433925671841</v>
      </c>
      <c r="O292" s="1117">
        <v>43.208184541451871</v>
      </c>
      <c r="P292" s="1108">
        <v>0.93311916436423892</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2024</v>
      </c>
      <c r="D293" s="1108">
        <v>56.568388062461416</v>
      </c>
      <c r="E293" s="1115">
        <v>33.567123920362071</v>
      </c>
      <c r="F293" s="1115">
        <v>14.64740072098045</v>
      </c>
      <c r="G293" s="1115">
        <v>45.786797230009718</v>
      </c>
      <c r="H293" s="1115">
        <v>79.552731586007937</v>
      </c>
      <c r="I293" s="1108">
        <v>79.552731586007937</v>
      </c>
      <c r="J293" s="1108">
        <v>81.712731586007934</v>
      </c>
      <c r="K293" s="1108">
        <v>76.962731586007934</v>
      </c>
      <c r="L293" s="1108">
        <v>62.142339464339834</v>
      </c>
      <c r="M293" s="1108">
        <v>72.210497880380103</v>
      </c>
      <c r="N293" s="1108">
        <v>45.923015098100862</v>
      </c>
      <c r="O293" s="1117">
        <v>43.626739530646304</v>
      </c>
      <c r="P293" s="1108">
        <v>0.92005871726274913</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2025</v>
      </c>
      <c r="D294" s="1108">
        <v>57.786429057350325</v>
      </c>
      <c r="E294" s="1115">
        <v>33.506083462913665</v>
      </c>
      <c r="F294" s="1115">
        <v>14.580898828103843</v>
      </c>
      <c r="G294" s="1115">
        <v>47.023275056537912</v>
      </c>
      <c r="H294" s="1115">
        <v>80.789209412536124</v>
      </c>
      <c r="I294" s="1108">
        <v>80.789209412536124</v>
      </c>
      <c r="J294" s="1108">
        <v>82.949209412536121</v>
      </c>
      <c r="K294" s="1108">
        <v>78.199209412536121</v>
      </c>
      <c r="L294" s="1108">
        <v>61.840436911371611</v>
      </c>
      <c r="M294" s="1108">
        <v>71.898055834432554</v>
      </c>
      <c r="N294" s="1108">
        <v>46.207001444406053</v>
      </c>
      <c r="O294" s="1117">
        <v>44.046743692103149</v>
      </c>
      <c r="P294" s="1108">
        <v>0.90676241471011532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2026</v>
      </c>
      <c r="D295" s="1108">
        <v>59.146270171698553</v>
      </c>
      <c r="E295" s="1115">
        <v>33.467639204304064</v>
      </c>
      <c r="F295" s="1115">
        <v>14.5316584938834</v>
      </c>
      <c r="G295" s="1115">
        <v>48.388738394847046</v>
      </c>
      <c r="H295" s="1115">
        <v>82.154672750845265</v>
      </c>
      <c r="I295" s="1108">
        <v>82.154672750845265</v>
      </c>
      <c r="J295" s="1108">
        <v>84.314672750845261</v>
      </c>
      <c r="K295" s="1108">
        <v>79.564672750845261</v>
      </c>
      <c r="L295" s="1108">
        <v>61.559038676176264</v>
      </c>
      <c r="M295" s="1108">
        <v>71.654987558314588</v>
      </c>
      <c r="N295" s="1108">
        <v>46.419730980267232</v>
      </c>
      <c r="O295" s="1117">
        <v>44.303492323512977</v>
      </c>
      <c r="P295" s="1108">
        <v>0.89032177619719322</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2027</v>
      </c>
      <c r="D296" s="1108">
        <v>60.478046986869018</v>
      </c>
      <c r="E296" s="1115">
        <v>33.442947086231669</v>
      </c>
      <c r="F296" s="1115">
        <v>14.477230593088336</v>
      </c>
      <c r="G296" s="1115">
        <v>49.726877161691675</v>
      </c>
      <c r="H296" s="1115">
        <v>83.492811517689887</v>
      </c>
      <c r="I296" s="1108">
        <v>83.492811517689887</v>
      </c>
      <c r="J296" s="1108">
        <v>85.652811517689884</v>
      </c>
      <c r="K296" s="1108">
        <v>80.902811517689884</v>
      </c>
      <c r="L296" s="1108">
        <v>61.304552221855602</v>
      </c>
      <c r="M296" s="1108">
        <v>71.438770667888747</v>
      </c>
      <c r="N296" s="1108">
        <v>46.631059323825987</v>
      </c>
      <c r="O296" s="1117">
        <v>44.56044844066794</v>
      </c>
      <c r="P296" s="1108">
        <v>0.87425828973292308</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2028</v>
      </c>
      <c r="D297" s="1108">
        <v>61.703174257304624</v>
      </c>
      <c r="E297" s="1115">
        <v>33.42179959045346</v>
      </c>
      <c r="F297" s="1115">
        <v>14.413190648189367</v>
      </c>
      <c r="G297" s="1115">
        <v>50.957998458731836</v>
      </c>
      <c r="H297" s="1115">
        <v>84.723932814730048</v>
      </c>
      <c r="I297" s="1108">
        <v>84.723932814730048</v>
      </c>
      <c r="J297" s="1108">
        <v>86.883932814730045</v>
      </c>
      <c r="K297" s="1108">
        <v>82.133932814730045</v>
      </c>
      <c r="L297" s="1108">
        <v>61.075127920444082</v>
      </c>
      <c r="M297" s="1108">
        <v>71.247553781993901</v>
      </c>
      <c r="N297" s="1108">
        <v>46.839924523073165</v>
      </c>
      <c r="O297" s="1117">
        <v>44.817607952103295</v>
      </c>
      <c r="P297" s="1108">
        <v>0.85823047344328252</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2029</v>
      </c>
      <c r="D298" s="1108">
        <v>62.989602327697277</v>
      </c>
      <c r="E298" s="1115">
        <v>33.414220248022303</v>
      </c>
      <c r="F298" s="1115">
        <v>14.343963605486476</v>
      </c>
      <c r="G298" s="1115">
        <v>52.250750345664912</v>
      </c>
      <c r="H298" s="1115">
        <v>86.016684701663124</v>
      </c>
      <c r="I298" s="1108">
        <v>86.016684701663124</v>
      </c>
      <c r="J298" s="1108">
        <v>88.17668470166312</v>
      </c>
      <c r="K298" s="1108">
        <v>83.42668470166312</v>
      </c>
      <c r="L298" s="1108">
        <v>60.879811326662022</v>
      </c>
      <c r="M298" s="1108">
        <v>71.090380717662555</v>
      </c>
      <c r="N298" s="1108">
        <v>47.054043906757286</v>
      </c>
      <c r="O298" s="1117">
        <v>45.074966809344929</v>
      </c>
      <c r="P298" s="1108">
        <v>0.84270389124070177</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2030</v>
      </c>
      <c r="D299" s="1108">
        <v>64.209121548162642</v>
      </c>
      <c r="E299" s="1115">
        <v>33.412152610409883</v>
      </c>
      <c r="F299" s="1115">
        <v>14.266503152082981</v>
      </c>
      <c r="G299" s="1115">
        <v>53.473940246602353</v>
      </c>
      <c r="H299" s="1115">
        <v>87.239874602600565</v>
      </c>
      <c r="I299" s="1108">
        <v>87.239874602600565</v>
      </c>
      <c r="J299" s="1108">
        <v>89.399874602600562</v>
      </c>
      <c r="K299" s="1108">
        <v>84.649874602600562</v>
      </c>
      <c r="L299" s="1108">
        <v>60.705878120268423</v>
      </c>
      <c r="M299" s="1108">
        <v>70.954525432358807</v>
      </c>
      <c r="N299" s="1108">
        <v>47.263106384197172</v>
      </c>
      <c r="O299" s="1117">
        <v>45.332521006394593</v>
      </c>
      <c r="P299" s="1108">
        <v>0.8270052796536449</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2031</v>
      </c>
      <c r="D300" s="1108">
        <v>63.901532941943884</v>
      </c>
      <c r="E300" s="1115">
        <v>33.458238338148384</v>
      </c>
      <c r="F300" s="1115">
        <v>14.23069306413351</v>
      </c>
      <c r="G300" s="1115">
        <v>53.16779648439951</v>
      </c>
      <c r="H300" s="1115">
        <v>86.933730840397715</v>
      </c>
      <c r="I300" s="1108">
        <v>86.933730840397715</v>
      </c>
      <c r="J300" s="1108">
        <v>89.093730840397711</v>
      </c>
      <c r="K300" s="1108">
        <v>84.343730840397711</v>
      </c>
      <c r="L300" s="1108">
        <v>60.70433047636952</v>
      </c>
      <c r="M300" s="1108">
        <v>70.98353554352687</v>
      </c>
      <c r="N300" s="1108">
        <v>47.363169268373781</v>
      </c>
      <c r="O300" s="1117">
        <v>45.549544275390517</v>
      </c>
      <c r="P300" s="1108">
        <v>0.81075933244600917</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2032</v>
      </c>
      <c r="D301" s="1108">
        <v>63.593944335725141</v>
      </c>
      <c r="E301" s="1115">
        <v>33.504324065886884</v>
      </c>
      <c r="F301" s="1115">
        <v>14.195037264254136</v>
      </c>
      <c r="G301" s="1115">
        <v>52.860920537900107</v>
      </c>
      <c r="H301" s="1115">
        <v>86.626854893898326</v>
      </c>
      <c r="I301" s="1108">
        <v>86.626854893898326</v>
      </c>
      <c r="J301" s="1108">
        <v>88.786854893898322</v>
      </c>
      <c r="K301" s="1108">
        <v>84.036854893898322</v>
      </c>
      <c r="L301" s="1108">
        <v>60.702548817291905</v>
      </c>
      <c r="M301" s="1108">
        <v>71.012297087670845</v>
      </c>
      <c r="N301" s="1108">
        <v>47.463048827686151</v>
      </c>
      <c r="O301" s="1117">
        <v>45.766845997017583</v>
      </c>
      <c r="P301" s="1108">
        <v>0.79472100056409223</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2033</v>
      </c>
      <c r="D302" s="1108">
        <v>63.286355729506404</v>
      </c>
      <c r="E302" s="1115">
        <v>33.550409793625377</v>
      </c>
      <c r="F302" s="1115">
        <v>14.159114470166005</v>
      </c>
      <c r="G302" s="1115">
        <v>52.55531163017308</v>
      </c>
      <c r="H302" s="1115">
        <v>86.321245986171292</v>
      </c>
      <c r="I302" s="1108">
        <v>86.321245986171292</v>
      </c>
      <c r="J302" s="1108">
        <v>88.481245986171288</v>
      </c>
      <c r="K302" s="1108">
        <v>83.731245986171288</v>
      </c>
      <c r="L302" s="1108">
        <v>60.700536499539886</v>
      </c>
      <c r="M302" s="1108">
        <v>71.040811038704931</v>
      </c>
      <c r="N302" s="1108">
        <v>47.562746231205452</v>
      </c>
      <c r="O302" s="1117">
        <v>45.93621057509371</v>
      </c>
      <c r="P302" s="1108">
        <v>0.77922098994212197</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2034</v>
      </c>
      <c r="D303" s="1108">
        <v>62.978767123287653</v>
      </c>
      <c r="E303" s="1115">
        <v>33.59649552136387</v>
      </c>
      <c r="F303" s="1115">
        <v>14.123353426479357</v>
      </c>
      <c r="G303" s="1115">
        <v>52.248935125159633</v>
      </c>
      <c r="H303" s="1115">
        <v>86.014869481157845</v>
      </c>
      <c r="I303" s="1108">
        <v>86.014869481157845</v>
      </c>
      <c r="J303" s="1108">
        <v>88.174869481157842</v>
      </c>
      <c r="K303" s="1108">
        <v>83.424869481157842</v>
      </c>
      <c r="L303" s="1108">
        <v>60.698296822060883</v>
      </c>
      <c r="M303" s="1108">
        <v>71.069078333891227</v>
      </c>
      <c r="N303" s="1108">
        <v>47.662262629564232</v>
      </c>
      <c r="O303" s="1117">
        <v>46.091987325464736</v>
      </c>
      <c r="P303" s="1108">
        <v>0.76390612340968655</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2035</v>
      </c>
      <c r="D304" s="1108">
        <v>62.671178517068917</v>
      </c>
      <c r="E304" s="1115">
        <v>33.642581249102378</v>
      </c>
      <c r="F304" s="1115">
        <v>14.087572006623748</v>
      </c>
      <c r="G304" s="1115">
        <v>51.942655316610988</v>
      </c>
      <c r="H304" s="1115">
        <v>85.708589672609207</v>
      </c>
      <c r="I304" s="1108">
        <v>85.708589672609207</v>
      </c>
      <c r="J304" s="1108">
        <v>87.868589672609204</v>
      </c>
      <c r="K304" s="1108">
        <v>83.118589672609204</v>
      </c>
      <c r="L304" s="1108">
        <v>60.695833026853684</v>
      </c>
      <c r="M304" s="1108">
        <v>71.097099874290336</v>
      </c>
      <c r="N304" s="1108">
        <v>47.761599155151828</v>
      </c>
      <c r="O304" s="1117">
        <v>46.247727566987081</v>
      </c>
      <c r="P304" s="1108">
        <v>0.74916462069632617</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2036</v>
      </c>
      <c r="D305" s="1108">
        <v>62.363589910850173</v>
      </c>
      <c r="E305" s="1115">
        <v>33.688666976840878</v>
      </c>
      <c r="F305" s="1115">
        <v>14.051985690698709</v>
      </c>
      <c r="G305" s="1115">
        <v>51.635449629385747</v>
      </c>
      <c r="H305" s="1115">
        <v>85.401383985383958</v>
      </c>
      <c r="I305" s="1108">
        <v>85.401383985383958</v>
      </c>
      <c r="J305" s="1108">
        <v>87.561383985383955</v>
      </c>
      <c r="K305" s="1108">
        <v>82.811383985383955</v>
      </c>
      <c r="L305" s="1108">
        <v>60.689945389690699</v>
      </c>
      <c r="M305" s="1108">
        <v>71.116603103597413</v>
      </c>
      <c r="N305" s="1108">
        <v>47.861557709026719</v>
      </c>
      <c r="O305" s="1117">
        <v>46.390503884981669</v>
      </c>
      <c r="P305" s="1108">
        <v>0.73451354156952464</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2037</v>
      </c>
      <c r="D306" s="1108">
        <v>62.056001304631437</v>
      </c>
      <c r="E306" s="1115">
        <v>33.734752704579364</v>
      </c>
      <c r="F306" s="1115">
        <v>14.016171250456402</v>
      </c>
      <c r="G306" s="1115">
        <v>51.329326521277956</v>
      </c>
      <c r="H306" s="1115">
        <v>85.095260877276161</v>
      </c>
      <c r="I306" s="1108">
        <v>85.095260877276161</v>
      </c>
      <c r="J306" s="1108">
        <v>87.255260877276157</v>
      </c>
      <c r="K306" s="1108">
        <v>82.505260877276157</v>
      </c>
      <c r="L306" s="1108">
        <v>60.683892039969457</v>
      </c>
      <c r="M306" s="1108">
        <v>71.135883985569592</v>
      </c>
      <c r="N306" s="1108">
        <v>47.961224086497161</v>
      </c>
      <c r="O306" s="1117">
        <v>46.533237561648519</v>
      </c>
      <c r="P306" s="1108">
        <v>0.7203713017339497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2038</v>
      </c>
      <c r="D307" s="1108">
        <v>61.7484126984127</v>
      </c>
      <c r="E307" s="1115">
        <v>33.780838432317864</v>
      </c>
      <c r="F307" s="1115">
        <v>13.980510738351196</v>
      </c>
      <c r="G307" s="1115">
        <v>51.022472936959623</v>
      </c>
      <c r="H307" s="1115">
        <v>84.788407292957842</v>
      </c>
      <c r="I307" s="1108">
        <v>84.788407292957842</v>
      </c>
      <c r="J307" s="1108">
        <v>86.948407292957839</v>
      </c>
      <c r="K307" s="1108">
        <v>82.198407292957839</v>
      </c>
      <c r="L307" s="1108">
        <v>60.677675969854107</v>
      </c>
      <c r="M307" s="1108">
        <v>71.154944080579142</v>
      </c>
      <c r="N307" s="1108">
        <v>48.06060022028862</v>
      </c>
      <c r="O307" s="1117">
        <v>46.675927978934773</v>
      </c>
      <c r="P307" s="1108">
        <v>0.70635417245409327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c r="B308" s="602"/>
      <c r="C308" s="1107">
        <v>2039</v>
      </c>
      <c r="D308" s="1108">
        <v>61.440824092193949</v>
      </c>
      <c r="E308" s="1115">
        <v>33.82692416005635</v>
      </c>
      <c r="F308" s="1115">
        <v>13.944654498795146</v>
      </c>
      <c r="G308" s="1115">
        <v>50.716548190274779</v>
      </c>
      <c r="H308" s="1115">
        <v>84.48248254627299</v>
      </c>
      <c r="I308" s="1108">
        <v>84.48248254627299</v>
      </c>
      <c r="J308" s="1108">
        <v>86.642482546272987</v>
      </c>
      <c r="K308" s="1108">
        <v>81.892482546272987</v>
      </c>
      <c r="L308" s="1108">
        <v>60.671300113152753</v>
      </c>
      <c r="M308" s="1108">
        <v>71.173784903100966</v>
      </c>
      <c r="N308" s="1108">
        <v>48.159688016832391</v>
      </c>
      <c r="O308" s="1117">
        <v>46.818574524689666</v>
      </c>
      <c r="P308" s="1108">
        <v>0.69279308789802307</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2040</v>
      </c>
      <c r="D309" s="1108">
        <v>61.133235485975206</v>
      </c>
      <c r="E309" s="1115">
        <v>33.873009887794851</v>
      </c>
      <c r="F309" s="1115">
        <v>13.908861871625055</v>
      </c>
      <c r="G309" s="1115">
        <v>50.410321566782294</v>
      </c>
      <c r="H309" s="1115">
        <v>84.176255922780513</v>
      </c>
      <c r="I309" s="1108">
        <v>84.176255922780513</v>
      </c>
      <c r="J309" s="1108">
        <v>86.336255922780509</v>
      </c>
      <c r="K309" s="1108">
        <v>81.586255922780509</v>
      </c>
      <c r="L309" s="1108">
        <v>60.664767346129707</v>
      </c>
      <c r="M309" s="1108">
        <v>71.192407922440651</v>
      </c>
      <c r="N309" s="1108">
        <v>48.258489356547372</v>
      </c>
      <c r="O309" s="1118">
        <v>46.961176592602918</v>
      </c>
      <c r="P309" s="1108">
        <v>0.67943380134157572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2041</v>
      </c>
      <c r="D310" s="1108">
        <v>60.825646879756469</v>
      </c>
      <c r="E310" s="1115">
        <v>33.919095615533351</v>
      </c>
      <c r="F310" s="1115">
        <v>13.873069138182171</v>
      </c>
      <c r="G310" s="1115">
        <v>50.104095447614391</v>
      </c>
      <c r="H310" s="1115">
        <v>83.87002980361261</v>
      </c>
      <c r="I310" s="1108">
        <v>83.87002980361261</v>
      </c>
      <c r="J310" s="1108">
        <v>86.030029803612607</v>
      </c>
      <c r="K310" s="1108">
        <v>81.280029803612607</v>
      </c>
      <c r="L310" s="1108">
        <v>60.675957923099851</v>
      </c>
      <c r="M310" s="1108">
        <v>60.675957923099851</v>
      </c>
      <c r="N310" s="1108">
        <v>48.37762671431922</v>
      </c>
      <c r="O310" s="1118">
        <v>46.961176592602918</v>
      </c>
      <c r="P310" s="1108">
        <v>0.66633212494379612</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2042</v>
      </c>
      <c r="D311" s="1108">
        <v>60.518058273537719</v>
      </c>
      <c r="E311" s="1115">
        <v>33.965181343271844</v>
      </c>
      <c r="F311" s="1115">
        <v>13.836610452807903</v>
      </c>
      <c r="G311" s="1115">
        <v>49.801029647621633</v>
      </c>
      <c r="H311" s="1115">
        <v>83.566964003619859</v>
      </c>
      <c r="I311" s="1108">
        <v>83.566964003619859</v>
      </c>
      <c r="J311" s="1108">
        <v>85.726964003619855</v>
      </c>
      <c r="K311" s="1108">
        <v>80.976964003619855</v>
      </c>
      <c r="L311" s="1108">
        <v>60.68702193291076</v>
      </c>
      <c r="M311" s="1108">
        <v>60.68702193291076</v>
      </c>
      <c r="N311" s="1108">
        <v>48.496315696545963</v>
      </c>
      <c r="O311" s="1118">
        <v>46.961176592602918</v>
      </c>
      <c r="P311" s="1108">
        <v>0.65407068774474553</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2043</v>
      </c>
      <c r="D312" s="1108">
        <v>60.210469667318975</v>
      </c>
      <c r="E312" s="1115">
        <v>34.011267071010337</v>
      </c>
      <c r="F312" s="1115">
        <v>13.800150557366436</v>
      </c>
      <c r="G312" s="1115">
        <v>49.497969590083216</v>
      </c>
      <c r="H312" s="1115">
        <v>83.263903946081427</v>
      </c>
      <c r="I312" s="1108">
        <v>83.263903946081427</v>
      </c>
      <c r="J312" s="1108">
        <v>85.423903946081424</v>
      </c>
      <c r="K312" s="1108">
        <v>80.673903946081424</v>
      </c>
      <c r="L312" s="1108">
        <v>60.697960969252613</v>
      </c>
      <c r="M312" s="1108">
        <v>60.697960969252613</v>
      </c>
      <c r="N312" s="1108">
        <v>48.614559135690349</v>
      </c>
      <c r="O312" s="1118">
        <v>46.961176592602918</v>
      </c>
      <c r="P312" s="1108">
        <v>0.64203487803168602</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2044</v>
      </c>
      <c r="D313" s="1108">
        <v>59.902881061100238</v>
      </c>
      <c r="E313" s="1115">
        <v>34.057352798748838</v>
      </c>
      <c r="F313" s="1115">
        <v>13.763689450310618</v>
      </c>
      <c r="G313" s="1115">
        <v>49.19491528234127</v>
      </c>
      <c r="H313" s="1115">
        <v>82.960849638339482</v>
      </c>
      <c r="I313" s="1108">
        <v>82.960849638339482</v>
      </c>
      <c r="J313" s="1108">
        <v>85.120849638339479</v>
      </c>
      <c r="K313" s="1108">
        <v>80.370849638339479</v>
      </c>
      <c r="L313" s="1108">
        <v>60.70877659234629</v>
      </c>
      <c r="M313" s="1108">
        <v>60.70877659234629</v>
      </c>
      <c r="N313" s="1108">
        <v>48.73235982855357</v>
      </c>
      <c r="O313" s="1118">
        <v>46.961176592602918</v>
      </c>
      <c r="P313" s="1108">
        <v>0.63022054394528793</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2045</v>
      </c>
      <c r="D314" s="1108">
        <v>59.595292454881495</v>
      </c>
      <c r="E314" s="1115">
        <v>34.103438526487338</v>
      </c>
      <c r="F314" s="1115">
        <v>13.727227130091334</v>
      </c>
      <c r="G314" s="1115">
        <v>48.89186673174725</v>
      </c>
      <c r="H314" s="1115">
        <v>82.657801087745469</v>
      </c>
      <c r="I314" s="1108">
        <v>82.657801087745469</v>
      </c>
      <c r="J314" s="1108">
        <v>84.817801087745465</v>
      </c>
      <c r="K314" s="1108">
        <v>80.067801087745465</v>
      </c>
      <c r="L314" s="1108">
        <v>60.719470329291362</v>
      </c>
      <c r="M314" s="1108">
        <v>60.719470329291362</v>
      </c>
      <c r="N314" s="1108">
        <v>48.849720536660548</v>
      </c>
      <c r="O314" s="1118">
        <v>46.961176592602918</v>
      </c>
      <c r="P314" s="1108">
        <v>0.61862361002620292</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2046</v>
      </c>
      <c r="D315" s="1108">
        <v>59.287703848662751</v>
      </c>
      <c r="E315" s="1115">
        <v>34.149524254225838</v>
      </c>
      <c r="F315" s="1115">
        <v>13.690763595157463</v>
      </c>
      <c r="G315" s="1115">
        <v>48.588823945662064</v>
      </c>
      <c r="H315" s="1115">
        <v>82.354758301660269</v>
      </c>
      <c r="I315" s="1108">
        <v>82.354758301660269</v>
      </c>
      <c r="J315" s="1108">
        <v>84.514758301660265</v>
      </c>
      <c r="K315" s="1108">
        <v>79.764758301660265</v>
      </c>
      <c r="L315" s="1108">
        <v>60.774302670903623</v>
      </c>
      <c r="M315" s="1108">
        <v>60.774302670903623</v>
      </c>
      <c r="N315" s="1108">
        <v>49.024574818868821</v>
      </c>
      <c r="O315" s="1118">
        <v>46.961176592602918</v>
      </c>
      <c r="P315" s="1108">
        <v>0.60724007580919959</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2047</v>
      </c>
      <c r="D316" s="1108">
        <v>58.980115242444008</v>
      </c>
      <c r="E316" s="1115">
        <v>34.195609981964324</v>
      </c>
      <c r="F316" s="1115">
        <v>13.654298843955917</v>
      </c>
      <c r="G316" s="1115">
        <v>48.285786931455988</v>
      </c>
      <c r="H316" s="1115">
        <v>82.0517212874542</v>
      </c>
      <c r="I316" s="1108">
        <v>82.0517212874542</v>
      </c>
      <c r="J316" s="1108">
        <v>84.211721287454196</v>
      </c>
      <c r="K316" s="1108">
        <v>79.461721287454196</v>
      </c>
      <c r="L316" s="1108">
        <v>60.828784329157571</v>
      </c>
      <c r="M316" s="1108">
        <v>60.828784329157571</v>
      </c>
      <c r="N316" s="1108">
        <v>49.198719487894593</v>
      </c>
      <c r="O316" s="1118">
        <v>46.961176592602918</v>
      </c>
      <c r="P316" s="1108">
        <v>0.59606601444316643</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2048</v>
      </c>
      <c r="D317" s="1108">
        <v>58.672526636225271</v>
      </c>
      <c r="E317" s="1115">
        <v>34.241695709702832</v>
      </c>
      <c r="F317" s="1115">
        <v>13.617832874931624</v>
      </c>
      <c r="G317" s="1115">
        <v>47.982755696508768</v>
      </c>
      <c r="H317" s="1115">
        <v>81.748690052506987</v>
      </c>
      <c r="I317" s="1108">
        <v>81.748690052506987</v>
      </c>
      <c r="J317" s="1108">
        <v>83.908690052506984</v>
      </c>
      <c r="K317" s="1108">
        <v>79.158690052506984</v>
      </c>
      <c r="L317" s="1108">
        <v>60.882916997101603</v>
      </c>
      <c r="M317" s="1108">
        <v>60.882916997101603</v>
      </c>
      <c r="N317" s="1108">
        <v>49.372158440659689</v>
      </c>
      <c r="O317" s="1118">
        <v>46.961176592602918</v>
      </c>
      <c r="P317" s="1108">
        <v>0.58509757133651041</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2049</v>
      </c>
      <c r="D318" s="1108">
        <v>58.364938030006527</v>
      </c>
      <c r="E318" s="1115">
        <v>34.287781437441318</v>
      </c>
      <c r="F318" s="1115">
        <v>13.581365686527514</v>
      </c>
      <c r="G318" s="1115">
        <v>47.679730248209545</v>
      </c>
      <c r="H318" s="1115">
        <v>81.445664604207764</v>
      </c>
      <c r="I318" s="1108">
        <v>81.445664604207764</v>
      </c>
      <c r="J318" s="1108">
        <v>83.60566460420776</v>
      </c>
      <c r="K318" s="1108">
        <v>78.85566460420776</v>
      </c>
      <c r="L318" s="1108">
        <v>60.936702331670006</v>
      </c>
      <c r="M318" s="1108">
        <v>60.936702331670006</v>
      </c>
      <c r="N318" s="1108">
        <v>49.544895527221009</v>
      </c>
      <c r="O318" s="1118">
        <v>46.961176592602918</v>
      </c>
      <c r="P318" s="1108">
        <v>0.57433096282748075</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ht="13.8" thickBot="1">
      <c r="B319" s="602"/>
      <c r="C319" s="1107">
        <v>2050</v>
      </c>
      <c r="D319" s="1108">
        <v>58.057349423787784</v>
      </c>
      <c r="E319" s="1115">
        <v>34.333867165179825</v>
      </c>
      <c r="F319" s="1115">
        <v>13.544897277184536</v>
      </c>
      <c r="G319" s="1115">
        <v>47.376710593956936</v>
      </c>
      <c r="H319" s="1115">
        <v>81.142644949955155</v>
      </c>
      <c r="I319" s="1108">
        <v>81.142644949955155</v>
      </c>
      <c r="J319" s="1108">
        <v>83.302644949955152</v>
      </c>
      <c r="K319" s="1108">
        <v>78.552644949955152</v>
      </c>
      <c r="L319" s="1108">
        <v>60.990141954059872</v>
      </c>
      <c r="M319" s="1108">
        <v>60.990141954059872</v>
      </c>
      <c r="N319" s="1108">
        <v>49.716934551280723</v>
      </c>
      <c r="O319" s="1118">
        <v>46.961176592602918</v>
      </c>
      <c r="P319" s="1108">
        <v>0.56376247487896203</v>
      </c>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602"/>
      <c r="C485" s="602"/>
      <c r="D485" s="602"/>
      <c r="G485" s="602"/>
      <c r="H485" s="602"/>
      <c r="I485" s="602"/>
      <c r="J485" s="602"/>
      <c r="K485" s="602"/>
      <c r="L485" s="602"/>
      <c r="M485" s="602"/>
      <c r="N485" s="602"/>
      <c r="O485" s="602"/>
      <c r="P485" s="602"/>
      <c r="Q485" s="602"/>
      <c r="R485" s="602"/>
      <c r="S485" s="602"/>
      <c r="T485" s="602"/>
      <c r="U485" s="602"/>
      <c r="V485" s="602"/>
      <c r="W485" s="602"/>
      <c r="X485" s="602"/>
      <c r="Y485" s="602"/>
      <c r="Z485" s="602"/>
      <c r="AA485" s="602"/>
      <c r="AB485" s="602"/>
      <c r="AC485" s="602"/>
      <c r="AD485" s="602"/>
      <c r="AE485" s="602"/>
      <c r="AF485" s="602"/>
      <c r="AG485" s="602"/>
      <c r="AH485" s="602"/>
      <c r="AI485" s="602"/>
      <c r="AJ485" s="602"/>
      <c r="AK485" s="602"/>
      <c r="AL485" s="602"/>
      <c r="AM485" s="602"/>
      <c r="AN485" s="602"/>
      <c r="AO485" s="602"/>
      <c r="AP485" s="602"/>
      <c r="AQ485" s="602"/>
      <c r="AR485" s="602"/>
      <c r="AS485" s="602"/>
      <c r="AT485" s="602"/>
      <c r="AU485" s="602"/>
      <c r="AV485" s="602"/>
      <c r="AW485" s="602"/>
      <c r="AX485" s="602"/>
      <c r="AY485" s="602"/>
      <c r="AZ485" s="602"/>
      <c r="BA485" s="602"/>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sheetData>
  <mergeCells count="3">
    <mergeCell ref="C256:C257"/>
    <mergeCell ref="D256:N256"/>
    <mergeCell ref="C118:L119"/>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workbookViewId="0">
      <selection activeCell="F8" sqref="F8"/>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21875" style="393"/>
    <col min="257" max="257" width="10.21875" style="393" bestFit="1" customWidth="1"/>
    <col min="258" max="258" width="8.44140625" style="393" bestFit="1" customWidth="1"/>
    <col min="259" max="259" width="13.44140625" style="393" bestFit="1" customWidth="1"/>
    <col min="260" max="260" width="5.21875" style="393" bestFit="1" customWidth="1"/>
    <col min="261" max="262" width="10.44140625" style="393" customWidth="1"/>
    <col min="263" max="302" width="9.44140625" style="393" bestFit="1" customWidth="1"/>
    <col min="303" max="512" width="9.21875" style="393"/>
    <col min="513" max="513" width="10.21875" style="393" bestFit="1" customWidth="1"/>
    <col min="514" max="514" width="8.44140625" style="393" bestFit="1" customWidth="1"/>
    <col min="515" max="515" width="13.44140625" style="393" bestFit="1" customWidth="1"/>
    <col min="516" max="516" width="5.21875" style="393" bestFit="1" customWidth="1"/>
    <col min="517" max="518" width="10.44140625" style="393" customWidth="1"/>
    <col min="519" max="558" width="9.44140625" style="393" bestFit="1" customWidth="1"/>
    <col min="559" max="768" width="9.21875" style="393"/>
    <col min="769" max="769" width="10.21875" style="393" bestFit="1" customWidth="1"/>
    <col min="770" max="770" width="8.44140625" style="393" bestFit="1" customWidth="1"/>
    <col min="771" max="771" width="13.44140625" style="393" bestFit="1" customWidth="1"/>
    <col min="772" max="772" width="5.21875" style="393" bestFit="1" customWidth="1"/>
    <col min="773" max="774" width="10.44140625" style="393" customWidth="1"/>
    <col min="775" max="814" width="9.44140625" style="393" bestFit="1" customWidth="1"/>
    <col min="815" max="1024" width="9.21875" style="393"/>
    <col min="1025" max="1025" width="10.21875" style="393" bestFit="1" customWidth="1"/>
    <col min="1026" max="1026" width="8.44140625" style="393" bestFit="1" customWidth="1"/>
    <col min="1027" max="1027" width="13.44140625" style="393" bestFit="1" customWidth="1"/>
    <col min="1028" max="1028" width="5.21875" style="393" bestFit="1" customWidth="1"/>
    <col min="1029" max="1030" width="10.44140625" style="393" customWidth="1"/>
    <col min="1031" max="1070" width="9.44140625" style="393" bestFit="1" customWidth="1"/>
    <col min="1071" max="1280" width="9.21875" style="393"/>
    <col min="1281" max="1281" width="10.21875" style="393" bestFit="1" customWidth="1"/>
    <col min="1282" max="1282" width="8.44140625" style="393" bestFit="1" customWidth="1"/>
    <col min="1283" max="1283" width="13.44140625" style="393" bestFit="1" customWidth="1"/>
    <col min="1284" max="1284" width="5.21875" style="393" bestFit="1" customWidth="1"/>
    <col min="1285" max="1286" width="10.44140625" style="393" customWidth="1"/>
    <col min="1287" max="1326" width="9.44140625" style="393" bestFit="1" customWidth="1"/>
    <col min="1327" max="1536" width="9.21875" style="393"/>
    <col min="1537" max="1537" width="10.21875" style="393" bestFit="1" customWidth="1"/>
    <col min="1538" max="1538" width="8.44140625" style="393" bestFit="1" customWidth="1"/>
    <col min="1539" max="1539" width="13.44140625" style="393" bestFit="1" customWidth="1"/>
    <col min="1540" max="1540" width="5.21875" style="393" bestFit="1" customWidth="1"/>
    <col min="1541" max="1542" width="10.44140625" style="393" customWidth="1"/>
    <col min="1543" max="1582" width="9.44140625" style="393" bestFit="1" customWidth="1"/>
    <col min="1583" max="1792" width="9.21875" style="393"/>
    <col min="1793" max="1793" width="10.21875" style="393" bestFit="1" customWidth="1"/>
    <col min="1794" max="1794" width="8.44140625" style="393" bestFit="1" customWidth="1"/>
    <col min="1795" max="1795" width="13.44140625" style="393" bestFit="1" customWidth="1"/>
    <col min="1796" max="1796" width="5.21875" style="393" bestFit="1" customWidth="1"/>
    <col min="1797" max="1798" width="10.44140625" style="393" customWidth="1"/>
    <col min="1799" max="1838" width="9.44140625" style="393" bestFit="1" customWidth="1"/>
    <col min="1839" max="2048" width="9.21875" style="393"/>
    <col min="2049" max="2049" width="10.21875" style="393" bestFit="1" customWidth="1"/>
    <col min="2050" max="2050" width="8.44140625" style="393" bestFit="1" customWidth="1"/>
    <col min="2051" max="2051" width="13.44140625" style="393" bestFit="1" customWidth="1"/>
    <col min="2052" max="2052" width="5.21875" style="393" bestFit="1" customWidth="1"/>
    <col min="2053" max="2054" width="10.44140625" style="393" customWidth="1"/>
    <col min="2055" max="2094" width="9.44140625" style="393" bestFit="1" customWidth="1"/>
    <col min="2095" max="2304" width="9.21875" style="393"/>
    <col min="2305" max="2305" width="10.21875" style="393" bestFit="1" customWidth="1"/>
    <col min="2306" max="2306" width="8.44140625" style="393" bestFit="1" customWidth="1"/>
    <col min="2307" max="2307" width="13.44140625" style="393" bestFit="1" customWidth="1"/>
    <col min="2308" max="2308" width="5.21875" style="393" bestFit="1" customWidth="1"/>
    <col min="2309" max="2310" width="10.44140625" style="393" customWidth="1"/>
    <col min="2311" max="2350" width="9.44140625" style="393" bestFit="1" customWidth="1"/>
    <col min="2351" max="2560" width="9.21875" style="393"/>
    <col min="2561" max="2561" width="10.21875" style="393" bestFit="1" customWidth="1"/>
    <col min="2562" max="2562" width="8.44140625" style="393" bestFit="1" customWidth="1"/>
    <col min="2563" max="2563" width="13.44140625" style="393" bestFit="1" customWidth="1"/>
    <col min="2564" max="2564" width="5.21875" style="393" bestFit="1" customWidth="1"/>
    <col min="2565" max="2566" width="10.44140625" style="393" customWidth="1"/>
    <col min="2567" max="2606" width="9.44140625" style="393" bestFit="1" customWidth="1"/>
    <col min="2607" max="2816" width="9.21875" style="393"/>
    <col min="2817" max="2817" width="10.21875" style="393" bestFit="1" customWidth="1"/>
    <col min="2818" max="2818" width="8.44140625" style="393" bestFit="1" customWidth="1"/>
    <col min="2819" max="2819" width="13.44140625" style="393" bestFit="1" customWidth="1"/>
    <col min="2820" max="2820" width="5.21875" style="393" bestFit="1" customWidth="1"/>
    <col min="2821" max="2822" width="10.44140625" style="393" customWidth="1"/>
    <col min="2823" max="2862" width="9.44140625" style="393" bestFit="1" customWidth="1"/>
    <col min="2863" max="3072" width="9.21875" style="393"/>
    <col min="3073" max="3073" width="10.21875" style="393" bestFit="1" customWidth="1"/>
    <col min="3074" max="3074" width="8.44140625" style="393" bestFit="1" customWidth="1"/>
    <col min="3075" max="3075" width="13.44140625" style="393" bestFit="1" customWidth="1"/>
    <col min="3076" max="3076" width="5.21875" style="393" bestFit="1" customWidth="1"/>
    <col min="3077" max="3078" width="10.44140625" style="393" customWidth="1"/>
    <col min="3079" max="3118" width="9.44140625" style="393" bestFit="1" customWidth="1"/>
    <col min="3119" max="3328" width="9.21875" style="393"/>
    <col min="3329" max="3329" width="10.21875" style="393" bestFit="1" customWidth="1"/>
    <col min="3330" max="3330" width="8.44140625" style="393" bestFit="1" customWidth="1"/>
    <col min="3331" max="3331" width="13.44140625" style="393" bestFit="1" customWidth="1"/>
    <col min="3332" max="3332" width="5.21875" style="393" bestFit="1" customWidth="1"/>
    <col min="3333" max="3334" width="10.44140625" style="393" customWidth="1"/>
    <col min="3335" max="3374" width="9.44140625" style="393" bestFit="1" customWidth="1"/>
    <col min="3375" max="3584" width="9.21875" style="393"/>
    <col min="3585" max="3585" width="10.21875" style="393" bestFit="1" customWidth="1"/>
    <col min="3586" max="3586" width="8.44140625" style="393" bestFit="1" customWidth="1"/>
    <col min="3587" max="3587" width="13.44140625" style="393" bestFit="1" customWidth="1"/>
    <col min="3588" max="3588" width="5.21875" style="393" bestFit="1" customWidth="1"/>
    <col min="3589" max="3590" width="10.44140625" style="393" customWidth="1"/>
    <col min="3591" max="3630" width="9.44140625" style="393" bestFit="1" customWidth="1"/>
    <col min="3631" max="3840" width="9.21875" style="393"/>
    <col min="3841" max="3841" width="10.21875" style="393" bestFit="1" customWidth="1"/>
    <col min="3842" max="3842" width="8.44140625" style="393" bestFit="1" customWidth="1"/>
    <col min="3843" max="3843" width="13.44140625" style="393" bestFit="1" customWidth="1"/>
    <col min="3844" max="3844" width="5.21875" style="393" bestFit="1" customWidth="1"/>
    <col min="3845" max="3846" width="10.44140625" style="393" customWidth="1"/>
    <col min="3847" max="3886" width="9.44140625" style="393" bestFit="1" customWidth="1"/>
    <col min="3887" max="4096" width="9.21875" style="393"/>
    <col min="4097" max="4097" width="10.21875" style="393" bestFit="1" customWidth="1"/>
    <col min="4098" max="4098" width="8.44140625" style="393" bestFit="1" customWidth="1"/>
    <col min="4099" max="4099" width="13.44140625" style="393" bestFit="1" customWidth="1"/>
    <col min="4100" max="4100" width="5.21875" style="393" bestFit="1" customWidth="1"/>
    <col min="4101" max="4102" width="10.44140625" style="393" customWidth="1"/>
    <col min="4103" max="4142" width="9.44140625" style="393" bestFit="1" customWidth="1"/>
    <col min="4143" max="4352" width="9.21875" style="393"/>
    <col min="4353" max="4353" width="10.21875" style="393" bestFit="1" customWidth="1"/>
    <col min="4354" max="4354" width="8.44140625" style="393" bestFit="1" customWidth="1"/>
    <col min="4355" max="4355" width="13.44140625" style="393" bestFit="1" customWidth="1"/>
    <col min="4356" max="4356" width="5.21875" style="393" bestFit="1" customWidth="1"/>
    <col min="4357" max="4358" width="10.44140625" style="393" customWidth="1"/>
    <col min="4359" max="4398" width="9.44140625" style="393" bestFit="1" customWidth="1"/>
    <col min="4399" max="4608" width="9.21875" style="393"/>
    <col min="4609" max="4609" width="10.21875" style="393" bestFit="1" customWidth="1"/>
    <col min="4610" max="4610" width="8.44140625" style="393" bestFit="1" customWidth="1"/>
    <col min="4611" max="4611" width="13.44140625" style="393" bestFit="1" customWidth="1"/>
    <col min="4612" max="4612" width="5.21875" style="393" bestFit="1" customWidth="1"/>
    <col min="4613" max="4614" width="10.44140625" style="393" customWidth="1"/>
    <col min="4615" max="4654" width="9.44140625" style="393" bestFit="1" customWidth="1"/>
    <col min="4655" max="4864" width="9.21875" style="393"/>
    <col min="4865" max="4865" width="10.21875" style="393" bestFit="1" customWidth="1"/>
    <col min="4866" max="4866" width="8.44140625" style="393" bestFit="1" customWidth="1"/>
    <col min="4867" max="4867" width="13.44140625" style="393" bestFit="1" customWidth="1"/>
    <col min="4868" max="4868" width="5.21875" style="393" bestFit="1" customWidth="1"/>
    <col min="4869" max="4870" width="10.44140625" style="393" customWidth="1"/>
    <col min="4871" max="4910" width="9.44140625" style="393" bestFit="1" customWidth="1"/>
    <col min="4911" max="5120" width="9.21875" style="393"/>
    <col min="5121" max="5121" width="10.21875" style="393" bestFit="1" customWidth="1"/>
    <col min="5122" max="5122" width="8.44140625" style="393" bestFit="1" customWidth="1"/>
    <col min="5123" max="5123" width="13.44140625" style="393" bestFit="1" customWidth="1"/>
    <col min="5124" max="5124" width="5.21875" style="393" bestFit="1" customWidth="1"/>
    <col min="5125" max="5126" width="10.44140625" style="393" customWidth="1"/>
    <col min="5127" max="5166" width="9.44140625" style="393" bestFit="1" customWidth="1"/>
    <col min="5167" max="5376" width="9.21875" style="393"/>
    <col min="5377" max="5377" width="10.21875" style="393" bestFit="1" customWidth="1"/>
    <col min="5378" max="5378" width="8.44140625" style="393" bestFit="1" customWidth="1"/>
    <col min="5379" max="5379" width="13.44140625" style="393" bestFit="1" customWidth="1"/>
    <col min="5380" max="5380" width="5.21875" style="393" bestFit="1" customWidth="1"/>
    <col min="5381" max="5382" width="10.44140625" style="393" customWidth="1"/>
    <col min="5383" max="5422" width="9.44140625" style="393" bestFit="1" customWidth="1"/>
    <col min="5423" max="5632" width="9.21875" style="393"/>
    <col min="5633" max="5633" width="10.21875" style="393" bestFit="1" customWidth="1"/>
    <col min="5634" max="5634" width="8.44140625" style="393" bestFit="1" customWidth="1"/>
    <col min="5635" max="5635" width="13.44140625" style="393" bestFit="1" customWidth="1"/>
    <col min="5636" max="5636" width="5.21875" style="393" bestFit="1" customWidth="1"/>
    <col min="5637" max="5638" width="10.44140625" style="393" customWidth="1"/>
    <col min="5639" max="5678" width="9.44140625" style="393" bestFit="1" customWidth="1"/>
    <col min="5679" max="5888" width="9.21875" style="393"/>
    <col min="5889" max="5889" width="10.21875" style="393" bestFit="1" customWidth="1"/>
    <col min="5890" max="5890" width="8.44140625" style="393" bestFit="1" customWidth="1"/>
    <col min="5891" max="5891" width="13.44140625" style="393" bestFit="1" customWidth="1"/>
    <col min="5892" max="5892" width="5.21875" style="393" bestFit="1" customWidth="1"/>
    <col min="5893" max="5894" width="10.44140625" style="393" customWidth="1"/>
    <col min="5895" max="5934" width="9.44140625" style="393" bestFit="1" customWidth="1"/>
    <col min="5935" max="6144" width="9.21875" style="393"/>
    <col min="6145" max="6145" width="10.21875" style="393" bestFit="1" customWidth="1"/>
    <col min="6146" max="6146" width="8.44140625" style="393" bestFit="1" customWidth="1"/>
    <col min="6147" max="6147" width="13.44140625" style="393" bestFit="1" customWidth="1"/>
    <col min="6148" max="6148" width="5.21875" style="393" bestFit="1" customWidth="1"/>
    <col min="6149" max="6150" width="10.44140625" style="393" customWidth="1"/>
    <col min="6151" max="6190" width="9.44140625" style="393" bestFit="1" customWidth="1"/>
    <col min="6191" max="6400" width="9.21875" style="393"/>
    <col min="6401" max="6401" width="10.21875" style="393" bestFit="1" customWidth="1"/>
    <col min="6402" max="6402" width="8.44140625" style="393" bestFit="1" customWidth="1"/>
    <col min="6403" max="6403" width="13.44140625" style="393" bestFit="1" customWidth="1"/>
    <col min="6404" max="6404" width="5.21875" style="393" bestFit="1" customWidth="1"/>
    <col min="6405" max="6406" width="10.44140625" style="393" customWidth="1"/>
    <col min="6407" max="6446" width="9.44140625" style="393" bestFit="1" customWidth="1"/>
    <col min="6447" max="6656" width="9.21875" style="393"/>
    <col min="6657" max="6657" width="10.21875" style="393" bestFit="1" customWidth="1"/>
    <col min="6658" max="6658" width="8.44140625" style="393" bestFit="1" customWidth="1"/>
    <col min="6659" max="6659" width="13.44140625" style="393" bestFit="1" customWidth="1"/>
    <col min="6660" max="6660" width="5.21875" style="393" bestFit="1" customWidth="1"/>
    <col min="6661" max="6662" width="10.44140625" style="393" customWidth="1"/>
    <col min="6663" max="6702" width="9.44140625" style="393" bestFit="1" customWidth="1"/>
    <col min="6703" max="6912" width="9.21875" style="393"/>
    <col min="6913" max="6913" width="10.21875" style="393" bestFit="1" customWidth="1"/>
    <col min="6914" max="6914" width="8.44140625" style="393" bestFit="1" customWidth="1"/>
    <col min="6915" max="6915" width="13.44140625" style="393" bestFit="1" customWidth="1"/>
    <col min="6916" max="6916" width="5.21875" style="393" bestFit="1" customWidth="1"/>
    <col min="6917" max="6918" width="10.44140625" style="393" customWidth="1"/>
    <col min="6919" max="6958" width="9.44140625" style="393" bestFit="1" customWidth="1"/>
    <col min="6959" max="7168" width="9.21875" style="393"/>
    <col min="7169" max="7169" width="10.21875" style="393" bestFit="1" customWidth="1"/>
    <col min="7170" max="7170" width="8.44140625" style="393" bestFit="1" customWidth="1"/>
    <col min="7171" max="7171" width="13.44140625" style="393" bestFit="1" customWidth="1"/>
    <col min="7172" max="7172" width="5.21875" style="393" bestFit="1" customWidth="1"/>
    <col min="7173" max="7174" width="10.44140625" style="393" customWidth="1"/>
    <col min="7175" max="7214" width="9.44140625" style="393" bestFit="1" customWidth="1"/>
    <col min="7215" max="7424" width="9.21875" style="393"/>
    <col min="7425" max="7425" width="10.21875" style="393" bestFit="1" customWidth="1"/>
    <col min="7426" max="7426" width="8.44140625" style="393" bestFit="1" customWidth="1"/>
    <col min="7427" max="7427" width="13.44140625" style="393" bestFit="1" customWidth="1"/>
    <col min="7428" max="7428" width="5.21875" style="393" bestFit="1" customWidth="1"/>
    <col min="7429" max="7430" width="10.44140625" style="393" customWidth="1"/>
    <col min="7431" max="7470" width="9.44140625" style="393" bestFit="1" customWidth="1"/>
    <col min="7471" max="7680" width="9.21875" style="393"/>
    <col min="7681" max="7681" width="10.21875" style="393" bestFit="1" customWidth="1"/>
    <col min="7682" max="7682" width="8.44140625" style="393" bestFit="1" customWidth="1"/>
    <col min="7683" max="7683" width="13.44140625" style="393" bestFit="1" customWidth="1"/>
    <col min="7684" max="7684" width="5.21875" style="393" bestFit="1" customWidth="1"/>
    <col min="7685" max="7686" width="10.44140625" style="393" customWidth="1"/>
    <col min="7687" max="7726" width="9.44140625" style="393" bestFit="1" customWidth="1"/>
    <col min="7727" max="7936" width="9.21875" style="393"/>
    <col min="7937" max="7937" width="10.21875" style="393" bestFit="1" customWidth="1"/>
    <col min="7938" max="7938" width="8.44140625" style="393" bestFit="1" customWidth="1"/>
    <col min="7939" max="7939" width="13.44140625" style="393" bestFit="1" customWidth="1"/>
    <col min="7940" max="7940" width="5.21875" style="393" bestFit="1" customWidth="1"/>
    <col min="7941" max="7942" width="10.44140625" style="393" customWidth="1"/>
    <col min="7943" max="7982" width="9.44140625" style="393" bestFit="1" customWidth="1"/>
    <col min="7983" max="8192" width="9.21875" style="393"/>
    <col min="8193" max="8193" width="10.21875" style="393" bestFit="1" customWidth="1"/>
    <col min="8194" max="8194" width="8.44140625" style="393" bestFit="1" customWidth="1"/>
    <col min="8195" max="8195" width="13.44140625" style="393" bestFit="1" customWidth="1"/>
    <col min="8196" max="8196" width="5.21875" style="393" bestFit="1" customWidth="1"/>
    <col min="8197" max="8198" width="10.44140625" style="393" customWidth="1"/>
    <col min="8199" max="8238" width="9.44140625" style="393" bestFit="1" customWidth="1"/>
    <col min="8239" max="8448" width="9.21875" style="393"/>
    <col min="8449" max="8449" width="10.21875" style="393" bestFit="1" customWidth="1"/>
    <col min="8450" max="8450" width="8.44140625" style="393" bestFit="1" customWidth="1"/>
    <col min="8451" max="8451" width="13.44140625" style="393" bestFit="1" customWidth="1"/>
    <col min="8452" max="8452" width="5.21875" style="393" bestFit="1" customWidth="1"/>
    <col min="8453" max="8454" width="10.44140625" style="393" customWidth="1"/>
    <col min="8455" max="8494" width="9.44140625" style="393" bestFit="1" customWidth="1"/>
    <col min="8495" max="8704" width="9.21875" style="393"/>
    <col min="8705" max="8705" width="10.21875" style="393" bestFit="1" customWidth="1"/>
    <col min="8706" max="8706" width="8.44140625" style="393" bestFit="1" customWidth="1"/>
    <col min="8707" max="8707" width="13.44140625" style="393" bestFit="1" customWidth="1"/>
    <col min="8708" max="8708" width="5.21875" style="393" bestFit="1" customWidth="1"/>
    <col min="8709" max="8710" width="10.44140625" style="393" customWidth="1"/>
    <col min="8711" max="8750" width="9.44140625" style="393" bestFit="1" customWidth="1"/>
    <col min="8751" max="8960" width="9.21875" style="393"/>
    <col min="8961" max="8961" width="10.21875" style="393" bestFit="1" customWidth="1"/>
    <col min="8962" max="8962" width="8.44140625" style="393" bestFit="1" customWidth="1"/>
    <col min="8963" max="8963" width="13.44140625" style="393" bestFit="1" customWidth="1"/>
    <col min="8964" max="8964" width="5.21875" style="393" bestFit="1" customWidth="1"/>
    <col min="8965" max="8966" width="10.44140625" style="393" customWidth="1"/>
    <col min="8967" max="9006" width="9.44140625" style="393" bestFit="1" customWidth="1"/>
    <col min="9007" max="9216" width="9.21875" style="393"/>
    <col min="9217" max="9217" width="10.21875" style="393" bestFit="1" customWidth="1"/>
    <col min="9218" max="9218" width="8.44140625" style="393" bestFit="1" customWidth="1"/>
    <col min="9219" max="9219" width="13.44140625" style="393" bestFit="1" customWidth="1"/>
    <col min="9220" max="9220" width="5.21875" style="393" bestFit="1" customWidth="1"/>
    <col min="9221" max="9222" width="10.44140625" style="393" customWidth="1"/>
    <col min="9223" max="9262" width="9.44140625" style="393" bestFit="1" customWidth="1"/>
    <col min="9263" max="9472" width="9.21875" style="393"/>
    <col min="9473" max="9473" width="10.21875" style="393" bestFit="1" customWidth="1"/>
    <col min="9474" max="9474" width="8.44140625" style="393" bestFit="1" customWidth="1"/>
    <col min="9475" max="9475" width="13.44140625" style="393" bestFit="1" customWidth="1"/>
    <col min="9476" max="9476" width="5.21875" style="393" bestFit="1" customWidth="1"/>
    <col min="9477" max="9478" width="10.44140625" style="393" customWidth="1"/>
    <col min="9479" max="9518" width="9.44140625" style="393" bestFit="1" customWidth="1"/>
    <col min="9519" max="9728" width="9.21875" style="393"/>
    <col min="9729" max="9729" width="10.21875" style="393" bestFit="1" customWidth="1"/>
    <col min="9730" max="9730" width="8.44140625" style="393" bestFit="1" customWidth="1"/>
    <col min="9731" max="9731" width="13.44140625" style="393" bestFit="1" customWidth="1"/>
    <col min="9732" max="9732" width="5.21875" style="393" bestFit="1" customWidth="1"/>
    <col min="9733" max="9734" width="10.44140625" style="393" customWidth="1"/>
    <col min="9735" max="9774" width="9.44140625" style="393" bestFit="1" customWidth="1"/>
    <col min="9775" max="9984" width="9.21875" style="393"/>
    <col min="9985" max="9985" width="10.21875" style="393" bestFit="1" customWidth="1"/>
    <col min="9986" max="9986" width="8.44140625" style="393" bestFit="1" customWidth="1"/>
    <col min="9987" max="9987" width="13.44140625" style="393" bestFit="1" customWidth="1"/>
    <col min="9988" max="9988" width="5.21875" style="393" bestFit="1" customWidth="1"/>
    <col min="9989" max="9990" width="10.44140625" style="393" customWidth="1"/>
    <col min="9991" max="10030" width="9.44140625" style="393" bestFit="1" customWidth="1"/>
    <col min="10031" max="10240" width="9.21875" style="393"/>
    <col min="10241" max="10241" width="10.21875" style="393" bestFit="1" customWidth="1"/>
    <col min="10242" max="10242" width="8.44140625" style="393" bestFit="1" customWidth="1"/>
    <col min="10243" max="10243" width="13.44140625" style="393" bestFit="1" customWidth="1"/>
    <col min="10244" max="10244" width="5.21875" style="393" bestFit="1" customWidth="1"/>
    <col min="10245" max="10246" width="10.44140625" style="393" customWidth="1"/>
    <col min="10247" max="10286" width="9.44140625" style="393" bestFit="1" customWidth="1"/>
    <col min="10287" max="10496" width="9.21875" style="393"/>
    <col min="10497" max="10497" width="10.21875" style="393" bestFit="1" customWidth="1"/>
    <col min="10498" max="10498" width="8.44140625" style="393" bestFit="1" customWidth="1"/>
    <col min="10499" max="10499" width="13.44140625" style="393" bestFit="1" customWidth="1"/>
    <col min="10500" max="10500" width="5.21875" style="393" bestFit="1" customWidth="1"/>
    <col min="10501" max="10502" width="10.44140625" style="393" customWidth="1"/>
    <col min="10503" max="10542" width="9.44140625" style="393" bestFit="1" customWidth="1"/>
    <col min="10543" max="10752" width="9.21875" style="393"/>
    <col min="10753" max="10753" width="10.21875" style="393" bestFit="1" customWidth="1"/>
    <col min="10754" max="10754" width="8.44140625" style="393" bestFit="1" customWidth="1"/>
    <col min="10755" max="10755" width="13.44140625" style="393" bestFit="1" customWidth="1"/>
    <col min="10756" max="10756" width="5.21875" style="393" bestFit="1" customWidth="1"/>
    <col min="10757" max="10758" width="10.44140625" style="393" customWidth="1"/>
    <col min="10759" max="10798" width="9.44140625" style="393" bestFit="1" customWidth="1"/>
    <col min="10799" max="11008" width="9.21875" style="393"/>
    <col min="11009" max="11009" width="10.21875" style="393" bestFit="1" customWidth="1"/>
    <col min="11010" max="11010" width="8.44140625" style="393" bestFit="1" customWidth="1"/>
    <col min="11011" max="11011" width="13.44140625" style="393" bestFit="1" customWidth="1"/>
    <col min="11012" max="11012" width="5.21875" style="393" bestFit="1" customWidth="1"/>
    <col min="11013" max="11014" width="10.44140625" style="393" customWidth="1"/>
    <col min="11015" max="11054" width="9.44140625" style="393" bestFit="1" customWidth="1"/>
    <col min="11055" max="11264" width="9.21875" style="393"/>
    <col min="11265" max="11265" width="10.21875" style="393" bestFit="1" customWidth="1"/>
    <col min="11266" max="11266" width="8.44140625" style="393" bestFit="1" customWidth="1"/>
    <col min="11267" max="11267" width="13.44140625" style="393" bestFit="1" customWidth="1"/>
    <col min="11268" max="11268" width="5.21875" style="393" bestFit="1" customWidth="1"/>
    <col min="11269" max="11270" width="10.44140625" style="393" customWidth="1"/>
    <col min="11271" max="11310" width="9.44140625" style="393" bestFit="1" customWidth="1"/>
    <col min="11311" max="11520" width="9.21875" style="393"/>
    <col min="11521" max="11521" width="10.21875" style="393" bestFit="1" customWidth="1"/>
    <col min="11522" max="11522" width="8.44140625" style="393" bestFit="1" customWidth="1"/>
    <col min="11523" max="11523" width="13.44140625" style="393" bestFit="1" customWidth="1"/>
    <col min="11524" max="11524" width="5.21875" style="393" bestFit="1" customWidth="1"/>
    <col min="11525" max="11526" width="10.44140625" style="393" customWidth="1"/>
    <col min="11527" max="11566" width="9.44140625" style="393" bestFit="1" customWidth="1"/>
    <col min="11567" max="11776" width="9.21875" style="393"/>
    <col min="11777" max="11777" width="10.21875" style="393" bestFit="1" customWidth="1"/>
    <col min="11778" max="11778" width="8.44140625" style="393" bestFit="1" customWidth="1"/>
    <col min="11779" max="11779" width="13.44140625" style="393" bestFit="1" customWidth="1"/>
    <col min="11780" max="11780" width="5.21875" style="393" bestFit="1" customWidth="1"/>
    <col min="11781" max="11782" width="10.44140625" style="393" customWidth="1"/>
    <col min="11783" max="11822" width="9.44140625" style="393" bestFit="1" customWidth="1"/>
    <col min="11823" max="12032" width="9.21875" style="393"/>
    <col min="12033" max="12033" width="10.21875" style="393" bestFit="1" customWidth="1"/>
    <col min="12034" max="12034" width="8.44140625" style="393" bestFit="1" customWidth="1"/>
    <col min="12035" max="12035" width="13.44140625" style="393" bestFit="1" customWidth="1"/>
    <col min="12036" max="12036" width="5.21875" style="393" bestFit="1" customWidth="1"/>
    <col min="12037" max="12038" width="10.44140625" style="393" customWidth="1"/>
    <col min="12039" max="12078" width="9.44140625" style="393" bestFit="1" customWidth="1"/>
    <col min="12079" max="12288" width="9.21875" style="393"/>
    <col min="12289" max="12289" width="10.21875" style="393" bestFit="1" customWidth="1"/>
    <col min="12290" max="12290" width="8.44140625" style="393" bestFit="1" customWidth="1"/>
    <col min="12291" max="12291" width="13.44140625" style="393" bestFit="1" customWidth="1"/>
    <col min="12292" max="12292" width="5.21875" style="393" bestFit="1" customWidth="1"/>
    <col min="12293" max="12294" width="10.44140625" style="393" customWidth="1"/>
    <col min="12295" max="12334" width="9.44140625" style="393" bestFit="1" customWidth="1"/>
    <col min="12335" max="12544" width="9.21875" style="393"/>
    <col min="12545" max="12545" width="10.21875" style="393" bestFit="1" customWidth="1"/>
    <col min="12546" max="12546" width="8.44140625" style="393" bestFit="1" customWidth="1"/>
    <col min="12547" max="12547" width="13.44140625" style="393" bestFit="1" customWidth="1"/>
    <col min="12548" max="12548" width="5.21875" style="393" bestFit="1" customWidth="1"/>
    <col min="12549" max="12550" width="10.44140625" style="393" customWidth="1"/>
    <col min="12551" max="12590" width="9.44140625" style="393" bestFit="1" customWidth="1"/>
    <col min="12591" max="12800" width="9.21875" style="393"/>
    <col min="12801" max="12801" width="10.21875" style="393" bestFit="1" customWidth="1"/>
    <col min="12802" max="12802" width="8.44140625" style="393" bestFit="1" customWidth="1"/>
    <col min="12803" max="12803" width="13.44140625" style="393" bestFit="1" customWidth="1"/>
    <col min="12804" max="12804" width="5.21875" style="393" bestFit="1" customWidth="1"/>
    <col min="12805" max="12806" width="10.44140625" style="393" customWidth="1"/>
    <col min="12807" max="12846" width="9.44140625" style="393" bestFit="1" customWidth="1"/>
    <col min="12847" max="13056" width="9.21875" style="393"/>
    <col min="13057" max="13057" width="10.21875" style="393" bestFit="1" customWidth="1"/>
    <col min="13058" max="13058" width="8.44140625" style="393" bestFit="1" customWidth="1"/>
    <col min="13059" max="13059" width="13.44140625" style="393" bestFit="1" customWidth="1"/>
    <col min="13060" max="13060" width="5.21875" style="393" bestFit="1" customWidth="1"/>
    <col min="13061" max="13062" width="10.44140625" style="393" customWidth="1"/>
    <col min="13063" max="13102" width="9.44140625" style="393" bestFit="1" customWidth="1"/>
    <col min="13103" max="13312" width="9.21875" style="393"/>
    <col min="13313" max="13313" width="10.21875" style="393" bestFit="1" customWidth="1"/>
    <col min="13314" max="13314" width="8.44140625" style="393" bestFit="1" customWidth="1"/>
    <col min="13315" max="13315" width="13.44140625" style="393" bestFit="1" customWidth="1"/>
    <col min="13316" max="13316" width="5.21875" style="393" bestFit="1" customWidth="1"/>
    <col min="13317" max="13318" width="10.44140625" style="393" customWidth="1"/>
    <col min="13319" max="13358" width="9.44140625" style="393" bestFit="1" customWidth="1"/>
    <col min="13359" max="13568" width="9.21875" style="393"/>
    <col min="13569" max="13569" width="10.21875" style="393" bestFit="1" customWidth="1"/>
    <col min="13570" max="13570" width="8.44140625" style="393" bestFit="1" customWidth="1"/>
    <col min="13571" max="13571" width="13.44140625" style="393" bestFit="1" customWidth="1"/>
    <col min="13572" max="13572" width="5.21875" style="393" bestFit="1" customWidth="1"/>
    <col min="13573" max="13574" width="10.44140625" style="393" customWidth="1"/>
    <col min="13575" max="13614" width="9.44140625" style="393" bestFit="1" customWidth="1"/>
    <col min="13615" max="13824" width="9.21875" style="393"/>
    <col min="13825" max="13825" width="10.21875" style="393" bestFit="1" customWidth="1"/>
    <col min="13826" max="13826" width="8.44140625" style="393" bestFit="1" customWidth="1"/>
    <col min="13827" max="13827" width="13.44140625" style="393" bestFit="1" customWidth="1"/>
    <col min="13828" max="13828" width="5.21875" style="393" bestFit="1" customWidth="1"/>
    <col min="13829" max="13830" width="10.44140625" style="393" customWidth="1"/>
    <col min="13831" max="13870" width="9.44140625" style="393" bestFit="1" customWidth="1"/>
    <col min="13871" max="14080" width="9.21875" style="393"/>
    <col min="14081" max="14081" width="10.21875" style="393" bestFit="1" customWidth="1"/>
    <col min="14082" max="14082" width="8.44140625" style="393" bestFit="1" customWidth="1"/>
    <col min="14083" max="14083" width="13.44140625" style="393" bestFit="1" customWidth="1"/>
    <col min="14084" max="14084" width="5.21875" style="393" bestFit="1" customWidth="1"/>
    <col min="14085" max="14086" width="10.44140625" style="393" customWidth="1"/>
    <col min="14087" max="14126" width="9.44140625" style="393" bestFit="1" customWidth="1"/>
    <col min="14127" max="14336" width="9.21875" style="393"/>
    <col min="14337" max="14337" width="10.21875" style="393" bestFit="1" customWidth="1"/>
    <col min="14338" max="14338" width="8.44140625" style="393" bestFit="1" customWidth="1"/>
    <col min="14339" max="14339" width="13.44140625" style="393" bestFit="1" customWidth="1"/>
    <col min="14340" max="14340" width="5.21875" style="393" bestFit="1" customWidth="1"/>
    <col min="14341" max="14342" width="10.44140625" style="393" customWidth="1"/>
    <col min="14343" max="14382" width="9.44140625" style="393" bestFit="1" customWidth="1"/>
    <col min="14383" max="14592" width="9.21875" style="393"/>
    <col min="14593" max="14593" width="10.21875" style="393" bestFit="1" customWidth="1"/>
    <col min="14594" max="14594" width="8.44140625" style="393" bestFit="1" customWidth="1"/>
    <col min="14595" max="14595" width="13.44140625" style="393" bestFit="1" customWidth="1"/>
    <col min="14596" max="14596" width="5.21875" style="393" bestFit="1" customWidth="1"/>
    <col min="14597" max="14598" width="10.44140625" style="393" customWidth="1"/>
    <col min="14599" max="14638" width="9.44140625" style="393" bestFit="1" customWidth="1"/>
    <col min="14639" max="14848" width="9.21875" style="393"/>
    <col min="14849" max="14849" width="10.21875" style="393" bestFit="1" customWidth="1"/>
    <col min="14850" max="14850" width="8.44140625" style="393" bestFit="1" customWidth="1"/>
    <col min="14851" max="14851" width="13.44140625" style="393" bestFit="1" customWidth="1"/>
    <col min="14852" max="14852" width="5.21875" style="393" bestFit="1" customWidth="1"/>
    <col min="14853" max="14854" width="10.44140625" style="393" customWidth="1"/>
    <col min="14855" max="14894" width="9.44140625" style="393" bestFit="1" customWidth="1"/>
    <col min="14895" max="15104" width="9.21875" style="393"/>
    <col min="15105" max="15105" width="10.21875" style="393" bestFit="1" customWidth="1"/>
    <col min="15106" max="15106" width="8.44140625" style="393" bestFit="1" customWidth="1"/>
    <col min="15107" max="15107" width="13.44140625" style="393" bestFit="1" customWidth="1"/>
    <col min="15108" max="15108" width="5.21875" style="393" bestFit="1" customWidth="1"/>
    <col min="15109" max="15110" width="10.44140625" style="393" customWidth="1"/>
    <col min="15111" max="15150" width="9.44140625" style="393" bestFit="1" customWidth="1"/>
    <col min="15151" max="15360" width="9.21875" style="393"/>
    <col min="15361" max="15361" width="10.21875" style="393" bestFit="1" customWidth="1"/>
    <col min="15362" max="15362" width="8.44140625" style="393" bestFit="1" customWidth="1"/>
    <col min="15363" max="15363" width="13.44140625" style="393" bestFit="1" customWidth="1"/>
    <col min="15364" max="15364" width="5.21875" style="393" bestFit="1" customWidth="1"/>
    <col min="15365" max="15366" width="10.44140625" style="393" customWidth="1"/>
    <col min="15367" max="15406" width="9.44140625" style="393" bestFit="1" customWidth="1"/>
    <col min="15407" max="15616" width="9.21875" style="393"/>
    <col min="15617" max="15617" width="10.21875" style="393" bestFit="1" customWidth="1"/>
    <col min="15618" max="15618" width="8.44140625" style="393" bestFit="1" customWidth="1"/>
    <col min="15619" max="15619" width="13.44140625" style="393" bestFit="1" customWidth="1"/>
    <col min="15620" max="15620" width="5.21875" style="393" bestFit="1" customWidth="1"/>
    <col min="15621" max="15622" width="10.44140625" style="393" customWidth="1"/>
    <col min="15623" max="15662" width="9.44140625" style="393" bestFit="1" customWidth="1"/>
    <col min="15663" max="15872" width="9.21875" style="393"/>
    <col min="15873" max="15873" width="10.21875" style="393" bestFit="1" customWidth="1"/>
    <col min="15874" max="15874" width="8.44140625" style="393" bestFit="1" customWidth="1"/>
    <col min="15875" max="15875" width="13.44140625" style="393" bestFit="1" customWidth="1"/>
    <col min="15876" max="15876" width="5.21875" style="393" bestFit="1" customWidth="1"/>
    <col min="15877" max="15878" width="10.44140625" style="393" customWidth="1"/>
    <col min="15879" max="15918" width="9.44140625" style="393" bestFit="1" customWidth="1"/>
    <col min="15919" max="16128" width="9.21875" style="393"/>
    <col min="16129" max="16129" width="10.21875" style="393" bestFit="1" customWidth="1"/>
    <col min="16130" max="16130" width="8.44140625" style="393" bestFit="1" customWidth="1"/>
    <col min="16131" max="16131" width="13.44140625" style="393" bestFit="1" customWidth="1"/>
    <col min="16132" max="16132" width="5.21875" style="393" bestFit="1" customWidth="1"/>
    <col min="16133" max="16134" width="10.44140625" style="393" customWidth="1"/>
    <col min="16135" max="16174" width="9.44140625" style="393" bestFit="1" customWidth="1"/>
    <col min="16175" max="16384" width="9.21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topLeftCell="A52" zoomScale="80" zoomScaleNormal="80" workbookViewId="0">
      <selection activeCell="AB29" sqref="AB29"/>
    </sheetView>
  </sheetViews>
  <sheetFormatPr defaultColWidth="9.21875" defaultRowHeight="13.2"/>
  <cols>
    <col min="1" max="1" width="2" style="606" bestFit="1" customWidth="1"/>
    <col min="2" max="2" width="9.44140625" style="606" bestFit="1" customWidth="1"/>
    <col min="3" max="3" width="18.218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21875" style="606" customWidth="1"/>
    <col min="12" max="12" width="10" style="606" customWidth="1"/>
    <col min="13" max="13" width="10.44140625" style="606" customWidth="1"/>
    <col min="14" max="14" width="11.44140625" style="606" customWidth="1"/>
    <col min="15" max="15" width="8.218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218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21875" style="606" customWidth="1"/>
    <col min="37" max="37" width="16.21875" style="606" customWidth="1"/>
    <col min="38" max="38" width="16.44140625" style="606" customWidth="1"/>
    <col min="39" max="40" width="7.44140625" style="606" customWidth="1"/>
    <col min="41" max="41" width="3.44140625" style="606" customWidth="1"/>
    <col min="42" max="42" width="17.44140625" style="606" customWidth="1"/>
    <col min="43" max="43" width="9.21875" style="606"/>
    <col min="44" max="45" width="13.44140625" style="606" customWidth="1"/>
    <col min="46" max="16384" width="9.218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f>IF([25]Refineries!M48&gt;0,[25]Refineries!M48/SUM([25]Refineries!M$48:M$55)*1.01,0)</f>
        <v>3.2212637461154256E-2</v>
      </c>
      <c r="J9" s="619">
        <f>IF([25]Refineries!N48&gt;0,[25]Refineries!N48/SUM([25]Refineries!N$48:N$55)*1.01,0)</f>
        <v>3.5046582452311244E-2</v>
      </c>
      <c r="K9" s="619">
        <f>IF([25]Refineries!O48&gt;0,[25]Refineries!O48/SUM([25]Refineries!O$48:O$55)*1.01,0)</f>
        <v>3.7491992707527247E-2</v>
      </c>
      <c r="L9" s="619">
        <f>IF([25]Refineries!P48&gt;0,[25]Refineries!P48/SUM([25]Refineries!P$48:P$55)*1.01,0)</f>
        <v>3.2194737357643437E-2</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f>IF([25]Refineries!M49&gt;0,[25]Refineries!M49/SUM([25]Refineries!M$48:M$55)*1.01,0)</f>
        <v>3.9169043559497081E-2</v>
      </c>
      <c r="J10" s="619">
        <f>IF([25]Refineries!N49&gt;0,[25]Refineries!N49/SUM([25]Refineries!N$48:N$55)*1.01,0)</f>
        <v>6.331488180010035E-2</v>
      </c>
      <c r="K10" s="619">
        <f>IF([25]Refineries!O49&gt;0,[25]Refineries!O49/SUM([25]Refineries!O$48:O$55)*1.01,0)</f>
        <v>7.1662883927170476E-2</v>
      </c>
      <c r="L10" s="619">
        <f>IF([25]Refineries!P49&gt;0,[25]Refineries!P49/SUM([25]Refineries!P$48:P$55)*1.01,0)</f>
        <v>6.13523357566087E-2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f>IF([25]Refineries!M50&gt;0,[25]Refineries!M50/SUM([25]Refineries!M$48:M$55)*1.01,0)</f>
        <v>2.0730892064254509E-2</v>
      </c>
      <c r="J11" s="619">
        <f>IF([25]Refineries!N50&gt;0,[25]Refineries!N50/SUM([25]Refineries!N$48:N$55)*1.01,0)</f>
        <v>1.9276147721917703E-2</v>
      </c>
      <c r="K11" s="619">
        <f>IF([25]Refineries!O50&gt;0,[25]Refineries!O50/SUM([25]Refineries!O$48:O$55)*1.01,0)</f>
        <v>2.2223364767913117E-2</v>
      </c>
      <c r="L11" s="619">
        <f>IF([25]Refineries!P50&gt;0,[25]Refineries!P50/SUM([25]Refineries!P$48:P$55)*1.01,0)</f>
        <v>2.2077466587790483E-2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f>IF([25]Refineries!M51&gt;0,[25]Refineries!M51/SUM([25]Refineries!M$48:M$55)*1.01,0)</f>
        <v>0.30785449335848392</v>
      </c>
      <c r="J12" s="619">
        <f>IF([25]Refineries!N51&gt;0,[25]Refineries!N51/SUM([25]Refineries!N$48:N$55)*1.01,0)</f>
        <v>0.29037528016698411</v>
      </c>
      <c r="K12" s="619">
        <f>IF([25]Refineries!O51&gt;0,[25]Refineries!O51/SUM([25]Refineries!O$48:O$55)*1.01,0)</f>
        <v>0.30914592669345237</v>
      </c>
      <c r="L12" s="619">
        <f>IF([25]Refineries!P51&gt;0,[25]Refineries!P51/SUM([25]Refineries!P$48:P$55)*1.01,0)</f>
        <v>0.30146545508230577</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f>IF([25]Refineries!M52&gt;0,[25]Refineries!M52/SUM([25]Refineries!M$48:M$55)*1.01,0)</f>
        <v>0.15709349177962287</v>
      </c>
      <c r="J13" s="619">
        <f>IF([25]Refineries!N52&gt;0,[25]Refineries!N52/SUM([25]Refineries!N$48:N$55)*1.01,0)</f>
        <v>0.1145043562675383</v>
      </c>
      <c r="K13" s="619">
        <f>IF([25]Refineries!O52&gt;0,[25]Refineries!O52/SUM([25]Refineries!O$48:O$55)*1.01,0)</f>
        <v>0.10618644285984238</v>
      </c>
      <c r="L13" s="619">
        <f>IF([25]Refineries!P52&gt;0,[25]Refineries!P52/SUM([25]Refineries!P$48:P$55)*1.01,0)</f>
        <v>9.2619528329325074E-2</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f>IF([25]Refineries!M53&gt;0,[25]Refineries!M53/SUM([25]Refineries!M$48:M$55)*1.01,0)</f>
        <v>0.16405078886818</v>
      </c>
      <c r="J14" s="619">
        <f>IF([25]Refineries!N53&gt;0,[25]Refineries!N53/SUM([25]Refineries!N$48:N$55)*1.01,0)</f>
        <v>0.17696566265610703</v>
      </c>
      <c r="K14" s="619">
        <f>IF([25]Refineries!O53&gt;0,[25]Refineries!O53/SUM([25]Refineries!O$48:O$55)*1.01,0)</f>
        <v>0.17248296844251884</v>
      </c>
      <c r="L14" s="619">
        <f>IF([25]Refineries!P53&gt;0,[25]Refineries!P53/SUM([25]Refineries!P$48:P$55)*1.01,0)</f>
        <v>0.18444636700177752</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f>IF([25]Refineries!M54&gt;0,[25]Refineries!M54/SUM([25]Refineries!M$48:M$55)*1.01,0)</f>
        <v>0.27369548777413666</v>
      </c>
      <c r="J15" s="619">
        <f>IF([25]Refineries!N54&gt;0,[25]Refineries!N54/SUM([25]Refineries!N$48:N$55)*1.01,0)</f>
        <v>0.29744724419247726</v>
      </c>
      <c r="K15" s="619">
        <f>IF([25]Refineries!O54&gt;0,[25]Refineries!O54/SUM([25]Refineries!O$48:O$55)*1.01,0)</f>
        <v>0.28012943993401218</v>
      </c>
      <c r="L15" s="619">
        <f>IF([25]Refineries!P54&gt;0,[25]Refineries!P54/SUM([25]Refineries!P$48:P$55)*1.01,0)</f>
        <v>0.31461549318582599</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f>IF([25]Refineries!M55&gt;0,[25]Refineries!M55/SUM([25]Refineries!M$48:M$55)*1.01,0)</f>
        <v>1.5193165134670743E-2</v>
      </c>
      <c r="J16" s="619">
        <f>IF([25]Refineries!N55&gt;0,[25]Refineries!N55/SUM([25]Refineries!N$48:N$55)*1.01,0)</f>
        <v>1.3069844742564013E-2</v>
      </c>
      <c r="K16" s="619">
        <f>IF([25]Refineries!O55&gt;0,[25]Refineries!O55/SUM([25]Refineries!O$48:O$55)*1.01,0)</f>
        <v>1.0676980667563413E-2</v>
      </c>
      <c r="L16" s="619">
        <f>IF([25]Refineries!P55&gt;0,[25]Refineries!P55/SUM([25]Refineries!P$48:P$55)*1.01,0)</f>
        <v>1.2286166987230504E-3</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f>IF(-[25]Refineries!M47/SUM([25]Refineries!M48:M56)-S8&lt;0,0,-[25]Refineries!M47/SUM([25]Refineries!M48:M56)-S8)+0.06</f>
        <v>0.06</v>
      </c>
      <c r="O17" s="1069">
        <f>IF(-[25]Refineries!N47/SUM([25]Refineries!N48:N56)-T8&lt;0,0,-[25]Refineries!N47/SUM([25]Refineries!N48:N56)-T8)+0.06</f>
        <v>7.9627747811606475E-2</v>
      </c>
      <c r="P17" s="1069">
        <f>IF(-[25]Refineries!O47/SUM([25]Refineries!O48:O56)-U8&lt;0,0,-[25]Refineries!O47/SUM([25]Refineries!O48:O56)-U8)+0.06</f>
        <v>0.06</v>
      </c>
      <c r="Q17" s="1069">
        <f>IF(-[25]Refineries!P47/SUM([25]Refineries!P48:P56)-V8&lt;0,0,-[25]Refineries!P47/SUM([25]Refineries!P48:P56)-V8)+0.06</f>
        <v>0.06</v>
      </c>
      <c r="R17" s="1069">
        <f>AVERAGE(N17:Q17)</f>
        <v>6.4906936952901617E-2</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f>IF([25]Refineries!M$52&lt;0,[25]Refineries!M$52/[25]Refineries!M$47,0)</f>
        <v>0</v>
      </c>
      <c r="O20" s="620">
        <f>IF([25]Refineries!N$52&lt;0,[25]Refineries!N$52/[25]Refineries!N$47,0)</f>
        <v>0</v>
      </c>
      <c r="P20" s="620">
        <f>IF([25]Refineries!O$52&lt;0,[25]Refineries!O$52/[25]Refineries!O$47,0)</f>
        <v>0</v>
      </c>
      <c r="Q20" s="620">
        <f>IF([25]Refineries!P$52&lt;0,[25]Refineries!P$52/[25]Refineries!P$47,0)</f>
        <v>0</v>
      </c>
      <c r="R20" s="1069">
        <f>AVERAGE(N20:Q20)</f>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10" t="s">
        <v>1895</v>
      </c>
      <c r="AS28" s="1310"/>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Processes!D212</f>
        <v>FT-GRDELCMID</v>
      </c>
      <c r="C31" s="618" t="str">
        <f>Processes!E212</f>
        <v>Power transmission line medium voltage</v>
      </c>
      <c r="D31" s="618"/>
      <c r="E31" s="606" t="str">
        <f>[12]Commodities!$D$19</f>
        <v>CRD</v>
      </c>
      <c r="H31" s="619"/>
      <c r="I31" s="619"/>
      <c r="J31" s="619"/>
      <c r="K31" s="619"/>
      <c r="L31" s="619"/>
      <c r="M31" s="619"/>
      <c r="N31" s="619"/>
      <c r="O31" s="619"/>
      <c r="P31" s="619"/>
      <c r="Q31" s="619"/>
      <c r="R31" s="606">
        <v>1</v>
      </c>
      <c r="S31" s="606">
        <v>1</v>
      </c>
      <c r="T31" s="606">
        <v>1</v>
      </c>
      <c r="U31" s="606">
        <v>1</v>
      </c>
      <c r="V31" s="606">
        <v>1</v>
      </c>
      <c r="W31" s="621">
        <f>'Eurostat_EB-2010'!$W$31*'[12]MIN-IMP-EXP'!$P$4*$AV$31</f>
        <v>456.40500000000009</v>
      </c>
      <c r="X31" s="621">
        <f>'Eurostat_EB-2011'!$W$31*'[12]MIN-IMP-EXP'!$P$4*$AV$31</f>
        <v>507.79499999999996</v>
      </c>
      <c r="Y31" s="621">
        <f>'Eurostat_EB-2012'!$W$31*'[12]MIN-IMP-EXP'!$P$4*$AV$31</f>
        <v>487.49549999999999</v>
      </c>
      <c r="Z31" s="621">
        <f>'Eurostat_EB-2013'!$W$31*'[12]MIN-IMP-EXP'!$P$4*$AV$31</f>
        <v>519.43200000000002</v>
      </c>
      <c r="AA31" s="621">
        <f>'Eurostat_EB-2014'!$W$31*'[12]MIN-IMP-EXP'!$P$4*$AV$31</f>
        <v>466.27949999999998</v>
      </c>
      <c r="AB31" s="621">
        <f>'Eurostat_EB-2010'!$W$31*'[12]MIN-IMP-EXP'!$P$4*$AW$31</f>
        <v>152.13500000000002</v>
      </c>
      <c r="AC31" s="621">
        <f>'Eurostat_EB-2011'!$W$31*'[12]MIN-IMP-EXP'!$P$4*$AW$31</f>
        <v>169.26499999999999</v>
      </c>
      <c r="AD31" s="621">
        <f>'Eurostat_EB-2012'!$W$31*'[12]MIN-IMP-EXP'!$P$4*$AW$31</f>
        <v>162.49850000000001</v>
      </c>
      <c r="AE31" s="621">
        <f>'Eurostat_EB-2013'!$W$31*'[12]MIN-IMP-EXP'!$P$4*$AW$31</f>
        <v>173.14400000000001</v>
      </c>
      <c r="AF31" s="621">
        <f>'Eurostat_EB-2014'!$W$31*'[12]MIN-IMP-EXP'!$P$4*$AW$31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'[12]MIN-IMP-EXP'!AD30</f>
        <v>0.75</v>
      </c>
      <c r="AW31" s="602">
        <f>'[12]MIN-IMP-EXP'!AE30</f>
        <v>0.25</v>
      </c>
    </row>
    <row r="32" spans="2:49">
      <c r="C32" s="618"/>
      <c r="E32" s="625"/>
      <c r="F32" s="606" t="str">
        <f>[12]Commodities!D20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[12]Commodities!D21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[12]Commodities!D22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[12]Commodities!D23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[12]Commodities!D24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[12]Commodities!D25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[12]Commodities!$D$34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[12]Commodities!$D$35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9" customWidth="1"/>
    <col min="2" max="2" width="3.77734375" style="1239"/>
    <col min="3" max="24" width="6" style="1239" customWidth="1"/>
    <col min="25" max="33" width="5.21875" style="1239" customWidth="1"/>
    <col min="34" max="16384" width="3.7773437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6">
      <c r="A162" s="1241"/>
      <c r="B162" s="1241"/>
      <c r="C162" s="1241"/>
      <c r="D162" s="1241"/>
      <c r="E162" s="1241"/>
      <c r="F162" s="1241"/>
      <c r="G162" s="1241"/>
      <c r="H162" s="1241"/>
      <c r="I162" s="1241"/>
      <c r="J162" s="1241"/>
      <c r="K162" s="1241"/>
    </row>
    <row r="163" spans="1:11" s="1240" customFormat="1" ht="15.6">
      <c r="A163" s="1241"/>
      <c r="B163" s="1241"/>
      <c r="C163" s="1243"/>
      <c r="D163" s="1241"/>
      <c r="E163" s="1241"/>
      <c r="F163" s="1241"/>
      <c r="G163" s="1241"/>
      <c r="H163" s="1241"/>
      <c r="I163" s="1243"/>
      <c r="J163" s="1241"/>
    </row>
    <row r="164" spans="1:11" s="1240" customFormat="1" ht="15.6">
      <c r="A164" s="1241"/>
      <c r="B164" s="1241"/>
      <c r="C164" s="1241"/>
      <c r="D164" s="1241"/>
      <c r="E164" s="1241"/>
      <c r="F164" s="1241"/>
      <c r="G164" s="1241"/>
      <c r="H164" s="1241"/>
      <c r="I164" s="1241"/>
      <c r="J164" s="1241"/>
    </row>
    <row r="165" spans="1:11" s="1240" customFormat="1" ht="15.6">
      <c r="A165" s="1241"/>
      <c r="B165" s="1241"/>
      <c r="C165" s="1241"/>
      <c r="D165" s="1241"/>
      <c r="E165" s="1241"/>
      <c r="F165" s="1241"/>
      <c r="G165" s="1243"/>
      <c r="H165" s="1241"/>
      <c r="I165" s="1243"/>
      <c r="J165" s="1241"/>
    </row>
    <row r="166" spans="1:11" s="1240" customFormat="1" ht="15.6">
      <c r="A166" s="1241"/>
      <c r="B166" s="1241"/>
      <c r="C166" s="1241"/>
      <c r="D166" s="1241"/>
      <c r="E166" s="1241"/>
      <c r="F166" s="1241"/>
      <c r="G166" s="1241"/>
      <c r="H166" s="1241"/>
      <c r="I166" s="1241"/>
      <c r="J166" s="1243"/>
    </row>
    <row r="167" spans="1:11" s="1240" customFormat="1" ht="15.6">
      <c r="A167" s="1241"/>
      <c r="B167" s="1241"/>
      <c r="C167" s="1241"/>
      <c r="D167" s="1241"/>
      <c r="E167" s="1241"/>
      <c r="F167" s="1241"/>
      <c r="G167" s="1241"/>
      <c r="H167" s="1241"/>
      <c r="I167" s="1241"/>
      <c r="J167" s="1243"/>
    </row>
    <row r="168" spans="1:11" s="1240" customFormat="1" ht="15.6">
      <c r="A168" s="1241"/>
      <c r="B168" s="1241"/>
      <c r="C168" s="1241"/>
      <c r="D168" s="1241"/>
      <c r="E168" s="1241"/>
      <c r="F168" s="1241"/>
      <c r="G168" s="1241"/>
      <c r="H168" s="1241"/>
      <c r="I168" s="1241"/>
      <c r="J168" s="1243"/>
    </row>
    <row r="169" spans="1:11" s="1240" customFormat="1" ht="15.6">
      <c r="A169" s="1241"/>
      <c r="B169" s="1241"/>
      <c r="C169" s="1241"/>
      <c r="D169" s="1241"/>
      <c r="E169" s="1241"/>
      <c r="F169" s="1241"/>
      <c r="G169" s="1241"/>
      <c r="H169" s="1241"/>
      <c r="I169" s="1241"/>
      <c r="J169" s="1243"/>
    </row>
    <row r="170" spans="1:11" s="1240" customFormat="1" ht="15.6">
      <c r="A170" s="1241"/>
      <c r="B170" s="1241"/>
      <c r="C170" s="1241"/>
      <c r="D170" s="1241"/>
      <c r="E170" s="1241"/>
      <c r="F170" s="1241"/>
      <c r="G170" s="1241"/>
      <c r="H170" s="1241"/>
      <c r="I170" s="1241"/>
      <c r="J170" s="1241"/>
    </row>
    <row r="171" spans="1:11" s="1240" customFormat="1" ht="15.6">
      <c r="A171" s="1241"/>
      <c r="B171" s="1241"/>
      <c r="C171" s="1241"/>
      <c r="D171" s="1241"/>
      <c r="E171" s="1241"/>
      <c r="F171" s="1241"/>
      <c r="G171" s="1241"/>
      <c r="H171" s="1243"/>
      <c r="I171" s="1241"/>
      <c r="J171" s="1241"/>
    </row>
    <row r="172" spans="1:11" s="1240" customFormat="1" ht="15.6">
      <c r="A172" s="1241"/>
      <c r="B172" s="1241"/>
      <c r="C172" s="1241"/>
      <c r="D172" s="1241"/>
      <c r="E172" s="1241"/>
      <c r="F172" s="1241"/>
      <c r="G172" s="1241"/>
      <c r="H172" s="1243"/>
      <c r="I172" s="1241"/>
      <c r="J172" s="1241"/>
    </row>
    <row r="173" spans="1:11" s="1240" customFormat="1" ht="15.6">
      <c r="A173" s="1241"/>
      <c r="B173" s="1241"/>
      <c r="C173" s="1241"/>
      <c r="D173" s="1241"/>
      <c r="E173" s="1241"/>
      <c r="F173" s="1241"/>
      <c r="G173" s="1241"/>
      <c r="H173" s="1243"/>
      <c r="I173" s="1241"/>
      <c r="J173" s="1241"/>
    </row>
    <row r="174" spans="1:11" s="1240" customFormat="1" ht="15.6">
      <c r="A174" s="1241"/>
      <c r="B174" s="1241"/>
      <c r="C174" s="1241"/>
      <c r="D174" s="1241"/>
      <c r="E174" s="1241"/>
      <c r="F174" s="1241"/>
      <c r="G174" s="1243"/>
      <c r="H174" s="1241"/>
      <c r="I174" s="1243"/>
      <c r="J174" s="1241"/>
    </row>
    <row r="175" spans="1:11" s="1240" customFormat="1" ht="15.6">
      <c r="A175" s="1241"/>
      <c r="B175" s="1241"/>
      <c r="C175" s="1241"/>
      <c r="D175" s="1241"/>
      <c r="E175" s="1241"/>
      <c r="F175" s="1241"/>
      <c r="G175" s="1241"/>
      <c r="H175" s="1243"/>
      <c r="I175" s="1241"/>
      <c r="J175" s="1243"/>
    </row>
    <row r="176" spans="1:11" s="1240" customFormat="1" ht="15.6">
      <c r="A176" s="1241"/>
      <c r="B176" s="1241"/>
      <c r="C176" s="1241"/>
      <c r="D176" s="1241"/>
      <c r="E176" s="1241"/>
      <c r="F176" s="1241"/>
      <c r="G176" s="1241"/>
      <c r="H176" s="1241"/>
      <c r="I176" s="1243"/>
      <c r="J176" s="1241"/>
    </row>
    <row r="177" spans="1:11" s="1240" customFormat="1" ht="15.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zoomScale="115" zoomScaleNormal="115" workbookViewId="0">
      <selection activeCell="C52" sqref="C52"/>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218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Processes!D167</f>
        <v>FT-SUPELC</v>
      </c>
      <c r="D6" s="588" t="s">
        <v>1656</v>
      </c>
      <c r="E6" s="23"/>
      <c r="F6" s="23" t="str">
        <f>Commodities!E81</f>
        <v>SUPELC</v>
      </c>
      <c r="G6" s="111">
        <v>1</v>
      </c>
    </row>
    <row r="7" spans="2:11">
      <c r="B7" s="484" t="str">
        <f>Processes!D168</f>
        <v>FT-SUPHETC</v>
      </c>
      <c r="D7" s="588" t="s">
        <v>1650</v>
      </c>
      <c r="E7" s="23"/>
      <c r="F7" s="23" t="str">
        <f>Commodities!E82</f>
        <v>SUPHETC</v>
      </c>
      <c r="G7" s="112">
        <v>1</v>
      </c>
    </row>
    <row r="8" spans="2:11">
      <c r="B8" s="525" t="str">
        <f>Processes!D169</f>
        <v>FT-SUPHETD</v>
      </c>
      <c r="C8" s="525"/>
      <c r="D8" s="1138" t="s">
        <v>1651</v>
      </c>
      <c r="E8" s="587"/>
      <c r="F8" s="587" t="str">
        <f>Commodities!E83</f>
        <v>SUPHETD</v>
      </c>
      <c r="G8" s="590">
        <v>1</v>
      </c>
    </row>
    <row r="9" spans="2:11">
      <c r="B9" s="484" t="str">
        <f>Processes!D170</f>
        <v>FT-SUPCOA</v>
      </c>
      <c r="C9" s="484"/>
      <c r="D9" s="484" t="str">
        <f>IF(LEN(F9)=6,RIGHT(F9,3),RIGHT(F9,4))</f>
        <v>COA</v>
      </c>
      <c r="F9" s="23" t="str">
        <f>Commodities!E84</f>
        <v>SUPCOA</v>
      </c>
      <c r="G9" s="484">
        <v>1</v>
      </c>
    </row>
    <row r="10" spans="2:11">
      <c r="B10" s="484" t="str">
        <f>Processes!D171</f>
        <v>FT-SUPNGA</v>
      </c>
      <c r="C10" s="484"/>
      <c r="D10" s="484" t="s">
        <v>1665</v>
      </c>
      <c r="F10" s="23" t="str">
        <f>Commodities!E85</f>
        <v>SUPNGA</v>
      </c>
      <c r="G10" s="484">
        <v>1</v>
      </c>
    </row>
    <row r="11" spans="2:11">
      <c r="B11" s="484" t="str">
        <f>Processes!D172</f>
        <v>FT-SUPCRD</v>
      </c>
      <c r="D11" s="484" t="str">
        <f t="shared" ref="D11:D37" si="0">IF(LEN(F11)=6,RIGHT(F11,3),RIGHT(F11,4))</f>
        <v>CRD</v>
      </c>
      <c r="F11" s="23" t="str">
        <f>Commodities!E86</f>
        <v>SUPCRD</v>
      </c>
      <c r="G11">
        <v>1</v>
      </c>
    </row>
    <row r="12" spans="2:11">
      <c r="B12" s="484" t="str">
        <f>Processes!D173</f>
        <v>FT-SUPLPG</v>
      </c>
      <c r="C12" s="484"/>
      <c r="D12" s="484" t="str">
        <f t="shared" si="0"/>
        <v>LPG</v>
      </c>
      <c r="F12" s="23" t="str">
        <f>Commodities!E87</f>
        <v>SUPLPG</v>
      </c>
      <c r="G12" s="484">
        <v>1</v>
      </c>
    </row>
    <row r="13" spans="2:11">
      <c r="B13" s="484" t="str">
        <f>Processes!D174</f>
        <v>FT-SUPLVN</v>
      </c>
      <c r="C13" s="484"/>
      <c r="D13" s="484" t="str">
        <f t="shared" si="0"/>
        <v>LVN</v>
      </c>
      <c r="F13" s="23" t="str">
        <f>Commodities!E88</f>
        <v>SUPLVN</v>
      </c>
      <c r="G13" s="484">
        <v>1</v>
      </c>
    </row>
    <row r="14" spans="2:11">
      <c r="B14" s="484" t="str">
        <f>Processes!D175</f>
        <v>FT-SUPGSL</v>
      </c>
      <c r="C14" s="484"/>
      <c r="D14" s="484" t="str">
        <f t="shared" si="0"/>
        <v>GSL</v>
      </c>
      <c r="F14" s="23" t="str">
        <f>Commodities!E89</f>
        <v>SUPGSL</v>
      </c>
      <c r="G14" s="484">
        <v>1</v>
      </c>
    </row>
    <row r="15" spans="2:11">
      <c r="B15" s="484" t="str">
        <f>Processes!D176</f>
        <v>FT-SUPKER</v>
      </c>
      <c r="C15" s="484"/>
      <c r="D15" s="484" t="str">
        <f t="shared" si="0"/>
        <v>KER</v>
      </c>
      <c r="F15" s="23" t="str">
        <f>Commodities!E90</f>
        <v>SUPKER</v>
      </c>
      <c r="G15" s="484">
        <v>1</v>
      </c>
    </row>
    <row r="16" spans="2:11">
      <c r="B16" s="484" t="str">
        <f>Processes!D177</f>
        <v>FT-SUPDSL</v>
      </c>
      <c r="C16" s="484"/>
      <c r="D16" s="484" t="str">
        <f t="shared" si="0"/>
        <v>DSL</v>
      </c>
      <c r="F16" s="23" t="str">
        <f>Commodities!E91</f>
        <v>SUPDSL</v>
      </c>
      <c r="G16" s="484">
        <v>1</v>
      </c>
    </row>
    <row r="17" spans="2:7">
      <c r="B17" s="484" t="str">
        <f>Processes!D178</f>
        <v>FT-SUPHFO</v>
      </c>
      <c r="C17" s="484"/>
      <c r="D17" s="484" t="str">
        <f t="shared" si="0"/>
        <v>HFO</v>
      </c>
      <c r="F17" s="23" t="str">
        <f>Commodities!E92</f>
        <v>SUPHFO</v>
      </c>
      <c r="G17" s="484">
        <v>1</v>
      </c>
    </row>
    <row r="18" spans="2:7">
      <c r="B18" s="484" t="str">
        <f>Processes!D179</f>
        <v>FT-SUPMGO</v>
      </c>
      <c r="C18" s="484"/>
      <c r="D18" s="484" t="str">
        <f t="shared" si="0"/>
        <v>MGO</v>
      </c>
      <c r="F18" s="23" t="str">
        <f>Commodities!E93</f>
        <v>SUPMGO</v>
      </c>
      <c r="G18" s="484">
        <v>1</v>
      </c>
    </row>
    <row r="19" spans="2:7">
      <c r="B19" s="484" t="str">
        <f>Processes!D180</f>
        <v>FT-SUPAGSL</v>
      </c>
      <c r="C19" s="484"/>
      <c r="D19" s="484" t="str">
        <f t="shared" si="0"/>
        <v>AGSL</v>
      </c>
      <c r="F19" s="23" t="str">
        <f>Commodities!E94</f>
        <v>SUPAGSL</v>
      </c>
      <c r="G19" s="484">
        <v>1</v>
      </c>
    </row>
    <row r="20" spans="2:7">
      <c r="B20" s="484" t="str">
        <f>Processes!D181</f>
        <v>FT-SUPWST</v>
      </c>
      <c r="C20" s="484"/>
      <c r="D20" s="484" t="str">
        <f t="shared" si="0"/>
        <v>WST</v>
      </c>
      <c r="F20" s="23" t="str">
        <f>Commodities!E95</f>
        <v>SUPWST</v>
      </c>
      <c r="G20" s="484">
        <v>1</v>
      </c>
    </row>
    <row r="21" spans="2:7">
      <c r="B21" s="484" t="str">
        <f>Processes!D182</f>
        <v>FT-SUPSTR</v>
      </c>
      <c r="C21" s="484"/>
      <c r="D21" s="484" t="str">
        <f t="shared" si="0"/>
        <v>STR</v>
      </c>
      <c r="F21" s="23" t="str">
        <f>Commodities!E96</f>
        <v>SUPSTR</v>
      </c>
      <c r="G21" s="484">
        <v>1</v>
      </c>
    </row>
    <row r="22" spans="2:7">
      <c r="B22" s="484" t="str">
        <f>Processes!D183</f>
        <v>FT-SUPGRS</v>
      </c>
      <c r="C22" s="484"/>
      <c r="D22" s="484" t="str">
        <f t="shared" si="0"/>
        <v>GRS</v>
      </c>
      <c r="F22" s="23" t="str">
        <f>Commodities!E97</f>
        <v>SUPGRS</v>
      </c>
      <c r="G22" s="484">
        <v>1</v>
      </c>
    </row>
    <row r="23" spans="2:7">
      <c r="B23" s="484" t="str">
        <f>Processes!D184</f>
        <v>FT-SUPWPE</v>
      </c>
      <c r="C23" s="484"/>
      <c r="D23" s="484" t="str">
        <f t="shared" si="0"/>
        <v>WPE</v>
      </c>
      <c r="F23" s="23" t="str">
        <f>Commodities!E98</f>
        <v>SUPWPE</v>
      </c>
      <c r="G23" s="484">
        <v>1</v>
      </c>
    </row>
    <row r="24" spans="2:7">
      <c r="B24" s="484" t="str">
        <f>Processes!D185</f>
        <v>FT-SUPWCH</v>
      </c>
      <c r="C24" s="484"/>
      <c r="D24" s="484" t="str">
        <f t="shared" si="0"/>
        <v>WCH</v>
      </c>
      <c r="F24" s="23" t="str">
        <f>Commodities!E99</f>
        <v>SUPWCH</v>
      </c>
      <c r="G24" s="484">
        <v>1</v>
      </c>
    </row>
    <row r="25" spans="2:7">
      <c r="B25" s="484" t="str">
        <f>Processes!D186</f>
        <v>FT-SUPFIW</v>
      </c>
      <c r="C25" s="484"/>
      <c r="D25" s="484" t="str">
        <f t="shared" si="0"/>
        <v>FIW</v>
      </c>
      <c r="F25" s="23" t="str">
        <f>Commodities!E100</f>
        <v>SUPFIW</v>
      </c>
      <c r="G25" s="484">
        <v>1</v>
      </c>
    </row>
    <row r="26" spans="2:7">
      <c r="B26" s="484" t="str">
        <f>Processes!D187</f>
        <v>FT-SUPCRN</v>
      </c>
      <c r="C26" s="484"/>
      <c r="D26" s="484" t="str">
        <f t="shared" si="0"/>
        <v>CRN</v>
      </c>
      <c r="F26" s="23" t="str">
        <f>Commodities!E101</f>
        <v>SUPCRN</v>
      </c>
      <c r="G26" s="484">
        <v>1</v>
      </c>
    </row>
    <row r="27" spans="2:7">
      <c r="B27" s="484" t="str">
        <f>Processes!D188</f>
        <v>FT-SUPRPS</v>
      </c>
      <c r="C27" s="484"/>
      <c r="D27" s="484" t="str">
        <f t="shared" si="0"/>
        <v>RPS</v>
      </c>
      <c r="F27" s="23" t="str">
        <f>Commodities!E102</f>
        <v>SUPRPS</v>
      </c>
      <c r="G27" s="484">
        <v>1</v>
      </c>
    </row>
    <row r="28" spans="2:7">
      <c r="B28" s="484" t="str">
        <f>Processes!D189</f>
        <v>FT-SUPSGB</v>
      </c>
      <c r="C28" s="484"/>
      <c r="D28" s="484" t="str">
        <f t="shared" si="0"/>
        <v>SGB</v>
      </c>
      <c r="F28" s="23" t="str">
        <f>Commodities!E103</f>
        <v>SUPSGB</v>
      </c>
      <c r="G28" s="484">
        <v>1</v>
      </c>
    </row>
    <row r="29" spans="2:7">
      <c r="B29" s="484" t="str">
        <f>Processes!D190</f>
        <v>FT-SUPDLI</v>
      </c>
      <c r="C29" s="484"/>
      <c r="D29" s="484" t="str">
        <f t="shared" si="0"/>
        <v>DLI</v>
      </c>
      <c r="F29" s="23" t="str">
        <f>Commodities!E104</f>
        <v>SUPDLI</v>
      </c>
      <c r="G29" s="484">
        <v>1</v>
      </c>
    </row>
    <row r="30" spans="2:7">
      <c r="B30" s="484" t="str">
        <f>Processes!D191</f>
        <v>FT-SUPMNR</v>
      </c>
      <c r="C30" s="484"/>
      <c r="D30" s="484" t="str">
        <f t="shared" si="0"/>
        <v>MNR</v>
      </c>
      <c r="F30" s="23" t="str">
        <f>Commodities!E105</f>
        <v>SUPMNR</v>
      </c>
      <c r="G30" s="484">
        <v>1</v>
      </c>
    </row>
    <row r="31" spans="2:7">
      <c r="B31" s="484" t="str">
        <f>Processes!D192</f>
        <v>FT-SUPBGA</v>
      </c>
      <c r="C31" s="484"/>
      <c r="D31" s="484" t="str">
        <f t="shared" si="0"/>
        <v>BGA</v>
      </c>
      <c r="F31" s="23" t="str">
        <f>Commodities!E106</f>
        <v>SUPBGA</v>
      </c>
      <c r="G31" s="484">
        <v>1</v>
      </c>
    </row>
    <row r="32" spans="2:7">
      <c r="B32" s="484" t="str">
        <f>Processes!D193</f>
        <v>FT-SUPHFB</v>
      </c>
      <c r="C32" s="484"/>
      <c r="D32" s="484" t="str">
        <f t="shared" si="0"/>
        <v>HFB</v>
      </c>
      <c r="F32" s="23" t="str">
        <f>Commodities!E107</f>
        <v>SUPHFB</v>
      </c>
      <c r="G32" s="484">
        <v>1</v>
      </c>
    </row>
    <row r="33" spans="2:7">
      <c r="B33" s="484" t="str">
        <f>Processes!D194</f>
        <v>FT-SUPDDGS</v>
      </c>
      <c r="C33" s="484"/>
      <c r="D33" s="484" t="str">
        <f t="shared" si="0"/>
        <v>DDGS</v>
      </c>
      <c r="F33" s="23" t="str">
        <f>Commodities!E108</f>
        <v>SUPDDGS</v>
      </c>
      <c r="G33" s="484">
        <v>1</v>
      </c>
    </row>
    <row r="34" spans="2:7">
      <c r="B34" s="484" t="str">
        <f>Processes!D195</f>
        <v>FT-SUPH2</v>
      </c>
      <c r="C34" s="484"/>
      <c r="D34" s="589" t="s">
        <v>755</v>
      </c>
      <c r="E34" s="589"/>
      <c r="F34" s="23" t="str">
        <f>Commodities!E109</f>
        <v>SUPH2</v>
      </c>
      <c r="G34" s="484">
        <v>1</v>
      </c>
    </row>
    <row r="35" spans="2:7">
      <c r="B35" s="484" t="str">
        <f>Processes!D196</f>
        <v>FT-SUPH2G</v>
      </c>
      <c r="C35" s="484"/>
      <c r="D35" s="484" t="str">
        <f t="shared" si="0"/>
        <v>H2G</v>
      </c>
      <c r="F35" s="23" t="str">
        <f>Commodities!E110</f>
        <v>SUPH2G</v>
      </c>
      <c r="G35" s="484">
        <v>1</v>
      </c>
    </row>
    <row r="36" spans="2:7">
      <c r="B36" s="484" t="str">
        <f>Processes!D197</f>
        <v>FT-SUPAMM</v>
      </c>
      <c r="C36" s="484"/>
      <c r="D36" s="484" t="str">
        <f t="shared" si="0"/>
        <v>AMM</v>
      </c>
      <c r="F36" s="23" t="str">
        <f>Commodities!E111</f>
        <v>SUPAMM</v>
      </c>
      <c r="G36" s="484">
        <v>1</v>
      </c>
    </row>
    <row r="37" spans="2:7">
      <c r="B37" s="484" t="str">
        <f>Processes!D198</f>
        <v>FT-SUPDME</v>
      </c>
      <c r="C37" s="484"/>
      <c r="D37" s="484" t="str">
        <f t="shared" si="0"/>
        <v>DME</v>
      </c>
      <c r="F37" s="23" t="str">
        <f>Commodities!E112</f>
        <v>SUPDME</v>
      </c>
      <c r="G37" s="484">
        <v>1</v>
      </c>
    </row>
    <row r="38" spans="2:7">
      <c r="B38" s="484" t="str">
        <f>Processes!D199</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Processes!D200</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Processes!D201</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Processes!D202</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Processes!D203</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Processes!D204</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Processes!D205</f>
        <v>FT-MINCRD</v>
      </c>
      <c r="C57" s="557"/>
      <c r="D57" s="557" t="s">
        <v>735</v>
      </c>
      <c r="E57" s="557"/>
      <c r="F57" s="557" t="s">
        <v>93</v>
      </c>
      <c r="G57" s="557">
        <v>1</v>
      </c>
      <c r="H57" s="557"/>
      <c r="I57" s="557"/>
      <c r="J57" s="557"/>
    </row>
    <row r="58" spans="2:23" ht="29.4"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9"/>
      <c r="I59" s="557"/>
      <c r="J59" s="557"/>
      <c r="O59" s="1311" t="s">
        <v>1641</v>
      </c>
      <c r="P59" s="1311"/>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Processes!D206</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Processes!D207</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Processes!D208</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Processes!D209</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21875" defaultRowHeight="13.8"/>
  <cols>
    <col min="1" max="1" width="5.44140625" style="1168" customWidth="1"/>
    <col min="2" max="2" width="35.44140625" style="1168" customWidth="1"/>
    <col min="3" max="20" width="11.44140625" style="1168" customWidth="1"/>
    <col min="21" max="16384" width="9.21875" style="1168"/>
  </cols>
  <sheetData>
    <row r="1" spans="1:20">
      <c r="P1" s="1141">
        <f>P25+P26</f>
        <v>56519.8</v>
      </c>
    </row>
    <row r="2" spans="1:20">
      <c r="B2" s="1312" t="s">
        <v>1774</v>
      </c>
      <c r="C2" s="1312"/>
      <c r="D2" s="1312"/>
      <c r="E2" s="1312"/>
      <c r="F2" s="1312"/>
      <c r="G2" s="1312"/>
      <c r="H2" s="1312"/>
      <c r="I2" s="1312"/>
      <c r="J2" s="1312"/>
      <c r="K2" s="1312"/>
      <c r="L2" s="1312"/>
      <c r="M2" s="1312"/>
      <c r="N2" s="1312"/>
      <c r="O2" s="1312"/>
      <c r="P2" s="1312"/>
      <c r="Q2" s="1312"/>
      <c r="R2" s="1312"/>
      <c r="S2" s="1312"/>
      <c r="T2" s="1312"/>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19"/>
      <c r="C4" s="1313" t="s">
        <v>1686</v>
      </c>
      <c r="D4" s="1321" t="s">
        <v>1687</v>
      </c>
      <c r="E4" s="1313" t="s">
        <v>1688</v>
      </c>
      <c r="F4" s="1313" t="s">
        <v>1689</v>
      </c>
      <c r="G4" s="1323" t="s">
        <v>1690</v>
      </c>
      <c r="H4" s="1323"/>
      <c r="I4" s="1323"/>
      <c r="J4" s="1323"/>
      <c r="K4" s="1323"/>
      <c r="L4" s="1323"/>
      <c r="M4" s="1323"/>
      <c r="N4" s="1323"/>
      <c r="O4" s="1323"/>
      <c r="P4" s="1313" t="s">
        <v>1691</v>
      </c>
      <c r="Q4" s="1315" t="s">
        <v>1692</v>
      </c>
      <c r="R4" s="1313" t="s">
        <v>1693</v>
      </c>
      <c r="S4" s="1313" t="s">
        <v>1694</v>
      </c>
      <c r="T4" s="1317" t="s">
        <v>1695</v>
      </c>
    </row>
    <row r="5" spans="1:20" s="1145" customFormat="1" ht="49.5" customHeight="1" thickBot="1">
      <c r="B5" s="1320"/>
      <c r="C5" s="1314"/>
      <c r="D5" s="1322"/>
      <c r="E5" s="1314"/>
      <c r="F5" s="1314"/>
      <c r="G5" s="1143" t="s">
        <v>1696</v>
      </c>
      <c r="H5" s="1143" t="s">
        <v>1697</v>
      </c>
      <c r="I5" s="1143" t="s">
        <v>1698</v>
      </c>
      <c r="J5" s="1143" t="s">
        <v>1699</v>
      </c>
      <c r="K5" s="1143" t="s">
        <v>1700</v>
      </c>
      <c r="L5" s="1143" t="s">
        <v>1701</v>
      </c>
      <c r="M5" s="1143" t="s">
        <v>1773</v>
      </c>
      <c r="N5" s="1143" t="s">
        <v>1703</v>
      </c>
      <c r="O5" s="1143" t="s">
        <v>1704</v>
      </c>
      <c r="P5" s="1314"/>
      <c r="Q5" s="1316"/>
      <c r="R5" s="1314"/>
      <c r="S5" s="1314"/>
      <c r="T5" s="1318"/>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4"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40" customWidth="1"/>
    <col min="2" max="2" width="31.44140625" style="1140" bestFit="1" customWidth="1"/>
    <col min="3" max="3" width="11.44140625" style="1140" customWidth="1"/>
    <col min="4" max="4" width="12" style="1140" customWidth="1"/>
    <col min="5" max="20" width="11.44140625" style="1140" customWidth="1"/>
    <col min="21" max="256" width="9.21875" style="1140"/>
    <col min="257" max="257" width="5.44140625" style="1140" customWidth="1"/>
    <col min="258" max="258" width="31.44140625" style="1140" bestFit="1" customWidth="1"/>
    <col min="259" max="259" width="11.44140625" style="1140" customWidth="1"/>
    <col min="260" max="260" width="12" style="1140" customWidth="1"/>
    <col min="261" max="276" width="11.44140625" style="1140" customWidth="1"/>
    <col min="277" max="512" width="9.21875" style="1140"/>
    <col min="513" max="513" width="5.44140625" style="1140" customWidth="1"/>
    <col min="514" max="514" width="31.44140625" style="1140" bestFit="1" customWidth="1"/>
    <col min="515" max="515" width="11.44140625" style="1140" customWidth="1"/>
    <col min="516" max="516" width="12" style="1140" customWidth="1"/>
    <col min="517" max="532" width="11.44140625" style="1140" customWidth="1"/>
    <col min="533" max="768" width="9.21875" style="1140"/>
    <col min="769" max="769" width="5.44140625" style="1140" customWidth="1"/>
    <col min="770" max="770" width="31.44140625" style="1140" bestFit="1" customWidth="1"/>
    <col min="771" max="771" width="11.44140625" style="1140" customWidth="1"/>
    <col min="772" max="772" width="12" style="1140" customWidth="1"/>
    <col min="773" max="788" width="11.44140625" style="1140" customWidth="1"/>
    <col min="789" max="1024" width="9.21875" style="1140"/>
    <col min="1025" max="1025" width="5.44140625" style="1140" customWidth="1"/>
    <col min="1026" max="1026" width="31.44140625" style="1140" bestFit="1" customWidth="1"/>
    <col min="1027" max="1027" width="11.44140625" style="1140" customWidth="1"/>
    <col min="1028" max="1028" width="12" style="1140" customWidth="1"/>
    <col min="1029" max="1044" width="11.44140625" style="1140" customWidth="1"/>
    <col min="1045" max="1280" width="9.21875" style="1140"/>
    <col min="1281" max="1281" width="5.44140625" style="1140" customWidth="1"/>
    <col min="1282" max="1282" width="31.44140625" style="1140" bestFit="1" customWidth="1"/>
    <col min="1283" max="1283" width="11.44140625" style="1140" customWidth="1"/>
    <col min="1284" max="1284" width="12" style="1140" customWidth="1"/>
    <col min="1285" max="1300" width="11.44140625" style="1140" customWidth="1"/>
    <col min="1301" max="1536" width="9.21875" style="1140"/>
    <col min="1537" max="1537" width="5.44140625" style="1140" customWidth="1"/>
    <col min="1538" max="1538" width="31.44140625" style="1140" bestFit="1" customWidth="1"/>
    <col min="1539" max="1539" width="11.44140625" style="1140" customWidth="1"/>
    <col min="1540" max="1540" width="12" style="1140" customWidth="1"/>
    <col min="1541" max="1556" width="11.44140625" style="1140" customWidth="1"/>
    <col min="1557" max="1792" width="9.21875" style="1140"/>
    <col min="1793" max="1793" width="5.44140625" style="1140" customWidth="1"/>
    <col min="1794" max="1794" width="31.44140625" style="1140" bestFit="1" customWidth="1"/>
    <col min="1795" max="1795" width="11.44140625" style="1140" customWidth="1"/>
    <col min="1796" max="1796" width="12" style="1140" customWidth="1"/>
    <col min="1797" max="1812" width="11.44140625" style="1140" customWidth="1"/>
    <col min="1813" max="2048" width="9.21875" style="1140"/>
    <col min="2049" max="2049" width="5.44140625" style="1140" customWidth="1"/>
    <col min="2050" max="2050" width="31.44140625" style="1140" bestFit="1" customWidth="1"/>
    <col min="2051" max="2051" width="11.44140625" style="1140" customWidth="1"/>
    <col min="2052" max="2052" width="12" style="1140" customWidth="1"/>
    <col min="2053" max="2068" width="11.44140625" style="1140" customWidth="1"/>
    <col min="2069" max="2304" width="9.21875" style="1140"/>
    <col min="2305" max="2305" width="5.44140625" style="1140" customWidth="1"/>
    <col min="2306" max="2306" width="31.44140625" style="1140" bestFit="1" customWidth="1"/>
    <col min="2307" max="2307" width="11.44140625" style="1140" customWidth="1"/>
    <col min="2308" max="2308" width="12" style="1140" customWidth="1"/>
    <col min="2309" max="2324" width="11.44140625" style="1140" customWidth="1"/>
    <col min="2325" max="2560" width="9.21875" style="1140"/>
    <col min="2561" max="2561" width="5.44140625" style="1140" customWidth="1"/>
    <col min="2562" max="2562" width="31.44140625" style="1140" bestFit="1" customWidth="1"/>
    <col min="2563" max="2563" width="11.44140625" style="1140" customWidth="1"/>
    <col min="2564" max="2564" width="12" style="1140" customWidth="1"/>
    <col min="2565" max="2580" width="11.44140625" style="1140" customWidth="1"/>
    <col min="2581" max="2816" width="9.21875" style="1140"/>
    <col min="2817" max="2817" width="5.44140625" style="1140" customWidth="1"/>
    <col min="2818" max="2818" width="31.44140625" style="1140" bestFit="1" customWidth="1"/>
    <col min="2819" max="2819" width="11.44140625" style="1140" customWidth="1"/>
    <col min="2820" max="2820" width="12" style="1140" customWidth="1"/>
    <col min="2821" max="2836" width="11.44140625" style="1140" customWidth="1"/>
    <col min="2837" max="3072" width="9.21875" style="1140"/>
    <col min="3073" max="3073" width="5.44140625" style="1140" customWidth="1"/>
    <col min="3074" max="3074" width="31.44140625" style="1140" bestFit="1" customWidth="1"/>
    <col min="3075" max="3075" width="11.44140625" style="1140" customWidth="1"/>
    <col min="3076" max="3076" width="12" style="1140" customWidth="1"/>
    <col min="3077" max="3092" width="11.44140625" style="1140" customWidth="1"/>
    <col min="3093" max="3328" width="9.21875" style="1140"/>
    <col min="3329" max="3329" width="5.44140625" style="1140" customWidth="1"/>
    <col min="3330" max="3330" width="31.44140625" style="1140" bestFit="1" customWidth="1"/>
    <col min="3331" max="3331" width="11.44140625" style="1140" customWidth="1"/>
    <col min="3332" max="3332" width="12" style="1140" customWidth="1"/>
    <col min="3333" max="3348" width="11.44140625" style="1140" customWidth="1"/>
    <col min="3349" max="3584" width="9.21875" style="1140"/>
    <col min="3585" max="3585" width="5.44140625" style="1140" customWidth="1"/>
    <col min="3586" max="3586" width="31.44140625" style="1140" bestFit="1" customWidth="1"/>
    <col min="3587" max="3587" width="11.44140625" style="1140" customWidth="1"/>
    <col min="3588" max="3588" width="12" style="1140" customWidth="1"/>
    <col min="3589" max="3604" width="11.44140625" style="1140" customWidth="1"/>
    <col min="3605" max="3840" width="9.21875" style="1140"/>
    <col min="3841" max="3841" width="5.44140625" style="1140" customWidth="1"/>
    <col min="3842" max="3842" width="31.44140625" style="1140" bestFit="1" customWidth="1"/>
    <col min="3843" max="3843" width="11.44140625" style="1140" customWidth="1"/>
    <col min="3844" max="3844" width="12" style="1140" customWidth="1"/>
    <col min="3845" max="3860" width="11.44140625" style="1140" customWidth="1"/>
    <col min="3861" max="4096" width="9.21875" style="1140"/>
    <col min="4097" max="4097" width="5.44140625" style="1140" customWidth="1"/>
    <col min="4098" max="4098" width="31.44140625" style="1140" bestFit="1" customWidth="1"/>
    <col min="4099" max="4099" width="11.44140625" style="1140" customWidth="1"/>
    <col min="4100" max="4100" width="12" style="1140" customWidth="1"/>
    <col min="4101" max="4116" width="11.44140625" style="1140" customWidth="1"/>
    <col min="4117" max="4352" width="9.21875" style="1140"/>
    <col min="4353" max="4353" width="5.44140625" style="1140" customWidth="1"/>
    <col min="4354" max="4354" width="31.44140625" style="1140" bestFit="1" customWidth="1"/>
    <col min="4355" max="4355" width="11.44140625" style="1140" customWidth="1"/>
    <col min="4356" max="4356" width="12" style="1140" customWidth="1"/>
    <col min="4357" max="4372" width="11.44140625" style="1140" customWidth="1"/>
    <col min="4373" max="4608" width="9.21875" style="1140"/>
    <col min="4609" max="4609" width="5.44140625" style="1140" customWidth="1"/>
    <col min="4610" max="4610" width="31.44140625" style="1140" bestFit="1" customWidth="1"/>
    <col min="4611" max="4611" width="11.44140625" style="1140" customWidth="1"/>
    <col min="4612" max="4612" width="12" style="1140" customWidth="1"/>
    <col min="4613" max="4628" width="11.44140625" style="1140" customWidth="1"/>
    <col min="4629" max="4864" width="9.21875" style="1140"/>
    <col min="4865" max="4865" width="5.44140625" style="1140" customWidth="1"/>
    <col min="4866" max="4866" width="31.44140625" style="1140" bestFit="1" customWidth="1"/>
    <col min="4867" max="4867" width="11.44140625" style="1140" customWidth="1"/>
    <col min="4868" max="4868" width="12" style="1140" customWidth="1"/>
    <col min="4869" max="4884" width="11.44140625" style="1140" customWidth="1"/>
    <col min="4885" max="5120" width="9.21875" style="1140"/>
    <col min="5121" max="5121" width="5.44140625" style="1140" customWidth="1"/>
    <col min="5122" max="5122" width="31.44140625" style="1140" bestFit="1" customWidth="1"/>
    <col min="5123" max="5123" width="11.44140625" style="1140" customWidth="1"/>
    <col min="5124" max="5124" width="12" style="1140" customWidth="1"/>
    <col min="5125" max="5140" width="11.44140625" style="1140" customWidth="1"/>
    <col min="5141" max="5376" width="9.21875" style="1140"/>
    <col min="5377" max="5377" width="5.44140625" style="1140" customWidth="1"/>
    <col min="5378" max="5378" width="31.44140625" style="1140" bestFit="1" customWidth="1"/>
    <col min="5379" max="5379" width="11.44140625" style="1140" customWidth="1"/>
    <col min="5380" max="5380" width="12" style="1140" customWidth="1"/>
    <col min="5381" max="5396" width="11.44140625" style="1140" customWidth="1"/>
    <col min="5397" max="5632" width="9.21875" style="1140"/>
    <col min="5633" max="5633" width="5.44140625" style="1140" customWidth="1"/>
    <col min="5634" max="5634" width="31.44140625" style="1140" bestFit="1" customWidth="1"/>
    <col min="5635" max="5635" width="11.44140625" style="1140" customWidth="1"/>
    <col min="5636" max="5636" width="12" style="1140" customWidth="1"/>
    <col min="5637" max="5652" width="11.44140625" style="1140" customWidth="1"/>
    <col min="5653" max="5888" width="9.21875" style="1140"/>
    <col min="5889" max="5889" width="5.44140625" style="1140" customWidth="1"/>
    <col min="5890" max="5890" width="31.44140625" style="1140" bestFit="1" customWidth="1"/>
    <col min="5891" max="5891" width="11.44140625" style="1140" customWidth="1"/>
    <col min="5892" max="5892" width="12" style="1140" customWidth="1"/>
    <col min="5893" max="5908" width="11.44140625" style="1140" customWidth="1"/>
    <col min="5909" max="6144" width="9.21875" style="1140"/>
    <col min="6145" max="6145" width="5.44140625" style="1140" customWidth="1"/>
    <col min="6146" max="6146" width="31.44140625" style="1140" bestFit="1" customWidth="1"/>
    <col min="6147" max="6147" width="11.44140625" style="1140" customWidth="1"/>
    <col min="6148" max="6148" width="12" style="1140" customWidth="1"/>
    <col min="6149" max="6164" width="11.44140625" style="1140" customWidth="1"/>
    <col min="6165" max="6400" width="9.21875" style="1140"/>
    <col min="6401" max="6401" width="5.44140625" style="1140" customWidth="1"/>
    <col min="6402" max="6402" width="31.44140625" style="1140" bestFit="1" customWidth="1"/>
    <col min="6403" max="6403" width="11.44140625" style="1140" customWidth="1"/>
    <col min="6404" max="6404" width="12" style="1140" customWidth="1"/>
    <col min="6405" max="6420" width="11.44140625" style="1140" customWidth="1"/>
    <col min="6421" max="6656" width="9.21875" style="1140"/>
    <col min="6657" max="6657" width="5.44140625" style="1140" customWidth="1"/>
    <col min="6658" max="6658" width="31.44140625" style="1140" bestFit="1" customWidth="1"/>
    <col min="6659" max="6659" width="11.44140625" style="1140" customWidth="1"/>
    <col min="6660" max="6660" width="12" style="1140" customWidth="1"/>
    <col min="6661" max="6676" width="11.44140625" style="1140" customWidth="1"/>
    <col min="6677" max="6912" width="9.21875" style="1140"/>
    <col min="6913" max="6913" width="5.44140625" style="1140" customWidth="1"/>
    <col min="6914" max="6914" width="31.44140625" style="1140" bestFit="1" customWidth="1"/>
    <col min="6915" max="6915" width="11.44140625" style="1140" customWidth="1"/>
    <col min="6916" max="6916" width="12" style="1140" customWidth="1"/>
    <col min="6917" max="6932" width="11.44140625" style="1140" customWidth="1"/>
    <col min="6933" max="7168" width="9.21875" style="1140"/>
    <col min="7169" max="7169" width="5.44140625" style="1140" customWidth="1"/>
    <col min="7170" max="7170" width="31.44140625" style="1140" bestFit="1" customWidth="1"/>
    <col min="7171" max="7171" width="11.44140625" style="1140" customWidth="1"/>
    <col min="7172" max="7172" width="12" style="1140" customWidth="1"/>
    <col min="7173" max="7188" width="11.44140625" style="1140" customWidth="1"/>
    <col min="7189" max="7424" width="9.21875" style="1140"/>
    <col min="7425" max="7425" width="5.44140625" style="1140" customWidth="1"/>
    <col min="7426" max="7426" width="31.44140625" style="1140" bestFit="1" customWidth="1"/>
    <col min="7427" max="7427" width="11.44140625" style="1140" customWidth="1"/>
    <col min="7428" max="7428" width="12" style="1140" customWidth="1"/>
    <col min="7429" max="7444" width="11.44140625" style="1140" customWidth="1"/>
    <col min="7445" max="7680" width="9.21875" style="1140"/>
    <col min="7681" max="7681" width="5.44140625" style="1140" customWidth="1"/>
    <col min="7682" max="7682" width="31.44140625" style="1140" bestFit="1" customWidth="1"/>
    <col min="7683" max="7683" width="11.44140625" style="1140" customWidth="1"/>
    <col min="7684" max="7684" width="12" style="1140" customWidth="1"/>
    <col min="7685" max="7700" width="11.44140625" style="1140" customWidth="1"/>
    <col min="7701" max="7936" width="9.21875" style="1140"/>
    <col min="7937" max="7937" width="5.44140625" style="1140" customWidth="1"/>
    <col min="7938" max="7938" width="31.44140625" style="1140" bestFit="1" customWidth="1"/>
    <col min="7939" max="7939" width="11.44140625" style="1140" customWidth="1"/>
    <col min="7940" max="7940" width="12" style="1140" customWidth="1"/>
    <col min="7941" max="7956" width="11.44140625" style="1140" customWidth="1"/>
    <col min="7957" max="8192" width="9.21875" style="1140"/>
    <col min="8193" max="8193" width="5.44140625" style="1140" customWidth="1"/>
    <col min="8194" max="8194" width="31.44140625" style="1140" bestFit="1" customWidth="1"/>
    <col min="8195" max="8195" width="11.44140625" style="1140" customWidth="1"/>
    <col min="8196" max="8196" width="12" style="1140" customWidth="1"/>
    <col min="8197" max="8212" width="11.44140625" style="1140" customWidth="1"/>
    <col min="8213" max="8448" width="9.21875" style="1140"/>
    <col min="8449" max="8449" width="5.44140625" style="1140" customWidth="1"/>
    <col min="8450" max="8450" width="31.44140625" style="1140" bestFit="1" customWidth="1"/>
    <col min="8451" max="8451" width="11.44140625" style="1140" customWidth="1"/>
    <col min="8452" max="8452" width="12" style="1140" customWidth="1"/>
    <col min="8453" max="8468" width="11.44140625" style="1140" customWidth="1"/>
    <col min="8469" max="8704" width="9.21875" style="1140"/>
    <col min="8705" max="8705" width="5.44140625" style="1140" customWidth="1"/>
    <col min="8706" max="8706" width="31.44140625" style="1140" bestFit="1" customWidth="1"/>
    <col min="8707" max="8707" width="11.44140625" style="1140" customWidth="1"/>
    <col min="8708" max="8708" width="12" style="1140" customWidth="1"/>
    <col min="8709" max="8724" width="11.44140625" style="1140" customWidth="1"/>
    <col min="8725" max="8960" width="9.21875" style="1140"/>
    <col min="8961" max="8961" width="5.44140625" style="1140" customWidth="1"/>
    <col min="8962" max="8962" width="31.44140625" style="1140" bestFit="1" customWidth="1"/>
    <col min="8963" max="8963" width="11.44140625" style="1140" customWidth="1"/>
    <col min="8964" max="8964" width="12" style="1140" customWidth="1"/>
    <col min="8965" max="8980" width="11.44140625" style="1140" customWidth="1"/>
    <col min="8981" max="9216" width="9.21875" style="1140"/>
    <col min="9217" max="9217" width="5.44140625" style="1140" customWidth="1"/>
    <col min="9218" max="9218" width="31.44140625" style="1140" bestFit="1" customWidth="1"/>
    <col min="9219" max="9219" width="11.44140625" style="1140" customWidth="1"/>
    <col min="9220" max="9220" width="12" style="1140" customWidth="1"/>
    <col min="9221" max="9236" width="11.44140625" style="1140" customWidth="1"/>
    <col min="9237" max="9472" width="9.21875" style="1140"/>
    <col min="9473" max="9473" width="5.44140625" style="1140" customWidth="1"/>
    <col min="9474" max="9474" width="31.44140625" style="1140" bestFit="1" customWidth="1"/>
    <col min="9475" max="9475" width="11.44140625" style="1140" customWidth="1"/>
    <col min="9476" max="9476" width="12" style="1140" customWidth="1"/>
    <col min="9477" max="9492" width="11.44140625" style="1140" customWidth="1"/>
    <col min="9493" max="9728" width="9.21875" style="1140"/>
    <col min="9729" max="9729" width="5.44140625" style="1140" customWidth="1"/>
    <col min="9730" max="9730" width="31.44140625" style="1140" bestFit="1" customWidth="1"/>
    <col min="9731" max="9731" width="11.44140625" style="1140" customWidth="1"/>
    <col min="9732" max="9732" width="12" style="1140" customWidth="1"/>
    <col min="9733" max="9748" width="11.44140625" style="1140" customWidth="1"/>
    <col min="9749" max="9984" width="9.21875" style="1140"/>
    <col min="9985" max="9985" width="5.44140625" style="1140" customWidth="1"/>
    <col min="9986" max="9986" width="31.44140625" style="1140" bestFit="1" customWidth="1"/>
    <col min="9987" max="9987" width="11.44140625" style="1140" customWidth="1"/>
    <col min="9988" max="9988" width="12" style="1140" customWidth="1"/>
    <col min="9989" max="10004" width="11.44140625" style="1140" customWidth="1"/>
    <col min="10005" max="10240" width="9.21875" style="1140"/>
    <col min="10241" max="10241" width="5.44140625" style="1140" customWidth="1"/>
    <col min="10242" max="10242" width="31.44140625" style="1140" bestFit="1" customWidth="1"/>
    <col min="10243" max="10243" width="11.44140625" style="1140" customWidth="1"/>
    <col min="10244" max="10244" width="12" style="1140" customWidth="1"/>
    <col min="10245" max="10260" width="11.44140625" style="1140" customWidth="1"/>
    <col min="10261" max="10496" width="9.21875" style="1140"/>
    <col min="10497" max="10497" width="5.44140625" style="1140" customWidth="1"/>
    <col min="10498" max="10498" width="31.44140625" style="1140" bestFit="1" customWidth="1"/>
    <col min="10499" max="10499" width="11.44140625" style="1140" customWidth="1"/>
    <col min="10500" max="10500" width="12" style="1140" customWidth="1"/>
    <col min="10501" max="10516" width="11.44140625" style="1140" customWidth="1"/>
    <col min="10517" max="10752" width="9.21875" style="1140"/>
    <col min="10753" max="10753" width="5.44140625" style="1140" customWidth="1"/>
    <col min="10754" max="10754" width="31.44140625" style="1140" bestFit="1" customWidth="1"/>
    <col min="10755" max="10755" width="11.44140625" style="1140" customWidth="1"/>
    <col min="10756" max="10756" width="12" style="1140" customWidth="1"/>
    <col min="10757" max="10772" width="11.44140625" style="1140" customWidth="1"/>
    <col min="10773" max="11008" width="9.21875" style="1140"/>
    <col min="11009" max="11009" width="5.44140625" style="1140" customWidth="1"/>
    <col min="11010" max="11010" width="31.44140625" style="1140" bestFit="1" customWidth="1"/>
    <col min="11011" max="11011" width="11.44140625" style="1140" customWidth="1"/>
    <col min="11012" max="11012" width="12" style="1140" customWidth="1"/>
    <col min="11013" max="11028" width="11.44140625" style="1140" customWidth="1"/>
    <col min="11029" max="11264" width="9.21875" style="1140"/>
    <col min="11265" max="11265" width="5.44140625" style="1140" customWidth="1"/>
    <col min="11266" max="11266" width="31.44140625" style="1140" bestFit="1" customWidth="1"/>
    <col min="11267" max="11267" width="11.44140625" style="1140" customWidth="1"/>
    <col min="11268" max="11268" width="12" style="1140" customWidth="1"/>
    <col min="11269" max="11284" width="11.44140625" style="1140" customWidth="1"/>
    <col min="11285" max="11520" width="9.21875" style="1140"/>
    <col min="11521" max="11521" width="5.44140625" style="1140" customWidth="1"/>
    <col min="11522" max="11522" width="31.44140625" style="1140" bestFit="1" customWidth="1"/>
    <col min="11523" max="11523" width="11.44140625" style="1140" customWidth="1"/>
    <col min="11524" max="11524" width="12" style="1140" customWidth="1"/>
    <col min="11525" max="11540" width="11.44140625" style="1140" customWidth="1"/>
    <col min="11541" max="11776" width="9.21875" style="1140"/>
    <col min="11777" max="11777" width="5.44140625" style="1140" customWidth="1"/>
    <col min="11778" max="11778" width="31.44140625" style="1140" bestFit="1" customWidth="1"/>
    <col min="11779" max="11779" width="11.44140625" style="1140" customWidth="1"/>
    <col min="11780" max="11780" width="12" style="1140" customWidth="1"/>
    <col min="11781" max="11796" width="11.44140625" style="1140" customWidth="1"/>
    <col min="11797" max="12032" width="9.21875" style="1140"/>
    <col min="12033" max="12033" width="5.44140625" style="1140" customWidth="1"/>
    <col min="12034" max="12034" width="31.44140625" style="1140" bestFit="1" customWidth="1"/>
    <col min="12035" max="12035" width="11.44140625" style="1140" customWidth="1"/>
    <col min="12036" max="12036" width="12" style="1140" customWidth="1"/>
    <col min="12037" max="12052" width="11.44140625" style="1140" customWidth="1"/>
    <col min="12053" max="12288" width="9.21875" style="1140"/>
    <col min="12289" max="12289" width="5.44140625" style="1140" customWidth="1"/>
    <col min="12290" max="12290" width="31.44140625" style="1140" bestFit="1" customWidth="1"/>
    <col min="12291" max="12291" width="11.44140625" style="1140" customWidth="1"/>
    <col min="12292" max="12292" width="12" style="1140" customWidth="1"/>
    <col min="12293" max="12308" width="11.44140625" style="1140" customWidth="1"/>
    <col min="12309" max="12544" width="9.21875" style="1140"/>
    <col min="12545" max="12545" width="5.44140625" style="1140" customWidth="1"/>
    <col min="12546" max="12546" width="31.44140625" style="1140" bestFit="1" customWidth="1"/>
    <col min="12547" max="12547" width="11.44140625" style="1140" customWidth="1"/>
    <col min="12548" max="12548" width="12" style="1140" customWidth="1"/>
    <col min="12549" max="12564" width="11.44140625" style="1140" customWidth="1"/>
    <col min="12565" max="12800" width="9.21875" style="1140"/>
    <col min="12801" max="12801" width="5.44140625" style="1140" customWidth="1"/>
    <col min="12802" max="12802" width="31.44140625" style="1140" bestFit="1" customWidth="1"/>
    <col min="12803" max="12803" width="11.44140625" style="1140" customWidth="1"/>
    <col min="12804" max="12804" width="12" style="1140" customWidth="1"/>
    <col min="12805" max="12820" width="11.44140625" style="1140" customWidth="1"/>
    <col min="12821" max="13056" width="9.21875" style="1140"/>
    <col min="13057" max="13057" width="5.44140625" style="1140" customWidth="1"/>
    <col min="13058" max="13058" width="31.44140625" style="1140" bestFit="1" customWidth="1"/>
    <col min="13059" max="13059" width="11.44140625" style="1140" customWidth="1"/>
    <col min="13060" max="13060" width="12" style="1140" customWidth="1"/>
    <col min="13061" max="13076" width="11.44140625" style="1140" customWidth="1"/>
    <col min="13077" max="13312" width="9.21875" style="1140"/>
    <col min="13313" max="13313" width="5.44140625" style="1140" customWidth="1"/>
    <col min="13314" max="13314" width="31.44140625" style="1140" bestFit="1" customWidth="1"/>
    <col min="13315" max="13315" width="11.44140625" style="1140" customWidth="1"/>
    <col min="13316" max="13316" width="12" style="1140" customWidth="1"/>
    <col min="13317" max="13332" width="11.44140625" style="1140" customWidth="1"/>
    <col min="13333" max="13568" width="9.21875" style="1140"/>
    <col min="13569" max="13569" width="5.44140625" style="1140" customWidth="1"/>
    <col min="13570" max="13570" width="31.44140625" style="1140" bestFit="1" customWidth="1"/>
    <col min="13571" max="13571" width="11.44140625" style="1140" customWidth="1"/>
    <col min="13572" max="13572" width="12" style="1140" customWidth="1"/>
    <col min="13573" max="13588" width="11.44140625" style="1140" customWidth="1"/>
    <col min="13589" max="13824" width="9.21875" style="1140"/>
    <col min="13825" max="13825" width="5.44140625" style="1140" customWidth="1"/>
    <col min="13826" max="13826" width="31.44140625" style="1140" bestFit="1" customWidth="1"/>
    <col min="13827" max="13827" width="11.44140625" style="1140" customWidth="1"/>
    <col min="13828" max="13828" width="12" style="1140" customWidth="1"/>
    <col min="13829" max="13844" width="11.44140625" style="1140" customWidth="1"/>
    <col min="13845" max="14080" width="9.21875" style="1140"/>
    <col min="14081" max="14081" width="5.44140625" style="1140" customWidth="1"/>
    <col min="14082" max="14082" width="31.44140625" style="1140" bestFit="1" customWidth="1"/>
    <col min="14083" max="14083" width="11.44140625" style="1140" customWidth="1"/>
    <col min="14084" max="14084" width="12" style="1140" customWidth="1"/>
    <col min="14085" max="14100" width="11.44140625" style="1140" customWidth="1"/>
    <col min="14101" max="14336" width="9.21875" style="1140"/>
    <col min="14337" max="14337" width="5.44140625" style="1140" customWidth="1"/>
    <col min="14338" max="14338" width="31.44140625" style="1140" bestFit="1" customWidth="1"/>
    <col min="14339" max="14339" width="11.44140625" style="1140" customWidth="1"/>
    <col min="14340" max="14340" width="12" style="1140" customWidth="1"/>
    <col min="14341" max="14356" width="11.44140625" style="1140" customWidth="1"/>
    <col min="14357" max="14592" width="9.21875" style="1140"/>
    <col min="14593" max="14593" width="5.44140625" style="1140" customWidth="1"/>
    <col min="14594" max="14594" width="31.44140625" style="1140" bestFit="1" customWidth="1"/>
    <col min="14595" max="14595" width="11.44140625" style="1140" customWidth="1"/>
    <col min="14596" max="14596" width="12" style="1140" customWidth="1"/>
    <col min="14597" max="14612" width="11.44140625" style="1140" customWidth="1"/>
    <col min="14613" max="14848" width="9.21875" style="1140"/>
    <col min="14849" max="14849" width="5.44140625" style="1140" customWidth="1"/>
    <col min="14850" max="14850" width="31.44140625" style="1140" bestFit="1" customWidth="1"/>
    <col min="14851" max="14851" width="11.44140625" style="1140" customWidth="1"/>
    <col min="14852" max="14852" width="12" style="1140" customWidth="1"/>
    <col min="14853" max="14868" width="11.44140625" style="1140" customWidth="1"/>
    <col min="14869" max="15104" width="9.21875" style="1140"/>
    <col min="15105" max="15105" width="5.44140625" style="1140" customWidth="1"/>
    <col min="15106" max="15106" width="31.44140625" style="1140" bestFit="1" customWidth="1"/>
    <col min="15107" max="15107" width="11.44140625" style="1140" customWidth="1"/>
    <col min="15108" max="15108" width="12" style="1140" customWidth="1"/>
    <col min="15109" max="15124" width="11.44140625" style="1140" customWidth="1"/>
    <col min="15125" max="15360" width="9.21875" style="1140"/>
    <col min="15361" max="15361" width="5.44140625" style="1140" customWidth="1"/>
    <col min="15362" max="15362" width="31.44140625" style="1140" bestFit="1" customWidth="1"/>
    <col min="15363" max="15363" width="11.44140625" style="1140" customWidth="1"/>
    <col min="15364" max="15364" width="12" style="1140" customWidth="1"/>
    <col min="15365" max="15380" width="11.44140625" style="1140" customWidth="1"/>
    <col min="15381" max="15616" width="9.21875" style="1140"/>
    <col min="15617" max="15617" width="5.44140625" style="1140" customWidth="1"/>
    <col min="15618" max="15618" width="31.44140625" style="1140" bestFit="1" customWidth="1"/>
    <col min="15619" max="15619" width="11.44140625" style="1140" customWidth="1"/>
    <col min="15620" max="15620" width="12" style="1140" customWidth="1"/>
    <col min="15621" max="15636" width="11.44140625" style="1140" customWidth="1"/>
    <col min="15637" max="15872" width="9.21875" style="1140"/>
    <col min="15873" max="15873" width="5.44140625" style="1140" customWidth="1"/>
    <col min="15874" max="15874" width="31.44140625" style="1140" bestFit="1" customWidth="1"/>
    <col min="15875" max="15875" width="11.44140625" style="1140" customWidth="1"/>
    <col min="15876" max="15876" width="12" style="1140" customWidth="1"/>
    <col min="15877" max="15892" width="11.44140625" style="1140" customWidth="1"/>
    <col min="15893" max="16128" width="9.21875" style="1140"/>
    <col min="16129" max="16129" width="5.44140625" style="1140" customWidth="1"/>
    <col min="16130" max="16130" width="31.44140625" style="1140" bestFit="1" customWidth="1"/>
    <col min="16131" max="16131" width="11.44140625" style="1140" customWidth="1"/>
    <col min="16132" max="16132" width="12" style="1140" customWidth="1"/>
    <col min="16133" max="16148" width="11.44140625" style="1140" customWidth="1"/>
    <col min="16149" max="16384" width="9.21875" style="1140"/>
  </cols>
  <sheetData>
    <row r="1" spans="1:20">
      <c r="P1" s="1141">
        <f>P25+P26</f>
        <v>62105.399999999994</v>
      </c>
    </row>
    <row r="2" spans="1:20">
      <c r="B2" s="1312" t="s">
        <v>1775</v>
      </c>
      <c r="C2" s="1312"/>
      <c r="D2" s="1312"/>
      <c r="E2" s="1312"/>
      <c r="F2" s="1312"/>
      <c r="G2" s="1312"/>
      <c r="H2" s="1312"/>
      <c r="I2" s="1312"/>
      <c r="J2" s="1312"/>
      <c r="K2" s="1312"/>
      <c r="L2" s="1312"/>
      <c r="M2" s="1312"/>
      <c r="N2" s="1312"/>
      <c r="O2" s="1312"/>
      <c r="P2" s="1312"/>
      <c r="Q2" s="1312"/>
      <c r="R2" s="1312"/>
      <c r="S2" s="1312"/>
      <c r="T2" s="1312"/>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28"/>
      <c r="C4" s="1324" t="s">
        <v>1686</v>
      </c>
      <c r="D4" s="1324" t="s">
        <v>1687</v>
      </c>
      <c r="E4" s="1324" t="s">
        <v>1688</v>
      </c>
      <c r="F4" s="1324" t="s">
        <v>1689</v>
      </c>
      <c r="G4" s="1330" t="s">
        <v>1690</v>
      </c>
      <c r="H4" s="1331"/>
      <c r="I4" s="1331"/>
      <c r="J4" s="1331"/>
      <c r="K4" s="1331"/>
      <c r="L4" s="1331"/>
      <c r="M4" s="1331"/>
      <c r="N4" s="1331"/>
      <c r="O4" s="1332"/>
      <c r="P4" s="1324" t="s">
        <v>1691</v>
      </c>
      <c r="Q4" s="1324" t="s">
        <v>1692</v>
      </c>
      <c r="R4" s="1324" t="s">
        <v>1693</v>
      </c>
      <c r="S4" s="1324" t="s">
        <v>1694</v>
      </c>
      <c r="T4" s="1326" t="s">
        <v>1695</v>
      </c>
    </row>
    <row r="5" spans="1:20" s="1196" customFormat="1" ht="50.25" customHeight="1" thickBot="1">
      <c r="B5" s="1329"/>
      <c r="C5" s="1325"/>
      <c r="D5" s="1325"/>
      <c r="E5" s="1325"/>
      <c r="F5" s="1325"/>
      <c r="G5" s="1194" t="s">
        <v>1696</v>
      </c>
      <c r="H5" s="1194" t="s">
        <v>1697</v>
      </c>
      <c r="I5" s="1194" t="s">
        <v>1698</v>
      </c>
      <c r="J5" s="1194" t="s">
        <v>1699</v>
      </c>
      <c r="K5" s="1194" t="s">
        <v>1700</v>
      </c>
      <c r="L5" s="1194" t="s">
        <v>1776</v>
      </c>
      <c r="M5" s="1195" t="s">
        <v>1702</v>
      </c>
      <c r="N5" s="1194" t="s">
        <v>1703</v>
      </c>
      <c r="O5" s="1194" t="s">
        <v>1704</v>
      </c>
      <c r="P5" s="1325"/>
      <c r="Q5" s="1325"/>
      <c r="R5" s="1325"/>
      <c r="S5" s="1325"/>
      <c r="T5" s="1327"/>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7.6">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4"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21875" defaultRowHeight="13.8"/>
  <cols>
    <col min="1" max="1" width="8.44140625" style="1140" bestFit="1" customWidth="1"/>
    <col min="2" max="2" width="31.44140625" style="1140" bestFit="1" customWidth="1"/>
    <col min="3" max="20" width="11.44140625" style="1140" customWidth="1"/>
    <col min="21" max="26" width="9.21875" style="1140"/>
    <col min="27" max="27" width="9.44140625" style="1140" bestFit="1" customWidth="1"/>
    <col min="28" max="256" width="9.21875" style="1140"/>
    <col min="257" max="257" width="8.44140625" style="1140" bestFit="1" customWidth="1"/>
    <col min="258" max="258" width="31.44140625" style="1140" bestFit="1" customWidth="1"/>
    <col min="259" max="276" width="11.44140625" style="1140" customWidth="1"/>
    <col min="277" max="282" width="9.21875" style="1140"/>
    <col min="283" max="283" width="9.44140625" style="1140" bestFit="1" customWidth="1"/>
    <col min="284" max="512" width="9.21875" style="1140"/>
    <col min="513" max="513" width="8.44140625" style="1140" bestFit="1" customWidth="1"/>
    <col min="514" max="514" width="31.44140625" style="1140" bestFit="1" customWidth="1"/>
    <col min="515" max="532" width="11.44140625" style="1140" customWidth="1"/>
    <col min="533" max="538" width="9.21875" style="1140"/>
    <col min="539" max="539" width="9.44140625" style="1140" bestFit="1" customWidth="1"/>
    <col min="540" max="768" width="9.21875" style="1140"/>
    <col min="769" max="769" width="8.44140625" style="1140" bestFit="1" customWidth="1"/>
    <col min="770" max="770" width="31.44140625" style="1140" bestFit="1" customWidth="1"/>
    <col min="771" max="788" width="11.44140625" style="1140" customWidth="1"/>
    <col min="789" max="794" width="9.21875" style="1140"/>
    <col min="795" max="795" width="9.44140625" style="1140" bestFit="1" customWidth="1"/>
    <col min="796" max="1024" width="9.21875" style="1140"/>
    <col min="1025" max="1025" width="8.44140625" style="1140" bestFit="1" customWidth="1"/>
    <col min="1026" max="1026" width="31.44140625" style="1140" bestFit="1" customWidth="1"/>
    <col min="1027" max="1044" width="11.44140625" style="1140" customWidth="1"/>
    <col min="1045" max="1050" width="9.21875" style="1140"/>
    <col min="1051" max="1051" width="9.44140625" style="1140" bestFit="1" customWidth="1"/>
    <col min="1052" max="1280" width="9.21875" style="1140"/>
    <col min="1281" max="1281" width="8.44140625" style="1140" bestFit="1" customWidth="1"/>
    <col min="1282" max="1282" width="31.44140625" style="1140" bestFit="1" customWidth="1"/>
    <col min="1283" max="1300" width="11.44140625" style="1140" customWidth="1"/>
    <col min="1301" max="1306" width="9.21875" style="1140"/>
    <col min="1307" max="1307" width="9.44140625" style="1140" bestFit="1" customWidth="1"/>
    <col min="1308" max="1536" width="9.21875" style="1140"/>
    <col min="1537" max="1537" width="8.44140625" style="1140" bestFit="1" customWidth="1"/>
    <col min="1538" max="1538" width="31.44140625" style="1140" bestFit="1" customWidth="1"/>
    <col min="1539" max="1556" width="11.44140625" style="1140" customWidth="1"/>
    <col min="1557" max="1562" width="9.21875" style="1140"/>
    <col min="1563" max="1563" width="9.44140625" style="1140" bestFit="1" customWidth="1"/>
    <col min="1564" max="1792" width="9.21875" style="1140"/>
    <col min="1793" max="1793" width="8.44140625" style="1140" bestFit="1" customWidth="1"/>
    <col min="1794" max="1794" width="31.44140625" style="1140" bestFit="1" customWidth="1"/>
    <col min="1795" max="1812" width="11.44140625" style="1140" customWidth="1"/>
    <col min="1813" max="1818" width="9.21875" style="1140"/>
    <col min="1819" max="1819" width="9.44140625" style="1140" bestFit="1" customWidth="1"/>
    <col min="1820" max="2048" width="9.21875" style="1140"/>
    <col min="2049" max="2049" width="8.44140625" style="1140" bestFit="1" customWidth="1"/>
    <col min="2050" max="2050" width="31.44140625" style="1140" bestFit="1" customWidth="1"/>
    <col min="2051" max="2068" width="11.44140625" style="1140" customWidth="1"/>
    <col min="2069" max="2074" width="9.21875" style="1140"/>
    <col min="2075" max="2075" width="9.44140625" style="1140" bestFit="1" customWidth="1"/>
    <col min="2076" max="2304" width="9.21875" style="1140"/>
    <col min="2305" max="2305" width="8.44140625" style="1140" bestFit="1" customWidth="1"/>
    <col min="2306" max="2306" width="31.44140625" style="1140" bestFit="1" customWidth="1"/>
    <col min="2307" max="2324" width="11.44140625" style="1140" customWidth="1"/>
    <col min="2325" max="2330" width="9.21875" style="1140"/>
    <col min="2331" max="2331" width="9.44140625" style="1140" bestFit="1" customWidth="1"/>
    <col min="2332" max="2560" width="9.21875" style="1140"/>
    <col min="2561" max="2561" width="8.44140625" style="1140" bestFit="1" customWidth="1"/>
    <col min="2562" max="2562" width="31.44140625" style="1140" bestFit="1" customWidth="1"/>
    <col min="2563" max="2580" width="11.44140625" style="1140" customWidth="1"/>
    <col min="2581" max="2586" width="9.21875" style="1140"/>
    <col min="2587" max="2587" width="9.44140625" style="1140" bestFit="1" customWidth="1"/>
    <col min="2588" max="2816" width="9.21875" style="1140"/>
    <col min="2817" max="2817" width="8.44140625" style="1140" bestFit="1" customWidth="1"/>
    <col min="2818" max="2818" width="31.44140625" style="1140" bestFit="1" customWidth="1"/>
    <col min="2819" max="2836" width="11.44140625" style="1140" customWidth="1"/>
    <col min="2837" max="2842" width="9.21875" style="1140"/>
    <col min="2843" max="2843" width="9.44140625" style="1140" bestFit="1" customWidth="1"/>
    <col min="2844" max="3072" width="9.21875" style="1140"/>
    <col min="3073" max="3073" width="8.44140625" style="1140" bestFit="1" customWidth="1"/>
    <col min="3074" max="3074" width="31.44140625" style="1140" bestFit="1" customWidth="1"/>
    <col min="3075" max="3092" width="11.44140625" style="1140" customWidth="1"/>
    <col min="3093" max="3098" width="9.21875" style="1140"/>
    <col min="3099" max="3099" width="9.44140625" style="1140" bestFit="1" customWidth="1"/>
    <col min="3100" max="3328" width="9.21875" style="1140"/>
    <col min="3329" max="3329" width="8.44140625" style="1140" bestFit="1" customWidth="1"/>
    <col min="3330" max="3330" width="31.44140625" style="1140" bestFit="1" customWidth="1"/>
    <col min="3331" max="3348" width="11.44140625" style="1140" customWidth="1"/>
    <col min="3349" max="3354" width="9.21875" style="1140"/>
    <col min="3355" max="3355" width="9.44140625" style="1140" bestFit="1" customWidth="1"/>
    <col min="3356" max="3584" width="9.21875" style="1140"/>
    <col min="3585" max="3585" width="8.44140625" style="1140" bestFit="1" customWidth="1"/>
    <col min="3586" max="3586" width="31.44140625" style="1140" bestFit="1" customWidth="1"/>
    <col min="3587" max="3604" width="11.44140625" style="1140" customWidth="1"/>
    <col min="3605" max="3610" width="9.21875" style="1140"/>
    <col min="3611" max="3611" width="9.44140625" style="1140" bestFit="1" customWidth="1"/>
    <col min="3612" max="3840" width="9.21875" style="1140"/>
    <col min="3841" max="3841" width="8.44140625" style="1140" bestFit="1" customWidth="1"/>
    <col min="3842" max="3842" width="31.44140625" style="1140" bestFit="1" customWidth="1"/>
    <col min="3843" max="3860" width="11.44140625" style="1140" customWidth="1"/>
    <col min="3861" max="3866" width="9.21875" style="1140"/>
    <col min="3867" max="3867" width="9.44140625" style="1140" bestFit="1" customWidth="1"/>
    <col min="3868" max="4096" width="9.21875" style="1140"/>
    <col min="4097" max="4097" width="8.44140625" style="1140" bestFit="1" customWidth="1"/>
    <col min="4098" max="4098" width="31.44140625" style="1140" bestFit="1" customWidth="1"/>
    <col min="4099" max="4116" width="11.44140625" style="1140" customWidth="1"/>
    <col min="4117" max="4122" width="9.21875" style="1140"/>
    <col min="4123" max="4123" width="9.44140625" style="1140" bestFit="1" customWidth="1"/>
    <col min="4124" max="4352" width="9.21875" style="1140"/>
    <col min="4353" max="4353" width="8.44140625" style="1140" bestFit="1" customWidth="1"/>
    <col min="4354" max="4354" width="31.44140625" style="1140" bestFit="1" customWidth="1"/>
    <col min="4355" max="4372" width="11.44140625" style="1140" customWidth="1"/>
    <col min="4373" max="4378" width="9.21875" style="1140"/>
    <col min="4379" max="4379" width="9.44140625" style="1140" bestFit="1" customWidth="1"/>
    <col min="4380" max="4608" width="9.21875" style="1140"/>
    <col min="4609" max="4609" width="8.44140625" style="1140" bestFit="1" customWidth="1"/>
    <col min="4610" max="4610" width="31.44140625" style="1140" bestFit="1" customWidth="1"/>
    <col min="4611" max="4628" width="11.44140625" style="1140" customWidth="1"/>
    <col min="4629" max="4634" width="9.21875" style="1140"/>
    <col min="4635" max="4635" width="9.44140625" style="1140" bestFit="1" customWidth="1"/>
    <col min="4636" max="4864" width="9.21875" style="1140"/>
    <col min="4865" max="4865" width="8.44140625" style="1140" bestFit="1" customWidth="1"/>
    <col min="4866" max="4866" width="31.44140625" style="1140" bestFit="1" customWidth="1"/>
    <col min="4867" max="4884" width="11.44140625" style="1140" customWidth="1"/>
    <col min="4885" max="4890" width="9.21875" style="1140"/>
    <col min="4891" max="4891" width="9.44140625" style="1140" bestFit="1" customWidth="1"/>
    <col min="4892" max="5120" width="9.21875" style="1140"/>
    <col min="5121" max="5121" width="8.44140625" style="1140" bestFit="1" customWidth="1"/>
    <col min="5122" max="5122" width="31.44140625" style="1140" bestFit="1" customWidth="1"/>
    <col min="5123" max="5140" width="11.44140625" style="1140" customWidth="1"/>
    <col min="5141" max="5146" width="9.21875" style="1140"/>
    <col min="5147" max="5147" width="9.44140625" style="1140" bestFit="1" customWidth="1"/>
    <col min="5148" max="5376" width="9.21875" style="1140"/>
    <col min="5377" max="5377" width="8.44140625" style="1140" bestFit="1" customWidth="1"/>
    <col min="5378" max="5378" width="31.44140625" style="1140" bestFit="1" customWidth="1"/>
    <col min="5379" max="5396" width="11.44140625" style="1140" customWidth="1"/>
    <col min="5397" max="5402" width="9.21875" style="1140"/>
    <col min="5403" max="5403" width="9.44140625" style="1140" bestFit="1" customWidth="1"/>
    <col min="5404" max="5632" width="9.21875" style="1140"/>
    <col min="5633" max="5633" width="8.44140625" style="1140" bestFit="1" customWidth="1"/>
    <col min="5634" max="5634" width="31.44140625" style="1140" bestFit="1" customWidth="1"/>
    <col min="5635" max="5652" width="11.44140625" style="1140" customWidth="1"/>
    <col min="5653" max="5658" width="9.21875" style="1140"/>
    <col min="5659" max="5659" width="9.44140625" style="1140" bestFit="1" customWidth="1"/>
    <col min="5660" max="5888" width="9.21875" style="1140"/>
    <col min="5889" max="5889" width="8.44140625" style="1140" bestFit="1" customWidth="1"/>
    <col min="5890" max="5890" width="31.44140625" style="1140" bestFit="1" customWidth="1"/>
    <col min="5891" max="5908" width="11.44140625" style="1140" customWidth="1"/>
    <col min="5909" max="5914" width="9.21875" style="1140"/>
    <col min="5915" max="5915" width="9.44140625" style="1140" bestFit="1" customWidth="1"/>
    <col min="5916" max="6144" width="9.21875" style="1140"/>
    <col min="6145" max="6145" width="8.44140625" style="1140" bestFit="1" customWidth="1"/>
    <col min="6146" max="6146" width="31.44140625" style="1140" bestFit="1" customWidth="1"/>
    <col min="6147" max="6164" width="11.44140625" style="1140" customWidth="1"/>
    <col min="6165" max="6170" width="9.21875" style="1140"/>
    <col min="6171" max="6171" width="9.44140625" style="1140" bestFit="1" customWidth="1"/>
    <col min="6172" max="6400" width="9.21875" style="1140"/>
    <col min="6401" max="6401" width="8.44140625" style="1140" bestFit="1" customWidth="1"/>
    <col min="6402" max="6402" width="31.44140625" style="1140" bestFit="1" customWidth="1"/>
    <col min="6403" max="6420" width="11.44140625" style="1140" customWidth="1"/>
    <col min="6421" max="6426" width="9.21875" style="1140"/>
    <col min="6427" max="6427" width="9.44140625" style="1140" bestFit="1" customWidth="1"/>
    <col min="6428" max="6656" width="9.21875" style="1140"/>
    <col min="6657" max="6657" width="8.44140625" style="1140" bestFit="1" customWidth="1"/>
    <col min="6658" max="6658" width="31.44140625" style="1140" bestFit="1" customWidth="1"/>
    <col min="6659" max="6676" width="11.44140625" style="1140" customWidth="1"/>
    <col min="6677" max="6682" width="9.21875" style="1140"/>
    <col min="6683" max="6683" width="9.44140625" style="1140" bestFit="1" customWidth="1"/>
    <col min="6684" max="6912" width="9.21875" style="1140"/>
    <col min="6913" max="6913" width="8.44140625" style="1140" bestFit="1" customWidth="1"/>
    <col min="6914" max="6914" width="31.44140625" style="1140" bestFit="1" customWidth="1"/>
    <col min="6915" max="6932" width="11.44140625" style="1140" customWidth="1"/>
    <col min="6933" max="6938" width="9.21875" style="1140"/>
    <col min="6939" max="6939" width="9.44140625" style="1140" bestFit="1" customWidth="1"/>
    <col min="6940" max="7168" width="9.21875" style="1140"/>
    <col min="7169" max="7169" width="8.44140625" style="1140" bestFit="1" customWidth="1"/>
    <col min="7170" max="7170" width="31.44140625" style="1140" bestFit="1" customWidth="1"/>
    <col min="7171" max="7188" width="11.44140625" style="1140" customWidth="1"/>
    <col min="7189" max="7194" width="9.21875" style="1140"/>
    <col min="7195" max="7195" width="9.44140625" style="1140" bestFit="1" customWidth="1"/>
    <col min="7196" max="7424" width="9.21875" style="1140"/>
    <col min="7425" max="7425" width="8.44140625" style="1140" bestFit="1" customWidth="1"/>
    <col min="7426" max="7426" width="31.44140625" style="1140" bestFit="1" customWidth="1"/>
    <col min="7427" max="7444" width="11.44140625" style="1140" customWidth="1"/>
    <col min="7445" max="7450" width="9.21875" style="1140"/>
    <col min="7451" max="7451" width="9.44140625" style="1140" bestFit="1" customWidth="1"/>
    <col min="7452" max="7680" width="9.21875" style="1140"/>
    <col min="7681" max="7681" width="8.44140625" style="1140" bestFit="1" customWidth="1"/>
    <col min="7682" max="7682" width="31.44140625" style="1140" bestFit="1" customWidth="1"/>
    <col min="7683" max="7700" width="11.44140625" style="1140" customWidth="1"/>
    <col min="7701" max="7706" width="9.21875" style="1140"/>
    <col min="7707" max="7707" width="9.44140625" style="1140" bestFit="1" customWidth="1"/>
    <col min="7708" max="7936" width="9.21875" style="1140"/>
    <col min="7937" max="7937" width="8.44140625" style="1140" bestFit="1" customWidth="1"/>
    <col min="7938" max="7938" width="31.44140625" style="1140" bestFit="1" customWidth="1"/>
    <col min="7939" max="7956" width="11.44140625" style="1140" customWidth="1"/>
    <col min="7957" max="7962" width="9.21875" style="1140"/>
    <col min="7963" max="7963" width="9.44140625" style="1140" bestFit="1" customWidth="1"/>
    <col min="7964" max="8192" width="9.21875" style="1140"/>
    <col min="8193" max="8193" width="8.44140625" style="1140" bestFit="1" customWidth="1"/>
    <col min="8194" max="8194" width="31.44140625" style="1140" bestFit="1" customWidth="1"/>
    <col min="8195" max="8212" width="11.44140625" style="1140" customWidth="1"/>
    <col min="8213" max="8218" width="9.21875" style="1140"/>
    <col min="8219" max="8219" width="9.44140625" style="1140" bestFit="1" customWidth="1"/>
    <col min="8220" max="8448" width="9.21875" style="1140"/>
    <col min="8449" max="8449" width="8.44140625" style="1140" bestFit="1" customWidth="1"/>
    <col min="8450" max="8450" width="31.44140625" style="1140" bestFit="1" customWidth="1"/>
    <col min="8451" max="8468" width="11.44140625" style="1140" customWidth="1"/>
    <col min="8469" max="8474" width="9.21875" style="1140"/>
    <col min="8475" max="8475" width="9.44140625" style="1140" bestFit="1" customWidth="1"/>
    <col min="8476" max="8704" width="9.21875" style="1140"/>
    <col min="8705" max="8705" width="8.44140625" style="1140" bestFit="1" customWidth="1"/>
    <col min="8706" max="8706" width="31.44140625" style="1140" bestFit="1" customWidth="1"/>
    <col min="8707" max="8724" width="11.44140625" style="1140" customWidth="1"/>
    <col min="8725" max="8730" width="9.21875" style="1140"/>
    <col min="8731" max="8731" width="9.44140625" style="1140" bestFit="1" customWidth="1"/>
    <col min="8732" max="8960" width="9.21875" style="1140"/>
    <col min="8961" max="8961" width="8.44140625" style="1140" bestFit="1" customWidth="1"/>
    <col min="8962" max="8962" width="31.44140625" style="1140" bestFit="1" customWidth="1"/>
    <col min="8963" max="8980" width="11.44140625" style="1140" customWidth="1"/>
    <col min="8981" max="8986" width="9.21875" style="1140"/>
    <col min="8987" max="8987" width="9.44140625" style="1140" bestFit="1" customWidth="1"/>
    <col min="8988" max="9216" width="9.21875" style="1140"/>
    <col min="9217" max="9217" width="8.44140625" style="1140" bestFit="1" customWidth="1"/>
    <col min="9218" max="9218" width="31.44140625" style="1140" bestFit="1" customWidth="1"/>
    <col min="9219" max="9236" width="11.44140625" style="1140" customWidth="1"/>
    <col min="9237" max="9242" width="9.21875" style="1140"/>
    <col min="9243" max="9243" width="9.44140625" style="1140" bestFit="1" customWidth="1"/>
    <col min="9244" max="9472" width="9.21875" style="1140"/>
    <col min="9473" max="9473" width="8.44140625" style="1140" bestFit="1" customWidth="1"/>
    <col min="9474" max="9474" width="31.44140625" style="1140" bestFit="1" customWidth="1"/>
    <col min="9475" max="9492" width="11.44140625" style="1140" customWidth="1"/>
    <col min="9493" max="9498" width="9.21875" style="1140"/>
    <col min="9499" max="9499" width="9.44140625" style="1140" bestFit="1" customWidth="1"/>
    <col min="9500" max="9728" width="9.21875" style="1140"/>
    <col min="9729" max="9729" width="8.44140625" style="1140" bestFit="1" customWidth="1"/>
    <col min="9730" max="9730" width="31.44140625" style="1140" bestFit="1" customWidth="1"/>
    <col min="9731" max="9748" width="11.44140625" style="1140" customWidth="1"/>
    <col min="9749" max="9754" width="9.21875" style="1140"/>
    <col min="9755" max="9755" width="9.44140625" style="1140" bestFit="1" customWidth="1"/>
    <col min="9756" max="9984" width="9.21875" style="1140"/>
    <col min="9985" max="9985" width="8.44140625" style="1140" bestFit="1" customWidth="1"/>
    <col min="9986" max="9986" width="31.44140625" style="1140" bestFit="1" customWidth="1"/>
    <col min="9987" max="10004" width="11.44140625" style="1140" customWidth="1"/>
    <col min="10005" max="10010" width="9.21875" style="1140"/>
    <col min="10011" max="10011" width="9.44140625" style="1140" bestFit="1" customWidth="1"/>
    <col min="10012" max="10240" width="9.21875" style="1140"/>
    <col min="10241" max="10241" width="8.44140625" style="1140" bestFit="1" customWidth="1"/>
    <col min="10242" max="10242" width="31.44140625" style="1140" bestFit="1" customWidth="1"/>
    <col min="10243" max="10260" width="11.44140625" style="1140" customWidth="1"/>
    <col min="10261" max="10266" width="9.21875" style="1140"/>
    <col min="10267" max="10267" width="9.44140625" style="1140" bestFit="1" customWidth="1"/>
    <col min="10268" max="10496" width="9.21875" style="1140"/>
    <col min="10497" max="10497" width="8.44140625" style="1140" bestFit="1" customWidth="1"/>
    <col min="10498" max="10498" width="31.44140625" style="1140" bestFit="1" customWidth="1"/>
    <col min="10499" max="10516" width="11.44140625" style="1140" customWidth="1"/>
    <col min="10517" max="10522" width="9.21875" style="1140"/>
    <col min="10523" max="10523" width="9.44140625" style="1140" bestFit="1" customWidth="1"/>
    <col min="10524" max="10752" width="9.21875" style="1140"/>
    <col min="10753" max="10753" width="8.44140625" style="1140" bestFit="1" customWidth="1"/>
    <col min="10754" max="10754" width="31.44140625" style="1140" bestFit="1" customWidth="1"/>
    <col min="10755" max="10772" width="11.44140625" style="1140" customWidth="1"/>
    <col min="10773" max="10778" width="9.21875" style="1140"/>
    <col min="10779" max="10779" width="9.44140625" style="1140" bestFit="1" customWidth="1"/>
    <col min="10780" max="11008" width="9.21875" style="1140"/>
    <col min="11009" max="11009" width="8.44140625" style="1140" bestFit="1" customWidth="1"/>
    <col min="11010" max="11010" width="31.44140625" style="1140" bestFit="1" customWidth="1"/>
    <col min="11011" max="11028" width="11.44140625" style="1140" customWidth="1"/>
    <col min="11029" max="11034" width="9.21875" style="1140"/>
    <col min="11035" max="11035" width="9.44140625" style="1140" bestFit="1" customWidth="1"/>
    <col min="11036" max="11264" width="9.21875" style="1140"/>
    <col min="11265" max="11265" width="8.44140625" style="1140" bestFit="1" customWidth="1"/>
    <col min="11266" max="11266" width="31.44140625" style="1140" bestFit="1" customWidth="1"/>
    <col min="11267" max="11284" width="11.44140625" style="1140" customWidth="1"/>
    <col min="11285" max="11290" width="9.21875" style="1140"/>
    <col min="11291" max="11291" width="9.44140625" style="1140" bestFit="1" customWidth="1"/>
    <col min="11292" max="11520" width="9.21875" style="1140"/>
    <col min="11521" max="11521" width="8.44140625" style="1140" bestFit="1" customWidth="1"/>
    <col min="11522" max="11522" width="31.44140625" style="1140" bestFit="1" customWidth="1"/>
    <col min="11523" max="11540" width="11.44140625" style="1140" customWidth="1"/>
    <col min="11541" max="11546" width="9.21875" style="1140"/>
    <col min="11547" max="11547" width="9.44140625" style="1140" bestFit="1" customWidth="1"/>
    <col min="11548" max="11776" width="9.21875" style="1140"/>
    <col min="11777" max="11777" width="8.44140625" style="1140" bestFit="1" customWidth="1"/>
    <col min="11778" max="11778" width="31.44140625" style="1140" bestFit="1" customWidth="1"/>
    <col min="11779" max="11796" width="11.44140625" style="1140" customWidth="1"/>
    <col min="11797" max="11802" width="9.21875" style="1140"/>
    <col min="11803" max="11803" width="9.44140625" style="1140" bestFit="1" customWidth="1"/>
    <col min="11804" max="12032" width="9.21875" style="1140"/>
    <col min="12033" max="12033" width="8.44140625" style="1140" bestFit="1" customWidth="1"/>
    <col min="12034" max="12034" width="31.44140625" style="1140" bestFit="1" customWidth="1"/>
    <col min="12035" max="12052" width="11.44140625" style="1140" customWidth="1"/>
    <col min="12053" max="12058" width="9.21875" style="1140"/>
    <col min="12059" max="12059" width="9.44140625" style="1140" bestFit="1" customWidth="1"/>
    <col min="12060" max="12288" width="9.21875" style="1140"/>
    <col min="12289" max="12289" width="8.44140625" style="1140" bestFit="1" customWidth="1"/>
    <col min="12290" max="12290" width="31.44140625" style="1140" bestFit="1" customWidth="1"/>
    <col min="12291" max="12308" width="11.44140625" style="1140" customWidth="1"/>
    <col min="12309" max="12314" width="9.21875" style="1140"/>
    <col min="12315" max="12315" width="9.44140625" style="1140" bestFit="1" customWidth="1"/>
    <col min="12316" max="12544" width="9.21875" style="1140"/>
    <col min="12545" max="12545" width="8.44140625" style="1140" bestFit="1" customWidth="1"/>
    <col min="12546" max="12546" width="31.44140625" style="1140" bestFit="1" customWidth="1"/>
    <col min="12547" max="12564" width="11.44140625" style="1140" customWidth="1"/>
    <col min="12565" max="12570" width="9.21875" style="1140"/>
    <col min="12571" max="12571" width="9.44140625" style="1140" bestFit="1" customWidth="1"/>
    <col min="12572" max="12800" width="9.21875" style="1140"/>
    <col min="12801" max="12801" width="8.44140625" style="1140" bestFit="1" customWidth="1"/>
    <col min="12802" max="12802" width="31.44140625" style="1140" bestFit="1" customWidth="1"/>
    <col min="12803" max="12820" width="11.44140625" style="1140" customWidth="1"/>
    <col min="12821" max="12826" width="9.21875" style="1140"/>
    <col min="12827" max="12827" width="9.44140625" style="1140" bestFit="1" customWidth="1"/>
    <col min="12828" max="13056" width="9.21875" style="1140"/>
    <col min="13057" max="13057" width="8.44140625" style="1140" bestFit="1" customWidth="1"/>
    <col min="13058" max="13058" width="31.44140625" style="1140" bestFit="1" customWidth="1"/>
    <col min="13059" max="13076" width="11.44140625" style="1140" customWidth="1"/>
    <col min="13077" max="13082" width="9.21875" style="1140"/>
    <col min="13083" max="13083" width="9.44140625" style="1140" bestFit="1" customWidth="1"/>
    <col min="13084" max="13312" width="9.21875" style="1140"/>
    <col min="13313" max="13313" width="8.44140625" style="1140" bestFit="1" customWidth="1"/>
    <col min="13314" max="13314" width="31.44140625" style="1140" bestFit="1" customWidth="1"/>
    <col min="13315" max="13332" width="11.44140625" style="1140" customWidth="1"/>
    <col min="13333" max="13338" width="9.21875" style="1140"/>
    <col min="13339" max="13339" width="9.44140625" style="1140" bestFit="1" customWidth="1"/>
    <col min="13340" max="13568" width="9.21875" style="1140"/>
    <col min="13569" max="13569" width="8.44140625" style="1140" bestFit="1" customWidth="1"/>
    <col min="13570" max="13570" width="31.44140625" style="1140" bestFit="1" customWidth="1"/>
    <col min="13571" max="13588" width="11.44140625" style="1140" customWidth="1"/>
    <col min="13589" max="13594" width="9.21875" style="1140"/>
    <col min="13595" max="13595" width="9.44140625" style="1140" bestFit="1" customWidth="1"/>
    <col min="13596" max="13824" width="9.21875" style="1140"/>
    <col min="13825" max="13825" width="8.44140625" style="1140" bestFit="1" customWidth="1"/>
    <col min="13826" max="13826" width="31.44140625" style="1140" bestFit="1" customWidth="1"/>
    <col min="13827" max="13844" width="11.44140625" style="1140" customWidth="1"/>
    <col min="13845" max="13850" width="9.21875" style="1140"/>
    <col min="13851" max="13851" width="9.44140625" style="1140" bestFit="1" customWidth="1"/>
    <col min="13852" max="14080" width="9.21875" style="1140"/>
    <col min="14081" max="14081" width="8.44140625" style="1140" bestFit="1" customWidth="1"/>
    <col min="14082" max="14082" width="31.44140625" style="1140" bestFit="1" customWidth="1"/>
    <col min="14083" max="14100" width="11.44140625" style="1140" customWidth="1"/>
    <col min="14101" max="14106" width="9.21875" style="1140"/>
    <col min="14107" max="14107" width="9.44140625" style="1140" bestFit="1" customWidth="1"/>
    <col min="14108" max="14336" width="9.21875" style="1140"/>
    <col min="14337" max="14337" width="8.44140625" style="1140" bestFit="1" customWidth="1"/>
    <col min="14338" max="14338" width="31.44140625" style="1140" bestFit="1" customWidth="1"/>
    <col min="14339" max="14356" width="11.44140625" style="1140" customWidth="1"/>
    <col min="14357" max="14362" width="9.21875" style="1140"/>
    <col min="14363" max="14363" width="9.44140625" style="1140" bestFit="1" customWidth="1"/>
    <col min="14364" max="14592" width="9.21875" style="1140"/>
    <col min="14593" max="14593" width="8.44140625" style="1140" bestFit="1" customWidth="1"/>
    <col min="14594" max="14594" width="31.44140625" style="1140" bestFit="1" customWidth="1"/>
    <col min="14595" max="14612" width="11.44140625" style="1140" customWidth="1"/>
    <col min="14613" max="14618" width="9.21875" style="1140"/>
    <col min="14619" max="14619" width="9.44140625" style="1140" bestFit="1" customWidth="1"/>
    <col min="14620" max="14848" width="9.21875" style="1140"/>
    <col min="14849" max="14849" width="8.44140625" style="1140" bestFit="1" customWidth="1"/>
    <col min="14850" max="14850" width="31.44140625" style="1140" bestFit="1" customWidth="1"/>
    <col min="14851" max="14868" width="11.44140625" style="1140" customWidth="1"/>
    <col min="14869" max="14874" width="9.21875" style="1140"/>
    <col min="14875" max="14875" width="9.44140625" style="1140" bestFit="1" customWidth="1"/>
    <col min="14876" max="15104" width="9.21875" style="1140"/>
    <col min="15105" max="15105" width="8.44140625" style="1140" bestFit="1" customWidth="1"/>
    <col min="15106" max="15106" width="31.44140625" style="1140" bestFit="1" customWidth="1"/>
    <col min="15107" max="15124" width="11.44140625" style="1140" customWidth="1"/>
    <col min="15125" max="15130" width="9.21875" style="1140"/>
    <col min="15131" max="15131" width="9.44140625" style="1140" bestFit="1" customWidth="1"/>
    <col min="15132" max="15360" width="9.21875" style="1140"/>
    <col min="15361" max="15361" width="8.44140625" style="1140" bestFit="1" customWidth="1"/>
    <col min="15362" max="15362" width="31.44140625" style="1140" bestFit="1" customWidth="1"/>
    <col min="15363" max="15380" width="11.44140625" style="1140" customWidth="1"/>
    <col min="15381" max="15386" width="9.21875" style="1140"/>
    <col min="15387" max="15387" width="9.44140625" style="1140" bestFit="1" customWidth="1"/>
    <col min="15388" max="15616" width="9.21875" style="1140"/>
    <col min="15617" max="15617" width="8.44140625" style="1140" bestFit="1" customWidth="1"/>
    <col min="15618" max="15618" width="31.44140625" style="1140" bestFit="1" customWidth="1"/>
    <col min="15619" max="15636" width="11.44140625" style="1140" customWidth="1"/>
    <col min="15637" max="15642" width="9.21875" style="1140"/>
    <col min="15643" max="15643" width="9.44140625" style="1140" bestFit="1" customWidth="1"/>
    <col min="15644" max="15872" width="9.21875" style="1140"/>
    <col min="15873" max="15873" width="8.44140625" style="1140" bestFit="1" customWidth="1"/>
    <col min="15874" max="15874" width="31.44140625" style="1140" bestFit="1" customWidth="1"/>
    <col min="15875" max="15892" width="11.44140625" style="1140" customWidth="1"/>
    <col min="15893" max="15898" width="9.21875" style="1140"/>
    <col min="15899" max="15899" width="9.44140625" style="1140" bestFit="1" customWidth="1"/>
    <col min="15900" max="16128" width="9.21875" style="1140"/>
    <col min="16129" max="16129" width="8.44140625" style="1140" bestFit="1" customWidth="1"/>
    <col min="16130" max="16130" width="31.44140625" style="1140" bestFit="1" customWidth="1"/>
    <col min="16131" max="16148" width="11.44140625" style="1140" customWidth="1"/>
    <col min="16149" max="16154" width="9.21875" style="1140"/>
    <col min="16155" max="16155" width="9.44140625" style="1140" bestFit="1" customWidth="1"/>
    <col min="16156" max="16384" width="9.21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12" t="s">
        <v>1860</v>
      </c>
      <c r="C2" s="1312"/>
      <c r="D2" s="1312"/>
      <c r="E2" s="1312"/>
      <c r="F2" s="1312"/>
      <c r="G2" s="1312"/>
      <c r="H2" s="1312"/>
      <c r="I2" s="1312"/>
      <c r="J2" s="1312"/>
      <c r="K2" s="1312"/>
      <c r="L2" s="1312"/>
      <c r="M2" s="1312"/>
      <c r="N2" s="1312"/>
      <c r="O2" s="1312"/>
      <c r="P2" s="1312"/>
      <c r="Q2" s="1312"/>
      <c r="R2" s="1312"/>
      <c r="S2" s="1312"/>
      <c r="T2" s="1312"/>
    </row>
    <row r="3" spans="1:21" ht="14.4"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35"/>
      <c r="C4" s="1321" t="s">
        <v>1686</v>
      </c>
      <c r="D4" s="1321" t="s">
        <v>1687</v>
      </c>
      <c r="E4" s="1321" t="s">
        <v>1688</v>
      </c>
      <c r="F4" s="1321" t="s">
        <v>1689</v>
      </c>
      <c r="G4" s="1337" t="s">
        <v>1690</v>
      </c>
      <c r="H4" s="1338"/>
      <c r="I4" s="1338"/>
      <c r="J4" s="1338"/>
      <c r="K4" s="1338"/>
      <c r="L4" s="1338"/>
      <c r="M4" s="1338"/>
      <c r="N4" s="1338"/>
      <c r="O4" s="1339"/>
      <c r="P4" s="1321" t="s">
        <v>1691</v>
      </c>
      <c r="Q4" s="1321" t="s">
        <v>1692</v>
      </c>
      <c r="R4" s="1321" t="s">
        <v>1693</v>
      </c>
      <c r="S4" s="1321" t="s">
        <v>1694</v>
      </c>
      <c r="T4" s="1333" t="s">
        <v>1695</v>
      </c>
    </row>
    <row r="5" spans="1:21" s="1145" customFormat="1" ht="50.25" customHeight="1" thickBot="1">
      <c r="B5" s="1336"/>
      <c r="C5" s="1322"/>
      <c r="D5" s="1322"/>
      <c r="E5" s="1322"/>
      <c r="F5" s="1322"/>
      <c r="G5" s="1143" t="s">
        <v>1696</v>
      </c>
      <c r="H5" s="1143" t="s">
        <v>1697</v>
      </c>
      <c r="I5" s="1143" t="s">
        <v>1698</v>
      </c>
      <c r="J5" s="1143" t="s">
        <v>1699</v>
      </c>
      <c r="K5" s="1143" t="s">
        <v>1700</v>
      </c>
      <c r="L5" s="1143" t="s">
        <v>1701</v>
      </c>
      <c r="M5" s="1144" t="s">
        <v>1702</v>
      </c>
      <c r="N5" s="1143" t="s">
        <v>1703</v>
      </c>
      <c r="O5" s="1143" t="s">
        <v>1704</v>
      </c>
      <c r="P5" s="1322"/>
      <c r="Q5" s="1322"/>
      <c r="R5" s="1322"/>
      <c r="S5" s="1322"/>
      <c r="T5" s="1334"/>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27.6">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4"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topLeftCell="A13"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21875" defaultRowHeight="13.2"/>
  <cols>
    <col min="1" max="1" width="60.44140625" style="1214" bestFit="1" customWidth="1"/>
    <col min="2" max="25" width="13.44140625" style="1214" customWidth="1"/>
    <col min="26" max="26" width="16.33203125" style="1214" customWidth="1"/>
    <col min="27" max="16384" width="9.21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21875" bestFit="1" customWidth="1"/>
    <col min="7" max="7" width="13.21875" bestFit="1" customWidth="1"/>
    <col min="8" max="11" width="11.21875" bestFit="1" customWidth="1"/>
    <col min="12" max="12" width="19" bestFit="1" customWidth="1"/>
    <col min="13" max="49" width="11.21875" bestFit="1" customWidth="1"/>
    <col min="51" max="51" width="16.44140625" bestFit="1" customWidth="1"/>
  </cols>
  <sheetData>
    <row r="1" spans="1:51" ht="14.4" thickBot="1">
      <c r="A1" s="1347" t="s">
        <v>101</v>
      </c>
      <c r="B1" s="1348" t="s">
        <v>102</v>
      </c>
      <c r="C1" s="1350" t="s">
        <v>103</v>
      </c>
      <c r="D1" s="1350" t="s">
        <v>104</v>
      </c>
      <c r="E1" s="1340" t="s">
        <v>105</v>
      </c>
      <c r="F1" s="1352"/>
      <c r="G1" s="1353" t="s">
        <v>106</v>
      </c>
      <c r="H1" s="1353"/>
      <c r="I1" s="1340" t="s">
        <v>107</v>
      </c>
      <c r="J1" s="1342" t="s">
        <v>108</v>
      </c>
    </row>
    <row r="2" spans="1:51" ht="14.4" thickBot="1">
      <c r="A2" s="1347"/>
      <c r="B2" s="1349"/>
      <c r="C2" s="1351"/>
      <c r="D2" s="1351"/>
      <c r="E2" s="56" t="s">
        <v>110</v>
      </c>
      <c r="F2" s="25" t="s">
        <v>111</v>
      </c>
      <c r="G2" s="26" t="s">
        <v>110</v>
      </c>
      <c r="H2" s="26" t="s">
        <v>111</v>
      </c>
      <c r="I2" s="1341"/>
      <c r="J2" s="1343"/>
      <c r="L2" s="57" t="s">
        <v>161</v>
      </c>
      <c r="M2" s="1344" t="s">
        <v>162</v>
      </c>
      <c r="N2" s="1345"/>
      <c r="O2" s="1345"/>
      <c r="P2" s="1346"/>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218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218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21875" style="116" customWidth="1"/>
    <col min="18" max="18" width="11.44140625" style="116" customWidth="1"/>
    <col min="19" max="19" width="12" style="116" customWidth="1"/>
    <col min="20" max="20" width="12.44140625" style="116" customWidth="1"/>
    <col min="21" max="21" width="12" style="116" customWidth="1"/>
    <col min="22" max="22" width="12.21875" style="116" customWidth="1"/>
    <col min="23" max="23" width="12" style="116" customWidth="1"/>
    <col min="24" max="24" width="12.21875" style="116" customWidth="1"/>
    <col min="25" max="27" width="11.44140625" style="116" customWidth="1"/>
    <col min="28" max="28" width="12" style="116" customWidth="1"/>
    <col min="29" max="29" width="11.44140625" style="116" customWidth="1"/>
    <col min="30" max="49" width="11.218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21875" style="116" bestFit="1" customWidth="1"/>
    <col min="97" max="97" width="10.44140625" style="116" bestFit="1" customWidth="1"/>
    <col min="98" max="98" width="13.21875" style="116" bestFit="1" customWidth="1"/>
    <col min="99" max="99" width="9.21875" style="116"/>
    <col min="100" max="102" width="11.44140625" style="116" bestFit="1" customWidth="1"/>
    <col min="103" max="103" width="9.21875" style="116"/>
    <col min="104" max="104" width="9.44140625" style="116" bestFit="1" customWidth="1"/>
    <col min="105" max="107" width="11.44140625" style="116" bestFit="1" customWidth="1"/>
    <col min="108" max="16384" width="9.21875" style="116"/>
  </cols>
  <sheetData>
    <row r="1" spans="1:49" ht="15.6">
      <c r="A1" s="1355"/>
      <c r="B1" s="1354"/>
      <c r="C1" s="1354"/>
      <c r="D1" s="1354"/>
      <c r="E1" s="1354"/>
      <c r="F1" s="1354"/>
      <c r="G1" s="1354"/>
      <c r="H1" s="1354"/>
      <c r="I1" s="1354"/>
      <c r="J1" s="1354"/>
      <c r="K1" s="113"/>
      <c r="L1" s="114"/>
      <c r="M1" s="115"/>
      <c r="N1" s="115"/>
    </row>
    <row r="2" spans="1:49" ht="14.4">
      <c r="A2" s="1355"/>
      <c r="B2" s="1354"/>
      <c r="C2" s="1354"/>
      <c r="D2" s="1354"/>
      <c r="E2" s="117"/>
      <c r="F2" s="117"/>
      <c r="G2" s="117"/>
      <c r="H2" s="117"/>
      <c r="I2" s="1354"/>
      <c r="J2" s="1354"/>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218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21875" defaultRowHeight="13.2"/>
  <cols>
    <col min="1" max="1" width="17.21875" style="606" customWidth="1"/>
    <col min="2" max="2" width="11.44140625" style="606" customWidth="1"/>
    <col min="3" max="3" width="5.44140625" style="606" customWidth="1"/>
    <col min="4" max="4" width="8.44140625" style="606" customWidth="1"/>
    <col min="5" max="6" width="6.21875" style="606" customWidth="1"/>
    <col min="7" max="7" width="9.21875" style="606"/>
    <col min="8" max="8" width="17.44140625" style="606" customWidth="1"/>
    <col min="9" max="9" width="13" style="606" customWidth="1"/>
    <col min="10" max="10" width="7.44140625" style="606" customWidth="1"/>
    <col min="11" max="11" width="6.44140625" style="606" customWidth="1"/>
    <col min="12" max="12" width="7.21875" style="606" customWidth="1"/>
    <col min="13" max="13" width="6.44140625" style="606" customWidth="1"/>
    <col min="14" max="14" width="5.44140625" style="606" customWidth="1"/>
    <col min="15" max="15" width="7.21875" style="606" customWidth="1"/>
    <col min="16" max="19" width="8.44140625" style="606" customWidth="1"/>
    <col min="20" max="41" width="5.44140625" style="606" customWidth="1"/>
    <col min="42" max="43" width="9.21875" style="606"/>
    <col min="44" max="44" width="18.44140625" style="606" customWidth="1"/>
    <col min="45" max="45" width="11" style="606" customWidth="1"/>
    <col min="46" max="84" width="6.44140625" style="606" customWidth="1"/>
    <col min="85" max="16384" width="9.218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218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21875" style="772" customWidth="1"/>
    <col min="31" max="43" width="9.21875" style="772"/>
    <col min="44" max="44" width="20.44140625" style="772" customWidth="1"/>
    <col min="45" max="16384" width="9.21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6" t="s">
        <v>1431</v>
      </c>
      <c r="C112" s="1356"/>
      <c r="D112" s="1356"/>
      <c r="E112" s="1356"/>
      <c r="F112" s="1356" t="s">
        <v>1430</v>
      </c>
      <c r="G112" s="1356"/>
      <c r="H112" s="1356"/>
      <c r="I112" s="1356" t="s">
        <v>1429</v>
      </c>
      <c r="J112" s="1356"/>
      <c r="K112" s="1356"/>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Distribution</vt:lpstr>
      <vt:lpstr>Trade</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2022-03-31T08:18:58Z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