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Jonathans Hjælpefiler/TIMES-DE_UdenRES/"/>
    </mc:Choice>
  </mc:AlternateContent>
  <xr:revisionPtr revIDLastSave="0" documentId="13_ncr:1_{D495A0F8-41C8-CA47-890F-4EB91EF5E3AC}" xr6:coauthVersionLast="47" xr6:coauthVersionMax="47" xr10:uidLastSave="{00000000-0000-0000-0000-000000000000}"/>
  <bookViews>
    <workbookView xWindow="0" yWindow="0" windowWidth="25600" windowHeight="16000" firstSheet="2" activeTab="5" xr2:uid="{00000000-000D-0000-FFFF-FFFF00000000}"/>
  </bookViews>
  <sheets>
    <sheet name="LOG" sheetId="20" r:id="rId1"/>
    <sheet name="Comm" sheetId="8" r:id="rId2"/>
    <sheet name="Proc" sheetId="4" r:id="rId3"/>
    <sheet name="Emis" sheetId="9" r:id="rId4"/>
    <sheet name="Fuel Tech" sheetId="10" r:id="rId5"/>
    <sheet name="Tech" sheetId="1" r:id="rId6"/>
    <sheet name="PP List" sheetId="21" r:id="rId7"/>
    <sheet name="15" sheetId="31" r:id="rId8"/>
    <sheet name="16" sheetId="30" r:id="rId9"/>
    <sheet name="5.3" sheetId="22" r:id="rId10"/>
    <sheet name="5.4" sheetId="29" r:id="rId11"/>
    <sheet name="2.10" sheetId="28" r:id="rId12"/>
    <sheet name="ELC_TechsR_ELC" sheetId="25" r:id="rId13"/>
    <sheet name="ELC_TechsR_DHC" sheetId="26" r:id="rId14"/>
    <sheet name="ELC_TechsR_DHD" sheetId="27" r:id="rId15"/>
    <sheet name="Ark4" sheetId="33"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xlnm._FilterDatabase" localSheetId="7" hidden="1">'15'!$D$6:$AS$19</definedName>
    <definedName name="_xlnm._FilterDatabase" localSheetId="8" hidden="1">'16'!$A$17:$BC$1283</definedName>
    <definedName name="_Order1" hidden="1">255</definedName>
    <definedName name="_Order2" hidden="1">255</definedName>
    <definedName name="ActUnit_P">Proc!$F$10</definedName>
    <definedName name="ActUnit_Pa">#REF!</definedName>
    <definedName name="ActUnit_Pb">#REF!</definedName>
    <definedName name="AFA_3">Tech!$Z$9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Tech!$Y$9</definedName>
    <definedName name="CAP2ACT_3a">#REF!</definedName>
    <definedName name="CAP2ACT_3b">#REF!</definedName>
    <definedName name="CapUnit_P">Proc!$G$10</definedName>
    <definedName name="CapUnit_Pa">#REF!</definedName>
    <definedName name="CapUnit_Pb">#REF!</definedName>
    <definedName name="CEH_3">Tech!$K$9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3">#REF!</definedName>
    <definedName name="E_waste" localSheetId="14">#REF!</definedName>
    <definedName name="E_waste" localSheetId="12">#REF!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3">[2]Subsidy!#REF!</definedName>
    <definedName name="ElPriceMix" localSheetId="14">[2]Subsidy!#REF!</definedName>
    <definedName name="ElPriceMix" localSheetId="12">[2]Subsidy!#REF!</definedName>
    <definedName name="ElPriceMix">[2]Subsidy!#REF!</definedName>
    <definedName name="Euro" localSheetId="13">[3]ELC_CEN!$E$2</definedName>
    <definedName name="Euro" localSheetId="14">[3]ELC_CEN!$E$2</definedName>
    <definedName name="Euro" localSheetId="12">[3]ELC_CEN!$E$2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Tech!$W$9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3">#REF!</definedName>
    <definedName name="FIXWSTBP" localSheetId="14">#REF!</definedName>
    <definedName name="FIXWSTBP" localSheetId="12">#REF!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3">[2]General!#REF!</definedName>
    <definedName name="Inflation" localSheetId="14">[2]General!#REF!</definedName>
    <definedName name="Inflation" localSheetId="12">[2]General!#REF!</definedName>
    <definedName name="Inflation">[2]General!#REF!</definedName>
    <definedName name="LastPSOYear">[2]Plants!$H$2</definedName>
    <definedName name="LIFE_3a">#REF!</definedName>
    <definedName name="LIFE_3b">#REF!</definedName>
    <definedName name="MWhGJ" localSheetId="13">#REF!</definedName>
    <definedName name="MWhGJ" localSheetId="14">#REF!</definedName>
    <definedName name="MWhGJ" localSheetId="12">#REF!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3">[2]General!#REF!</definedName>
    <definedName name="nhydro" localSheetId="14">[2]General!#REF!</definedName>
    <definedName name="nhydro" localSheetId="12">[2]General!#REF!</definedName>
    <definedName name="nhydro">[2]General!#REF!</definedName>
    <definedName name="NyeNGCC">[2]Plants!$J$5</definedName>
    <definedName name="OffshoreWindPark">[2]TechnologyData!$O$43:$AA$70</definedName>
    <definedName name="OnshoreWindPark">[2]TechnologyData!$O$14:$AA$41</definedName>
    <definedName name="Peak_3">Tech!$AB$9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Tech!$N$9</definedName>
    <definedName name="STOCK_2020_3">Tech!$O$9</definedName>
    <definedName name="STOCK_2025_3">Tech!$P$9</definedName>
    <definedName name="STOCK_2030_3">Tech!$Q$9</definedName>
    <definedName name="STOCK_2040_3">Tech!$S$9</definedName>
    <definedName name="STOCK_2050_3">Tech!$T$9</definedName>
    <definedName name="STOCK_3">Tech!$L$9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Tech!$X$9</definedName>
    <definedName name="VAROM_3a">#REF!</definedName>
    <definedName name="VAROM_3b">#REF!</definedName>
    <definedName name="VARWINOFF">'[6]O&amp;M waste and WIN '!$L$13</definedName>
    <definedName name="VARWINON">'[6]O&amp;M waste and WIN '!$L$14</definedName>
    <definedName name="VARWSTBO" localSheetId="13">#REF!</definedName>
    <definedName name="VARWSTBO" localSheetId="14">#REF!</definedName>
    <definedName name="VARWSTBO" localSheetId="12">#REF!</definedName>
    <definedName name="VARWSTBO">'[8]Adjusted O&amp;M waste and wind '!$D$5</definedName>
    <definedName name="VARWSTBP" localSheetId="13">#REF!</definedName>
    <definedName name="VARWSTBP" localSheetId="14">#REF!</definedName>
    <definedName name="VARWSTBP" localSheetId="12">#REF!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1" i="1" l="1"/>
  <c r="Z214" i="1"/>
  <c r="Y214" i="1"/>
  <c r="X214" i="1"/>
  <c r="W214" i="1"/>
  <c r="V214" i="1"/>
  <c r="Z184" i="1"/>
  <c r="Y184" i="1"/>
  <c r="X184" i="1"/>
  <c r="W184" i="1"/>
  <c r="V184" i="1"/>
  <c r="Z131" i="1"/>
  <c r="Y131" i="1"/>
  <c r="X131" i="1"/>
  <c r="V131" i="1"/>
  <c r="K54" i="1"/>
  <c r="K52" i="1"/>
  <c r="W52" i="1"/>
  <c r="F151" i="1"/>
  <c r="Y89" i="1"/>
  <c r="Y90" i="1"/>
  <c r="Y94" i="1"/>
  <c r="X94" i="1"/>
  <c r="W94" i="1"/>
  <c r="V94" i="1"/>
  <c r="V90" i="1"/>
  <c r="AL193" i="1"/>
  <c r="AL195" i="1"/>
  <c r="AL196" i="1"/>
  <c r="AL200" i="1"/>
  <c r="AL201" i="1"/>
  <c r="AL202" i="1"/>
  <c r="AL204" i="1"/>
  <c r="Y204" i="1" s="1"/>
  <c r="AL205" i="1"/>
  <c r="Y205" i="1" s="1"/>
  <c r="AL206" i="1"/>
  <c r="AL208" i="1"/>
  <c r="AL197" i="1" s="1"/>
  <c r="AL212" i="1"/>
  <c r="AL213" i="1"/>
  <c r="AL215" i="1"/>
  <c r="Y215" i="1" s="1"/>
  <c r="AL216" i="1"/>
  <c r="Y216" i="1" s="1"/>
  <c r="AL191" i="1"/>
  <c r="AL156" i="1"/>
  <c r="AL157" i="1" s="1"/>
  <c r="AL152" i="1"/>
  <c r="AL149" i="1"/>
  <c r="AL148" i="1"/>
  <c r="AL146" i="1"/>
  <c r="AL143" i="1" s="1"/>
  <c r="AL145" i="1"/>
  <c r="AL135" i="1"/>
  <c r="W135" i="1" s="1"/>
  <c r="AL127" i="1"/>
  <c r="AL116" i="1"/>
  <c r="W116" i="1" s="1"/>
  <c r="AL112" i="1"/>
  <c r="AL113" i="1" s="1"/>
  <c r="AL154" i="1" s="1"/>
  <c r="AL155" i="1" s="1"/>
  <c r="AL111" i="1"/>
  <c r="AL114" i="1"/>
  <c r="AL110" i="1" s="1"/>
  <c r="AL105" i="1"/>
  <c r="AL102" i="1"/>
  <c r="AL104" i="1"/>
  <c r="AL101" i="1" s="1"/>
  <c r="P58" i="25"/>
  <c r="O58" i="25"/>
  <c r="N58" i="25"/>
  <c r="I67" i="1"/>
  <c r="J67" i="1"/>
  <c r="K67" i="1"/>
  <c r="I68" i="1"/>
  <c r="J68" i="1"/>
  <c r="K68" i="1"/>
  <c r="I69" i="1"/>
  <c r="J69" i="1"/>
  <c r="K69" i="1"/>
  <c r="I70" i="1"/>
  <c r="J70" i="1"/>
  <c r="K70" i="1"/>
  <c r="I71" i="1"/>
  <c r="J71" i="1"/>
  <c r="K71" i="1"/>
  <c r="I72" i="1"/>
  <c r="J72" i="1"/>
  <c r="K72" i="1"/>
  <c r="I74" i="1"/>
  <c r="J74" i="1"/>
  <c r="K74"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63" i="1"/>
  <c r="J63" i="1"/>
  <c r="K63" i="1"/>
  <c r="I64" i="1"/>
  <c r="J64" i="1"/>
  <c r="K64" i="1"/>
  <c r="K56" i="1"/>
  <c r="K57" i="1"/>
  <c r="K59" i="1"/>
  <c r="K60" i="1"/>
  <c r="K61" i="1"/>
  <c r="K62" i="1"/>
  <c r="J54" i="1"/>
  <c r="J56" i="1"/>
  <c r="J57" i="1"/>
  <c r="J59" i="1"/>
  <c r="J60" i="1"/>
  <c r="J61" i="1"/>
  <c r="J62" i="1"/>
  <c r="J52" i="1"/>
  <c r="I54" i="1"/>
  <c r="I56" i="1"/>
  <c r="I57" i="1"/>
  <c r="I59" i="1"/>
  <c r="I60" i="1"/>
  <c r="I61" i="1"/>
  <c r="I62" i="1"/>
  <c r="I52" i="1"/>
  <c r="V52" i="1"/>
  <c r="V64" i="1"/>
  <c r="W64" i="1"/>
  <c r="X64" i="1"/>
  <c r="Y64" i="1"/>
  <c r="Z64" i="1"/>
  <c r="V57" i="1"/>
  <c r="W57" i="1"/>
  <c r="X57" i="1"/>
  <c r="Y57" i="1"/>
  <c r="Z57" i="1"/>
  <c r="V59" i="1"/>
  <c r="W59" i="1"/>
  <c r="X59" i="1"/>
  <c r="Y59" i="1"/>
  <c r="Z59" i="1"/>
  <c r="V60" i="1"/>
  <c r="W60" i="1"/>
  <c r="X60" i="1"/>
  <c r="Y60" i="1"/>
  <c r="Z60" i="1"/>
  <c r="V61" i="1"/>
  <c r="W61" i="1"/>
  <c r="X61" i="1"/>
  <c r="Y61" i="1"/>
  <c r="Z61" i="1"/>
  <c r="V62" i="1"/>
  <c r="W62" i="1"/>
  <c r="X62" i="1"/>
  <c r="Y62" i="1"/>
  <c r="Z62" i="1"/>
  <c r="V63" i="1"/>
  <c r="W63" i="1"/>
  <c r="X63" i="1"/>
  <c r="Y63" i="1"/>
  <c r="Z63" i="1"/>
  <c r="V67" i="1"/>
  <c r="W67" i="1"/>
  <c r="X67" i="1"/>
  <c r="Y67" i="1"/>
  <c r="Z67" i="1"/>
  <c r="V68" i="1"/>
  <c r="W68" i="1"/>
  <c r="X68" i="1"/>
  <c r="Y68" i="1"/>
  <c r="Z68" i="1"/>
  <c r="V69" i="1"/>
  <c r="W69" i="1"/>
  <c r="X69" i="1"/>
  <c r="Y69" i="1"/>
  <c r="Z69" i="1"/>
  <c r="V70" i="1"/>
  <c r="W70" i="1"/>
  <c r="X70" i="1"/>
  <c r="Y70" i="1"/>
  <c r="Z70" i="1"/>
  <c r="V71" i="1"/>
  <c r="W71" i="1"/>
  <c r="X71" i="1"/>
  <c r="Y71" i="1"/>
  <c r="Z71" i="1"/>
  <c r="V72" i="1"/>
  <c r="W72" i="1"/>
  <c r="X72" i="1"/>
  <c r="Y72" i="1"/>
  <c r="Z72" i="1"/>
  <c r="V74" i="1"/>
  <c r="W74" i="1"/>
  <c r="X74" i="1"/>
  <c r="Y74" i="1"/>
  <c r="Z74" i="1"/>
  <c r="V78" i="1"/>
  <c r="W78" i="1"/>
  <c r="X78" i="1"/>
  <c r="Y78" i="1"/>
  <c r="Z78" i="1"/>
  <c r="V79" i="1"/>
  <c r="W79" i="1"/>
  <c r="X79" i="1"/>
  <c r="Y79" i="1"/>
  <c r="Z79" i="1"/>
  <c r="V80" i="1"/>
  <c r="W80" i="1"/>
  <c r="X80" i="1"/>
  <c r="Y80" i="1"/>
  <c r="Z80" i="1"/>
  <c r="V81" i="1"/>
  <c r="W81" i="1"/>
  <c r="X81" i="1"/>
  <c r="Y81" i="1"/>
  <c r="Z81" i="1"/>
  <c r="V82" i="1"/>
  <c r="W82" i="1"/>
  <c r="X82" i="1"/>
  <c r="Y82" i="1"/>
  <c r="Z82" i="1"/>
  <c r="V83" i="1"/>
  <c r="W83" i="1"/>
  <c r="X83" i="1"/>
  <c r="Y83" i="1"/>
  <c r="Z83" i="1"/>
  <c r="V84" i="1"/>
  <c r="W84" i="1"/>
  <c r="X84" i="1"/>
  <c r="Y84" i="1"/>
  <c r="Z84" i="1"/>
  <c r="V85" i="1"/>
  <c r="W85" i="1"/>
  <c r="X85" i="1"/>
  <c r="Y85" i="1"/>
  <c r="Z85" i="1"/>
  <c r="V86" i="1"/>
  <c r="W86" i="1"/>
  <c r="X86" i="1"/>
  <c r="Y86" i="1"/>
  <c r="Z86" i="1"/>
  <c r="V87" i="1"/>
  <c r="W87" i="1"/>
  <c r="X87" i="1"/>
  <c r="Y87" i="1"/>
  <c r="Z87" i="1"/>
  <c r="Z54" i="1"/>
  <c r="Z56" i="1"/>
  <c r="Z52" i="1"/>
  <c r="Y52" i="1"/>
  <c r="Y54" i="1"/>
  <c r="Y56" i="1"/>
  <c r="X52" i="1"/>
  <c r="W54" i="1"/>
  <c r="X54" i="1"/>
  <c r="W56" i="1"/>
  <c r="X56" i="1"/>
  <c r="V54" i="1"/>
  <c r="V56" i="1"/>
  <c r="X116" i="1" l="1"/>
  <c r="X135" i="1"/>
  <c r="AL142" i="1"/>
  <c r="AL147" i="1"/>
  <c r="AL153" i="1"/>
  <c r="AL203" i="1" s="1"/>
  <c r="Y116" i="1"/>
  <c r="Y135" i="1"/>
  <c r="AL190" i="1"/>
  <c r="V116" i="1"/>
  <c r="V135" i="1"/>
  <c r="V204" i="1"/>
  <c r="V205" i="1"/>
  <c r="V215" i="1"/>
  <c r="V216" i="1"/>
  <c r="W204" i="1"/>
  <c r="W205" i="1"/>
  <c r="W215" i="1"/>
  <c r="W216" i="1"/>
  <c r="X204" i="1"/>
  <c r="X205" i="1"/>
  <c r="X215" i="1"/>
  <c r="X216" i="1"/>
  <c r="AL207" i="1"/>
  <c r="W190" i="1" l="1"/>
  <c r="V190" i="1"/>
  <c r="Y190" i="1"/>
  <c r="X190" i="1"/>
  <c r="AL77" i="1" l="1"/>
  <c r="AL75" i="1"/>
  <c r="AL76" i="1" s="1"/>
  <c r="AL73" i="1"/>
  <c r="AL66" i="1"/>
  <c r="AL65" i="1"/>
  <c r="AL58" i="1"/>
  <c r="AL55" i="1"/>
  <c r="AL53" i="1"/>
  <c r="AL98" i="1"/>
  <c r="AL99" i="1"/>
  <c r="AL100" i="1"/>
  <c r="AL103" i="1"/>
  <c r="AL106" i="1"/>
  <c r="AL108" i="1" s="1"/>
  <c r="AL107" i="1"/>
  <c r="AL109" i="1"/>
  <c r="AL115" i="1"/>
  <c r="AL117" i="1"/>
  <c r="AL118" i="1"/>
  <c r="AL119" i="1"/>
  <c r="AL120" i="1"/>
  <c r="AL125" i="1"/>
  <c r="AL128" i="1"/>
  <c r="AL129" i="1"/>
  <c r="AL130" i="1"/>
  <c r="AL131" i="1"/>
  <c r="AL132" i="1"/>
  <c r="AL136" i="1"/>
  <c r="AL137" i="1"/>
  <c r="AL138" i="1"/>
  <c r="AL139" i="1"/>
  <c r="AL140" i="1"/>
  <c r="AL141" i="1"/>
  <c r="AL144" i="1"/>
  <c r="AL150" i="1"/>
  <c r="AL151" i="1"/>
  <c r="AL158" i="1"/>
  <c r="AL159" i="1"/>
  <c r="AL160" i="1"/>
  <c r="AL162" i="1"/>
  <c r="AL161" i="1" s="1"/>
  <c r="AL164" i="1"/>
  <c r="AL169" i="1"/>
  <c r="AL171" i="1"/>
  <c r="AL176" i="1"/>
  <c r="AL177" i="1"/>
  <c r="AL179" i="1"/>
  <c r="AL184" i="1"/>
  <c r="AL185" i="1"/>
  <c r="AL186" i="1"/>
  <c r="AL95" i="1"/>
  <c r="AL96" i="1"/>
  <c r="AL97" i="1"/>
  <c r="F66" i="1"/>
  <c r="F65" i="1"/>
  <c r="AN191" i="1"/>
  <c r="H232" i="31"/>
  <c r="I232" i="31"/>
  <c r="J232" i="31"/>
  <c r="K232" i="31"/>
  <c r="L232" i="31"/>
  <c r="M232" i="31"/>
  <c r="G232" i="31"/>
  <c r="AN190" i="1"/>
  <c r="O191" i="1"/>
  <c r="AN192" i="1"/>
  <c r="AN193" i="1"/>
  <c r="O193" i="1" s="1"/>
  <c r="AN194" i="1"/>
  <c r="AN195" i="1"/>
  <c r="O195" i="1" s="1"/>
  <c r="AN196" i="1"/>
  <c r="AN197" i="1"/>
  <c r="O197" i="1" s="1"/>
  <c r="AN198" i="1"/>
  <c r="AN199" i="1"/>
  <c r="O199" i="1" s="1"/>
  <c r="AN200" i="1"/>
  <c r="AN201" i="1"/>
  <c r="O201" i="1" s="1"/>
  <c r="AN202" i="1"/>
  <c r="AN203" i="1"/>
  <c r="O203" i="1" s="1"/>
  <c r="AN204" i="1"/>
  <c r="AN205" i="1"/>
  <c r="AN206" i="1"/>
  <c r="AN207" i="1"/>
  <c r="AN208" i="1"/>
  <c r="AN209" i="1"/>
  <c r="AN210" i="1"/>
  <c r="AN211" i="1"/>
  <c r="AN212" i="1"/>
  <c r="AN213" i="1"/>
  <c r="AN214" i="1"/>
  <c r="AN215" i="1"/>
  <c r="AN216" i="1"/>
  <c r="AN217" i="1"/>
  <c r="L191" i="1"/>
  <c r="M191" i="1"/>
  <c r="N191" i="1"/>
  <c r="P191" i="1"/>
  <c r="Q191" i="1"/>
  <c r="R191" i="1"/>
  <c r="L192" i="1"/>
  <c r="M192" i="1"/>
  <c r="N192" i="1"/>
  <c r="O192" i="1"/>
  <c r="P192" i="1"/>
  <c r="Q192" i="1"/>
  <c r="R192" i="1"/>
  <c r="S192" i="1"/>
  <c r="L193" i="1"/>
  <c r="M193" i="1"/>
  <c r="N193" i="1"/>
  <c r="P193" i="1"/>
  <c r="Q193" i="1"/>
  <c r="R193" i="1"/>
  <c r="L194" i="1"/>
  <c r="M194" i="1"/>
  <c r="N194" i="1"/>
  <c r="O194" i="1"/>
  <c r="P194" i="1"/>
  <c r="Q194" i="1"/>
  <c r="R194" i="1"/>
  <c r="S194" i="1"/>
  <c r="L195" i="1"/>
  <c r="M195" i="1"/>
  <c r="N195" i="1"/>
  <c r="P195" i="1"/>
  <c r="Q195" i="1"/>
  <c r="R195" i="1"/>
  <c r="L196" i="1"/>
  <c r="M196" i="1"/>
  <c r="N196" i="1"/>
  <c r="O196" i="1"/>
  <c r="P196" i="1"/>
  <c r="Q196" i="1"/>
  <c r="R196" i="1"/>
  <c r="S196" i="1"/>
  <c r="L197" i="1"/>
  <c r="M197" i="1"/>
  <c r="N197" i="1"/>
  <c r="P197" i="1"/>
  <c r="Q197" i="1"/>
  <c r="R197" i="1"/>
  <c r="L198" i="1"/>
  <c r="M198" i="1"/>
  <c r="N198" i="1"/>
  <c r="O198" i="1"/>
  <c r="P198" i="1"/>
  <c r="Q198" i="1"/>
  <c r="R198" i="1"/>
  <c r="S198" i="1"/>
  <c r="L199" i="1"/>
  <c r="M199" i="1"/>
  <c r="N199" i="1"/>
  <c r="P199" i="1"/>
  <c r="Q199" i="1"/>
  <c r="R199" i="1"/>
  <c r="L200" i="1"/>
  <c r="M200" i="1"/>
  <c r="N200" i="1"/>
  <c r="O200" i="1"/>
  <c r="P200" i="1"/>
  <c r="Q200" i="1"/>
  <c r="R200" i="1"/>
  <c r="S200" i="1"/>
  <c r="L201" i="1"/>
  <c r="M201" i="1"/>
  <c r="N201" i="1"/>
  <c r="P201" i="1"/>
  <c r="Q201" i="1"/>
  <c r="R201" i="1"/>
  <c r="L202" i="1"/>
  <c r="M202" i="1"/>
  <c r="N202" i="1"/>
  <c r="O202" i="1"/>
  <c r="P202" i="1"/>
  <c r="Q202" i="1"/>
  <c r="R202" i="1"/>
  <c r="S202" i="1"/>
  <c r="L203" i="1"/>
  <c r="M203" i="1"/>
  <c r="N203" i="1"/>
  <c r="P203" i="1"/>
  <c r="Q203" i="1"/>
  <c r="R203" i="1"/>
  <c r="L204" i="1"/>
  <c r="M204" i="1"/>
  <c r="N204" i="1"/>
  <c r="O204" i="1"/>
  <c r="P204" i="1"/>
  <c r="Q204" i="1"/>
  <c r="R204" i="1"/>
  <c r="S204" i="1"/>
  <c r="L205" i="1"/>
  <c r="M205" i="1"/>
  <c r="N205" i="1"/>
  <c r="O205" i="1"/>
  <c r="P205" i="1"/>
  <c r="Q205" i="1"/>
  <c r="R205" i="1"/>
  <c r="S205" i="1"/>
  <c r="L206" i="1"/>
  <c r="M206" i="1"/>
  <c r="N206" i="1"/>
  <c r="O206" i="1"/>
  <c r="P206" i="1"/>
  <c r="Q206" i="1"/>
  <c r="R206" i="1"/>
  <c r="S206" i="1"/>
  <c r="L207" i="1"/>
  <c r="M207" i="1"/>
  <c r="N207" i="1"/>
  <c r="O207" i="1"/>
  <c r="P207" i="1"/>
  <c r="Q207" i="1"/>
  <c r="R207" i="1"/>
  <c r="S207" i="1"/>
  <c r="L208" i="1"/>
  <c r="M208" i="1"/>
  <c r="N208" i="1"/>
  <c r="O208" i="1"/>
  <c r="P208" i="1"/>
  <c r="Q208" i="1"/>
  <c r="R208" i="1"/>
  <c r="S208" i="1"/>
  <c r="L209" i="1"/>
  <c r="M209" i="1"/>
  <c r="N209" i="1"/>
  <c r="O209" i="1"/>
  <c r="P209" i="1"/>
  <c r="Q209" i="1"/>
  <c r="R209" i="1"/>
  <c r="S209" i="1"/>
  <c r="L210" i="1"/>
  <c r="M210" i="1"/>
  <c r="N210" i="1"/>
  <c r="O210" i="1"/>
  <c r="P210" i="1"/>
  <c r="Q210" i="1"/>
  <c r="R210" i="1"/>
  <c r="S210" i="1"/>
  <c r="L211" i="1"/>
  <c r="M211" i="1"/>
  <c r="N211" i="1"/>
  <c r="O211" i="1"/>
  <c r="P211" i="1"/>
  <c r="Q211" i="1"/>
  <c r="R211" i="1"/>
  <c r="S211" i="1"/>
  <c r="L212" i="1"/>
  <c r="M212" i="1"/>
  <c r="N212" i="1"/>
  <c r="O212" i="1"/>
  <c r="P212" i="1"/>
  <c r="Q212" i="1"/>
  <c r="R212" i="1"/>
  <c r="S212" i="1"/>
  <c r="L213" i="1"/>
  <c r="M213" i="1"/>
  <c r="N213" i="1"/>
  <c r="O213" i="1"/>
  <c r="P213" i="1"/>
  <c r="Q213" i="1"/>
  <c r="R213" i="1"/>
  <c r="S213" i="1"/>
  <c r="L214" i="1"/>
  <c r="M214" i="1"/>
  <c r="N214" i="1"/>
  <c r="O214" i="1"/>
  <c r="P214" i="1"/>
  <c r="Q214" i="1"/>
  <c r="R214" i="1"/>
  <c r="S214" i="1"/>
  <c r="L215" i="1"/>
  <c r="M215" i="1"/>
  <c r="N215" i="1"/>
  <c r="O215" i="1"/>
  <c r="P215" i="1"/>
  <c r="Q215" i="1"/>
  <c r="R215" i="1"/>
  <c r="S215" i="1"/>
  <c r="L216" i="1"/>
  <c r="M216" i="1"/>
  <c r="N216" i="1"/>
  <c r="O216" i="1"/>
  <c r="P216" i="1"/>
  <c r="Q216" i="1"/>
  <c r="R216" i="1"/>
  <c r="S216" i="1"/>
  <c r="E191" i="1"/>
  <c r="B191" i="1" s="1"/>
  <c r="H191" i="1"/>
  <c r="E192" i="1"/>
  <c r="B192" i="1" s="1"/>
  <c r="F192" i="1"/>
  <c r="H192" i="1"/>
  <c r="E193" i="1"/>
  <c r="B193" i="1" s="1"/>
  <c r="F193" i="1"/>
  <c r="H193" i="1"/>
  <c r="E194" i="1"/>
  <c r="B194" i="1" s="1"/>
  <c r="F194" i="1"/>
  <c r="H194" i="1"/>
  <c r="E195" i="1"/>
  <c r="B195" i="1" s="1"/>
  <c r="F195" i="1"/>
  <c r="H195" i="1"/>
  <c r="E196" i="1"/>
  <c r="B196" i="1" s="1"/>
  <c r="F196" i="1"/>
  <c r="H196" i="1"/>
  <c r="B197" i="1"/>
  <c r="H197" i="1"/>
  <c r="E198" i="1"/>
  <c r="B198" i="1" s="1"/>
  <c r="H198" i="1"/>
  <c r="B199" i="1"/>
  <c r="H199" i="1"/>
  <c r="E200" i="1"/>
  <c r="B200" i="1" s="1"/>
  <c r="F200" i="1"/>
  <c r="H200" i="1"/>
  <c r="E201" i="1"/>
  <c r="B201" i="1" s="1"/>
  <c r="F201" i="1"/>
  <c r="H201" i="1"/>
  <c r="E202" i="1"/>
  <c r="B202" i="1" s="1"/>
  <c r="F202" i="1"/>
  <c r="H203" i="1"/>
  <c r="E204" i="1"/>
  <c r="B204" i="1" s="1"/>
  <c r="F204" i="1"/>
  <c r="E205" i="1"/>
  <c r="B205" i="1" s="1"/>
  <c r="F205" i="1"/>
  <c r="E206" i="1"/>
  <c r="B206" i="1" s="1"/>
  <c r="F206" i="1"/>
  <c r="H206" i="1"/>
  <c r="B207" i="1"/>
  <c r="H207" i="1"/>
  <c r="H208" i="1"/>
  <c r="B209" i="1"/>
  <c r="H209" i="1"/>
  <c r="E210" i="1"/>
  <c r="B210" i="1" s="1"/>
  <c r="H210" i="1"/>
  <c r="B211" i="1"/>
  <c r="H211" i="1"/>
  <c r="E212" i="1"/>
  <c r="B212" i="1" s="1"/>
  <c r="H212" i="1"/>
  <c r="E213" i="1"/>
  <c r="B213" i="1" s="1"/>
  <c r="H213" i="1"/>
  <c r="H214" i="1"/>
  <c r="E215" i="1"/>
  <c r="B215" i="1" s="1"/>
  <c r="F215" i="1"/>
  <c r="E216" i="1"/>
  <c r="B216" i="1" s="1"/>
  <c r="F216" i="1"/>
  <c r="B190" i="1"/>
  <c r="C69" i="31"/>
  <c r="B143" i="1"/>
  <c r="E144" i="1"/>
  <c r="B144" i="1" s="1"/>
  <c r="B146" i="1"/>
  <c r="B147" i="1"/>
  <c r="B148" i="1"/>
  <c r="E150" i="1"/>
  <c r="B150" i="1" s="1"/>
  <c r="F150" i="1"/>
  <c r="E151" i="1"/>
  <c r="B151" i="1" s="1"/>
  <c r="B152" i="1"/>
  <c r="E203" i="1"/>
  <c r="B203" i="1" s="1"/>
  <c r="F203" i="1"/>
  <c r="B154" i="1"/>
  <c r="B155" i="1"/>
  <c r="B156" i="1"/>
  <c r="B157" i="1"/>
  <c r="E158" i="1"/>
  <c r="B158" i="1" s="1"/>
  <c r="F158" i="1"/>
  <c r="E159" i="1"/>
  <c r="B159" i="1" s="1"/>
  <c r="F159" i="1"/>
  <c r="E160" i="1"/>
  <c r="B160" i="1" s="1"/>
  <c r="F160" i="1"/>
  <c r="B161" i="1"/>
  <c r="E162" i="1"/>
  <c r="B162" i="1" s="1"/>
  <c r="B163" i="1"/>
  <c r="B164" i="1"/>
  <c r="B165" i="1"/>
  <c r="B167" i="1"/>
  <c r="B168" i="1"/>
  <c r="E169" i="1"/>
  <c r="B169" i="1" s="1"/>
  <c r="B170" i="1"/>
  <c r="B171" i="1"/>
  <c r="B172" i="1"/>
  <c r="B173" i="1"/>
  <c r="B174" i="1"/>
  <c r="B175" i="1"/>
  <c r="E176" i="1"/>
  <c r="B176" i="1" s="1"/>
  <c r="E177" i="1"/>
  <c r="B177" i="1" s="1"/>
  <c r="B178" i="1"/>
  <c r="B179" i="1"/>
  <c r="B180" i="1"/>
  <c r="B181" i="1"/>
  <c r="B182" i="1"/>
  <c r="B183" i="1"/>
  <c r="E185" i="1"/>
  <c r="B185" i="1" s="1"/>
  <c r="F185" i="1"/>
  <c r="E186" i="1"/>
  <c r="B186" i="1" s="1"/>
  <c r="F186" i="1"/>
  <c r="B135" i="1"/>
  <c r="E136" i="1"/>
  <c r="B136" i="1" s="1"/>
  <c r="E137" i="1"/>
  <c r="B137" i="1" s="1"/>
  <c r="F137" i="1"/>
  <c r="E138" i="1"/>
  <c r="B138" i="1" s="1"/>
  <c r="F138" i="1"/>
  <c r="E139" i="1"/>
  <c r="B139" i="1" s="1"/>
  <c r="F139" i="1"/>
  <c r="E140" i="1"/>
  <c r="B140" i="1" s="1"/>
  <c r="F140" i="1"/>
  <c r="E141" i="1"/>
  <c r="B141" i="1" s="1"/>
  <c r="F141" i="1"/>
  <c r="B142" i="1"/>
  <c r="E100" i="1"/>
  <c r="B100" i="1" s="1"/>
  <c r="F100" i="1"/>
  <c r="E145" i="1"/>
  <c r="B145" i="1" s="1"/>
  <c r="B102" i="1"/>
  <c r="E103" i="1"/>
  <c r="B103" i="1" s="1"/>
  <c r="B104" i="1"/>
  <c r="B105" i="1"/>
  <c r="E106" i="1"/>
  <c r="B106" i="1" s="1"/>
  <c r="F106" i="1"/>
  <c r="E107" i="1"/>
  <c r="B107" i="1" s="1"/>
  <c r="F107" i="1"/>
  <c r="B108" i="1"/>
  <c r="E109" i="1"/>
  <c r="B109" i="1" s="1"/>
  <c r="F109" i="1"/>
  <c r="B110" i="1"/>
  <c r="B111" i="1"/>
  <c r="B112" i="1"/>
  <c r="B113" i="1"/>
  <c r="B114" i="1"/>
  <c r="E115" i="1"/>
  <c r="B115" i="1" s="1"/>
  <c r="F115" i="1"/>
  <c r="B116" i="1"/>
  <c r="E117" i="1"/>
  <c r="B117" i="1" s="1"/>
  <c r="F117" i="1"/>
  <c r="E118" i="1"/>
  <c r="B118" i="1" s="1"/>
  <c r="F118" i="1"/>
  <c r="E119" i="1"/>
  <c r="B119" i="1" s="1"/>
  <c r="F119" i="1"/>
  <c r="E120" i="1"/>
  <c r="B120" i="1" s="1"/>
  <c r="F120" i="1"/>
  <c r="B121" i="1"/>
  <c r="B166" i="1"/>
  <c r="B123" i="1"/>
  <c r="B124" i="1"/>
  <c r="E125" i="1"/>
  <c r="B125" i="1" s="1"/>
  <c r="E126" i="1"/>
  <c r="B126" i="1" s="1"/>
  <c r="B127" i="1"/>
  <c r="E128" i="1"/>
  <c r="B128" i="1" s="1"/>
  <c r="E129" i="1"/>
  <c r="B129" i="1" s="1"/>
  <c r="E130" i="1"/>
  <c r="B130" i="1" s="1"/>
  <c r="B184" i="1"/>
  <c r="F184" i="1"/>
  <c r="E132" i="1"/>
  <c r="B132" i="1" s="1"/>
  <c r="F132" i="1"/>
  <c r="E96" i="1"/>
  <c r="B96" i="1" s="1"/>
  <c r="F96" i="1"/>
  <c r="E97" i="1"/>
  <c r="B97" i="1" s="1"/>
  <c r="F97" i="1"/>
  <c r="E98" i="1"/>
  <c r="B98" i="1" s="1"/>
  <c r="F98" i="1"/>
  <c r="E99" i="1"/>
  <c r="B99" i="1" s="1"/>
  <c r="F99" i="1"/>
  <c r="B94" i="1"/>
  <c r="E95" i="1"/>
  <c r="B95" i="1" s="1"/>
  <c r="C180" i="31"/>
  <c r="C181" i="31"/>
  <c r="C182" i="31"/>
  <c r="C183" i="31"/>
  <c r="C184" i="31"/>
  <c r="C185" i="31"/>
  <c r="C186" i="31"/>
  <c r="C187" i="31"/>
  <c r="C188" i="31"/>
  <c r="C189" i="31"/>
  <c r="C190" i="31"/>
  <c r="C191" i="31"/>
  <c r="C192" i="31"/>
  <c r="C193" i="31"/>
  <c r="C194" i="31"/>
  <c r="C195" i="31"/>
  <c r="C196" i="31"/>
  <c r="C197" i="31"/>
  <c r="C198" i="31"/>
  <c r="C199" i="31"/>
  <c r="C200" i="31"/>
  <c r="C201" i="31"/>
  <c r="C202" i="31"/>
  <c r="C203" i="31"/>
  <c r="C204" i="31"/>
  <c r="C205" i="31"/>
  <c r="C206" i="31"/>
  <c r="C207" i="31"/>
  <c r="C208" i="31"/>
  <c r="C209" i="31"/>
  <c r="C210" i="31"/>
  <c r="C211" i="31"/>
  <c r="C212" i="31"/>
  <c r="C213" i="31"/>
  <c r="C214" i="31"/>
  <c r="C215" i="31"/>
  <c r="C216" i="31"/>
  <c r="C217" i="31"/>
  <c r="C218" i="31"/>
  <c r="C219" i="31"/>
  <c r="C220" i="31"/>
  <c r="C221" i="31"/>
  <c r="C222" i="31"/>
  <c r="C223" i="31"/>
  <c r="C224" i="31"/>
  <c r="C225" i="31"/>
  <c r="C226" i="31"/>
  <c r="C227" i="31"/>
  <c r="C228" i="31"/>
  <c r="C229" i="31"/>
  <c r="C179" i="31"/>
  <c r="C178" i="31"/>
  <c r="C177" i="31"/>
  <c r="C113" i="31"/>
  <c r="C114" i="31"/>
  <c r="C115" i="31"/>
  <c r="C116" i="31"/>
  <c r="C117" i="31"/>
  <c r="C118" i="31"/>
  <c r="C119" i="31"/>
  <c r="C120" i="31"/>
  <c r="C121" i="31"/>
  <c r="C122" i="31"/>
  <c r="C123" i="31"/>
  <c r="C124" i="31"/>
  <c r="C125" i="31"/>
  <c r="C126" i="31"/>
  <c r="C127" i="31"/>
  <c r="C128" i="31"/>
  <c r="C129" i="31"/>
  <c r="C130" i="31"/>
  <c r="C131" i="31"/>
  <c r="C132" i="31"/>
  <c r="C133" i="31"/>
  <c r="C134" i="31"/>
  <c r="C135" i="31"/>
  <c r="C136" i="31"/>
  <c r="C110" i="31"/>
  <c r="C111" i="31"/>
  <c r="C112" i="31"/>
  <c r="C109" i="31"/>
  <c r="C137" i="31"/>
  <c r="C138" i="31"/>
  <c r="C139" i="31"/>
  <c r="C140" i="31"/>
  <c r="C141" i="31"/>
  <c r="C142" i="31"/>
  <c r="C143" i="31"/>
  <c r="C144" i="31"/>
  <c r="C145" i="31"/>
  <c r="C146" i="31"/>
  <c r="C147" i="31"/>
  <c r="C148" i="31"/>
  <c r="C149" i="31"/>
  <c r="C150" i="31"/>
  <c r="C151" i="31"/>
  <c r="C152" i="31"/>
  <c r="C153" i="31"/>
  <c r="C154" i="31"/>
  <c r="C155" i="31"/>
  <c r="C156" i="31"/>
  <c r="C157" i="31"/>
  <c r="C158" i="31"/>
  <c r="C159" i="31"/>
  <c r="C160" i="31"/>
  <c r="C161" i="31"/>
  <c r="C162" i="31"/>
  <c r="C163" i="31"/>
  <c r="C164" i="31"/>
  <c r="C165" i="31"/>
  <c r="C166" i="31"/>
  <c r="C167" i="31"/>
  <c r="C168" i="31"/>
  <c r="C169" i="31"/>
  <c r="C170" i="31"/>
  <c r="C171" i="31"/>
  <c r="C172" i="31"/>
  <c r="C173" i="31"/>
  <c r="C174" i="31"/>
  <c r="C175" i="31"/>
  <c r="C176" i="31"/>
  <c r="AN97" i="1"/>
  <c r="P97" i="1" s="1"/>
  <c r="AN92" i="1"/>
  <c r="AN93" i="1"/>
  <c r="AN94" i="1"/>
  <c r="P94" i="1" s="1"/>
  <c r="AN95" i="1"/>
  <c r="P95" i="1" s="1"/>
  <c r="AN96" i="1"/>
  <c r="M96" i="1" s="1"/>
  <c r="AN98" i="1"/>
  <c r="M98" i="1" s="1"/>
  <c r="AN99" i="1"/>
  <c r="P99" i="1" s="1"/>
  <c r="AN100" i="1"/>
  <c r="M100" i="1" s="1"/>
  <c r="AN101" i="1"/>
  <c r="P101" i="1" s="1"/>
  <c r="AN102" i="1"/>
  <c r="M102" i="1" s="1"/>
  <c r="AN103" i="1"/>
  <c r="P103" i="1" s="1"/>
  <c r="AN104" i="1"/>
  <c r="M104" i="1" s="1"/>
  <c r="AN105" i="1"/>
  <c r="P105" i="1" s="1"/>
  <c r="AN106" i="1"/>
  <c r="M106" i="1" s="1"/>
  <c r="AN107" i="1"/>
  <c r="P107" i="1" s="1"/>
  <c r="AN108" i="1"/>
  <c r="M108" i="1" s="1"/>
  <c r="AN109" i="1"/>
  <c r="P109" i="1" s="1"/>
  <c r="AN110" i="1"/>
  <c r="M110" i="1" s="1"/>
  <c r="AN111" i="1"/>
  <c r="P111" i="1" s="1"/>
  <c r="AN112" i="1"/>
  <c r="M112" i="1" s="1"/>
  <c r="AN113" i="1"/>
  <c r="P113" i="1" s="1"/>
  <c r="AN114" i="1"/>
  <c r="M114" i="1" s="1"/>
  <c r="AN115" i="1"/>
  <c r="P115" i="1" s="1"/>
  <c r="AN116" i="1"/>
  <c r="M116" i="1" s="1"/>
  <c r="AN117" i="1"/>
  <c r="P117" i="1" s="1"/>
  <c r="AN118" i="1"/>
  <c r="M118" i="1" s="1"/>
  <c r="AN119" i="1"/>
  <c r="P119" i="1" s="1"/>
  <c r="AN120" i="1"/>
  <c r="M120" i="1" s="1"/>
  <c r="AN121" i="1"/>
  <c r="P121" i="1" s="1"/>
  <c r="AN122" i="1"/>
  <c r="M122" i="1" s="1"/>
  <c r="AN123" i="1"/>
  <c r="P123" i="1" s="1"/>
  <c r="AN124" i="1"/>
  <c r="M124" i="1" s="1"/>
  <c r="AN125" i="1"/>
  <c r="P125" i="1" s="1"/>
  <c r="AN126" i="1"/>
  <c r="M126" i="1" s="1"/>
  <c r="AN127" i="1"/>
  <c r="P127" i="1" s="1"/>
  <c r="AN128" i="1"/>
  <c r="M128" i="1" s="1"/>
  <c r="AN129" i="1"/>
  <c r="P129" i="1" s="1"/>
  <c r="AN130" i="1"/>
  <c r="M130" i="1" s="1"/>
  <c r="AN131" i="1"/>
  <c r="P131" i="1" s="1"/>
  <c r="AN132" i="1"/>
  <c r="M132" i="1" s="1"/>
  <c r="AN135" i="1"/>
  <c r="R135" i="1" s="1"/>
  <c r="AN136" i="1"/>
  <c r="AN137" i="1"/>
  <c r="M137" i="1" s="1"/>
  <c r="AN138" i="1"/>
  <c r="P138" i="1" s="1"/>
  <c r="AN139" i="1"/>
  <c r="R139" i="1" s="1"/>
  <c r="AN140" i="1"/>
  <c r="AN141" i="1"/>
  <c r="M141" i="1" s="1"/>
  <c r="AN142" i="1"/>
  <c r="P142" i="1" s="1"/>
  <c r="AN143" i="1"/>
  <c r="R143" i="1" s="1"/>
  <c r="AN144" i="1"/>
  <c r="AN145" i="1"/>
  <c r="M145" i="1" s="1"/>
  <c r="AN146" i="1"/>
  <c r="P146" i="1" s="1"/>
  <c r="AN147" i="1"/>
  <c r="R147" i="1" s="1"/>
  <c r="AN148" i="1"/>
  <c r="AN149" i="1"/>
  <c r="M149" i="1" s="1"/>
  <c r="AN150" i="1"/>
  <c r="P150" i="1" s="1"/>
  <c r="AN151" i="1"/>
  <c r="R151" i="1" s="1"/>
  <c r="AN152" i="1"/>
  <c r="AN153" i="1"/>
  <c r="M153" i="1" s="1"/>
  <c r="AN154" i="1"/>
  <c r="P154" i="1" s="1"/>
  <c r="AN155" i="1"/>
  <c r="R155" i="1" s="1"/>
  <c r="AN156" i="1"/>
  <c r="AN157" i="1"/>
  <c r="M157" i="1" s="1"/>
  <c r="AN158" i="1"/>
  <c r="P158" i="1" s="1"/>
  <c r="AN159" i="1"/>
  <c r="R159" i="1" s="1"/>
  <c r="AN160" i="1"/>
  <c r="AN161" i="1"/>
  <c r="M161" i="1" s="1"/>
  <c r="AN162" i="1"/>
  <c r="P162" i="1" s="1"/>
  <c r="AN163" i="1"/>
  <c r="R163" i="1" s="1"/>
  <c r="AN164" i="1"/>
  <c r="AN165" i="1"/>
  <c r="M165" i="1" s="1"/>
  <c r="AN166" i="1"/>
  <c r="P166" i="1" s="1"/>
  <c r="AN167" i="1"/>
  <c r="R167" i="1" s="1"/>
  <c r="AN168" i="1"/>
  <c r="AN169" i="1"/>
  <c r="M169" i="1" s="1"/>
  <c r="AN170" i="1"/>
  <c r="P170" i="1" s="1"/>
  <c r="AN171" i="1"/>
  <c r="R171" i="1" s="1"/>
  <c r="AN172" i="1"/>
  <c r="AN173" i="1"/>
  <c r="M173" i="1" s="1"/>
  <c r="AN174" i="1"/>
  <c r="P174" i="1" s="1"/>
  <c r="AN175" i="1"/>
  <c r="R175" i="1" s="1"/>
  <c r="AN176" i="1"/>
  <c r="R176" i="1" s="1"/>
  <c r="AN177" i="1"/>
  <c r="R177" i="1" s="1"/>
  <c r="AN178" i="1"/>
  <c r="R178" i="1" s="1"/>
  <c r="AN179" i="1"/>
  <c r="R179" i="1" s="1"/>
  <c r="AN180" i="1"/>
  <c r="R180" i="1" s="1"/>
  <c r="AN181" i="1"/>
  <c r="R181" i="1" s="1"/>
  <c r="AN182" i="1"/>
  <c r="R182" i="1" s="1"/>
  <c r="AN183" i="1"/>
  <c r="R183" i="1" s="1"/>
  <c r="AN184" i="1"/>
  <c r="R184" i="1" s="1"/>
  <c r="AN185" i="1"/>
  <c r="R185" i="1" s="1"/>
  <c r="AN186" i="1"/>
  <c r="Q186" i="1" s="1"/>
  <c r="N190" i="1"/>
  <c r="H97" i="1"/>
  <c r="H98" i="1"/>
  <c r="H99" i="1"/>
  <c r="H100" i="1"/>
  <c r="H101" i="1"/>
  <c r="H102" i="1"/>
  <c r="H103" i="1"/>
  <c r="H104" i="1"/>
  <c r="H105" i="1"/>
  <c r="H106" i="1"/>
  <c r="H107" i="1"/>
  <c r="H108" i="1"/>
  <c r="H110" i="1"/>
  <c r="H111" i="1"/>
  <c r="H112" i="1"/>
  <c r="H113" i="1"/>
  <c r="H114" i="1"/>
  <c r="H118" i="1"/>
  <c r="H119" i="1"/>
  <c r="H120" i="1"/>
  <c r="H121" i="1"/>
  <c r="H122" i="1"/>
  <c r="H123" i="1"/>
  <c r="H124" i="1"/>
  <c r="H125" i="1"/>
  <c r="H126" i="1"/>
  <c r="H127" i="1"/>
  <c r="H128" i="1"/>
  <c r="H129" i="1"/>
  <c r="H130" i="1"/>
  <c r="H131" i="1"/>
  <c r="H136" i="1"/>
  <c r="H137" i="1"/>
  <c r="H138" i="1"/>
  <c r="H139" i="1"/>
  <c r="H140" i="1"/>
  <c r="H141" i="1"/>
  <c r="H142" i="1"/>
  <c r="H143" i="1"/>
  <c r="H144" i="1"/>
  <c r="H145" i="1"/>
  <c r="H146" i="1"/>
  <c r="H147" i="1"/>
  <c r="H148" i="1"/>
  <c r="H149" i="1"/>
  <c r="H150" i="1"/>
  <c r="H151" i="1"/>
  <c r="H152" i="1"/>
  <c r="H153" i="1"/>
  <c r="H154" i="1"/>
  <c r="H155" i="1"/>
  <c r="H156" i="1"/>
  <c r="H157"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95" i="1"/>
  <c r="H96" i="1"/>
  <c r="H84" i="1"/>
  <c r="Y88" i="1"/>
  <c r="AI92" i="1"/>
  <c r="Z91" i="1" s="1"/>
  <c r="V89" i="1"/>
  <c r="W89" i="1"/>
  <c r="X89" i="1"/>
  <c r="W90" i="1"/>
  <c r="X90" i="1"/>
  <c r="W88" i="1"/>
  <c r="X88" i="1"/>
  <c r="V88" i="1"/>
  <c r="AN91" i="1"/>
  <c r="L91" i="1" s="1"/>
  <c r="AN90" i="1"/>
  <c r="L90" i="1" s="1"/>
  <c r="AN89" i="1"/>
  <c r="L89" i="1" s="1"/>
  <c r="AN88" i="1"/>
  <c r="L88" i="1" s="1"/>
  <c r="AN87" i="1"/>
  <c r="L87" i="1" s="1"/>
  <c r="AN86" i="1"/>
  <c r="L86" i="1" s="1"/>
  <c r="AN85" i="1"/>
  <c r="L85" i="1" s="1"/>
  <c r="AN84" i="1"/>
  <c r="L84" i="1" s="1"/>
  <c r="AN83" i="1"/>
  <c r="L83" i="1" s="1"/>
  <c r="AN82" i="1"/>
  <c r="L82" i="1" s="1"/>
  <c r="AN81" i="1"/>
  <c r="L81" i="1" s="1"/>
  <c r="AN80" i="1"/>
  <c r="L80" i="1" s="1"/>
  <c r="AN79" i="1"/>
  <c r="L79" i="1" s="1"/>
  <c r="AN78" i="1"/>
  <c r="L78" i="1" s="1"/>
  <c r="AN77" i="1"/>
  <c r="L77" i="1" s="1"/>
  <c r="AN76" i="1"/>
  <c r="L76" i="1" s="1"/>
  <c r="AN75" i="1"/>
  <c r="L75" i="1" s="1"/>
  <c r="AN74" i="1"/>
  <c r="L74" i="1" s="1"/>
  <c r="AN73" i="1"/>
  <c r="L73" i="1" s="1"/>
  <c r="AN72" i="1"/>
  <c r="L72" i="1" s="1"/>
  <c r="AN71" i="1"/>
  <c r="L71" i="1" s="1"/>
  <c r="AN70" i="1"/>
  <c r="L70" i="1" s="1"/>
  <c r="AN69" i="1"/>
  <c r="L69" i="1" s="1"/>
  <c r="AN68" i="1"/>
  <c r="L68" i="1" s="1"/>
  <c r="AN67" i="1"/>
  <c r="L67" i="1" s="1"/>
  <c r="AN66" i="1"/>
  <c r="L66" i="1" s="1"/>
  <c r="AN65" i="1"/>
  <c r="L65" i="1" s="1"/>
  <c r="AN64" i="1"/>
  <c r="L64" i="1" s="1"/>
  <c r="AN63" i="1"/>
  <c r="L63" i="1" s="1"/>
  <c r="AN62" i="1"/>
  <c r="L62" i="1" s="1"/>
  <c r="AN61" i="1"/>
  <c r="L61" i="1" s="1"/>
  <c r="AN60" i="1"/>
  <c r="L60" i="1" s="1"/>
  <c r="AN59" i="1"/>
  <c r="L59" i="1" s="1"/>
  <c r="AN58" i="1"/>
  <c r="L58" i="1" s="1"/>
  <c r="AN57" i="1"/>
  <c r="L57" i="1" s="1"/>
  <c r="AN56" i="1"/>
  <c r="L56" i="1" s="1"/>
  <c r="AN55" i="1"/>
  <c r="L55" i="1" s="1"/>
  <c r="AN54" i="1"/>
  <c r="L54" i="1" s="1"/>
  <c r="AN53" i="1"/>
  <c r="L53" i="1" s="1"/>
  <c r="AN52" i="1"/>
  <c r="N52" i="1" s="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06" i="31"/>
  <c r="C107" i="31"/>
  <c r="C108" i="31"/>
  <c r="I76" i="1" l="1"/>
  <c r="V76" i="1"/>
  <c r="Z76" i="1"/>
  <c r="J76" i="1"/>
  <c r="W76" i="1"/>
  <c r="K76" i="1"/>
  <c r="X76" i="1"/>
  <c r="AL210" i="1"/>
  <c r="Y210" i="1" s="1"/>
  <c r="Y76" i="1"/>
  <c r="AL126" i="1"/>
  <c r="J65" i="1"/>
  <c r="Y65" i="1"/>
  <c r="I65" i="1"/>
  <c r="V65" i="1"/>
  <c r="Z65" i="1"/>
  <c r="K65" i="1"/>
  <c r="W65" i="1"/>
  <c r="X65" i="1"/>
  <c r="J53" i="1"/>
  <c r="Z53" i="1"/>
  <c r="V53" i="1"/>
  <c r="AL192" i="1"/>
  <c r="K53" i="1"/>
  <c r="Y53" i="1"/>
  <c r="W53" i="1"/>
  <c r="I53" i="1"/>
  <c r="X53" i="1"/>
  <c r="J66" i="1"/>
  <c r="X66" i="1"/>
  <c r="K66" i="1"/>
  <c r="Y66" i="1"/>
  <c r="V66" i="1"/>
  <c r="Z66" i="1"/>
  <c r="I66" i="1"/>
  <c r="W66" i="1"/>
  <c r="I77" i="1"/>
  <c r="K77" i="1"/>
  <c r="Y77" i="1"/>
  <c r="V77" i="1"/>
  <c r="Z77" i="1"/>
  <c r="W77" i="1"/>
  <c r="J77" i="1"/>
  <c r="X77" i="1"/>
  <c r="W55" i="1"/>
  <c r="X55" i="1"/>
  <c r="I55" i="1"/>
  <c r="V55" i="1"/>
  <c r="J55" i="1"/>
  <c r="Z55" i="1"/>
  <c r="Y55" i="1"/>
  <c r="AL194" i="1"/>
  <c r="K55" i="1"/>
  <c r="Y73" i="1"/>
  <c r="I73" i="1"/>
  <c r="V73" i="1"/>
  <c r="Z73" i="1"/>
  <c r="K73" i="1"/>
  <c r="J73" i="1"/>
  <c r="W73" i="1"/>
  <c r="X73" i="1"/>
  <c r="I58" i="1"/>
  <c r="W58" i="1"/>
  <c r="J58" i="1"/>
  <c r="X58" i="1"/>
  <c r="AL198" i="1"/>
  <c r="AL199" i="1" s="1"/>
  <c r="K58" i="1"/>
  <c r="Y58" i="1"/>
  <c r="V58" i="1"/>
  <c r="Z58" i="1"/>
  <c r="W75" i="1"/>
  <c r="I75" i="1"/>
  <c r="X75" i="1"/>
  <c r="J75" i="1"/>
  <c r="Y75" i="1"/>
  <c r="K75" i="1"/>
  <c r="V75" i="1"/>
  <c r="Z75" i="1"/>
  <c r="V186" i="1"/>
  <c r="Y186" i="1"/>
  <c r="X186" i="1"/>
  <c r="W186" i="1"/>
  <c r="V158" i="1"/>
  <c r="Y158" i="1"/>
  <c r="X158" i="1"/>
  <c r="W158" i="1"/>
  <c r="V117" i="1"/>
  <c r="Y117" i="1"/>
  <c r="X117" i="1"/>
  <c r="W117" i="1"/>
  <c r="V185" i="1"/>
  <c r="Y185" i="1"/>
  <c r="X185" i="1"/>
  <c r="W185" i="1"/>
  <c r="V115" i="1"/>
  <c r="Y115" i="1"/>
  <c r="X115" i="1"/>
  <c r="W115" i="1"/>
  <c r="V132" i="1"/>
  <c r="Y132" i="1"/>
  <c r="X132" i="1"/>
  <c r="W132" i="1"/>
  <c r="V159" i="1"/>
  <c r="Y159" i="1"/>
  <c r="X159" i="1"/>
  <c r="W159" i="1"/>
  <c r="AL214" i="1"/>
  <c r="AL163" i="1"/>
  <c r="AL165" i="1"/>
  <c r="AL166" i="1" s="1"/>
  <c r="AL167" i="1" s="1"/>
  <c r="AL168" i="1" s="1"/>
  <c r="AL172" i="1"/>
  <c r="AL173" i="1" s="1"/>
  <c r="AL174" i="1" s="1"/>
  <c r="AL175" i="1" s="1"/>
  <c r="AL170" i="1"/>
  <c r="X170" i="1" s="1"/>
  <c r="AL180" i="1"/>
  <c r="AL181" i="1" s="1"/>
  <c r="AL182" i="1" s="1"/>
  <c r="AL183" i="1" s="1"/>
  <c r="AL178" i="1"/>
  <c r="Y178" i="1" s="1"/>
  <c r="K206" i="1"/>
  <c r="J206" i="1"/>
  <c r="I206" i="1"/>
  <c r="X206" i="1"/>
  <c r="Y206" i="1"/>
  <c r="V206" i="1"/>
  <c r="W206" i="1"/>
  <c r="Z206" i="1"/>
  <c r="I202" i="1"/>
  <c r="J202" i="1"/>
  <c r="K202" i="1"/>
  <c r="Y202" i="1"/>
  <c r="X202" i="1"/>
  <c r="V202" i="1"/>
  <c r="W202" i="1"/>
  <c r="Z202" i="1"/>
  <c r="I198" i="1"/>
  <c r="K198" i="1"/>
  <c r="Y198" i="1"/>
  <c r="Z198" i="1"/>
  <c r="J198" i="1"/>
  <c r="V198" i="1"/>
  <c r="W198" i="1"/>
  <c r="X198" i="1"/>
  <c r="I194" i="1"/>
  <c r="J194" i="1"/>
  <c r="K194" i="1"/>
  <c r="X194" i="1"/>
  <c r="Z194" i="1"/>
  <c r="V194" i="1"/>
  <c r="Y194" i="1"/>
  <c r="W194" i="1"/>
  <c r="J182" i="1"/>
  <c r="K182" i="1"/>
  <c r="I182" i="1"/>
  <c r="W182" i="1"/>
  <c r="X182" i="1"/>
  <c r="Y182" i="1"/>
  <c r="Z182" i="1"/>
  <c r="V182" i="1"/>
  <c r="J178" i="1"/>
  <c r="K178" i="1"/>
  <c r="Z178" i="1"/>
  <c r="V178" i="1"/>
  <c r="J174" i="1"/>
  <c r="K174" i="1"/>
  <c r="I174" i="1"/>
  <c r="W174" i="1"/>
  <c r="Y174" i="1"/>
  <c r="X174" i="1"/>
  <c r="Z174" i="1"/>
  <c r="V174" i="1"/>
  <c r="J166" i="1"/>
  <c r="K166" i="1"/>
  <c r="W166" i="1"/>
  <c r="Y166" i="1"/>
  <c r="V166" i="1"/>
  <c r="Z166" i="1"/>
  <c r="Z162" i="1"/>
  <c r="V162" i="1"/>
  <c r="J162" i="1"/>
  <c r="I162" i="1"/>
  <c r="K162" i="1"/>
  <c r="W162" i="1"/>
  <c r="Y162" i="1"/>
  <c r="X162" i="1"/>
  <c r="W154" i="1"/>
  <c r="J154" i="1"/>
  <c r="K154" i="1"/>
  <c r="Z154" i="1"/>
  <c r="V154" i="1"/>
  <c r="Y154" i="1"/>
  <c r="X154" i="1"/>
  <c r="I154" i="1"/>
  <c r="J150" i="1"/>
  <c r="K150" i="1"/>
  <c r="X150" i="1"/>
  <c r="I150" i="1"/>
  <c r="W150" i="1"/>
  <c r="Z150" i="1"/>
  <c r="Y150" i="1"/>
  <c r="V150" i="1"/>
  <c r="X146" i="1"/>
  <c r="J146" i="1"/>
  <c r="K146" i="1"/>
  <c r="I146" i="1"/>
  <c r="Z146" i="1"/>
  <c r="W146" i="1"/>
  <c r="V146" i="1"/>
  <c r="Y146" i="1"/>
  <c r="J142" i="1"/>
  <c r="K142" i="1"/>
  <c r="Y142" i="1"/>
  <c r="I142" i="1"/>
  <c r="V142" i="1"/>
  <c r="Z142" i="1"/>
  <c r="W142" i="1"/>
  <c r="X142" i="1"/>
  <c r="J138" i="1"/>
  <c r="I138" i="1"/>
  <c r="X138" i="1"/>
  <c r="W138" i="1"/>
  <c r="Z138" i="1"/>
  <c r="K138" i="1"/>
  <c r="Y138" i="1"/>
  <c r="V138" i="1"/>
  <c r="I130" i="1"/>
  <c r="J130" i="1"/>
  <c r="K130" i="1"/>
  <c r="X130" i="1"/>
  <c r="W130" i="1"/>
  <c r="Y130" i="1"/>
  <c r="Z130" i="1"/>
  <c r="V130" i="1"/>
  <c r="J126" i="1"/>
  <c r="K126" i="1"/>
  <c r="I126" i="1"/>
  <c r="X126" i="1"/>
  <c r="W126" i="1"/>
  <c r="Z126" i="1"/>
  <c r="V126" i="1"/>
  <c r="Y126" i="1"/>
  <c r="J122" i="1"/>
  <c r="K122" i="1"/>
  <c r="I122" i="1"/>
  <c r="X122" i="1"/>
  <c r="W122" i="1"/>
  <c r="Z122" i="1"/>
  <c r="V122" i="1"/>
  <c r="Y122" i="1"/>
  <c r="J118" i="1"/>
  <c r="K118" i="1"/>
  <c r="I118" i="1"/>
  <c r="X118" i="1"/>
  <c r="W118" i="1"/>
  <c r="Z118" i="1"/>
  <c r="Y118" i="1"/>
  <c r="V118" i="1"/>
  <c r="I114" i="1"/>
  <c r="J114" i="1"/>
  <c r="X114" i="1"/>
  <c r="K114" i="1"/>
  <c r="W114" i="1"/>
  <c r="Y114" i="1"/>
  <c r="Z114" i="1"/>
  <c r="V114" i="1"/>
  <c r="J110" i="1"/>
  <c r="K110" i="1"/>
  <c r="I110" i="1"/>
  <c r="X110" i="1"/>
  <c r="Z110" i="1"/>
  <c r="V110" i="1"/>
  <c r="Y110" i="1"/>
  <c r="W110" i="1"/>
  <c r="J106" i="1"/>
  <c r="I106" i="1"/>
  <c r="K106" i="1"/>
  <c r="W106" i="1"/>
  <c r="Z106" i="1"/>
  <c r="X106" i="1"/>
  <c r="Y106" i="1"/>
  <c r="V106" i="1"/>
  <c r="J102" i="1"/>
  <c r="K102" i="1"/>
  <c r="I102" i="1"/>
  <c r="V102" i="1"/>
  <c r="Z102" i="1"/>
  <c r="X102" i="1"/>
  <c r="W102" i="1"/>
  <c r="Y102" i="1"/>
  <c r="J98" i="1"/>
  <c r="I98" i="1"/>
  <c r="K98" i="1"/>
  <c r="Z98" i="1"/>
  <c r="Y98" i="1"/>
  <c r="V98" i="1"/>
  <c r="W98" i="1"/>
  <c r="X98" i="1"/>
  <c r="J97" i="1"/>
  <c r="K97" i="1"/>
  <c r="I97" i="1"/>
  <c r="V97" i="1"/>
  <c r="W97" i="1"/>
  <c r="X97" i="1"/>
  <c r="Z97" i="1"/>
  <c r="Y97" i="1"/>
  <c r="J213" i="1"/>
  <c r="I213" i="1"/>
  <c r="K213" i="1"/>
  <c r="W213" i="1"/>
  <c r="Y213" i="1"/>
  <c r="Z213" i="1"/>
  <c r="V213" i="1"/>
  <c r="X213" i="1"/>
  <c r="K201" i="1"/>
  <c r="I201" i="1"/>
  <c r="J201" i="1"/>
  <c r="X201" i="1"/>
  <c r="W201" i="1"/>
  <c r="V201" i="1"/>
  <c r="Y201" i="1"/>
  <c r="Z201" i="1"/>
  <c r="K197" i="1"/>
  <c r="J197" i="1"/>
  <c r="I197" i="1"/>
  <c r="X197" i="1"/>
  <c r="V197" i="1"/>
  <c r="W197" i="1"/>
  <c r="Z197" i="1"/>
  <c r="Y197" i="1"/>
  <c r="K193" i="1"/>
  <c r="I193" i="1"/>
  <c r="X193" i="1"/>
  <c r="W193" i="1"/>
  <c r="J193" i="1"/>
  <c r="V193" i="1"/>
  <c r="Z193" i="1"/>
  <c r="Y193" i="1"/>
  <c r="J181" i="1"/>
  <c r="K181" i="1"/>
  <c r="I181" i="1"/>
  <c r="V181" i="1"/>
  <c r="Y181" i="1"/>
  <c r="X181" i="1"/>
  <c r="W181" i="1"/>
  <c r="Z181" i="1"/>
  <c r="J177" i="1"/>
  <c r="K177" i="1"/>
  <c r="Y177" i="1"/>
  <c r="I177" i="1"/>
  <c r="X177" i="1"/>
  <c r="Z177" i="1"/>
  <c r="V177" i="1"/>
  <c r="W177" i="1"/>
  <c r="K173" i="1"/>
  <c r="J173" i="1"/>
  <c r="Y173" i="1"/>
  <c r="W173" i="1"/>
  <c r="X173" i="1"/>
  <c r="Z173" i="1"/>
  <c r="I173" i="1"/>
  <c r="V173" i="1"/>
  <c r="I169" i="1"/>
  <c r="Y169" i="1"/>
  <c r="J169" i="1"/>
  <c r="K169" i="1"/>
  <c r="V169" i="1"/>
  <c r="X169" i="1"/>
  <c r="W169" i="1"/>
  <c r="Z169" i="1"/>
  <c r="I165" i="1"/>
  <c r="J165" i="1"/>
  <c r="V165" i="1"/>
  <c r="K165" i="1"/>
  <c r="W165" i="1"/>
  <c r="Y165" i="1"/>
  <c r="Z165" i="1"/>
  <c r="X165" i="1"/>
  <c r="J161" i="1"/>
  <c r="K161" i="1"/>
  <c r="I161" i="1"/>
  <c r="V161" i="1"/>
  <c r="X161" i="1"/>
  <c r="Z161" i="1"/>
  <c r="Y161" i="1"/>
  <c r="W161" i="1"/>
  <c r="K157" i="1"/>
  <c r="I157" i="1"/>
  <c r="J157" i="1"/>
  <c r="Y157" i="1"/>
  <c r="W157" i="1"/>
  <c r="X157" i="1"/>
  <c r="Z157" i="1"/>
  <c r="V157" i="1"/>
  <c r="I153" i="1"/>
  <c r="K153" i="1"/>
  <c r="Y153" i="1"/>
  <c r="J153" i="1"/>
  <c r="W153" i="1"/>
  <c r="V153" i="1"/>
  <c r="X153" i="1"/>
  <c r="Z153" i="1"/>
  <c r="I149" i="1"/>
  <c r="J149" i="1"/>
  <c r="K149" i="1"/>
  <c r="Y149" i="1"/>
  <c r="V149" i="1"/>
  <c r="W149" i="1"/>
  <c r="Z149" i="1"/>
  <c r="X149" i="1"/>
  <c r="J145" i="1"/>
  <c r="K145" i="1"/>
  <c r="I145" i="1"/>
  <c r="Y145" i="1"/>
  <c r="Z145" i="1"/>
  <c r="W145" i="1"/>
  <c r="X145" i="1"/>
  <c r="V145" i="1"/>
  <c r="K141" i="1"/>
  <c r="J141" i="1"/>
  <c r="X141" i="1"/>
  <c r="Z141" i="1"/>
  <c r="I141" i="1"/>
  <c r="Y141" i="1"/>
  <c r="V141" i="1"/>
  <c r="W141" i="1"/>
  <c r="I137" i="1"/>
  <c r="J137" i="1"/>
  <c r="K137" i="1"/>
  <c r="Y137" i="1"/>
  <c r="Z137" i="1"/>
  <c r="X137" i="1"/>
  <c r="V137" i="1"/>
  <c r="W137" i="1"/>
  <c r="J129" i="1"/>
  <c r="K129" i="1"/>
  <c r="I129" i="1"/>
  <c r="X129" i="1"/>
  <c r="W129" i="1"/>
  <c r="Y129" i="1"/>
  <c r="Z129" i="1"/>
  <c r="V129" i="1"/>
  <c r="K125" i="1"/>
  <c r="I125" i="1"/>
  <c r="J125" i="1"/>
  <c r="X125" i="1"/>
  <c r="Z125" i="1"/>
  <c r="Y125" i="1"/>
  <c r="V125" i="1"/>
  <c r="W125" i="1"/>
  <c r="I121" i="1"/>
  <c r="K121" i="1"/>
  <c r="X121" i="1"/>
  <c r="J121" i="1"/>
  <c r="W121" i="1"/>
  <c r="Z121" i="1"/>
  <c r="Y121" i="1"/>
  <c r="V121" i="1"/>
  <c r="J113" i="1"/>
  <c r="K113" i="1"/>
  <c r="I113" i="1"/>
  <c r="X113" i="1"/>
  <c r="W113" i="1"/>
  <c r="Y113" i="1"/>
  <c r="Z113" i="1"/>
  <c r="V113" i="1"/>
  <c r="K109" i="1"/>
  <c r="J109" i="1"/>
  <c r="I109" i="1"/>
  <c r="V109" i="1"/>
  <c r="Z109" i="1"/>
  <c r="X109" i="1"/>
  <c r="W109" i="1"/>
  <c r="Y109" i="1"/>
  <c r="I105" i="1"/>
  <c r="J105" i="1"/>
  <c r="K105" i="1"/>
  <c r="W105" i="1"/>
  <c r="Y105" i="1"/>
  <c r="X105" i="1"/>
  <c r="V105" i="1"/>
  <c r="Z105" i="1"/>
  <c r="I101" i="1"/>
  <c r="J101" i="1"/>
  <c r="K101" i="1"/>
  <c r="Y101" i="1"/>
  <c r="V101" i="1"/>
  <c r="Z101" i="1"/>
  <c r="X101" i="1"/>
  <c r="W101" i="1"/>
  <c r="K96" i="1"/>
  <c r="J96" i="1"/>
  <c r="I96" i="1"/>
  <c r="Y96" i="1"/>
  <c r="X96" i="1"/>
  <c r="V96" i="1"/>
  <c r="Z96" i="1"/>
  <c r="W96" i="1"/>
  <c r="I212" i="1"/>
  <c r="Y212" i="1"/>
  <c r="X212" i="1"/>
  <c r="K212" i="1"/>
  <c r="J212" i="1"/>
  <c r="Z212" i="1"/>
  <c r="W212" i="1"/>
  <c r="V212" i="1"/>
  <c r="I208" i="1"/>
  <c r="K208" i="1"/>
  <c r="J208" i="1"/>
  <c r="V208" i="1"/>
  <c r="Y208" i="1"/>
  <c r="Z208" i="1"/>
  <c r="W208" i="1"/>
  <c r="X208" i="1"/>
  <c r="J200" i="1"/>
  <c r="I200" i="1"/>
  <c r="K200" i="1"/>
  <c r="Y200" i="1"/>
  <c r="X200" i="1"/>
  <c r="Z200" i="1"/>
  <c r="V200" i="1"/>
  <c r="W200" i="1"/>
  <c r="J196" i="1"/>
  <c r="K196" i="1"/>
  <c r="Y196" i="1"/>
  <c r="X196" i="1"/>
  <c r="W196" i="1"/>
  <c r="I196" i="1"/>
  <c r="Z196" i="1"/>
  <c r="V196" i="1"/>
  <c r="J192" i="1"/>
  <c r="K192" i="1"/>
  <c r="X192" i="1"/>
  <c r="Y192" i="1"/>
  <c r="W192" i="1"/>
  <c r="I192" i="1"/>
  <c r="Z192" i="1"/>
  <c r="V192" i="1"/>
  <c r="I180" i="1"/>
  <c r="J180" i="1"/>
  <c r="K180" i="1"/>
  <c r="Y180" i="1"/>
  <c r="X180" i="1"/>
  <c r="W180" i="1"/>
  <c r="Z180" i="1"/>
  <c r="V180" i="1"/>
  <c r="Z176" i="1"/>
  <c r="K176" i="1"/>
  <c r="J176" i="1"/>
  <c r="V176" i="1"/>
  <c r="W176" i="1"/>
  <c r="X176" i="1"/>
  <c r="Y176" i="1"/>
  <c r="I176" i="1"/>
  <c r="K172" i="1"/>
  <c r="I172" i="1"/>
  <c r="X172" i="1"/>
  <c r="J172" i="1"/>
  <c r="Y172" i="1"/>
  <c r="Z172" i="1"/>
  <c r="W172" i="1"/>
  <c r="V172" i="1"/>
  <c r="I168" i="1"/>
  <c r="K168" i="1"/>
  <c r="Z168" i="1"/>
  <c r="J168" i="1"/>
  <c r="V168" i="1"/>
  <c r="Y168" i="1"/>
  <c r="W168" i="1"/>
  <c r="X168" i="1"/>
  <c r="Y164" i="1"/>
  <c r="I164" i="1"/>
  <c r="X164" i="1"/>
  <c r="J164" i="1"/>
  <c r="K164" i="1"/>
  <c r="W164" i="1"/>
  <c r="V164" i="1"/>
  <c r="Z164" i="1"/>
  <c r="W160" i="1"/>
  <c r="K160" i="1"/>
  <c r="X160" i="1"/>
  <c r="J160" i="1"/>
  <c r="Y160" i="1"/>
  <c r="V160" i="1"/>
  <c r="I160" i="1"/>
  <c r="Z160" i="1"/>
  <c r="W156" i="1"/>
  <c r="I156" i="1"/>
  <c r="K156" i="1"/>
  <c r="J156" i="1"/>
  <c r="X156" i="1"/>
  <c r="Y156" i="1"/>
  <c r="V156" i="1"/>
  <c r="Z156" i="1"/>
  <c r="Y152" i="1"/>
  <c r="K152" i="1"/>
  <c r="I152" i="1"/>
  <c r="J152" i="1"/>
  <c r="V152" i="1"/>
  <c r="Z152" i="1"/>
  <c r="W152" i="1"/>
  <c r="X152" i="1"/>
  <c r="I148" i="1"/>
  <c r="J148" i="1"/>
  <c r="V148" i="1"/>
  <c r="Y148" i="1"/>
  <c r="Z148" i="1"/>
  <c r="X148" i="1"/>
  <c r="K148" i="1"/>
  <c r="W148" i="1"/>
  <c r="K144" i="1"/>
  <c r="W144" i="1"/>
  <c r="J144" i="1"/>
  <c r="Z144" i="1"/>
  <c r="V144" i="1"/>
  <c r="I144" i="1"/>
  <c r="Y144" i="1"/>
  <c r="X144" i="1"/>
  <c r="W140" i="1"/>
  <c r="K140" i="1"/>
  <c r="I140" i="1"/>
  <c r="J140" i="1"/>
  <c r="Z140" i="1"/>
  <c r="V140" i="1"/>
  <c r="Y140" i="1"/>
  <c r="X140" i="1"/>
  <c r="X136" i="1"/>
  <c r="V136" i="1"/>
  <c r="I136" i="1"/>
  <c r="Z136" i="1"/>
  <c r="J136" i="1"/>
  <c r="K136" i="1"/>
  <c r="W136" i="1"/>
  <c r="Y136" i="1"/>
  <c r="K128" i="1"/>
  <c r="J128" i="1"/>
  <c r="Y128" i="1"/>
  <c r="I128" i="1"/>
  <c r="Z128" i="1"/>
  <c r="W128" i="1"/>
  <c r="X128" i="1"/>
  <c r="V128" i="1"/>
  <c r="K124" i="1"/>
  <c r="I124" i="1"/>
  <c r="J124" i="1"/>
  <c r="X124" i="1"/>
  <c r="V124" i="1"/>
  <c r="Y124" i="1"/>
  <c r="W124" i="1"/>
  <c r="Z124" i="1"/>
  <c r="Y120" i="1"/>
  <c r="I120" i="1"/>
  <c r="J120" i="1"/>
  <c r="K120" i="1"/>
  <c r="W120" i="1"/>
  <c r="X120" i="1"/>
  <c r="V120" i="1"/>
  <c r="Z120" i="1"/>
  <c r="K112" i="1"/>
  <c r="J112" i="1"/>
  <c r="W112" i="1"/>
  <c r="V112" i="1"/>
  <c r="Y112" i="1"/>
  <c r="I112" i="1"/>
  <c r="Z112" i="1"/>
  <c r="X112" i="1"/>
  <c r="K108" i="1"/>
  <c r="J108" i="1"/>
  <c r="I108" i="1"/>
  <c r="W108" i="1"/>
  <c r="Y108" i="1"/>
  <c r="X108" i="1"/>
  <c r="V108" i="1"/>
  <c r="Z108" i="1"/>
  <c r="K104" i="1"/>
  <c r="I104" i="1"/>
  <c r="J104" i="1"/>
  <c r="V104" i="1"/>
  <c r="Y104" i="1"/>
  <c r="Z104" i="1"/>
  <c r="W104" i="1"/>
  <c r="X104" i="1"/>
  <c r="J100" i="1"/>
  <c r="I100" i="1"/>
  <c r="K100" i="1"/>
  <c r="V100" i="1"/>
  <c r="Z100" i="1"/>
  <c r="W100" i="1"/>
  <c r="Y100" i="1"/>
  <c r="X100" i="1"/>
  <c r="J95" i="1"/>
  <c r="K95" i="1"/>
  <c r="I95" i="1"/>
  <c r="V95" i="1"/>
  <c r="W95" i="1"/>
  <c r="X95" i="1"/>
  <c r="Y95" i="1"/>
  <c r="Z95" i="1"/>
  <c r="I207" i="1"/>
  <c r="K207" i="1"/>
  <c r="V207" i="1"/>
  <c r="Y207" i="1"/>
  <c r="W207" i="1"/>
  <c r="X207" i="1"/>
  <c r="J207" i="1"/>
  <c r="Z207" i="1"/>
  <c r="I203" i="1"/>
  <c r="J203" i="1"/>
  <c r="W203" i="1"/>
  <c r="K203" i="1"/>
  <c r="V203" i="1"/>
  <c r="Z203" i="1"/>
  <c r="Y203" i="1"/>
  <c r="X203" i="1"/>
  <c r="I199" i="1"/>
  <c r="J199" i="1"/>
  <c r="K199" i="1"/>
  <c r="W199" i="1"/>
  <c r="Z199" i="1"/>
  <c r="Y199" i="1"/>
  <c r="V199" i="1"/>
  <c r="X199" i="1"/>
  <c r="I195" i="1"/>
  <c r="K195" i="1"/>
  <c r="J195" i="1"/>
  <c r="W195" i="1"/>
  <c r="Z195" i="1"/>
  <c r="Y195" i="1"/>
  <c r="X195" i="1"/>
  <c r="V195" i="1"/>
  <c r="X191" i="1"/>
  <c r="W191" i="1"/>
  <c r="Z191" i="1"/>
  <c r="Y191" i="1"/>
  <c r="V191" i="1"/>
  <c r="J183" i="1"/>
  <c r="V183" i="1"/>
  <c r="I183" i="1"/>
  <c r="Z183" i="1"/>
  <c r="Y183" i="1"/>
  <c r="W183" i="1"/>
  <c r="X183" i="1"/>
  <c r="K183" i="1"/>
  <c r="W179" i="1"/>
  <c r="K179" i="1"/>
  <c r="I179" i="1"/>
  <c r="X179" i="1"/>
  <c r="Z179" i="1"/>
  <c r="J179" i="1"/>
  <c r="Y179" i="1"/>
  <c r="V179" i="1"/>
  <c r="J175" i="1"/>
  <c r="I175" i="1"/>
  <c r="X175" i="1"/>
  <c r="W175" i="1"/>
  <c r="Y175" i="1"/>
  <c r="V175" i="1"/>
  <c r="K175" i="1"/>
  <c r="Z175" i="1"/>
  <c r="J171" i="1"/>
  <c r="Y171" i="1"/>
  <c r="W171" i="1"/>
  <c r="K171" i="1"/>
  <c r="V171" i="1"/>
  <c r="I171" i="1"/>
  <c r="X171" i="1"/>
  <c r="Z171" i="1"/>
  <c r="Y167" i="1"/>
  <c r="J167" i="1"/>
  <c r="I167" i="1"/>
  <c r="W167" i="1"/>
  <c r="V167" i="1"/>
  <c r="Z167" i="1"/>
  <c r="X167" i="1"/>
  <c r="K167" i="1"/>
  <c r="V163" i="1"/>
  <c r="Y163" i="1"/>
  <c r="Z163" i="1"/>
  <c r="K163" i="1"/>
  <c r="I163" i="1"/>
  <c r="J163" i="1"/>
  <c r="W163" i="1"/>
  <c r="X163" i="1"/>
  <c r="V155" i="1"/>
  <c r="J155" i="1"/>
  <c r="K155" i="1"/>
  <c r="X155" i="1"/>
  <c r="I155" i="1"/>
  <c r="Z155" i="1"/>
  <c r="Y155" i="1"/>
  <c r="W155" i="1"/>
  <c r="J151" i="1"/>
  <c r="Y151" i="1"/>
  <c r="I151" i="1"/>
  <c r="V151" i="1"/>
  <c r="Z151" i="1"/>
  <c r="W151" i="1"/>
  <c r="K151" i="1"/>
  <c r="X151" i="1"/>
  <c r="W147" i="1"/>
  <c r="K147" i="1"/>
  <c r="J147" i="1"/>
  <c r="I147" i="1"/>
  <c r="X147" i="1"/>
  <c r="V147" i="1"/>
  <c r="Z147" i="1"/>
  <c r="Y147" i="1"/>
  <c r="J143" i="1"/>
  <c r="Z143" i="1"/>
  <c r="I143" i="1"/>
  <c r="Y143" i="1"/>
  <c r="W143" i="1"/>
  <c r="K143" i="1"/>
  <c r="X143" i="1"/>
  <c r="V143" i="1"/>
  <c r="J139" i="1"/>
  <c r="X139" i="1"/>
  <c r="K139" i="1"/>
  <c r="I139" i="1"/>
  <c r="Y139" i="1"/>
  <c r="Z139" i="1"/>
  <c r="V139" i="1"/>
  <c r="W139" i="1"/>
  <c r="J127" i="1"/>
  <c r="I127" i="1"/>
  <c r="V127" i="1"/>
  <c r="K127" i="1"/>
  <c r="W127" i="1"/>
  <c r="Y127" i="1"/>
  <c r="X127" i="1"/>
  <c r="Z127" i="1"/>
  <c r="J123" i="1"/>
  <c r="K123" i="1"/>
  <c r="I123" i="1"/>
  <c r="V123" i="1"/>
  <c r="W123" i="1"/>
  <c r="X123" i="1"/>
  <c r="Y123" i="1"/>
  <c r="Z123" i="1"/>
  <c r="J119" i="1"/>
  <c r="I119" i="1"/>
  <c r="V119" i="1"/>
  <c r="K119" i="1"/>
  <c r="W119" i="1"/>
  <c r="X119" i="1"/>
  <c r="Y119" i="1"/>
  <c r="Z119" i="1"/>
  <c r="J111" i="1"/>
  <c r="I111" i="1"/>
  <c r="V111" i="1"/>
  <c r="X111" i="1"/>
  <c r="K111" i="1"/>
  <c r="Y111" i="1"/>
  <c r="Z111" i="1"/>
  <c r="W111" i="1"/>
  <c r="J107" i="1"/>
  <c r="K107" i="1"/>
  <c r="I107" i="1"/>
  <c r="W107" i="1"/>
  <c r="X107" i="1"/>
  <c r="Y107" i="1"/>
  <c r="Z107" i="1"/>
  <c r="V107" i="1"/>
  <c r="J103" i="1"/>
  <c r="I103" i="1"/>
  <c r="K103" i="1"/>
  <c r="Y103" i="1"/>
  <c r="Z103" i="1"/>
  <c r="W103" i="1"/>
  <c r="X103" i="1"/>
  <c r="V103" i="1"/>
  <c r="K99" i="1"/>
  <c r="I99" i="1"/>
  <c r="J99" i="1"/>
  <c r="V99" i="1"/>
  <c r="Z99" i="1"/>
  <c r="Y99" i="1"/>
  <c r="W99" i="1"/>
  <c r="X99" i="1"/>
  <c r="R97" i="1"/>
  <c r="L97" i="1"/>
  <c r="N97" i="1"/>
  <c r="M97" i="1"/>
  <c r="Q97" i="1"/>
  <c r="Q132" i="1"/>
  <c r="L132" i="1"/>
  <c r="N131" i="1"/>
  <c r="Q130" i="1"/>
  <c r="L130" i="1"/>
  <c r="N129" i="1"/>
  <c r="Q128" i="1"/>
  <c r="L128" i="1"/>
  <c r="N127" i="1"/>
  <c r="Q126" i="1"/>
  <c r="L126" i="1"/>
  <c r="N125" i="1"/>
  <c r="Q124" i="1"/>
  <c r="L124" i="1"/>
  <c r="N123" i="1"/>
  <c r="Q122" i="1"/>
  <c r="L122" i="1"/>
  <c r="N121" i="1"/>
  <c r="Q120" i="1"/>
  <c r="L120" i="1"/>
  <c r="N119" i="1"/>
  <c r="Q118" i="1"/>
  <c r="L118" i="1"/>
  <c r="N117" i="1"/>
  <c r="Q116" i="1"/>
  <c r="L116" i="1"/>
  <c r="N115" i="1"/>
  <c r="Q114" i="1"/>
  <c r="L114" i="1"/>
  <c r="N113" i="1"/>
  <c r="Q112" i="1"/>
  <c r="L112" i="1"/>
  <c r="N111" i="1"/>
  <c r="Q110" i="1"/>
  <c r="L110" i="1"/>
  <c r="N109" i="1"/>
  <c r="Q108" i="1"/>
  <c r="L108" i="1"/>
  <c r="N107" i="1"/>
  <c r="Q106" i="1"/>
  <c r="L106" i="1"/>
  <c r="N105" i="1"/>
  <c r="Q104" i="1"/>
  <c r="L104" i="1"/>
  <c r="N103" i="1"/>
  <c r="Q102" i="1"/>
  <c r="L102" i="1"/>
  <c r="N101" i="1"/>
  <c r="Q100" i="1"/>
  <c r="L100" i="1"/>
  <c r="N99" i="1"/>
  <c r="Q98" i="1"/>
  <c r="L98" i="1"/>
  <c r="Q96" i="1"/>
  <c r="L96" i="1"/>
  <c r="N95" i="1"/>
  <c r="O94" i="1"/>
  <c r="M94" i="1"/>
  <c r="P132" i="1"/>
  <c r="R131" i="1"/>
  <c r="M131" i="1"/>
  <c r="P130" i="1"/>
  <c r="R129" i="1"/>
  <c r="M129" i="1"/>
  <c r="P128" i="1"/>
  <c r="R127" i="1"/>
  <c r="M127" i="1"/>
  <c r="P126" i="1"/>
  <c r="R125" i="1"/>
  <c r="M125" i="1"/>
  <c r="P124" i="1"/>
  <c r="R123" i="1"/>
  <c r="M123" i="1"/>
  <c r="P122" i="1"/>
  <c r="R121" i="1"/>
  <c r="M121" i="1"/>
  <c r="P120" i="1"/>
  <c r="R119" i="1"/>
  <c r="M119" i="1"/>
  <c r="P118" i="1"/>
  <c r="R117" i="1"/>
  <c r="M117" i="1"/>
  <c r="P116" i="1"/>
  <c r="R115" i="1"/>
  <c r="M115" i="1"/>
  <c r="P114" i="1"/>
  <c r="R113" i="1"/>
  <c r="M113" i="1"/>
  <c r="P112" i="1"/>
  <c r="R111" i="1"/>
  <c r="M111" i="1"/>
  <c r="P110" i="1"/>
  <c r="R109" i="1"/>
  <c r="M109" i="1"/>
  <c r="P108" i="1"/>
  <c r="R107" i="1"/>
  <c r="M107" i="1"/>
  <c r="P106" i="1"/>
  <c r="R105" i="1"/>
  <c r="M105" i="1"/>
  <c r="P104" i="1"/>
  <c r="R103" i="1"/>
  <c r="M103" i="1"/>
  <c r="P102" i="1"/>
  <c r="R101" i="1"/>
  <c r="M101" i="1"/>
  <c r="P100" i="1"/>
  <c r="R99" i="1"/>
  <c r="M99" i="1"/>
  <c r="P98" i="1"/>
  <c r="P96" i="1"/>
  <c r="R95" i="1"/>
  <c r="S94" i="1"/>
  <c r="N94" i="1"/>
  <c r="M95" i="1"/>
  <c r="N132" i="1"/>
  <c r="Q131" i="1"/>
  <c r="L131" i="1"/>
  <c r="N130" i="1"/>
  <c r="Q129" i="1"/>
  <c r="L129" i="1"/>
  <c r="N128" i="1"/>
  <c r="Q127" i="1"/>
  <c r="L127" i="1"/>
  <c r="N126" i="1"/>
  <c r="Q125" i="1"/>
  <c r="L125" i="1"/>
  <c r="N124" i="1"/>
  <c r="Q123" i="1"/>
  <c r="L123" i="1"/>
  <c r="N122" i="1"/>
  <c r="Q121" i="1"/>
  <c r="L121" i="1"/>
  <c r="N120" i="1"/>
  <c r="Q119" i="1"/>
  <c r="L119" i="1"/>
  <c r="N118" i="1"/>
  <c r="Q117" i="1"/>
  <c r="L117" i="1"/>
  <c r="N116" i="1"/>
  <c r="Q115" i="1"/>
  <c r="L115" i="1"/>
  <c r="N114" i="1"/>
  <c r="Q113" i="1"/>
  <c r="L113" i="1"/>
  <c r="N112" i="1"/>
  <c r="Q111" i="1"/>
  <c r="L111" i="1"/>
  <c r="N110" i="1"/>
  <c r="Q109" i="1"/>
  <c r="L109" i="1"/>
  <c r="N108" i="1"/>
  <c r="Q107" i="1"/>
  <c r="L107" i="1"/>
  <c r="N106" i="1"/>
  <c r="Q105" i="1"/>
  <c r="L105" i="1"/>
  <c r="N104" i="1"/>
  <c r="Q103" i="1"/>
  <c r="L103" i="1"/>
  <c r="N102" i="1"/>
  <c r="Q101" i="1"/>
  <c r="L101" i="1"/>
  <c r="N100" i="1"/>
  <c r="Q99" i="1"/>
  <c r="L99" i="1"/>
  <c r="N98" i="1"/>
  <c r="N96" i="1"/>
  <c r="Q95" i="1"/>
  <c r="R94" i="1"/>
  <c r="L94" i="1"/>
  <c r="R132" i="1"/>
  <c r="R130" i="1"/>
  <c r="R128" i="1"/>
  <c r="R126" i="1"/>
  <c r="R124" i="1"/>
  <c r="R122" i="1"/>
  <c r="R120" i="1"/>
  <c r="R118" i="1"/>
  <c r="R116" i="1"/>
  <c r="R114" i="1"/>
  <c r="R112" i="1"/>
  <c r="R110" i="1"/>
  <c r="R108" i="1"/>
  <c r="R106" i="1"/>
  <c r="R104" i="1"/>
  <c r="R102" i="1"/>
  <c r="R100" i="1"/>
  <c r="R98" i="1"/>
  <c r="R96" i="1"/>
  <c r="L95" i="1"/>
  <c r="B153" i="1"/>
  <c r="S203" i="1"/>
  <c r="S201" i="1"/>
  <c r="S199" i="1"/>
  <c r="S197" i="1"/>
  <c r="S195" i="1"/>
  <c r="S193" i="1"/>
  <c r="S191" i="1"/>
  <c r="B122" i="1"/>
  <c r="B214" i="1"/>
  <c r="E208" i="1"/>
  <c r="B208" i="1" s="1"/>
  <c r="S190" i="1"/>
  <c r="S132" i="1"/>
  <c r="O132" i="1"/>
  <c r="S131" i="1"/>
  <c r="O131" i="1"/>
  <c r="S130" i="1"/>
  <c r="O130" i="1"/>
  <c r="S129" i="1"/>
  <c r="O129" i="1"/>
  <c r="S128" i="1"/>
  <c r="O128" i="1"/>
  <c r="S127" i="1"/>
  <c r="O127" i="1"/>
  <c r="S126" i="1"/>
  <c r="O126" i="1"/>
  <c r="S125" i="1"/>
  <c r="O125" i="1"/>
  <c r="S124" i="1"/>
  <c r="O124" i="1"/>
  <c r="S123" i="1"/>
  <c r="O123" i="1"/>
  <c r="S122" i="1"/>
  <c r="O122" i="1"/>
  <c r="S121" i="1"/>
  <c r="O121" i="1"/>
  <c r="S120" i="1"/>
  <c r="O120" i="1"/>
  <c r="S119" i="1"/>
  <c r="O119" i="1"/>
  <c r="S118" i="1"/>
  <c r="O118" i="1"/>
  <c r="S117" i="1"/>
  <c r="O117" i="1"/>
  <c r="S116" i="1"/>
  <c r="O116" i="1"/>
  <c r="S115" i="1"/>
  <c r="O115" i="1"/>
  <c r="S114" i="1"/>
  <c r="O114" i="1"/>
  <c r="S113" i="1"/>
  <c r="O113" i="1"/>
  <c r="S112" i="1"/>
  <c r="O112" i="1"/>
  <c r="S111" i="1"/>
  <c r="O111" i="1"/>
  <c r="S110" i="1"/>
  <c r="O110" i="1"/>
  <c r="S109" i="1"/>
  <c r="O109" i="1"/>
  <c r="S108" i="1"/>
  <c r="O108" i="1"/>
  <c r="S107" i="1"/>
  <c r="O107" i="1"/>
  <c r="S106" i="1"/>
  <c r="O106" i="1"/>
  <c r="S105" i="1"/>
  <c r="O105" i="1"/>
  <c r="S104" i="1"/>
  <c r="O104" i="1"/>
  <c r="S103" i="1"/>
  <c r="O103" i="1"/>
  <c r="S102" i="1"/>
  <c r="O102" i="1"/>
  <c r="S101" i="1"/>
  <c r="O101" i="1"/>
  <c r="S100" i="1"/>
  <c r="O100" i="1"/>
  <c r="S99" i="1"/>
  <c r="O99" i="1"/>
  <c r="S98" i="1"/>
  <c r="O98" i="1"/>
  <c r="S97" i="1"/>
  <c r="O97" i="1"/>
  <c r="S96" i="1"/>
  <c r="O96" i="1"/>
  <c r="S95" i="1"/>
  <c r="O95" i="1"/>
  <c r="Q94" i="1"/>
  <c r="B101" i="1"/>
  <c r="B131" i="1"/>
  <c r="E149" i="1"/>
  <c r="B149" i="1" s="1"/>
  <c r="R190" i="1"/>
  <c r="M190" i="1"/>
  <c r="O186" i="1"/>
  <c r="Q185" i="1"/>
  <c r="Q184" i="1"/>
  <c r="Q183" i="1"/>
  <c r="Q182" i="1"/>
  <c r="Q181" i="1"/>
  <c r="Q180" i="1"/>
  <c r="Q179" i="1"/>
  <c r="Q178" i="1"/>
  <c r="Q177" i="1"/>
  <c r="Q176" i="1"/>
  <c r="Q175" i="1"/>
  <c r="N174" i="1"/>
  <c r="L173" i="1"/>
  <c r="Q171" i="1"/>
  <c r="N170" i="1"/>
  <c r="L169" i="1"/>
  <c r="Q167" i="1"/>
  <c r="N166" i="1"/>
  <c r="L165" i="1"/>
  <c r="Q163" i="1"/>
  <c r="N162" i="1"/>
  <c r="L161" i="1"/>
  <c r="Q159" i="1"/>
  <c r="N158" i="1"/>
  <c r="L157" i="1"/>
  <c r="Q155" i="1"/>
  <c r="N154" i="1"/>
  <c r="L153" i="1"/>
  <c r="Q151" i="1"/>
  <c r="N150" i="1"/>
  <c r="L149" i="1"/>
  <c r="Q147" i="1"/>
  <c r="N146" i="1"/>
  <c r="L145" i="1"/>
  <c r="Q143" i="1"/>
  <c r="N142" i="1"/>
  <c r="L141" i="1"/>
  <c r="Q139" i="1"/>
  <c r="N138" i="1"/>
  <c r="L137" i="1"/>
  <c r="Q135" i="1"/>
  <c r="Q190" i="1"/>
  <c r="S186" i="1"/>
  <c r="N185" i="1"/>
  <c r="N184" i="1"/>
  <c r="N183" i="1"/>
  <c r="N182" i="1"/>
  <c r="N181" i="1"/>
  <c r="N180" i="1"/>
  <c r="N179" i="1"/>
  <c r="N178" i="1"/>
  <c r="N177" i="1"/>
  <c r="N176" i="1"/>
  <c r="M175" i="1"/>
  <c r="R173" i="1"/>
  <c r="P172" i="1"/>
  <c r="M171" i="1"/>
  <c r="R169" i="1"/>
  <c r="P168" i="1"/>
  <c r="M167" i="1"/>
  <c r="R165" i="1"/>
  <c r="P164" i="1"/>
  <c r="M163" i="1"/>
  <c r="R161" i="1"/>
  <c r="P160" i="1"/>
  <c r="M159" i="1"/>
  <c r="R157" i="1"/>
  <c r="P156" i="1"/>
  <c r="M155" i="1"/>
  <c r="R153" i="1"/>
  <c r="P152" i="1"/>
  <c r="M151" i="1"/>
  <c r="R149" i="1"/>
  <c r="P148" i="1"/>
  <c r="M147" i="1"/>
  <c r="R145" i="1"/>
  <c r="P144" i="1"/>
  <c r="M143" i="1"/>
  <c r="R141" i="1"/>
  <c r="P140" i="1"/>
  <c r="M139" i="1"/>
  <c r="R137" i="1"/>
  <c r="P136" i="1"/>
  <c r="M135" i="1"/>
  <c r="O135" i="1"/>
  <c r="S135" i="1"/>
  <c r="O136" i="1"/>
  <c r="S136" i="1"/>
  <c r="O137" i="1"/>
  <c r="S137" i="1"/>
  <c r="O138" i="1"/>
  <c r="S138" i="1"/>
  <c r="O139" i="1"/>
  <c r="S139" i="1"/>
  <c r="O140" i="1"/>
  <c r="S140" i="1"/>
  <c r="O141" i="1"/>
  <c r="S141" i="1"/>
  <c r="O142" i="1"/>
  <c r="S142" i="1"/>
  <c r="O143" i="1"/>
  <c r="S143" i="1"/>
  <c r="O144" i="1"/>
  <c r="S144" i="1"/>
  <c r="O145" i="1"/>
  <c r="S145" i="1"/>
  <c r="O146" i="1"/>
  <c r="S146" i="1"/>
  <c r="O147" i="1"/>
  <c r="S147" i="1"/>
  <c r="O148" i="1"/>
  <c r="S148" i="1"/>
  <c r="O149" i="1"/>
  <c r="S149" i="1"/>
  <c r="O150" i="1"/>
  <c r="S150" i="1"/>
  <c r="O151" i="1"/>
  <c r="S151" i="1"/>
  <c r="O152" i="1"/>
  <c r="S152" i="1"/>
  <c r="O153" i="1"/>
  <c r="S153" i="1"/>
  <c r="O154" i="1"/>
  <c r="S154" i="1"/>
  <c r="O155" i="1"/>
  <c r="S155" i="1"/>
  <c r="O156" i="1"/>
  <c r="S156" i="1"/>
  <c r="O157" i="1"/>
  <c r="S157" i="1"/>
  <c r="O158" i="1"/>
  <c r="S158" i="1"/>
  <c r="O159" i="1"/>
  <c r="S159" i="1"/>
  <c r="O160" i="1"/>
  <c r="S160" i="1"/>
  <c r="O161" i="1"/>
  <c r="S161" i="1"/>
  <c r="O162" i="1"/>
  <c r="S162" i="1"/>
  <c r="O163" i="1"/>
  <c r="S163" i="1"/>
  <c r="O164" i="1"/>
  <c r="S164" i="1"/>
  <c r="O165" i="1"/>
  <c r="S165" i="1"/>
  <c r="O166" i="1"/>
  <c r="S166" i="1"/>
  <c r="O167" i="1"/>
  <c r="S167" i="1"/>
  <c r="O168" i="1"/>
  <c r="S168" i="1"/>
  <c r="O169" i="1"/>
  <c r="S169" i="1"/>
  <c r="O170" i="1"/>
  <c r="S170" i="1"/>
  <c r="O171" i="1"/>
  <c r="S171" i="1"/>
  <c r="O172" i="1"/>
  <c r="S172" i="1"/>
  <c r="O173" i="1"/>
  <c r="S173" i="1"/>
  <c r="O174" i="1"/>
  <c r="S174" i="1"/>
  <c r="O175" i="1"/>
  <c r="N135" i="1"/>
  <c r="L136" i="1"/>
  <c r="Q136" i="1"/>
  <c r="N137" i="1"/>
  <c r="L138" i="1"/>
  <c r="Q138" i="1"/>
  <c r="N139" i="1"/>
  <c r="L140" i="1"/>
  <c r="Q140" i="1"/>
  <c r="N141" i="1"/>
  <c r="L142" i="1"/>
  <c r="Q142" i="1"/>
  <c r="N143" i="1"/>
  <c r="L144" i="1"/>
  <c r="Q144" i="1"/>
  <c r="N145" i="1"/>
  <c r="L146" i="1"/>
  <c r="Q146" i="1"/>
  <c r="N147" i="1"/>
  <c r="L148" i="1"/>
  <c r="Q148" i="1"/>
  <c r="N149" i="1"/>
  <c r="L150" i="1"/>
  <c r="Q150" i="1"/>
  <c r="N151" i="1"/>
  <c r="L152" i="1"/>
  <c r="Q152" i="1"/>
  <c r="N153" i="1"/>
  <c r="L154" i="1"/>
  <c r="Q154" i="1"/>
  <c r="N155" i="1"/>
  <c r="L156" i="1"/>
  <c r="Q156" i="1"/>
  <c r="N157" i="1"/>
  <c r="L158" i="1"/>
  <c r="Q158" i="1"/>
  <c r="N159" i="1"/>
  <c r="L160" i="1"/>
  <c r="Q160" i="1"/>
  <c r="N161" i="1"/>
  <c r="L162" i="1"/>
  <c r="Q162" i="1"/>
  <c r="N163" i="1"/>
  <c r="L164" i="1"/>
  <c r="Q164" i="1"/>
  <c r="N165" i="1"/>
  <c r="L166" i="1"/>
  <c r="Q166" i="1"/>
  <c r="N167" i="1"/>
  <c r="L168" i="1"/>
  <c r="Q168" i="1"/>
  <c r="N169" i="1"/>
  <c r="L170" i="1"/>
  <c r="Q170" i="1"/>
  <c r="N171" i="1"/>
  <c r="L172" i="1"/>
  <c r="Q172" i="1"/>
  <c r="N173" i="1"/>
  <c r="L174" i="1"/>
  <c r="Q174" i="1"/>
  <c r="N175" i="1"/>
  <c r="S175" i="1"/>
  <c r="O176" i="1"/>
  <c r="S176" i="1"/>
  <c r="O177" i="1"/>
  <c r="S177" i="1"/>
  <c r="O178" i="1"/>
  <c r="S178" i="1"/>
  <c r="O179" i="1"/>
  <c r="S179" i="1"/>
  <c r="O180" i="1"/>
  <c r="S180" i="1"/>
  <c r="O181" i="1"/>
  <c r="S181" i="1"/>
  <c r="O182" i="1"/>
  <c r="S182" i="1"/>
  <c r="O183" i="1"/>
  <c r="S183" i="1"/>
  <c r="O184" i="1"/>
  <c r="S184" i="1"/>
  <c r="O185" i="1"/>
  <c r="S185" i="1"/>
  <c r="P135" i="1"/>
  <c r="M136" i="1"/>
  <c r="R136" i="1"/>
  <c r="P137" i="1"/>
  <c r="M138" i="1"/>
  <c r="R138" i="1"/>
  <c r="P139" i="1"/>
  <c r="M140" i="1"/>
  <c r="R140" i="1"/>
  <c r="P141" i="1"/>
  <c r="M142" i="1"/>
  <c r="R142" i="1"/>
  <c r="P143" i="1"/>
  <c r="M144" i="1"/>
  <c r="R144" i="1"/>
  <c r="P145" i="1"/>
  <c r="M146" i="1"/>
  <c r="R146" i="1"/>
  <c r="P147" i="1"/>
  <c r="M148" i="1"/>
  <c r="R148" i="1"/>
  <c r="P149" i="1"/>
  <c r="M150" i="1"/>
  <c r="R150" i="1"/>
  <c r="P151" i="1"/>
  <c r="M152" i="1"/>
  <c r="R152" i="1"/>
  <c r="P153" i="1"/>
  <c r="M154" i="1"/>
  <c r="R154" i="1"/>
  <c r="P155" i="1"/>
  <c r="M156" i="1"/>
  <c r="R156" i="1"/>
  <c r="P157" i="1"/>
  <c r="M158" i="1"/>
  <c r="R158" i="1"/>
  <c r="P159" i="1"/>
  <c r="M160" i="1"/>
  <c r="R160" i="1"/>
  <c r="P161" i="1"/>
  <c r="M162" i="1"/>
  <c r="R162" i="1"/>
  <c r="P163" i="1"/>
  <c r="M164" i="1"/>
  <c r="R164" i="1"/>
  <c r="P165" i="1"/>
  <c r="M166" i="1"/>
  <c r="R166" i="1"/>
  <c r="P167" i="1"/>
  <c r="M168" i="1"/>
  <c r="R168" i="1"/>
  <c r="P169" i="1"/>
  <c r="M170" i="1"/>
  <c r="R170" i="1"/>
  <c r="P171" i="1"/>
  <c r="M172" i="1"/>
  <c r="R172" i="1"/>
  <c r="P173" i="1"/>
  <c r="M174" i="1"/>
  <c r="R174" i="1"/>
  <c r="P175" i="1"/>
  <c r="L176" i="1"/>
  <c r="P176" i="1"/>
  <c r="L177" i="1"/>
  <c r="P177" i="1"/>
  <c r="L178" i="1"/>
  <c r="P178" i="1"/>
  <c r="L179" i="1"/>
  <c r="P179" i="1"/>
  <c r="L180" i="1"/>
  <c r="P180" i="1"/>
  <c r="L181" i="1"/>
  <c r="P181" i="1"/>
  <c r="L182" i="1"/>
  <c r="P182" i="1"/>
  <c r="L183" i="1"/>
  <c r="P183" i="1"/>
  <c r="L184" i="1"/>
  <c r="P184" i="1"/>
  <c r="L185" i="1"/>
  <c r="P185" i="1"/>
  <c r="L186" i="1"/>
  <c r="P186" i="1"/>
  <c r="L190" i="1"/>
  <c r="P190" i="1"/>
  <c r="N186" i="1"/>
  <c r="O190" i="1"/>
  <c r="R186" i="1"/>
  <c r="M186" i="1"/>
  <c r="M185" i="1"/>
  <c r="M184" i="1"/>
  <c r="M183" i="1"/>
  <c r="M182" i="1"/>
  <c r="M181" i="1"/>
  <c r="M180" i="1"/>
  <c r="M179" i="1"/>
  <c r="M178" i="1"/>
  <c r="M177" i="1"/>
  <c r="M176" i="1"/>
  <c r="L175" i="1"/>
  <c r="Q173" i="1"/>
  <c r="N172" i="1"/>
  <c r="L171" i="1"/>
  <c r="Q169" i="1"/>
  <c r="N168" i="1"/>
  <c r="L167" i="1"/>
  <c r="Q165" i="1"/>
  <c r="N164" i="1"/>
  <c r="L163" i="1"/>
  <c r="Q161" i="1"/>
  <c r="N160" i="1"/>
  <c r="L159" i="1"/>
  <c r="Q157" i="1"/>
  <c r="N156" i="1"/>
  <c r="L155" i="1"/>
  <c r="Q153" i="1"/>
  <c r="N152" i="1"/>
  <c r="L151" i="1"/>
  <c r="Q149" i="1"/>
  <c r="N148" i="1"/>
  <c r="L147" i="1"/>
  <c r="Q145" i="1"/>
  <c r="N144" i="1"/>
  <c r="L143" i="1"/>
  <c r="Q141" i="1"/>
  <c r="N140" i="1"/>
  <c r="L139" i="1"/>
  <c r="Q137" i="1"/>
  <c r="N136" i="1"/>
  <c r="L135" i="1"/>
  <c r="M52" i="1"/>
  <c r="Q52" i="1"/>
  <c r="S91" i="1"/>
  <c r="O91" i="1"/>
  <c r="S90" i="1"/>
  <c r="O90" i="1"/>
  <c r="S89" i="1"/>
  <c r="O89" i="1"/>
  <c r="S88" i="1"/>
  <c r="O88" i="1"/>
  <c r="S87" i="1"/>
  <c r="O87" i="1"/>
  <c r="S86" i="1"/>
  <c r="O86" i="1"/>
  <c r="S85" i="1"/>
  <c r="O85" i="1"/>
  <c r="S84" i="1"/>
  <c r="O84" i="1"/>
  <c r="S83" i="1"/>
  <c r="O83" i="1"/>
  <c r="S82" i="1"/>
  <c r="O82" i="1"/>
  <c r="S81" i="1"/>
  <c r="O81" i="1"/>
  <c r="S80" i="1"/>
  <c r="O80" i="1"/>
  <c r="S79" i="1"/>
  <c r="O79" i="1"/>
  <c r="S78" i="1"/>
  <c r="O78" i="1"/>
  <c r="S77" i="1"/>
  <c r="O77" i="1"/>
  <c r="S76" i="1"/>
  <c r="O76" i="1"/>
  <c r="S75" i="1"/>
  <c r="O75" i="1"/>
  <c r="S74" i="1"/>
  <c r="O74" i="1"/>
  <c r="S73" i="1"/>
  <c r="O73" i="1"/>
  <c r="S72" i="1"/>
  <c r="O72" i="1"/>
  <c r="S71" i="1"/>
  <c r="O71" i="1"/>
  <c r="S70" i="1"/>
  <c r="O70" i="1"/>
  <c r="S69" i="1"/>
  <c r="O69" i="1"/>
  <c r="S68" i="1"/>
  <c r="O68" i="1"/>
  <c r="S67" i="1"/>
  <c r="O67" i="1"/>
  <c r="S66" i="1"/>
  <c r="O66" i="1"/>
  <c r="S65" i="1"/>
  <c r="O65" i="1"/>
  <c r="S64" i="1"/>
  <c r="O64" i="1"/>
  <c r="S63" i="1"/>
  <c r="O63" i="1"/>
  <c r="S62" i="1"/>
  <c r="O62" i="1"/>
  <c r="S61" i="1"/>
  <c r="O61" i="1"/>
  <c r="S60" i="1"/>
  <c r="O60" i="1"/>
  <c r="S59" i="1"/>
  <c r="O59" i="1"/>
  <c r="S58" i="1"/>
  <c r="O58" i="1"/>
  <c r="S57" i="1"/>
  <c r="O57" i="1"/>
  <c r="S56" i="1"/>
  <c r="O56" i="1"/>
  <c r="S55" i="1"/>
  <c r="O55" i="1"/>
  <c r="S54" i="1"/>
  <c r="O54" i="1"/>
  <c r="S53" i="1"/>
  <c r="O53" i="1"/>
  <c r="L52" i="1"/>
  <c r="P52" i="1"/>
  <c r="R91" i="1"/>
  <c r="N91" i="1"/>
  <c r="R90" i="1"/>
  <c r="N90" i="1"/>
  <c r="R89" i="1"/>
  <c r="N89" i="1"/>
  <c r="R88" i="1"/>
  <c r="N88" i="1"/>
  <c r="R87" i="1"/>
  <c r="N87" i="1"/>
  <c r="R86" i="1"/>
  <c r="N86" i="1"/>
  <c r="R85" i="1"/>
  <c r="N85" i="1"/>
  <c r="R84" i="1"/>
  <c r="N84" i="1"/>
  <c r="R83" i="1"/>
  <c r="N83" i="1"/>
  <c r="R82" i="1"/>
  <c r="N82" i="1"/>
  <c r="R81" i="1"/>
  <c r="N81" i="1"/>
  <c r="R80" i="1"/>
  <c r="N80" i="1"/>
  <c r="R79" i="1"/>
  <c r="N79" i="1"/>
  <c r="R78" i="1"/>
  <c r="N78" i="1"/>
  <c r="R77" i="1"/>
  <c r="N77" i="1"/>
  <c r="R76" i="1"/>
  <c r="N76" i="1"/>
  <c r="R75" i="1"/>
  <c r="N75" i="1"/>
  <c r="R74" i="1"/>
  <c r="N74" i="1"/>
  <c r="R73" i="1"/>
  <c r="N73" i="1"/>
  <c r="R72" i="1"/>
  <c r="N72" i="1"/>
  <c r="R71" i="1"/>
  <c r="N71" i="1"/>
  <c r="R70" i="1"/>
  <c r="N70" i="1"/>
  <c r="R69" i="1"/>
  <c r="N69" i="1"/>
  <c r="R68" i="1"/>
  <c r="N68" i="1"/>
  <c r="R67" i="1"/>
  <c r="N67" i="1"/>
  <c r="R66" i="1"/>
  <c r="N66" i="1"/>
  <c r="R65" i="1"/>
  <c r="N65" i="1"/>
  <c r="R64" i="1"/>
  <c r="N64" i="1"/>
  <c r="R63" i="1"/>
  <c r="N63" i="1"/>
  <c r="R62" i="1"/>
  <c r="N62" i="1"/>
  <c r="R61" i="1"/>
  <c r="N61" i="1"/>
  <c r="R60" i="1"/>
  <c r="N60" i="1"/>
  <c r="R59" i="1"/>
  <c r="N59" i="1"/>
  <c r="R58" i="1"/>
  <c r="N58" i="1"/>
  <c r="R57" i="1"/>
  <c r="N57" i="1"/>
  <c r="R56" i="1"/>
  <c r="N56" i="1"/>
  <c r="R55" i="1"/>
  <c r="N55" i="1"/>
  <c r="R54" i="1"/>
  <c r="N54" i="1"/>
  <c r="R53" i="1"/>
  <c r="N53" i="1"/>
  <c r="S52" i="1"/>
  <c r="O52" i="1"/>
  <c r="Q91" i="1"/>
  <c r="M91" i="1"/>
  <c r="Q90" i="1"/>
  <c r="M90" i="1"/>
  <c r="Q89" i="1"/>
  <c r="M89" i="1"/>
  <c r="Q88" i="1"/>
  <c r="M88" i="1"/>
  <c r="Q87" i="1"/>
  <c r="M87" i="1"/>
  <c r="Q86" i="1"/>
  <c r="M86" i="1"/>
  <c r="Q85" i="1"/>
  <c r="M85" i="1"/>
  <c r="Q84" i="1"/>
  <c r="M84" i="1"/>
  <c r="Q83" i="1"/>
  <c r="M83" i="1"/>
  <c r="Q82" i="1"/>
  <c r="M82" i="1"/>
  <c r="Q81" i="1"/>
  <c r="M81" i="1"/>
  <c r="Q80" i="1"/>
  <c r="M80" i="1"/>
  <c r="Q79" i="1"/>
  <c r="M79" i="1"/>
  <c r="Q78" i="1"/>
  <c r="M78" i="1"/>
  <c r="Q77" i="1"/>
  <c r="M77" i="1"/>
  <c r="Q76" i="1"/>
  <c r="M76" i="1"/>
  <c r="Q75" i="1"/>
  <c r="M75" i="1"/>
  <c r="Q74" i="1"/>
  <c r="M74" i="1"/>
  <c r="Q73" i="1"/>
  <c r="M73" i="1"/>
  <c r="Q72" i="1"/>
  <c r="M72" i="1"/>
  <c r="Q71" i="1"/>
  <c r="M71" i="1"/>
  <c r="Q70" i="1"/>
  <c r="M70" i="1"/>
  <c r="Q69" i="1"/>
  <c r="M69" i="1"/>
  <c r="Q68" i="1"/>
  <c r="M68" i="1"/>
  <c r="Q67" i="1"/>
  <c r="M67" i="1"/>
  <c r="Q66" i="1"/>
  <c r="M66" i="1"/>
  <c r="Q65" i="1"/>
  <c r="M65" i="1"/>
  <c r="Q64" i="1"/>
  <c r="M64" i="1"/>
  <c r="Q63" i="1"/>
  <c r="M63" i="1"/>
  <c r="Q62" i="1"/>
  <c r="M62" i="1"/>
  <c r="Q61" i="1"/>
  <c r="M61" i="1"/>
  <c r="Q60" i="1"/>
  <c r="M60" i="1"/>
  <c r="Q59" i="1"/>
  <c r="M59" i="1"/>
  <c r="Q58" i="1"/>
  <c r="M58" i="1"/>
  <c r="Q57" i="1"/>
  <c r="M57" i="1"/>
  <c r="Q56" i="1"/>
  <c r="M56" i="1"/>
  <c r="Q55" i="1"/>
  <c r="M55" i="1"/>
  <c r="Q54" i="1"/>
  <c r="M54" i="1"/>
  <c r="Q53" i="1"/>
  <c r="M53" i="1"/>
  <c r="R5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J210" i="1" l="1"/>
  <c r="X178" i="1"/>
  <c r="I178" i="1"/>
  <c r="X166" i="1"/>
  <c r="I166" i="1"/>
  <c r="W178" i="1"/>
  <c r="V210" i="1"/>
  <c r="K210" i="1"/>
  <c r="Z210" i="1"/>
  <c r="X210" i="1"/>
  <c r="I210" i="1"/>
  <c r="W210" i="1"/>
  <c r="AL211" i="1"/>
  <c r="AL209" i="1"/>
  <c r="K170" i="1"/>
  <c r="W170" i="1"/>
  <c r="V170" i="1"/>
  <c r="I170" i="1"/>
  <c r="Z170" i="1"/>
  <c r="J170" i="1"/>
  <c r="Y170" i="1"/>
  <c r="F52" i="1"/>
  <c r="B77" i="1"/>
  <c r="B78" i="1"/>
  <c r="B79" i="1"/>
  <c r="B80" i="1"/>
  <c r="B81" i="1"/>
  <c r="B82" i="1"/>
  <c r="B83" i="1"/>
  <c r="B84" i="1"/>
  <c r="B85" i="1"/>
  <c r="B86" i="1"/>
  <c r="B87" i="1"/>
  <c r="B88" i="1"/>
  <c r="B89" i="1"/>
  <c r="AO138" i="26"/>
  <c r="AO137" i="26"/>
  <c r="AO136" i="26"/>
  <c r="AO135" i="26"/>
  <c r="AO134" i="26"/>
  <c r="AO133" i="26"/>
  <c r="AO132" i="26"/>
  <c r="AO131" i="26"/>
  <c r="AO130" i="26"/>
  <c r="AO129" i="26"/>
  <c r="AO128" i="26"/>
  <c r="AO127" i="26"/>
  <c r="AO126" i="26"/>
  <c r="AO125" i="26"/>
  <c r="AO124" i="26"/>
  <c r="AO123" i="26"/>
  <c r="AO122" i="26"/>
  <c r="AO121" i="26"/>
  <c r="AO120" i="26"/>
  <c r="AO119" i="26"/>
  <c r="AO118" i="26"/>
  <c r="AO117" i="26"/>
  <c r="AO116" i="26"/>
  <c r="AO115" i="26"/>
  <c r="AO114" i="26"/>
  <c r="AO113" i="26"/>
  <c r="AO112" i="26"/>
  <c r="AO111" i="26"/>
  <c r="AO110" i="26"/>
  <c r="AO109" i="26"/>
  <c r="AO108" i="26"/>
  <c r="AO107" i="26"/>
  <c r="AO106" i="26"/>
  <c r="AO105" i="26"/>
  <c r="AO104" i="26"/>
  <c r="AO103" i="26"/>
  <c r="AO102" i="26"/>
  <c r="AO101" i="26"/>
  <c r="AO100" i="26"/>
  <c r="AO99" i="26"/>
  <c r="AO98" i="26"/>
  <c r="AO97" i="26"/>
  <c r="AO96" i="26"/>
  <c r="AO95" i="26"/>
  <c r="AO94" i="26"/>
  <c r="AO93" i="26"/>
  <c r="AO92" i="26"/>
  <c r="AO91" i="26"/>
  <c r="AO90" i="26"/>
  <c r="AO89" i="26"/>
  <c r="AO88" i="26"/>
  <c r="AO87" i="26"/>
  <c r="AO86" i="26"/>
  <c r="AO85" i="26"/>
  <c r="AO84" i="26"/>
  <c r="AO83" i="26"/>
  <c r="AO82" i="26"/>
  <c r="AO81" i="26"/>
  <c r="AO80" i="26"/>
  <c r="AO79" i="26"/>
  <c r="AO78" i="26"/>
  <c r="AO77" i="26"/>
  <c r="AO76" i="26"/>
  <c r="AO75" i="26"/>
  <c r="AO74" i="26"/>
  <c r="AO73" i="26"/>
  <c r="AO72" i="26"/>
  <c r="AO71" i="26"/>
  <c r="AO70" i="26"/>
  <c r="AO69" i="26"/>
  <c r="AO68" i="26"/>
  <c r="AO67" i="26"/>
  <c r="AO66" i="26"/>
  <c r="AO65" i="26"/>
  <c r="AO64" i="26"/>
  <c r="AO63" i="26"/>
  <c r="AO62" i="26"/>
  <c r="AO61" i="26"/>
  <c r="AO60" i="26"/>
  <c r="AO59" i="26"/>
  <c r="AO58" i="26"/>
  <c r="AO57" i="26"/>
  <c r="AO56" i="26"/>
  <c r="AO55" i="26"/>
  <c r="AO54" i="26"/>
  <c r="AO53" i="26"/>
  <c r="AO52" i="26"/>
  <c r="AO51" i="26"/>
  <c r="AO50" i="26"/>
  <c r="AO49" i="26"/>
  <c r="AO48" i="26"/>
  <c r="AO47" i="26"/>
  <c r="AO46" i="26"/>
  <c r="AO45" i="26"/>
  <c r="AO44" i="26"/>
  <c r="AO43" i="26"/>
  <c r="AO42" i="26"/>
  <c r="AO41" i="26"/>
  <c r="AO40" i="26"/>
  <c r="AO39" i="26"/>
  <c r="AO38" i="26"/>
  <c r="AO37" i="26"/>
  <c r="AO36" i="26"/>
  <c r="AO35" i="26"/>
  <c r="AO34" i="26"/>
  <c r="AO33" i="26"/>
  <c r="AO32" i="26"/>
  <c r="AO31" i="26"/>
  <c r="AO30" i="26"/>
  <c r="AO29" i="26"/>
  <c r="AO28" i="26"/>
  <c r="AO27" i="26"/>
  <c r="AO26" i="26"/>
  <c r="AO25" i="26"/>
  <c r="AO24" i="26"/>
  <c r="AO23" i="26"/>
  <c r="AO22" i="26"/>
  <c r="AO21" i="26"/>
  <c r="AO20" i="26"/>
  <c r="AO19" i="26"/>
  <c r="AO18" i="26"/>
  <c r="AO17" i="26"/>
  <c r="AO16" i="26"/>
  <c r="AO15" i="26"/>
  <c r="AO14" i="26"/>
  <c r="AO13" i="26"/>
  <c r="AO12" i="26"/>
  <c r="AO11" i="26"/>
  <c r="AO10" i="26"/>
  <c r="AO9" i="26"/>
  <c r="AO8" i="26"/>
  <c r="AO7" i="26"/>
  <c r="AO6" i="26"/>
  <c r="AO5" i="26"/>
  <c r="AO4" i="26"/>
  <c r="AO3" i="26"/>
  <c r="AB57" i="1"/>
  <c r="H53" i="1"/>
  <c r="H54" i="1"/>
  <c r="H55" i="1"/>
  <c r="H56" i="1"/>
  <c r="H57" i="1"/>
  <c r="H58" i="1"/>
  <c r="H59" i="1"/>
  <c r="H60" i="1"/>
  <c r="H61" i="1"/>
  <c r="H62" i="1"/>
  <c r="H63" i="1"/>
  <c r="H65" i="1"/>
  <c r="H66" i="1"/>
  <c r="H67" i="1"/>
  <c r="H68" i="1"/>
  <c r="H69" i="1"/>
  <c r="H70" i="1"/>
  <c r="H71" i="1"/>
  <c r="H72" i="1"/>
  <c r="H73" i="1"/>
  <c r="H74" i="1"/>
  <c r="H75" i="1"/>
  <c r="H76" i="1"/>
  <c r="H77" i="1"/>
  <c r="H78" i="1"/>
  <c r="H79" i="1"/>
  <c r="H80" i="1"/>
  <c r="H81" i="1"/>
  <c r="H82" i="1"/>
  <c r="H83" i="1"/>
  <c r="H85" i="1"/>
  <c r="H86" i="1"/>
  <c r="H87" i="1"/>
  <c r="H52" i="1"/>
  <c r="B52" i="1"/>
  <c r="B58" i="1"/>
  <c r="W209" i="1" l="1"/>
  <c r="V209" i="1"/>
  <c r="I209" i="1"/>
  <c r="Y209" i="1"/>
  <c r="J209" i="1"/>
  <c r="Z209" i="1"/>
  <c r="K209" i="1"/>
  <c r="X209" i="1"/>
  <c r="J211" i="1"/>
  <c r="X211" i="1"/>
  <c r="W211" i="1"/>
  <c r="Z211" i="1"/>
  <c r="I211" i="1"/>
  <c r="V211" i="1"/>
  <c r="K211" i="1"/>
  <c r="Y211" i="1"/>
  <c r="F191" i="1"/>
  <c r="F136" i="1"/>
  <c r="F95" i="1"/>
  <c r="G9" i="31"/>
  <c r="G8" i="31"/>
  <c r="G25" i="31"/>
  <c r="G21" i="31"/>
  <c r="G22" i="31"/>
  <c r="G24" i="31"/>
  <c r="G23" i="31"/>
  <c r="G13" i="31"/>
  <c r="G12" i="31"/>
  <c r="G11" i="31"/>
  <c r="G10" i="31"/>
  <c r="E7" i="31"/>
  <c r="G10" i="21"/>
  <c r="I7" i="31"/>
  <c r="J7" i="31"/>
  <c r="K7" i="31"/>
  <c r="H7" i="31"/>
  <c r="G7" i="31"/>
  <c r="B53" i="1"/>
  <c r="B76" i="1"/>
  <c r="B75" i="1"/>
  <c r="B74" i="1"/>
  <c r="B73" i="1"/>
  <c r="B72" i="1"/>
  <c r="B71" i="1"/>
  <c r="B70" i="1"/>
  <c r="B69" i="1"/>
  <c r="B91" i="1"/>
  <c r="B90" i="1"/>
  <c r="B68" i="1"/>
  <c r="B67" i="1"/>
  <c r="B66" i="1"/>
  <c r="B65" i="1"/>
  <c r="B64" i="1"/>
  <c r="B63" i="1"/>
  <c r="B62" i="1"/>
  <c r="B61" i="1"/>
  <c r="B60" i="1"/>
  <c r="B59" i="1"/>
  <c r="B57" i="1"/>
  <c r="B56" i="1"/>
  <c r="B55" i="1"/>
  <c r="B54" i="1"/>
  <c r="Z19" i="28"/>
  <c r="W19" i="28"/>
  <c r="V19" i="28"/>
  <c r="J2" i="28"/>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10" i="21"/>
  <c r="F11" i="21"/>
  <c r="F12" i="21"/>
  <c r="F13" i="21"/>
  <c r="F14" i="21"/>
  <c r="F15" i="21"/>
  <c r="F16" i="21"/>
  <c r="F17" i="21"/>
  <c r="F18" i="21"/>
  <c r="F19" i="21"/>
  <c r="F9" i="21"/>
  <c r="M10" i="21"/>
  <c r="M11" i="21"/>
  <c r="E8" i="31" l="1"/>
  <c r="AA34" i="28"/>
  <c r="Z38" i="28"/>
  <c r="V18" i="28" l="1"/>
  <c r="U19" i="28"/>
  <c r="M60" i="21"/>
  <c r="E36" i="4"/>
  <c r="C36" i="4"/>
  <c r="D36" i="4"/>
  <c r="AA55" i="28"/>
  <c r="AA54" i="28"/>
  <c r="AA39" i="28"/>
  <c r="Z39" i="28" s="1"/>
  <c r="AA37" i="28"/>
  <c r="Z37" i="28" s="1"/>
  <c r="AA36" i="28"/>
  <c r="Z36" i="28"/>
  <c r="AA35" i="28"/>
  <c r="Z35" i="28" s="1"/>
  <c r="Z34" i="28"/>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D20" i="4"/>
  <c r="D28" i="4"/>
  <c r="D15" i="4"/>
  <c r="D35" i="4"/>
  <c r="D34" i="4"/>
  <c r="D33" i="4"/>
  <c r="D32" i="4"/>
  <c r="D31" i="4"/>
  <c r="D30" i="4"/>
  <c r="D29" i="4"/>
  <c r="D27" i="4"/>
  <c r="D26" i="4"/>
  <c r="D25" i="4"/>
  <c r="D24" i="4"/>
  <c r="D23" i="4"/>
  <c r="D22" i="4"/>
  <c r="D21" i="4"/>
  <c r="D19" i="4"/>
  <c r="D18" i="4"/>
  <c r="D17" i="4"/>
  <c r="D16" i="4"/>
  <c r="D14" i="4"/>
  <c r="D13" i="4"/>
  <c r="D12" i="4"/>
  <c r="D11" i="4"/>
  <c r="J78" i="21"/>
  <c r="J79" i="21"/>
  <c r="J10" i="21"/>
  <c r="J81" i="21"/>
  <c r="J80" i="21"/>
  <c r="J95" i="21"/>
  <c r="Z1" i="25"/>
  <c r="Y1" i="25"/>
  <c r="X1" i="25"/>
  <c r="W1" i="25"/>
  <c r="W23" i="28"/>
  <c r="W24" i="28"/>
  <c r="W25" i="28"/>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Z10" i="21"/>
  <c r="Y10" i="21"/>
  <c r="X10" i="21"/>
  <c r="W10" i="21"/>
  <c r="V10" i="21"/>
  <c r="U10" i="21"/>
  <c r="T10" i="21"/>
  <c r="S10" i="21"/>
  <c r="R10" i="21"/>
  <c r="Q10" i="21"/>
  <c r="P10" i="21"/>
  <c r="O10" i="21"/>
  <c r="N10" i="21"/>
  <c r="M9" i="2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80" i="21"/>
  <c r="G79" i="21"/>
  <c r="G78" i="21"/>
  <c r="J13" i="21"/>
  <c r="J26" i="21"/>
  <c r="G26" i="21"/>
  <c r="J25" i="21"/>
  <c r="G25" i="21"/>
  <c r="J24" i="21"/>
  <c r="J12" i="21"/>
  <c r="G12" i="21"/>
  <c r="J11" i="21"/>
  <c r="G11" i="21"/>
  <c r="G65" i="21"/>
  <c r="G63" i="21"/>
  <c r="G62" i="21"/>
  <c r="M7" i="21"/>
  <c r="G31" i="21"/>
  <c r="G27" i="21"/>
  <c r="G24" i="21"/>
  <c r="G13" i="21"/>
  <c r="D4" i="20"/>
  <c r="N7" i="21"/>
  <c r="T7" i="21"/>
  <c r="W7" i="21"/>
  <c r="Q7" i="21"/>
  <c r="R7" i="21"/>
  <c r="X7" i="21"/>
  <c r="Y7" i="21"/>
  <c r="S7" i="21"/>
  <c r="V7" i="21"/>
  <c r="O7" i="21"/>
  <c r="Z7" i="21"/>
  <c r="U7" i="21"/>
  <c r="P7" i="21"/>
  <c r="AA38" i="28" l="1"/>
  <c r="AA40"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rgb="FF000000"/>
            <rFont val="Tahoma"/>
            <family val="2"/>
          </rPr>
          <t>Mikkel Bosack:</t>
        </r>
        <r>
          <rPr>
            <sz val="9"/>
            <color rgb="FF000000"/>
            <rFont val="Tahoma"/>
            <family val="2"/>
          </rPr>
          <t xml:space="preserve">
</t>
        </r>
        <r>
          <rPr>
            <sz val="9"/>
            <color rgb="FF000000"/>
            <rFont val="Tahoma"/>
            <family val="2"/>
          </rPr>
          <t>could very well be energy consumption for the oil refineries</t>
        </r>
      </text>
    </comment>
  </commentList>
</comments>
</file>

<file path=xl/sharedStrings.xml><?xml version="1.0" encoding="utf-8"?>
<sst xmlns="http://schemas.openxmlformats.org/spreadsheetml/2006/main" count="20541" uniqueCount="2233">
  <si>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</si>
  <si>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</si>
  <si>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</si>
  <si>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</si>
  <si>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</si>
  <si>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</si>
  <si>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</si>
  <si>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</si>
  <si>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</si>
  <si>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</si>
  <si>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</si>
  <si>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</si>
  <si>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</si>
  <si>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</si>
  <si>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</si>
  <si>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</si>
  <si>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</si>
  <si>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</si>
  <si>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</si>
  <si>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</si>
  <si>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</si>
  <si>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</si>
  <si>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</si>
  <si>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</si>
  <si>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</si>
  <si>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</si>
  <si>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</si>
  <si>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</si>
  <si>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</si>
  <si>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</si>
  <si>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</si>
  <si>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</si>
  <si>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</si>
  <si>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</si>
  <si>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</si>
  <si>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</si>
  <si>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</si>
  <si>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</si>
  <si>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</si>
  <si>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</si>
  <si>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</si>
  <si>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</si>
  <si>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</si>
  <si>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</si>
  <si>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</si>
  <si>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</si>
  <si>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</si>
  <si>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</si>
  <si>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</si>
  <si>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</si>
  <si>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</si>
  <si>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</si>
  <si>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</si>
  <si>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</si>
  <si>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</si>
  <si>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</si>
  <si>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</si>
  <si>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</si>
  <si>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</si>
  <si>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</si>
  <si>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</si>
  <si>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</si>
  <si>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</si>
  <si>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</si>
  <si>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</si>
  <si>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</si>
  <si>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</si>
  <si>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</si>
  <si>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</si>
  <si>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</si>
  <si>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</si>
  <si>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</si>
  <si>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</si>
  <si>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</si>
  <si>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</si>
  <si>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</si>
  <si>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</si>
  <si>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</si>
  <si>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</si>
  <si>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</si>
  <si>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</si>
  <si>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</si>
  <si>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</si>
  <si>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</si>
  <si>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</si>
  <si>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</si>
  <si>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</si>
  <si>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</si>
  <si>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</si>
  <si>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</si>
  <si>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</si>
  <si>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</si>
  <si>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</si>
  <si>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</si>
  <si>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</si>
  <si>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</si>
  <si>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</si>
  <si>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</si>
  <si>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</si>
  <si>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</si>
  <si>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</si>
  <si>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</si>
  <si>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</si>
  <si>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</si>
  <si>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</si>
  <si>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</si>
  <si>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</si>
  <si>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</si>
  <si>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</si>
  <si>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</si>
  <si>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</si>
  <si>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</si>
  <si>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</si>
  <si>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</si>
  <si>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</si>
  <si>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</si>
  <si>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</si>
  <si>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</si>
  <si>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</si>
  <si>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</si>
  <si>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</si>
  <si>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</si>
  <si>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</si>
  <si>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</si>
  <si>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</si>
  <si>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</si>
  <si>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</si>
  <si>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</si>
  <si>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</si>
  <si>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</si>
  <si>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</si>
  <si>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</si>
  <si>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</si>
  <si>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</si>
  <si>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</si>
  <si>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</si>
  <si>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</si>
  <si>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</si>
  <si>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</si>
  <si>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</si>
  <si>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</si>
  <si>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</si>
  <si>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</si>
  <si>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</si>
  <si>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</si>
  <si>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</si>
  <si>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</si>
  <si>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</si>
  <si>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</si>
  <si>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</si>
  <si>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</si>
  <si>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</si>
  <si>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</si>
  <si>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</si>
  <si>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</si>
  <si>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</si>
  <si>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</si>
  <si>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</si>
  <si>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</si>
  <si>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</si>
  <si>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</si>
  <si>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</si>
  <si>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</si>
  <si>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</si>
  <si>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</si>
  <si>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</si>
  <si>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</si>
  <si>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</si>
  <si>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</si>
  <si>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</si>
  <si>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</si>
  <si>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</si>
  <si>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</si>
  <si>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</si>
  <si>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</si>
  <si>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</si>
  <si>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</si>
  <si>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</si>
  <si>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</si>
  <si>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</si>
  <si>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</si>
  <si>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</si>
  <si>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</si>
  <si>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</si>
  <si>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</si>
  <si>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</si>
  <si>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</si>
  <si>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</si>
  <si>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</si>
  <si>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</si>
  <si>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</si>
  <si>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</si>
  <si>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</si>
  <si>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</si>
  <si>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</si>
  <si>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</si>
  <si>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</si>
  <si>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</si>
  <si>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</si>
  <si>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</si>
  <si>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</si>
  <si>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</si>
  <si>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</si>
  <si>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</si>
  <si>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</si>
  <si>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</si>
  <si>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</si>
  <si>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</si>
  <si>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</si>
  <si>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</si>
  <si>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</si>
  <si>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</si>
  <si>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</si>
  <si>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</si>
  <si>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</si>
  <si>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</si>
  <si>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</si>
  <si>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</si>
  <si>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</si>
  <si>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</si>
  <si>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</si>
  <si>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</si>
  <si>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</si>
  <si>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</si>
  <si>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</si>
  <si>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</si>
  <si>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</si>
  <si>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</si>
  <si>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</si>
  <si>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</si>
  <si>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</si>
  <si>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</si>
  <si>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</si>
  <si>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Azalternativenergy LLC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</si>
  <si>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</si>
  <si>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</si>
  <si>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</si>
  <si>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</si>
  <si>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</si>
  <si>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</si>
  <si>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</si>
  <si>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</si>
  <si>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</si>
  <si>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</si>
  <si>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</si>
  <si>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</si>
  <si>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</si>
  <si>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</si>
  <si>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</si>
  <si>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</si>
  <si>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</si>
  <si>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</si>
  <si>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</si>
  <si>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Azersun Holding (Sugar Production Plant)</t>
  </si>
  <si>
    <t>SOCAR</t>
  </si>
  <si>
    <t xml:space="preserve">BP Azerbaijan </t>
  </si>
  <si>
    <t xml:space="preserve">Thermal Power Plants -total </t>
  </si>
  <si>
    <t xml:space="preserve">Inpendent Power Producers </t>
  </si>
  <si>
    <t>Solar PV Power Plants -total</t>
  </si>
  <si>
    <t>Ordubad HPP</t>
  </si>
  <si>
    <t>Arpaçay-1 HPP</t>
  </si>
  <si>
    <t>Biləv HPP</t>
  </si>
  <si>
    <t>Vaykhir Small  HPP</t>
  </si>
  <si>
    <t xml:space="preserve"> Araz  HPP</t>
  </si>
  <si>
    <t>1993/2006</t>
  </si>
  <si>
    <t>Nakhcivan TPP</t>
  </si>
  <si>
    <t>Nakhcivan Autonomus Republic,  Nakhcivan State Energy Service</t>
  </si>
  <si>
    <t xml:space="preserve">including : </t>
  </si>
  <si>
    <t xml:space="preserve">Wind Power Plants - Total </t>
  </si>
  <si>
    <t>№</t>
  </si>
  <si>
    <t xml:space="preserve">Azerishiq OJSC </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</si>
  <si>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</si>
  <si>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</si>
  <si>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</si>
  <si>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</si>
  <si>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</si>
  <si>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</si>
  <si>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</si>
  <si>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</si>
  <si>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</si>
  <si>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</si>
  <si>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</si>
  <si>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</si>
  <si>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</si>
  <si>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</si>
  <si>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</si>
  <si>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Khachmaz PP</t>
  </si>
  <si>
    <t>Sheki PP</t>
  </si>
  <si>
    <t>Astara PP</t>
  </si>
  <si>
    <t>Sangachal PP</t>
  </si>
  <si>
    <t>Baku PP</t>
  </si>
  <si>
    <t>Baku CHP</t>
  </si>
  <si>
    <t>Shimal 2  CCPP</t>
  </si>
  <si>
    <t>Shimal 1 CCPP</t>
  </si>
  <si>
    <t>Sumgait CCPP</t>
  </si>
  <si>
    <t>Janub CCPP</t>
  </si>
  <si>
    <t>1981 -1990</t>
  </si>
  <si>
    <t>Azerbaycan TPP</t>
  </si>
  <si>
    <t xml:space="preserve">Total installed capacity </t>
  </si>
  <si>
    <t>1</t>
  </si>
  <si>
    <t>Azerenerji JSC</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</si>
  <si>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</si>
  <si>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</si>
  <si>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</si>
  <si>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</si>
  <si>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</si>
  <si>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</si>
  <si>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</si>
  <si>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</si>
  <si>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</si>
  <si>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</si>
  <si>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</si>
  <si>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 xml:space="preserve">data provided from https://minenergy.gov.az/az/elektroenergetika/azerbaycan-energetika-sisteminde-ve-musteqil-fealiyyet-gosteren-elektrik-stansiyalarinin-siyahisi </t>
  </si>
  <si>
    <t>Data agregration messures</t>
  </si>
  <si>
    <t>TTP</t>
  </si>
  <si>
    <t>NW</t>
  </si>
  <si>
    <t>Baku</t>
  </si>
  <si>
    <t>Other PP</t>
  </si>
  <si>
    <t>N</t>
  </si>
  <si>
    <t>SE</t>
  </si>
  <si>
    <t>NE</t>
  </si>
  <si>
    <t>Midt</t>
  </si>
  <si>
    <t>Midt/north</t>
  </si>
  <si>
    <t>Other HPP</t>
  </si>
  <si>
    <t>SubRES?</t>
  </si>
  <si>
    <t>Year Agregrated</t>
  </si>
  <si>
    <t>*Start</t>
  </si>
  <si>
    <t>SubRES</t>
  </si>
  <si>
    <t>TPP</t>
  </si>
  <si>
    <t>Solar PP</t>
  </si>
  <si>
    <t>Wind PP</t>
  </si>
  <si>
    <t>Bio PP</t>
  </si>
  <si>
    <t>Life time estimated</t>
  </si>
  <si>
    <t>INVCOST</t>
  </si>
  <si>
    <t>* Source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</si>
  <si>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</si>
  <si>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</si>
  <si>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</si>
  <si>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</si>
  <si>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</si>
  <si>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</si>
  <si>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</si>
  <si>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</si>
  <si>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</si>
  <si>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</si>
  <si>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</si>
  <si>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</si>
  <si>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</si>
  <si>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</si>
  <si>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</si>
  <si>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</si>
  <si>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</si>
  <si>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</si>
  <si>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</si>
  <si>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</si>
  <si>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</si>
  <si>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</si>
  <si>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</si>
  <si>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</si>
  <si>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</si>
  <si>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</si>
  <si>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</si>
  <si>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</si>
  <si>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</si>
  <si>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</si>
  <si>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</si>
  <si>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</si>
  <si>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</si>
  <si>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</si>
  <si>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</si>
  <si>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</si>
  <si>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</si>
  <si>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</si>
  <si>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</si>
  <si>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20 Domestic turbines - Wind - Wind</t>
  </si>
  <si>
    <t>20 Domestic turbines</t>
  </si>
  <si>
    <t>ER</t>
  </si>
  <si>
    <t>WL</t>
  </si>
  <si>
    <t>20 Onshore turbines - Wind - Wind</t>
  </si>
  <si>
    <t>20 Onshore turbines</t>
  </si>
  <si>
    <t>2040</t>
  </si>
  <si>
    <t>21 Near shore turbines - Wind - Wind</t>
  </si>
  <si>
    <t>21 Near shore turbines</t>
  </si>
  <si>
    <t>WS</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</si>
  <si>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</si>
  <si>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</si>
  <si>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</si>
  <si>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</si>
  <si>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</si>
  <si>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</si>
  <si>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</si>
  <si>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</si>
  <si>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</si>
  <si>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</si>
  <si>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</si>
  <si>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</si>
  <si>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</si>
  <si>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</si>
  <si>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</si>
  <si>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</si>
  <si>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</si>
  <si>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</si>
  <si>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</si>
  <si>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</si>
  <si>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</si>
  <si>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</si>
  <si>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</si>
  <si>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</si>
  <si>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</si>
  <si>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</si>
  <si>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</si>
  <si>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</si>
  <si>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</si>
  <si>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</si>
  <si>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</si>
  <si>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</si>
  <si>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</si>
  <si>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</si>
  <si>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</si>
  <si>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</si>
  <si>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</si>
  <si>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</si>
  <si>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</si>
  <si>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</si>
  <si>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</si>
  <si>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</si>
  <si>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</si>
  <si>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</si>
  <si>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</si>
  <si>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</si>
  <si>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</si>
  <si>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</si>
  <si>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</si>
  <si>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</si>
  <si>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</si>
  <si>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</si>
  <si>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</si>
  <si>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</si>
  <si>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</si>
  <si>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</si>
  <si>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</si>
  <si>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</si>
  <si>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</si>
  <si>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</si>
  <si>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</si>
  <si>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</si>
  <si>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</si>
  <si>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</si>
  <si>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</si>
  <si>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</si>
  <si>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</si>
  <si>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</si>
  <si>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</si>
  <si>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</si>
  <si>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</si>
  <si>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</si>
  <si>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</si>
  <si>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</si>
  <si>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</si>
  <si>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</si>
  <si>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</si>
  <si>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</si>
  <si>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</si>
  <si>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</si>
  <si>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</si>
  <si>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</si>
  <si>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</si>
  <si>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</si>
  <si>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</si>
  <si>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</si>
  <si>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</si>
  <si>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</si>
  <si>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</si>
  <si>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</si>
  <si>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</si>
  <si>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</si>
  <si>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</si>
  <si>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</si>
  <si>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</si>
  <si>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</si>
  <si>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</si>
  <si>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</si>
  <si>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</si>
  <si>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</si>
  <si>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</si>
  <si>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</si>
  <si>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</si>
  <si>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</si>
  <si>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</si>
  <si>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</si>
  <si>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</si>
  <si>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</si>
  <si>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</si>
  <si>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</si>
  <si>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</si>
  <si>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</si>
  <si>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</si>
  <si>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</si>
  <si>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</si>
  <si>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</si>
  <si>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</si>
  <si>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</si>
  <si>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</si>
  <si>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</si>
  <si>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</si>
  <si>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</si>
  <si>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</si>
  <si>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</si>
  <si>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</si>
  <si>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</si>
  <si>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</si>
  <si>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</si>
  <si>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</si>
  <si>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</si>
  <si>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</si>
  <si>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</si>
  <si>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</si>
  <si>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</si>
  <si>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</si>
  <si>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</si>
  <si>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</si>
  <si>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</si>
  <si>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</si>
  <si>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</si>
  <si>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</si>
  <si>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</si>
  <si>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</si>
  <si>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</si>
  <si>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</si>
  <si>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</si>
  <si>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</si>
  <si>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</si>
  <si>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</si>
  <si>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</si>
  <si>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</si>
  <si>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</si>
  <si>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</si>
  <si>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</si>
  <si>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</si>
  <si>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</si>
  <si>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</si>
  <si>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</si>
  <si>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</si>
  <si>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</si>
  <si>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</si>
  <si>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</si>
  <si>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</si>
  <si>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</si>
  <si>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</si>
  <si>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</si>
  <si>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</si>
  <si>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</si>
  <si>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</si>
  <si>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</si>
  <si>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</si>
  <si>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</si>
  <si>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</si>
  <si>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</si>
  <si>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</si>
  <si>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</si>
  <si>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</si>
  <si>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</si>
  <si>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</si>
  <si>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</si>
  <si>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</si>
  <si>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</si>
  <si>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</si>
  <si>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</si>
  <si>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</si>
  <si>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</si>
  <si>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</si>
  <si>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</si>
  <si>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</si>
  <si>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</si>
  <si>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</si>
  <si>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</si>
  <si>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</si>
  <si>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</si>
  <si>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</si>
  <si>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</si>
  <si>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</si>
  <si>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</si>
  <si>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</si>
  <si>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</si>
  <si>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</si>
  <si>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</si>
  <si>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</si>
  <si>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</si>
  <si>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</si>
  <si>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</si>
  <si>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</si>
  <si>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</si>
  <si>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</si>
  <si>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</si>
  <si>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</si>
  <si>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</si>
  <si>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</si>
  <si>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</si>
  <si>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</si>
  <si>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</si>
  <si>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BP Azerbaijan</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</si>
  <si>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</si>
  <si>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</si>
  <si>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</si>
  <si>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</si>
  <si>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</si>
  <si>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</si>
  <si>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</si>
  <si>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</si>
  <si>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</si>
  <si>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</si>
  <si>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</si>
  <si>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</si>
  <si>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</si>
  <si>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</si>
  <si>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</si>
  <si>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</si>
  <si>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</si>
  <si>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</si>
  <si>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</si>
  <si>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</si>
  <si>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</si>
  <si>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</si>
  <si>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</si>
  <si>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</si>
  <si>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</si>
  <si>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</si>
  <si>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</si>
  <si>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</si>
  <si>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</si>
  <si>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</si>
  <si>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</si>
  <si>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</si>
  <si>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</si>
  <si>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</si>
  <si>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</si>
  <si>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</si>
  <si>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</si>
  <si>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</si>
  <si>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</si>
  <si>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</si>
  <si>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</si>
  <si>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</si>
  <si>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</si>
  <si>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</si>
  <si>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</si>
  <si>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</si>
  <si>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</si>
  <si>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</si>
  <si>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</si>
  <si>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</si>
  <si>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</si>
  <si>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</si>
  <si>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</si>
  <si>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</si>
  <si>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</si>
  <si>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</si>
  <si>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</si>
  <si>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</si>
  <si>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</si>
  <si>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</si>
  <si>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</si>
  <si>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</si>
  <si>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</si>
  <si>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</si>
  <si>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</si>
  <si>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</si>
  <si>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</si>
  <si>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</si>
  <si>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</si>
  <si>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</si>
  <si>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</si>
  <si>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</si>
  <si>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</si>
  <si>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</si>
  <si>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</si>
  <si>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</si>
  <si>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</si>
  <si>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https://ourworldindata.org/co2/country/azerbaijan</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</si>
  <si>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</si>
  <si>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</si>
  <si>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</si>
  <si>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</si>
  <si>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</si>
  <si>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</si>
  <si>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</si>
  <si>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</si>
  <si>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</si>
  <si>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</si>
  <si>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</si>
  <si>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</si>
  <si>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</si>
  <si>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</si>
  <si>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</si>
  <si>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</si>
  <si>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</si>
  <si>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</si>
  <si>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</si>
  <si>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</si>
  <si>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</si>
  <si>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</si>
  <si>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</si>
  <si>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</si>
  <si>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</si>
  <si>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</si>
  <si>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</si>
  <si>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</si>
  <si>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</si>
  <si>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</si>
  <si>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</si>
  <si>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</si>
  <si>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</si>
  <si>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</si>
  <si>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</si>
  <si>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</si>
  <si>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</si>
  <si>
    <t>Adam Noter</t>
  </si>
  <si>
    <t>Overblik</t>
  </si>
  <si>
    <t>Find data på alle powerplants i tyskland og i hvilken region de ligger i</t>
  </si>
  <si>
    <t>Plant capacity pr år</t>
  </si>
  <si>
    <t>Plant produktion pr år</t>
  </si>
  <si>
    <t>PP list</t>
  </si>
  <si>
    <t>Energybalance for 2019</t>
  </si>
  <si>
    <t>Plant cost, effekticitet og andre specifikationer</t>
  </si>
  <si>
    <t>Type of plant</t>
  </si>
  <si>
    <t>Fuel Tech</t>
  </si>
  <si>
    <t>Ting der skal laves</t>
  </si>
  <si>
    <t>Stock shares?</t>
  </si>
  <si>
    <t>DE1</t>
  </si>
  <si>
    <t>Hvis der mangler EFF:</t>
  </si>
  <si>
    <t>5.3 og 5.3: Hvis der mangler AFA factor kan man sige produktion (5.4) delt med kapacitet (5.3)</t>
  </si>
  <si>
    <t>2.10 er kun brugt til de få techs der har / også har HETC som output</t>
  </si>
  <si>
    <t>Med en komplet PP list behøves der ikke andre data input</t>
  </si>
  <si>
    <t>eff</t>
  </si>
  <si>
    <t>STEAMTURBINE_SUBCRITICAL</t>
  </si>
  <si>
    <t>COAL</t>
  </si>
  <si>
    <t>GBPR</t>
  </si>
  <si>
    <t>ZIEL-4_ST_COAL_BP</t>
  </si>
  <si>
    <t>NATGAS</t>
  </si>
  <si>
    <t>ZIEL-3_ST_NGAS_BP</t>
  </si>
  <si>
    <t>ZIEL-2_ST_COAL_BP</t>
  </si>
  <si>
    <t>ZIEL-1_ST_NGAS_BP</t>
  </si>
  <si>
    <t>GEXT</t>
  </si>
  <si>
    <t>ZERA-8_ST_COAL_EXT</t>
  </si>
  <si>
    <t>ZERA-7_ST_COAL_EXT</t>
  </si>
  <si>
    <t>ZABR-3_ST_COAL_BP</t>
  </si>
  <si>
    <t>ZABR-2_ST_COAL_EXT</t>
  </si>
  <si>
    <t>ZABR-1_ST_COAL_EXT</t>
  </si>
  <si>
    <t>COMBINEDCYCLE</t>
  </si>
  <si>
    <t>VUOSAARIB_CC_NGAS_EXT</t>
  </si>
  <si>
    <t>RETORTGAS</t>
  </si>
  <si>
    <t>VKG_ST_RETORT-GAS_EXT</t>
  </si>
  <si>
    <t>WOODCHIPS</t>
  </si>
  <si>
    <t>VILNIUS_ST_WOODCHI_BP</t>
  </si>
  <si>
    <t>MUNIWASTE</t>
  </si>
  <si>
    <t>VILNIUS_ST_MSW_BP</t>
  </si>
  <si>
    <t>VARTAN6_ST_COAL_EXT</t>
  </si>
  <si>
    <t>BIOOIL</t>
  </si>
  <si>
    <t>VARTAN1_ST_BIOIL_EXT</t>
  </si>
  <si>
    <t>VAO-2_ST_WOODCHI_BP</t>
  </si>
  <si>
    <t>VAO-1_ST_WOODCHI_BP</t>
  </si>
  <si>
    <t>RG2_OFF5</t>
  </si>
  <si>
    <t>WINDTURBINE_OFFSHORE</t>
  </si>
  <si>
    <t>WIND</t>
  </si>
  <si>
    <t>GWND</t>
  </si>
  <si>
    <t>UK-OFF5_WT_WIND_OFF_L-RG2_Y-2050</t>
  </si>
  <si>
    <t>UK-OFF5_WT_WIND_OFF_L-RG2_Y-2040</t>
  </si>
  <si>
    <t>UK-OFF5_WT_WIND_OFF_L-RG2_Y-2030</t>
  </si>
  <si>
    <t>UK-OFF5_WT_WIND_OFF_L-RG2_Y-2020</t>
  </si>
  <si>
    <t>RG1_OFF5</t>
  </si>
  <si>
    <t>UK-OFF5_WT_WIND_OFF_L-RG1_Y-2050</t>
  </si>
  <si>
    <t>UK-OFF5_WT_WIND_OFF_L-RG1_Y-2040</t>
  </si>
  <si>
    <t>UK-OFF5_WT_WIND_OFF_L-RG1_Y-2030</t>
  </si>
  <si>
    <t>UK-OFF5_WT_WIND_OFF_L-RG1_Y-2020</t>
  </si>
  <si>
    <t>RG2_OFF4</t>
  </si>
  <si>
    <t>UK-OFF4_WT_WIND_OFF_L-RG2_Y-2050</t>
  </si>
  <si>
    <t>UK-OFF4_WT_WIND_OFF_L-RG2_Y-2040</t>
  </si>
  <si>
    <t>UK-OFF4_WT_WIND_OFF_L-RG2_Y-2030</t>
  </si>
  <si>
    <t>UK-OFF4_WT_WIND_OFF_L-RG2_Y-2020</t>
  </si>
  <si>
    <t>RG2_OFF3</t>
  </si>
  <si>
    <t>UK-OFF3_WT_WIND_OFF_L-RG2_Y-2050</t>
  </si>
  <si>
    <t>UK-OFF3_WT_WIND_OFF_L-RG2_Y-2040</t>
  </si>
  <si>
    <t>UK-OFF3_WT_WIND_OFF_L-RG2_Y-2030</t>
  </si>
  <si>
    <t>UK-OFF3_WT_WIND_OFF_L-RG2_Y-2020</t>
  </si>
  <si>
    <t>RG1_OFF3</t>
  </si>
  <si>
    <t>UK-OFF3_WT_WIND_OFF_L-RG1_Y-2050</t>
  </si>
  <si>
    <t>UK-OFF3_WT_WIND_OFF_L-RG1_Y-2040</t>
  </si>
  <si>
    <t>UK-OFF3_WT_WIND_OFF_L-RG1_Y-2030</t>
  </si>
  <si>
    <t>UK-OFF3_WT_WIND_OFF_L-RG1_Y-2020</t>
  </si>
  <si>
    <t>RG2_OFF2</t>
  </si>
  <si>
    <t>UK-OFF2_WT_WIND_OFF_L-RG2_Y-2050</t>
  </si>
  <si>
    <t>UK-OFF2_WT_WIND_OFF_L-RG2_Y-2040</t>
  </si>
  <si>
    <t>UK-OFF2_WT_WIND_OFF_L-RG2_Y-2030</t>
  </si>
  <si>
    <t>UK-OFF2_WT_WIND_OFF_L-RG2_Y-2020</t>
  </si>
  <si>
    <t>RG2_OFF1</t>
  </si>
  <si>
    <t>UK-OFF1_WT_WIND_OFF_L-RG2_Y-2050</t>
  </si>
  <si>
    <t>UK-OFF1_WT_WIND_OFF_L-RG2_Y-2040</t>
  </si>
  <si>
    <t>UK-OFF1_WT_WIND_OFF_L-RG2_Y-2030</t>
  </si>
  <si>
    <t>UK-OFF1_WT_WIND_OFF_L-RG2_Y-2020</t>
  </si>
  <si>
    <t>TYCH_ST_COAL_BP</t>
  </si>
  <si>
    <t>TURO-1_ST_COAL_BP</t>
  </si>
  <si>
    <t>PEAT</t>
  </si>
  <si>
    <t>TOPPILA2_ST_PEAT_EXT</t>
  </si>
  <si>
    <t>TARTU-1_ST_WOODCHI_BP</t>
  </si>
  <si>
    <t>SZCZ-1_ST_COAL_BP</t>
  </si>
  <si>
    <t>SKAW-1_ST_COAL_BP</t>
  </si>
  <si>
    <t>SILLAMAE_ST_WOODCHI_BP</t>
  </si>
  <si>
    <t>SIER-1_ST_COAL_BP</t>
  </si>
  <si>
    <t>SIEK-8_ST_COAL_EXT</t>
  </si>
  <si>
    <t>SIEK-1_ST_COAL_EXT</t>
  </si>
  <si>
    <t>SIEK-1_ST_COAL_BP</t>
  </si>
  <si>
    <t>SIAULIAI_ST_WOODCHI_BP</t>
  </si>
  <si>
    <t>SE4-OFF1_WT_WIND_OFF_L-RG2_Y-2050</t>
  </si>
  <si>
    <t>SE4-OFF1_WT_WIND_OFF_L-RG2_Y-2040</t>
  </si>
  <si>
    <t>SE4-OFF1_WT_WIND_OFF_L-RG2_Y-2030</t>
  </si>
  <si>
    <t>SE4-OFF1_WT_WIND_OFF_L-RG2_Y-2020</t>
  </si>
  <si>
    <t>SE3-OFF1_WT_WIND_OFF_L-RG2_Y-2050</t>
  </si>
  <si>
    <t>SE3-OFF1_WT_WIND_OFF_L-RG2_Y-2040</t>
  </si>
  <si>
    <t>SE3-OFF1_WT_WIND_OFF_L-RG2_Y-2030</t>
  </si>
  <si>
    <t>SE3-OFF1_WT_WIND_OFF_L-RG2_Y-2020</t>
  </si>
  <si>
    <t>SE2-OFF1_WT_WIND_OFF_L-RG2_Y-2050</t>
  </si>
  <si>
    <t>SE2-OFF1_WT_WIND_OFF_L-RG2_Y-2040</t>
  </si>
  <si>
    <t>SE2-OFF1_WT_WIND_OFF_L-RG2_Y-2030</t>
  </si>
  <si>
    <t>SE2-OFF1_WT_WIND_OFF_L-RG2_Y-2020</t>
  </si>
  <si>
    <t>SE1-OFF1_WT_WIND_OFF_L-RG2_Y-2050</t>
  </si>
  <si>
    <t>SE1-OFF1_WT_WIND_OFF_L-RG2_Y-2040</t>
  </si>
  <si>
    <t>SE1-OFF1_WT_WIND_OFF_L-RG2_Y-2030</t>
  </si>
  <si>
    <t>SE1-OFF1_WT_WIND_OFF_L-RG2_Y-2020</t>
  </si>
  <si>
    <t>RZES-2_ST_NGAS_BP</t>
  </si>
  <si>
    <t>GCND</t>
  </si>
  <si>
    <t>RYBN-2_ST_COAL_CND</t>
  </si>
  <si>
    <t>RYBN-1_ST_COAL_EXT</t>
  </si>
  <si>
    <t>RIGA-TEC2_CC_NGAS_EXT</t>
  </si>
  <si>
    <t>RIGA-TEC2_CC_NGAS_BP</t>
  </si>
  <si>
    <t>BOILER</t>
  </si>
  <si>
    <t>GHOB</t>
  </si>
  <si>
    <t>RIGA-TEC2_BO_NGAS_HO</t>
  </si>
  <si>
    <t>RIGA-TEC1_BO_NGAS_HO</t>
  </si>
  <si>
    <t>PT-OFF1_WT_WIND_OFF_L-RG2_Y-2050</t>
  </si>
  <si>
    <t>PT-OFF1_WT_WIND_OFF_L-RG2_Y-2040</t>
  </si>
  <si>
    <t>PT-OFF1_WT_WIND_OFF_L-RG2_Y-2030</t>
  </si>
  <si>
    <t>PT-OFF1_WT_WIND_OFF_L-RG2_Y-2020</t>
  </si>
  <si>
    <t>RG1_OFF1</t>
  </si>
  <si>
    <t>PT-OFF1_WT_WIND_OFF_L-RG1_Y-2050</t>
  </si>
  <si>
    <t>PT-OFF1_WT_WIND_OFF_L-RG1_Y-2040</t>
  </si>
  <si>
    <t>PT-OFF1_WT_WIND_OFF_L-RG1_Y-2030</t>
  </si>
  <si>
    <t>PT-OFF1_WT_WIND_OFF_L-RG1_Y-2020</t>
  </si>
  <si>
    <t>POLA-2_ST_COAL_CND</t>
  </si>
  <si>
    <t>PL-OFF1_WT_WIND_OFF_L-RG2_Y-2050</t>
  </si>
  <si>
    <t>PL-OFF1_WT_WIND_OFF_L-RG2_Y-2040</t>
  </si>
  <si>
    <t>PL-OFF1_WT_WIND_OFF_L-RG2_Y-2030</t>
  </si>
  <si>
    <t>PL-OFF1_WT_WIND_OFF_L-RG2_Y-2020</t>
  </si>
  <si>
    <t>LIGNITE</t>
  </si>
  <si>
    <t>PATN2-1_ST_LIGNITE_CON</t>
  </si>
  <si>
    <t>PARNU-1_ST_WOODCHI_BP</t>
  </si>
  <si>
    <t>OSULA_ST_WOODCHI_BP</t>
  </si>
  <si>
    <t>OSTRB-1_ST_COAL_CND</t>
  </si>
  <si>
    <t>ORESUND_CC_NGAS_EXT</t>
  </si>
  <si>
    <t>OPOL-1_ST_COAL_CND</t>
  </si>
  <si>
    <t>NOWA-1_ST_NGAS_BP</t>
  </si>
  <si>
    <t>NO5-OFF1_WT_WIND_OFF_L-RG2_Y-2050</t>
  </si>
  <si>
    <t>NO5-OFF1_WT_WIND_OFF_L-RG2_Y-2040</t>
  </si>
  <si>
    <t>NO5-OFF1_WT_WIND_OFF_L-RG2_Y-2030</t>
  </si>
  <si>
    <t>NO5-OFF1_WT_WIND_OFF_L-RG2_Y-2020</t>
  </si>
  <si>
    <t>NO4-OFF1_WT_WIND_OFF_L-RG2_Y-2050</t>
  </si>
  <si>
    <t>NO4-OFF1_WT_WIND_OFF_L-RG2_Y-2040</t>
  </si>
  <si>
    <t>NO4-OFF1_WT_WIND_OFF_L-RG2_Y-2030</t>
  </si>
  <si>
    <t>NO4-OFF1_WT_WIND_OFF_L-RG2_Y-2020</t>
  </si>
  <si>
    <t>NO4-OFF1_WT_WIND_OFF_L-RG1_Y-2050</t>
  </si>
  <si>
    <t>NO4-OFF1_WT_WIND_OFF_L-RG1_Y-2040</t>
  </si>
  <si>
    <t>NO4-OFF1_WT_WIND_OFF_L-RG1_Y-2030</t>
  </si>
  <si>
    <t>NO4-OFF1_WT_WIND_OFF_L-RG1_Y-2020</t>
  </si>
  <si>
    <t>NO3-OFF1_WT_WIND_OFF_L-RG2_Y-2050</t>
  </si>
  <si>
    <t>NO3-OFF1_WT_WIND_OFF_L-RG2_Y-2040</t>
  </si>
  <si>
    <t>NO3-OFF1_WT_WIND_OFF_L-RG2_Y-2030</t>
  </si>
  <si>
    <t>NO3-OFF1_WT_WIND_OFF_L-RG2_Y-2020</t>
  </si>
  <si>
    <t>NO3-OFF1_WT_WIND_OFF_L-RG1_Y-2050</t>
  </si>
  <si>
    <t>NO3-OFF1_WT_WIND_OFF_L-RG1_Y-2040</t>
  </si>
  <si>
    <t>NO3-OFF1_WT_WIND_OFF_L-RG1_Y-2030</t>
  </si>
  <si>
    <t>NO3-OFF1_WT_WIND_OFF_L-RG1_Y-2020</t>
  </si>
  <si>
    <t>NO2-OFF1_WT_WIND_OFF_L-RG2_Y-2050</t>
  </si>
  <si>
    <t>NO2-OFF1_WT_WIND_OFF_L-RG2_Y-2040</t>
  </si>
  <si>
    <t>NO2-OFF1_WT_WIND_OFF_L-RG2_Y-2030</t>
  </si>
  <si>
    <t>NO2-OFF1_WT_WIND_OFF_L-RG2_Y-2020</t>
  </si>
  <si>
    <t>NL-OFF2_WT_WIND_OFF_L-RG2_Y-2050</t>
  </si>
  <si>
    <t>NL-OFF2_WT_WIND_OFF_L-RG2_Y-2040</t>
  </si>
  <si>
    <t>NL-OFF2_WT_WIND_OFF_L-RG2_Y-2030</t>
  </si>
  <si>
    <t>NL-OFF2_WT_WIND_OFF_L-RG2_Y-2020</t>
  </si>
  <si>
    <t>NL-OFF1_WT_WIND_OFF_L-RG2_Y-2050</t>
  </si>
  <si>
    <t>NL-OFF1_WT_WIND_OFF_L-RG2_Y-2040</t>
  </si>
  <si>
    <t>NL-OFF1_WT_WIND_OFF_L-RG2_Y-2030</t>
  </si>
  <si>
    <t>NL-OFF1_WT_WIND_OFF_L-RG2_Y-2020</t>
  </si>
  <si>
    <t>SHALE</t>
  </si>
  <si>
    <t>NARVA-8_ST_SHALE_CND</t>
  </si>
  <si>
    <t>NARVA-7_ST_SHALE_CND</t>
  </si>
  <si>
    <t>NARVA-6_ST_SHALE_CND</t>
  </si>
  <si>
    <t>NARVA-5_ST_SHALE_CND</t>
  </si>
  <si>
    <t>NARVA-4_ST_SHALE_CND</t>
  </si>
  <si>
    <t>NARVA-3_ST_SHALE_CND</t>
  </si>
  <si>
    <t>NARVA-2_ST_SHALE_CND</t>
  </si>
  <si>
    <t>NARVA-12_ST_SHALE_CND</t>
  </si>
  <si>
    <t>NARVA-11_ST_SHALE_EXT</t>
  </si>
  <si>
    <t>NARVA-1_ST_SHALE_CND</t>
  </si>
  <si>
    <t>NA2y3_ST_COAL_EXT</t>
  </si>
  <si>
    <t>NA1_IND-ST_COAL_EXT</t>
  </si>
  <si>
    <t>MUSTAMAE_ST_WOODCHI_BP</t>
  </si>
  <si>
    <t>MIEC_ST_COAL_EXT</t>
  </si>
  <si>
    <t>LV-OFF1_WT_WIND_OFF_L-RG2_Y-2050</t>
  </si>
  <si>
    <t>LV-OFF1_WT_WIND_OFF_L-RG2_Y-2040</t>
  </si>
  <si>
    <t>LV-OFF1_WT_WIND_OFF_L-RG2_Y-2030</t>
  </si>
  <si>
    <t>LV-OFF1_WT_WIND_OFF_L-RG2_Y-2020</t>
  </si>
  <si>
    <t>OTHERGAS</t>
  </si>
  <si>
    <t>LULEKRAFT_ST_BFG_EXT</t>
  </si>
  <si>
    <t>LT-OFF1_WT_WIND_OFF_L-RG2_Y-2050</t>
  </si>
  <si>
    <t>LT-OFF1_WT_WIND_OFF_L-RG2_Y-2040</t>
  </si>
  <si>
    <t>LT-OFF1_WT_WIND_OFF_L-RG2_Y-2030</t>
  </si>
  <si>
    <t>LT-OFF1_WT_WIND_OFF_L-RG2_Y-2020</t>
  </si>
  <si>
    <t>STRAW</t>
  </si>
  <si>
    <t>LODZ-3_ST_STRAW_EXT</t>
  </si>
  <si>
    <t>LINKOPING_ST_COAL_EXT</t>
  </si>
  <si>
    <t>HEAT</t>
  </si>
  <si>
    <t>LIFOSA_ST_HEAT_BP</t>
  </si>
  <si>
    <t>LAZI-6_ST_COAL_CND</t>
  </si>
  <si>
    <t>LAZI-2_ST_COAL_CND</t>
  </si>
  <si>
    <t>LAZI-1_ST_COAL_EXT</t>
  </si>
  <si>
    <t>KRLEG-3_ST_COAL_EXT</t>
  </si>
  <si>
    <t>KRLEG-1_ST_COAL_BP</t>
  </si>
  <si>
    <t>KOZI-2_ST_COAL_CND</t>
  </si>
  <si>
    <t>KOZI-1_ST_COAL_EXT</t>
  </si>
  <si>
    <t>KLAIPEDA_ST_WOODCHI_BP</t>
  </si>
  <si>
    <t>GASTURBINE</t>
  </si>
  <si>
    <t>KIVIOLI_GT_RETORT_GAS</t>
  </si>
  <si>
    <t>KELJONLAHTI_ST_PEAT_EXT</t>
  </si>
  <si>
    <t>KAUNAS_ST_MSW_BP</t>
  </si>
  <si>
    <t>KATO_ST_COAL_BP</t>
  </si>
  <si>
    <t>KARO-2_ST_COAL_BP</t>
  </si>
  <si>
    <t>KARO-1_ST_COAL_EXT</t>
  </si>
  <si>
    <t>JAWO2-1_ST_COAL_BP</t>
  </si>
  <si>
    <t>IT-OFF1_WT_WIND_OFF_L-RG2_Y-2050</t>
  </si>
  <si>
    <t>IT-OFF1_WT_WIND_OFF_L-RG2_Y-2040</t>
  </si>
  <si>
    <t>IT-OFF1_WT_WIND_OFF_L-RG2_Y-2030</t>
  </si>
  <si>
    <t>IT-OFF1_WT_WIND_OFF_L-RG2_Y-2020</t>
  </si>
  <si>
    <t>IT-OFF1_WT_WIND_OFF_L-RG1_Y-2050</t>
  </si>
  <si>
    <t>IT-OFF1_WT_WIND_OFF_L-RG1_Y-2040</t>
  </si>
  <si>
    <t>IT-OFF1_WT_WIND_OFF_L-RG1_Y-2030</t>
  </si>
  <si>
    <t>IT-OFF1_WT_WIND_OFF_L-RG1_Y-2020</t>
  </si>
  <si>
    <t>IRU_ST_NGAS_BP</t>
  </si>
  <si>
    <t>IRU_ST_MSW_BP</t>
  </si>
  <si>
    <t>IMAVERE_ST_WOODCHI_BP</t>
  </si>
  <si>
    <t>GORZ-4_ST_NGAS_BP</t>
  </si>
  <si>
    <t>RG3</t>
  </si>
  <si>
    <t>WINDTURBINE_ONSHORE</t>
  </si>
  <si>
    <t>GNR_WT-SP277-HH100_ONS_LS_L-RG3_Y-2050</t>
  </si>
  <si>
    <t>GNR_WT-SP277-HH100_ONS_LS_L-RG3_Y-2040</t>
  </si>
  <si>
    <t>GNR_WT-SP277-HH100_ONS_LS_L-RG3_Y-2030</t>
  </si>
  <si>
    <t>GNR_WT-SP277-HH100_ONS_LS_L-RG3_Y-2020</t>
  </si>
  <si>
    <t>RG2</t>
  </si>
  <si>
    <t>GNR_WT-SP277-HH100_ONS_LS_L-RG2_Y-2050</t>
  </si>
  <si>
    <t>GNR_WT-SP277-HH100_ONS_LS_L-RG2_Y-2040</t>
  </si>
  <si>
    <t>GNR_WT-SP277-HH100_ONS_LS_L-RG2_Y-2030</t>
  </si>
  <si>
    <t>GNR_WT-SP277-HH100_ONS_LS_L-RG2_Y-2020</t>
  </si>
  <si>
    <t>RG1</t>
  </si>
  <si>
    <t>GNR_WT-SP277-HH100_ONS_LS_L-RG1_Y-2050</t>
  </si>
  <si>
    <t>GNR_WT-SP277-HH100_ONS_LS_L-RG1_Y-2040</t>
  </si>
  <si>
    <t>GNR_WT-SP277-HH100_ONS_LS_L-RG1_Y-2030</t>
  </si>
  <si>
    <t>GNR_WT-SP277-HH100_ONS_LS_L-RG1_Y-2020</t>
  </si>
  <si>
    <t>GNR_WT-SP198-HH150_ONS_LS_L-RG3_Y-2050</t>
  </si>
  <si>
    <t>GNR_WT-SP198-HH150_ONS_LS_L-RG3_Y-2040</t>
  </si>
  <si>
    <t>GNR_WT-SP198-HH150_ONS_LS_L-RG3_Y-2030</t>
  </si>
  <si>
    <t>GNR_WT-SP198-HH150_ONS_LS_L-RG3_Y-2020</t>
  </si>
  <si>
    <t>GNR_WT-SP198-HH150_ONS_LS_L-RG2_Y-2050</t>
  </si>
  <si>
    <t>GNR_WT-SP198-HH150_ONS_LS_L-RG2_Y-2040</t>
  </si>
  <si>
    <t>GNR_WT-SP198-HH150_ONS_LS_L-RG2_Y-2030</t>
  </si>
  <si>
    <t>GNR_WT-SP198-HH150_ONS_LS_L-RG2_Y-2020</t>
  </si>
  <si>
    <t>GNR_WT-SP198-HH150_ONS_LS_L-RG1_Y-2050</t>
  </si>
  <si>
    <t>GNR_WT-SP198-HH150_ONS_LS_L-RG1_Y-2040</t>
  </si>
  <si>
    <t>GNR_WT-SP198-HH150_ONS_LS_L-RG1_Y-2030</t>
  </si>
  <si>
    <t>GNR_WT-SP198-HH150_ONS_LS_L-RG1_Y-2020</t>
  </si>
  <si>
    <t>GNR_WT-LWST100_ONS_LS_L-RG3_Y-2050</t>
  </si>
  <si>
    <t>GNR_WT-LWST100_ONS_LS_L-RG3_Y-2040</t>
  </si>
  <si>
    <t>GNR_WT-LWST100_ONS_LS_L-RG3_Y-2030</t>
  </si>
  <si>
    <t>GNR_WT-LWST100_ONS_LS_L-RG3_Y-2020</t>
  </si>
  <si>
    <t>GNR_WT-LWST100_ONS_LS_L-RG2_Y-2050</t>
  </si>
  <si>
    <t>GNR_WT-LWST100_ONS_LS_L-RG2_Y-2040</t>
  </si>
  <si>
    <t>GNR_WT-LWST100_ONS_LS_L-RG2_Y-2030</t>
  </si>
  <si>
    <t>GNR_WT-LWST100_ONS_LS_L-RG2_Y-2020</t>
  </si>
  <si>
    <t>GNR_WT-LWST100_ONS_LS_L-RG1_Y-2050</t>
  </si>
  <si>
    <t>GNR_WT-LWST100_ONS_LS_L-RG1_Y-2040</t>
  </si>
  <si>
    <t>GNR_WT-LWST100_ONS_LS_L-RG1_Y-2030</t>
  </si>
  <si>
    <t>GNR_WT-LWST100_ONS_LS_L-RG1_Y-2020</t>
  </si>
  <si>
    <t>GNR_WT_WIND_ONS_SS-25-KW_Y-2050</t>
  </si>
  <si>
    <t>GNR_WT_WIND_ONS_SS-25-KW_Y-2040</t>
  </si>
  <si>
    <t>GNR_WT_WIND_ONS_SS-25-KW_Y-2030</t>
  </si>
  <si>
    <t>GNR_WT_WIND_ONS_SS-25-KW_Y-2020</t>
  </si>
  <si>
    <t>GNR_WT_WIND_ONS_RG3</t>
  </si>
  <si>
    <t>GNR_WT_WIND_ONS_RG2</t>
  </si>
  <si>
    <t>GNR_WT_WIND_ONS_RG1</t>
  </si>
  <si>
    <t>GNR_WT_WIND_ONS</t>
  </si>
  <si>
    <t>GNR_WT_WIND_OFF_HUB_RG3_SD-30M_Y-2050</t>
  </si>
  <si>
    <t>GNR_WT_WIND_OFF_HUB_RG3_SD-30M_Y-2040</t>
  </si>
  <si>
    <t>GNR_WT_WIND_OFF_HUB_RG3_SD-30M_Y-2030</t>
  </si>
  <si>
    <t>GNR_WT_WIND_OFF_HUB_RG3_SD-30M_Y-2020</t>
  </si>
  <si>
    <t>GNR_WT_WIND_OFF_HUB_RG3_SD-20M_Y-2050</t>
  </si>
  <si>
    <t>GNR_WT_WIND_OFF_HUB_RG3_SD-20M_Y-2040</t>
  </si>
  <si>
    <t>GNR_WT_WIND_OFF_HUB_RG3_SD-20M_Y-2030</t>
  </si>
  <si>
    <t>GNR_WT_WIND_OFF_HUB_RG3_SD-20M_Y-2020</t>
  </si>
  <si>
    <t>GNR_WT_WIND_OFF_HUB_RG2_SD-30M_Y-2050</t>
  </si>
  <si>
    <t>GNR_WT_WIND_OFF_HUB_RG2_SD-30M_Y-2040</t>
  </si>
  <si>
    <t>GNR_WT_WIND_OFF_HUB_RG2_SD-30M_Y-2030</t>
  </si>
  <si>
    <t>GNR_WT_WIND_OFF_HUB_RG2_SD-30M_Y-2020</t>
  </si>
  <si>
    <t>GNR_WT_WIND_OFF_HUB_RG2_SD-20M_Y-2050</t>
  </si>
  <si>
    <t>GNR_WT_WIND_OFF_HUB_RG2_SD-20M_Y-2040</t>
  </si>
  <si>
    <t>GNR_WT_WIND_OFF_HUB_RG2_SD-20M_Y-2030</t>
  </si>
  <si>
    <t>GNR_WT_WIND_OFF_HUB_RG2_SD-20M_Y-2020</t>
  </si>
  <si>
    <t>GNR_WT_WIND_OFF_HUB_RG2_6-GW_SD-20M_Y-2050</t>
  </si>
  <si>
    <t>GNR_WT_WIND_OFF_HUB_RG2_6-GW_SD-20M_Y-2040</t>
  </si>
  <si>
    <t>GNR_WT_WIND_OFF_HUB_RG2_6-GW_SD-20M_Y-2030</t>
  </si>
  <si>
    <t>GNR_WT_WIND_OFF_HUB_RG2_6-GW_SD-20M_Y-2020</t>
  </si>
  <si>
    <t>GNR_WT_WIND_OFF_HUB_RG1_SD-30M_Y-2050</t>
  </si>
  <si>
    <t>GNR_WT_WIND_OFF_HUB_RG1_SD-30M_Y-2040</t>
  </si>
  <si>
    <t>GNR_WT_WIND_OFF_HUB_RG1_SD-30M_Y-2030</t>
  </si>
  <si>
    <t>GNR_WT_WIND_OFF_HUB_RG1_SD-30M_Y-2020</t>
  </si>
  <si>
    <t>GNR_WT_WIND_OFF_HUB_RG1_SD-20M_Y-2050</t>
  </si>
  <si>
    <t>GNR_WT_WIND_OFF_HUB_RG1_SD-20M_Y-2040</t>
  </si>
  <si>
    <t>GNR_WT_WIND_OFF_HUB_RG1_SD-20M_Y-2030</t>
  </si>
  <si>
    <t>GNR_WT_WIND_OFF_HUB_RG1_SD-20M_Y-2020</t>
  </si>
  <si>
    <t>GNR_WT_WIND_OFF</t>
  </si>
  <si>
    <t>WOODWASTE</t>
  </si>
  <si>
    <t>GNR_ST_WOODWST_BP_E-53</t>
  </si>
  <si>
    <t>GNR_ST_WOODWST_BP_CB-50</t>
  </si>
  <si>
    <t>GNR_ST_WOODWST_BP_CB-40</t>
  </si>
  <si>
    <t>GNR_ST_WOODWST_BP_CB-30</t>
  </si>
  <si>
    <t>GNR_ST_WOODWST_BP_CB-20</t>
  </si>
  <si>
    <t>GNR_ST_WOODWST_BP_CB-10</t>
  </si>
  <si>
    <t>STEAMTURBINE_SUPERCRITICAL</t>
  </si>
  <si>
    <t>WOODPELLETS</t>
  </si>
  <si>
    <t>GNR_ST_WOODPEL_EXT_E-50</t>
  </si>
  <si>
    <t>GNR_ST_WOODPEL_EXT_E-30</t>
  </si>
  <si>
    <t>GNR_ST_WOODPEL_CND_E-33_LS-800-MW-FEED_Y-2050</t>
  </si>
  <si>
    <t>GNR_ST_WOODPEL_CND_E-33_LS-800-MW-FEED_Y-2040</t>
  </si>
  <si>
    <t>GNR_ST_WOODPEL_CND_E-33_LS-800-MW-FEED_Y-2030</t>
  </si>
  <si>
    <t>GNR_ST_WOODPEL_CND_E-33_LS-800-MW-FEED_Y-2020</t>
  </si>
  <si>
    <t>GNR_ST_WOODPEL_CND_E-30_MS-80-MW-FEED_Y-2050</t>
  </si>
  <si>
    <t>GNR_ST_WOODPEL_CND_E-30_MS-80-MW-FEED_Y-2040</t>
  </si>
  <si>
    <t>GNR_ST_WOODPEL_CND_E-30_MS-80-MW-FEED_Y-2030</t>
  </si>
  <si>
    <t>GNR_ST_WOODPEL_CND_E-30_MS-80-MW-FEED_Y-2020</t>
  </si>
  <si>
    <t>GNR_ST_WOODPEL_CND_E-30</t>
  </si>
  <si>
    <t>GNR_ST_WOODPEL_CND_E-17_SS-20-MW-FEED_Y-2050</t>
  </si>
  <si>
    <t>GNR_ST_WOODPEL_CND_E-17_SS-20-MW-FEED_Y-2040</t>
  </si>
  <si>
    <t>GNR_ST_WOODPEL_CND_E-17_SS-20-MW-FEED_Y-2030</t>
  </si>
  <si>
    <t>GNR_ST_WOODPEL_CND_E-17_SS-20-MW-FEED_Y-2020</t>
  </si>
  <si>
    <t>GNR_ST_WOODPEL_BP_E-33_LS-800-MW-FEED_Y-2050</t>
  </si>
  <si>
    <t>GNR_ST_WOODPEL_BP_E-33_LS-800-MW-FEED_Y-2040</t>
  </si>
  <si>
    <t>GNR_ST_WOODPEL_BP_E-33_LS-800-MW-FEED_Y-2030</t>
  </si>
  <si>
    <t>GNR_ST_WOODPEL_BP_E-33_LS-800-MW-FEED_Y-2020</t>
  </si>
  <si>
    <t>GNR_ST_WOODPEL_BP_E-30_MS-80-MW-FEED_Y-2050</t>
  </si>
  <si>
    <t>GNR_ST_WOODPEL_BP_E-30_MS-80-MW-FEED_Y-2040</t>
  </si>
  <si>
    <t>GNR_ST_WOODPEL_BP_E-30_MS-80-MW-FEED_Y-2030</t>
  </si>
  <si>
    <t>GNR_ST_WOODPEL_BP_E-30_MS-80-MW-FEED_Y-2020</t>
  </si>
  <si>
    <t>GNR_ST_WOODPEL_BP_E-30</t>
  </si>
  <si>
    <t>GNR_ST_WOODPEL_BP_E-18</t>
  </si>
  <si>
    <t>GNR_ST_WOODPEL_BP_E-17_SS-20-MW-FEED_Y-2050</t>
  </si>
  <si>
    <t>GNR_ST_WOODPEL_BP_E-17_SS-20-MW-FEED_Y-2040</t>
  </si>
  <si>
    <t>GNR_ST_WOODPEL_BP_E-17_SS-20-MW-FEED_Y-2030</t>
  </si>
  <si>
    <t>GNR_ST_WOODPEL_BP_E-17_SS-20-MW-FEED_Y-2020</t>
  </si>
  <si>
    <t>GNR_ST_WOODPEL_BP_E-15</t>
  </si>
  <si>
    <t>GNR_ST_WOODPEL_BP_CB-50</t>
  </si>
  <si>
    <t>GNR_ST_WOODPEL_BP_CB-40</t>
  </si>
  <si>
    <t>GNR_ST_WOODPEL_BP_CB-30</t>
  </si>
  <si>
    <t>GNR_ST_WOODPEL_BP_CB-10</t>
  </si>
  <si>
    <t>GNR_ST_WOODCHI_EXT_E-30</t>
  </si>
  <si>
    <t>GNR_ST_WOODCHI_CND_E-29_MS-80-MW-FEED_Y-2050</t>
  </si>
  <si>
    <t>GNR_ST_WOODCHI_CND_E-29_MS-80-MW-FEED_Y-2040</t>
  </si>
  <si>
    <t>GNR_ST_WOODCHI_CND_E-29_MS-80-MW-FEED_Y-2030</t>
  </si>
  <si>
    <t>GNR_ST_WOODCHI_CND_E-29_MS-80-MW-FEED_Y-2020</t>
  </si>
  <si>
    <t>GNR_ST_WOODCHI_CND_E-29_LS-600-MW-FEED_Y-2050</t>
  </si>
  <si>
    <t>GNR_ST_WOODCHI_CND_E-29_LS-600-MW-FEED_Y-2040</t>
  </si>
  <si>
    <t>GNR_ST_WOODCHI_CND_E-29_LS-600-MW-FEED_Y-2030</t>
  </si>
  <si>
    <t>GNR_ST_WOODCHI_CND_E-29_LS-600-MW-FEED_Y-2020</t>
  </si>
  <si>
    <t>GNR_ST_WOODCHI_CND_E-16_SS-20-MW-FEED_Y-2050</t>
  </si>
  <si>
    <t>GNR_ST_WOODCHI_CND_E-16_SS-20-MW-FEED_Y-2040</t>
  </si>
  <si>
    <t>GNR_ST_WOODCHI_CND_E-16_SS-20-MW-FEED_Y-2030</t>
  </si>
  <si>
    <t>GNR_ST_WOODCHI_CND_E-16_SS-20-MW-FEED_Y-2020</t>
  </si>
  <si>
    <t>GNR_ST_WOODCHI_BP_E-30</t>
  </si>
  <si>
    <t>GNR_ST_WOODCHI_BP_E-29_MS-80-MW-FEED_Y-2050</t>
  </si>
  <si>
    <t>GNR_ST_WOODCHI_BP_E-29_MS-80-MW-FEED_Y-2040</t>
  </si>
  <si>
    <t>GNR_ST_WOODCHI_BP_E-29_MS-80-MW-FEED_Y-2030</t>
  </si>
  <si>
    <t>GNR_ST_WOODCHI_BP_E-29_MS-80-MW-FEED_Y-2020</t>
  </si>
  <si>
    <t>GNR_ST_WOODCHI_BP_E-29_LS-600-MW-FEED_Y-2050</t>
  </si>
  <si>
    <t>GNR_ST_WOODCHI_BP_E-29_LS-600-MW-FEED_Y-2040</t>
  </si>
  <si>
    <t>GNR_ST_WOODCHI_BP_E-29_LS-600-MW-FEED_Y-2030</t>
  </si>
  <si>
    <t>GNR_ST_WOODCHI_BP_E-29_LS-600-MW-FEED_Y-2020</t>
  </si>
  <si>
    <t>GNR_ST_WOODCHI_BP_E-27</t>
  </si>
  <si>
    <t>GNR_ST_WOODCHI_BP_E-24</t>
  </si>
  <si>
    <t>GNR_ST_WOODCHI_BP_E-23</t>
  </si>
  <si>
    <t>GNR_ST_WOODCHI_BP_E-17</t>
  </si>
  <si>
    <t>GNR_ST_WOODCHI_BP_E-16_SS-20-MW-FEED_Y-2050</t>
  </si>
  <si>
    <t>GNR_ST_WOODCHI_BP_E-16_SS-20-MW-FEED_Y-2040</t>
  </si>
  <si>
    <t>GNR_ST_WOODCHI_BP_E-16_SS-20-MW-FEED_Y-2030</t>
  </si>
  <si>
    <t>GNR_ST_WOODCHI_BP_E-16_SS-20-MW-FEED_Y-2020</t>
  </si>
  <si>
    <t>GNR_ST_WOODCHI_BP_E-16</t>
  </si>
  <si>
    <t>GNR_ST_WOODCHI_BP_E-15</t>
  </si>
  <si>
    <t>GNR_ST_WOODCHI_BP_CB-80</t>
  </si>
  <si>
    <t>GNR_ST_WOODCHI_BP_CB-70</t>
  </si>
  <si>
    <t>GNR_ST_WOODCHI_BP_CB-60</t>
  </si>
  <si>
    <t>GNR_ST_WOODCHI_BP_CB-50</t>
  </si>
  <si>
    <t>GNR_ST_WOODCHI_BP_CB-40</t>
  </si>
  <si>
    <t>GNR_ST_WOODCHI_BP_CB-30</t>
  </si>
  <si>
    <t>GNR_ST_WOODCHI_BP_CB-20</t>
  </si>
  <si>
    <t>GNR_ST_WOODCHI_BP_CB-10</t>
  </si>
  <si>
    <t>WOOD</t>
  </si>
  <si>
    <t>GNR_ST_WOOD_EXT_E-45</t>
  </si>
  <si>
    <t>GNR_ST_WOOD_EXT_E-14</t>
  </si>
  <si>
    <t>GNR_ST_WOOD_CND_E-50</t>
  </si>
  <si>
    <t>GNR_ST_WOOD_CND_E-37</t>
  </si>
  <si>
    <t>GNR_ST_WOOD_BP_E-53</t>
  </si>
  <si>
    <t>GNR_ST_WOOD_BP_E-30</t>
  </si>
  <si>
    <t>GNR_ST_STRW_CND_E-31_LS-132-MW-FEED_Y-2050</t>
  </si>
  <si>
    <t>GNR_ST_STRW_CND_E-31_LS-132-MW-FEED_Y-2040</t>
  </si>
  <si>
    <t>GNR_ST_STRW_CND_E-31_LS-132-MW-FEED_Y-2030</t>
  </si>
  <si>
    <t>GNR_ST_STRW_CND_E-31_LS-132-MW-FEED_Y-2020</t>
  </si>
  <si>
    <t>GNR_ST_STRW_CND_E-25_MS-80-MW-FEED_Y-2050</t>
  </si>
  <si>
    <t>GNR_ST_STRW_CND_E-25_MS-80-MW-FEED_Y-2040</t>
  </si>
  <si>
    <t>GNR_ST_STRW_CND_E-25_MS-80-MW-FEED_Y-2030</t>
  </si>
  <si>
    <t>GNR_ST_STRW_CND_E-25_MS-80-MW-FEED_Y-2020</t>
  </si>
  <si>
    <t>GNR_ST_STRW_CND_E-25</t>
  </si>
  <si>
    <t>GNR_ST_STRW_CND_E-17_SS-20-MW-FEED_Y-2050</t>
  </si>
  <si>
    <t>GNR_ST_STRW_CND_E-17_SS-20-MW-FEED_Y-2040</t>
  </si>
  <si>
    <t>GNR_ST_STRW_CND_E-17_SS-20-MW-FEED_Y-2030</t>
  </si>
  <si>
    <t>GNR_ST_STRW_CND_E-17_SS-20-MW-FEED_Y-2020</t>
  </si>
  <si>
    <t>GNR_ST_STRW_BP_E-31_LS-132-MW-FEED_Y-2050</t>
  </si>
  <si>
    <t>GNR_ST_STRW_BP_E-31_LS-132-MW-FEED_Y-2040</t>
  </si>
  <si>
    <t>GNR_ST_STRW_BP_E-31_LS-132-MW-FEED_Y-2030</t>
  </si>
  <si>
    <t>GNR_ST_STRW_BP_E-31_LS-132-MW-FEED_Y-2020</t>
  </si>
  <si>
    <t>GNR_ST_STRW_BP_E-28</t>
  </si>
  <si>
    <t>GNR_ST_STRW_BP_E-27</t>
  </si>
  <si>
    <t>GNR_ST_STRW_BP_E-26</t>
  </si>
  <si>
    <t>GNR_ST_STRW_BP_E-25_MS-80-MW-FEED_Y-2050</t>
  </si>
  <si>
    <t>GNR_ST_STRW_BP_E-25_MS-80-MW-FEED_Y-2040</t>
  </si>
  <si>
    <t>GNR_ST_STRW_BP_E-25_MS-80-MW-FEED_Y-2030</t>
  </si>
  <si>
    <t>GNR_ST_STRW_BP_E-25_MS-80-MW-FEED_Y-2020</t>
  </si>
  <si>
    <t>GNR_ST_STRW_BP_E-25</t>
  </si>
  <si>
    <t>GNR_ST_STRW_BP_E-24</t>
  </si>
  <si>
    <t>GNR_ST_STRW_BP_E-21</t>
  </si>
  <si>
    <t>GNR_ST_STRW_BP_E-17_SS-20-MW-FEED_Y-2050</t>
  </si>
  <si>
    <t>GNR_ST_STRW_BP_E-17_SS-20-MW-FEED_Y-2040</t>
  </si>
  <si>
    <t>GNR_ST_STRW_BP_E-17_SS-20-MW-FEED_Y-2030</t>
  </si>
  <si>
    <t>GNR_ST_STRW_BP_E-17_SS-20-MW-FEED_Y-2020</t>
  </si>
  <si>
    <t>GNR_ST_STRAW_BP_E-15</t>
  </si>
  <si>
    <t>GNR_ST_SHALE</t>
  </si>
  <si>
    <t>GNR_ST_PEAT_CND_E-38</t>
  </si>
  <si>
    <t>GNR_ST_PEAT_BP_E-29_MS-80-MW-FEED_Y-2050</t>
  </si>
  <si>
    <t>GNR_ST_PEAT_BP_E-29_MS-80-MW-FEED_Y-2040</t>
  </si>
  <si>
    <t>GNR_ST_PEAT_BP_E-29_MS-80-MW-FEED_Y-2030</t>
  </si>
  <si>
    <t>GNR_ST_PEAT_BP_E-29_MS-80-MW-FEED_Y-2020</t>
  </si>
  <si>
    <t>GNR_ST_PEAT_BP_E-16_SS-20-MW-FEED_Y-2050</t>
  </si>
  <si>
    <t>GNR_ST_PEAT_BP_E-16_SS-20-MW-FEED_Y-2040</t>
  </si>
  <si>
    <t>GNR_ST_PEAT_BP_E-16_SS-20-MW-FEED_Y-2030</t>
  </si>
  <si>
    <t>GNR_ST_PEAT_BP_E-16_SS-20-MW-FEED_Y-2020</t>
  </si>
  <si>
    <t>GNR_ST_PEAT_BP_CB-50</t>
  </si>
  <si>
    <t>GNR_ST_PEAT_BP_CB-40</t>
  </si>
  <si>
    <t>GNR_ST_PEAT_BP_CB-30</t>
  </si>
  <si>
    <t>GNR_ST_PEAT_BP_CB-20</t>
  </si>
  <si>
    <t>GNR_ST_PEAT_BP_CB-120</t>
  </si>
  <si>
    <t>GNR_ST_PEAT_BP_CB-10</t>
  </si>
  <si>
    <t>NUCLEAR</t>
  </si>
  <si>
    <t>GNR_ST_NUCL_CND_E-33</t>
  </si>
  <si>
    <t>GNR_ST_NGASCCS_EXT_E-47_LS-400-MW_Y-2020</t>
  </si>
  <si>
    <t>GNR_ST_NGASCCS_CND_E-47_LS-400-MW_Y-2020</t>
  </si>
  <si>
    <t>GNR_ST_NGASCCS_BP_E-7_MS-15-MW_Y-2020</t>
  </si>
  <si>
    <t>GNR_ST_NGAS_EXT_E-47_LS-400-MW_Y-2020</t>
  </si>
  <si>
    <t>GNR_ST_NGAS_EXT_E-47</t>
  </si>
  <si>
    <t>GNR_ST_NGAS_EXT_E-40</t>
  </si>
  <si>
    <t>GNR_ST_NGAS_EXT_E-39</t>
  </si>
  <si>
    <t>GNR_ST_NGAS_EXT_E-36</t>
  </si>
  <si>
    <t>GNR_ST_NGAS_EXT_E-31</t>
  </si>
  <si>
    <t>GNR_ST_NGAS_EXT_E-24</t>
  </si>
  <si>
    <t>GNR_ST_NGAS_CON_E-38</t>
  </si>
  <si>
    <t>GNR_ST_NGAS_CND_E-47_LS-400-MW_Y-2020</t>
  </si>
  <si>
    <t>GNR_ST_NGAS_CND_E-40</t>
  </si>
  <si>
    <t>GNR_ST_NGAS_CND_E-39</t>
  </si>
  <si>
    <t>GNR_ST_NGAS_CND_E-38</t>
  </si>
  <si>
    <t>GNR_ST_NGAS_CND_E-36</t>
  </si>
  <si>
    <t>GNR_ST_NGAS_BP_E-7_MS-15-MW_Y-2020</t>
  </si>
  <si>
    <t>GNR_ST_NGAS_BP_E-42</t>
  </si>
  <si>
    <t>GNR_ST_NGAS_BP_E-39</t>
  </si>
  <si>
    <t>GNR_ST_NGAS_BP_E-38</t>
  </si>
  <si>
    <t>GNR_ST_NGAS_BP_E-37</t>
  </si>
  <si>
    <t>GNR_ST_NGAS_BP_E-33</t>
  </si>
  <si>
    <t>GNR_ST_NGAS_BP_E-31</t>
  </si>
  <si>
    <t>GNR_ST_NGAS_BP_E-28</t>
  </si>
  <si>
    <t>GNR_ST_NGAS_BP_E-15</t>
  </si>
  <si>
    <t>GNR_ST_NGAS_BP_CB-90</t>
  </si>
  <si>
    <t>GNR_ST_NGAS_BP_CB-50</t>
  </si>
  <si>
    <t>GNR_ST_NGAS_BP_CB-40</t>
  </si>
  <si>
    <t>GNR_ST_NGAS_BP_CB-130</t>
  </si>
  <si>
    <t>GNR_ST_MSW_CND_E-40</t>
  </si>
  <si>
    <t>GNR_ST_MSW_CND_E-33</t>
  </si>
  <si>
    <t>GNR_ST_MSW_CND_E-25_LS-220-MW-FEED_Y-2050</t>
  </si>
  <si>
    <t>GNR_ST_MSW_CND_E-25_LS-220-MW-FEED_Y-2040</t>
  </si>
  <si>
    <t>GNR_ST_MSW_CND_E-24_SS-35-MW-FEED_Y-2050</t>
  </si>
  <si>
    <t>GNR_ST_MSW_CND_E-24_SS-35-MW-FEED_Y-2040</t>
  </si>
  <si>
    <t>GNR_ST_MSW_CND_E-24_SS-35-MW-FEED_Y-2030</t>
  </si>
  <si>
    <t>GNR_ST_MSW_CND_E-24_MS-80-MW-FEED_Y-2050</t>
  </si>
  <si>
    <t>GNR_ST_MSW_CND_E-24_MS-80-MW-FEED_Y-2040</t>
  </si>
  <si>
    <t>GNR_ST_MSW_CND_E-24_MS-80-MW-FEED_Y-2030</t>
  </si>
  <si>
    <t>GNR_ST_MSW_CND_E-24_LS-220-MW-FEED_Y-2030</t>
  </si>
  <si>
    <t>GNR_ST_MSW_CND_E-23_SS-35-MW-FEED_Y-2020</t>
  </si>
  <si>
    <t>GNR_ST_MSW_CND_E-23_MS-80-MW-FEED_Y-2020</t>
  </si>
  <si>
    <t>GNR_ST_MSW_CND_E-23_LS-220-MW-FEED_Y-2020</t>
  </si>
  <si>
    <t>GNR_ST_MSW_CND_E-20</t>
  </si>
  <si>
    <t>GNR_ST_MSW_BP_E-33</t>
  </si>
  <si>
    <t>GNR_ST_MSW_BP_E-28</t>
  </si>
  <si>
    <t>GNR_ST_MSW_BP_E-27</t>
  </si>
  <si>
    <t>GNR_ST_MSW_BP_E-26</t>
  </si>
  <si>
    <t>GNR_ST_MSW_BP_E-25_LS-220-MW-FEED_Y-2050</t>
  </si>
  <si>
    <t>GNR_ST_MSW_BP_E-25_LS-220-MW-FEED_Y-2040</t>
  </si>
  <si>
    <t>GNR_ST_MSW_BP_E-25</t>
  </si>
  <si>
    <t>GNR_ST_MSW_BP_E-24_SS-35-MW-FEED_Y-2050</t>
  </si>
  <si>
    <t>GNR_ST_MSW_BP_E-24_SS-35-MW-FEED_Y-2040</t>
  </si>
  <si>
    <t>GNR_ST_MSW_BP_E-24_SS-35-MW-FEED_Y-2030</t>
  </si>
  <si>
    <t>GNR_ST_MSW_BP_E-24_MS-80-MW-FEED_Y-2050</t>
  </si>
  <si>
    <t>GNR_ST_MSW_BP_E-24_MS-80-MW-FEED_Y-2040</t>
  </si>
  <si>
    <t>GNR_ST_MSW_BP_E-24_MS-80-MW-FEED_Y-2030</t>
  </si>
  <si>
    <t>GNR_ST_MSW_BP_E-24_LS-220-MW-FEED_Y-2030</t>
  </si>
  <si>
    <t>GNR_ST_MSW_BP_E-23_SS-35-MW-FEED_Y-2020</t>
  </si>
  <si>
    <t>GNR_ST_MSW_BP_E-23_MS-80-MW-FEED_Y-2020</t>
  </si>
  <si>
    <t>GNR_ST_MSW_BP_E-23_LS-220-MW-FEED_Y-2020</t>
  </si>
  <si>
    <t>GNR_ST_MSW_BP_E-23</t>
  </si>
  <si>
    <t>GNR_ST_MSW_BP_E-22</t>
  </si>
  <si>
    <t>GNR_ST_MSW_BP_E-21</t>
  </si>
  <si>
    <t>GNR_ST_MSW_BP_E-20</t>
  </si>
  <si>
    <t>GNR_ST_MSW_BP_E-19</t>
  </si>
  <si>
    <t>GNR_ST_MSW_BP_E-18</t>
  </si>
  <si>
    <t>GNR_ST_MSW_BP_E-17</t>
  </si>
  <si>
    <t>GNR_ST_MSW_BP_E-16</t>
  </si>
  <si>
    <t>GNR_ST_MSW_BP_E-15</t>
  </si>
  <si>
    <t>GNR_ST_MSW_BP_CB-60</t>
  </si>
  <si>
    <t>GNR_ST_MSW_BP_CB-40</t>
  </si>
  <si>
    <t>GNR_ST_MSW_BP_CB-30</t>
  </si>
  <si>
    <t>GNR_ST_MSW_BP_CB-20</t>
  </si>
  <si>
    <t>GNR_ST_MSW_BP_CB-10</t>
  </si>
  <si>
    <t>GNR_ST_LIGN_EXT_E-40</t>
  </si>
  <si>
    <t>GNR_ST_LIGN_EXT_E-39</t>
  </si>
  <si>
    <t>GNR_ST_LIGN_EXT_E-34</t>
  </si>
  <si>
    <t>GNR_ST_LIGN_CND_E-43</t>
  </si>
  <si>
    <t>GNR_ST_LIGN_CND_E-42</t>
  </si>
  <si>
    <t>GNR_ST_LIGN_CND_E-41</t>
  </si>
  <si>
    <t>GNR_ST_LIGN_CND_E-32</t>
  </si>
  <si>
    <t>GNR_ST_LIGN_BP_E-39</t>
  </si>
  <si>
    <t>GNR_ST_LIGN_BP_E-38</t>
  </si>
  <si>
    <t>GNR_ST_LIGN_BP_E-37</t>
  </si>
  <si>
    <t>GNR_ST_LIGN_BP_E-35</t>
  </si>
  <si>
    <t>GNR_ST_LIGN_BP_E-33</t>
  </si>
  <si>
    <t>GNR_ST_LIGN_BP_E-31</t>
  </si>
  <si>
    <t>GNR_ST_LIGN_BP_E-28</t>
  </si>
  <si>
    <t>LIGHTOIL</t>
  </si>
  <si>
    <t>GNR_ST_LIGHTOIL_CND_E-33</t>
  </si>
  <si>
    <t>GNR_ST_HYDROGEN_BP_CB-30</t>
  </si>
  <si>
    <t>GNR_ST_GAS_BP-E15</t>
  </si>
  <si>
    <t>FUELOIL</t>
  </si>
  <si>
    <t>GNR_ST_FUELOIL_EXT_E-22</t>
  </si>
  <si>
    <t>GNR_ST_FUELOIL_CND_E-39</t>
  </si>
  <si>
    <t>GNR_ST_FUELOIL_CND_E-38</t>
  </si>
  <si>
    <t>GNR_ST_FUELOIL_CND_E-37</t>
  </si>
  <si>
    <t>GNR_ST_FUELOIL_CND_E-36</t>
  </si>
  <si>
    <t>GNR_ST_FUELOIL_CND_E-35</t>
  </si>
  <si>
    <t>GNR_ST_FUELOIL_CND_E-34</t>
  </si>
  <si>
    <t>GNR_ST_FUELOIL_CND_E-33</t>
  </si>
  <si>
    <t>GNR_ST_FUELOIL_CND_E-32</t>
  </si>
  <si>
    <t>GNR_ST_FUELOIL_CND_E-30</t>
  </si>
  <si>
    <t>GNR_ST_FUELOIL_BP_E-38</t>
  </si>
  <si>
    <t>GNR_ST_FUELOIL_BP_E-37</t>
  </si>
  <si>
    <t>GNR_ST_FUELOIL_BP_E-36</t>
  </si>
  <si>
    <t>GNR_ST_FUELOIL_BP_E-35</t>
  </si>
  <si>
    <t>GNR_ST_FUELOIL_BP_E-34</t>
  </si>
  <si>
    <t>GNR_ST_FUELOIL_BP_E-27</t>
  </si>
  <si>
    <t>GNR_ST_FUELOIL_BP_E-15</t>
  </si>
  <si>
    <t>GNR_ST_FUELOIL_BP_CB-50</t>
  </si>
  <si>
    <t>GNR_ST_FUELOIL_BP_CB-30</t>
  </si>
  <si>
    <t>GNR_ST_FUELOIL_BP_CB-120</t>
  </si>
  <si>
    <t>GNR_ST_COAL_EXT_E-54_LS-400-MW_Y-2050</t>
  </si>
  <si>
    <t>GNR_ST_COAL_EXT_E-53_LS-400-MW_Y-2040</t>
  </si>
  <si>
    <t>GNR_ST_COAL_EXT_E-52_LS-400-MW_Y-2030</t>
  </si>
  <si>
    <t>GNR_ST_COAL_EXT_E-49_LS-400-MW_Y-2020</t>
  </si>
  <si>
    <t>GNR_ST_COAL_EXT_E-47</t>
  </si>
  <si>
    <t>GNR_ST_COAL_EXT_E-44</t>
  </si>
  <si>
    <t>GNR_ST_COAL_EXT_E-43</t>
  </si>
  <si>
    <t>GNR_ST_COAL_EXT_E-42</t>
  </si>
  <si>
    <t>GNR_ST_COAL_EXT_E-41</t>
  </si>
  <si>
    <t>GNR_ST_COAL_EXT_E-40</t>
  </si>
  <si>
    <t>GNR_ST_COAL_EXT_E-39</t>
  </si>
  <si>
    <t>GNR_ST_COAL_EXT_E-38</t>
  </si>
  <si>
    <t>GNR_ST_COAL_EXT_E-37</t>
  </si>
  <si>
    <t>GNR_ST_COAL_EXT_E-36</t>
  </si>
  <si>
    <t>GNR_ST_COAL_EXT_E-35</t>
  </si>
  <si>
    <t>GNR_ST_COAL_CND_E-54_LS-400-MW_Y-2050</t>
  </si>
  <si>
    <t>GNR_ST_COAL_CND_E-53_LS-400-MW_Y-2040</t>
  </si>
  <si>
    <t>GNR_ST_COAL_CND_E-52_LS-400-MW_Y-2030</t>
  </si>
  <si>
    <t>GNR_ST_COAL_CND_E-49_LS-400-MW_Y-2020</t>
  </si>
  <si>
    <t>GNR_ST_COAL_CND_E-46</t>
  </si>
  <si>
    <t>GNR_ST_COAL_CND_E-45</t>
  </si>
  <si>
    <t>GNR_ST_COAL_CND_E-44</t>
  </si>
  <si>
    <t>GNR_ST_COAL_CND_E-40</t>
  </si>
  <si>
    <t>GNR_ST_COAL_CND_E-38</t>
  </si>
  <si>
    <t>GNR_ST_COAL_CND_E-37</t>
  </si>
  <si>
    <t>GNR_ST_COAL_CND_E-35</t>
  </si>
  <si>
    <t>GNR_ST_COAL_CND_E-33</t>
  </si>
  <si>
    <t>GNR_ST_COAL_BP_E-44</t>
  </si>
  <si>
    <t>GNR_ST_COAL_BP_E-43</t>
  </si>
  <si>
    <t>GNR_ST_COAL_BP_E-42</t>
  </si>
  <si>
    <t>GNR_ST_COAL_BP_E-41</t>
  </si>
  <si>
    <t>GNR_ST_COAL_BP_E-40</t>
  </si>
  <si>
    <t>GNR_ST_COAL_BP_E-39</t>
  </si>
  <si>
    <t>GNR_ST_COAL_BP_E-38</t>
  </si>
  <si>
    <t>GNR_ST_COAL_BP_E-37</t>
  </si>
  <si>
    <t>GNR_ST_COAL_BP_E-36</t>
  </si>
  <si>
    <t>GNR_ST_COAL_BP_E-35</t>
  </si>
  <si>
    <t>GNR_ST_COAL_BP_E-34</t>
  </si>
  <si>
    <t>GNR_ST_COAL_BP_E-33</t>
  </si>
  <si>
    <t>GNR_ST_COAL_BP_E-32</t>
  </si>
  <si>
    <t>GNR_ST_COAL_BP_E-15</t>
  </si>
  <si>
    <t>GNR_ST_COAL_BP_CB-80</t>
  </si>
  <si>
    <t>GNR_ST_COAL_BP_CB-50</t>
  </si>
  <si>
    <t>GNR_ST_COAL_BP_CB-40</t>
  </si>
  <si>
    <t>GNR_ST_COAL_BP_CB-130</t>
  </si>
  <si>
    <t>BIOGAS</t>
  </si>
  <si>
    <t>GNR_ST_BGAS_EXT_E-38</t>
  </si>
  <si>
    <t>GNR_ST_BGAS_CND_E-45</t>
  </si>
  <si>
    <t>GNR_ST_BGAS_CND_E-40</t>
  </si>
  <si>
    <t>GNR_ST_BGAS_CND_E-38</t>
  </si>
  <si>
    <t>GNR_ST_BGAS_CND_E-37</t>
  </si>
  <si>
    <t>GNR_ST_BGAS_CND_E-33</t>
  </si>
  <si>
    <t>GNR_ST_BGAS_BP_E-38</t>
  </si>
  <si>
    <t>GNR_ST_BGAS_BP_E-33</t>
  </si>
  <si>
    <t>GNR_ST_BGAS_BP_CB-40</t>
  </si>
  <si>
    <t>GNR_ST_BFG_BP_CB-90</t>
  </si>
  <si>
    <t>GNR_ST_BFG_BP_CB-70</t>
  </si>
  <si>
    <t>GNR_ST_BFG_BP_CB-280</t>
  </si>
  <si>
    <t>SOLARHEATING</t>
  </si>
  <si>
    <t>SUN</t>
  </si>
  <si>
    <t>GSOLH</t>
  </si>
  <si>
    <t>GNR_SH_SUN_SS-4-KW_Y-2050</t>
  </si>
  <si>
    <t>GNR_SH_SUN_SS-4-KW_Y-2040</t>
  </si>
  <si>
    <t>GNR_SH_SUN_SS-4-KW_Y-2030</t>
  </si>
  <si>
    <t>GNR_SH_SUN_SS-4-KW_Y-2020</t>
  </si>
  <si>
    <t>GNR_SH_SUN_SS-4-KW</t>
  </si>
  <si>
    <t>GNR_SH_SUN_LS_Y-2050</t>
  </si>
  <si>
    <t>GNR_SH_SUN_LS_Y-2040</t>
  </si>
  <si>
    <t>GNR_SH_SUN_LS_Y-2030</t>
  </si>
  <si>
    <t>GNR_SH_SUN_LS_Y-2020</t>
  </si>
  <si>
    <t>GNR_SH_SUN</t>
  </si>
  <si>
    <t>WATERTURBINE</t>
  </si>
  <si>
    <t>WATER</t>
  </si>
  <si>
    <t>GHYRR</t>
  </si>
  <si>
    <t>GNR_ROR_WTR</t>
  </si>
  <si>
    <t>GHYRS</t>
  </si>
  <si>
    <t>GNR_RES_WTR_PMP_MC-01</t>
  </si>
  <si>
    <t>RESERVOIR_PMP</t>
  </si>
  <si>
    <t>ELECTRIC</t>
  </si>
  <si>
    <t>GESTO</t>
  </si>
  <si>
    <t>GNR_RES_WTR_PMP_E-80_Y-2020</t>
  </si>
  <si>
    <t>GNR_RES_WTR_NOPMP_MC-10</t>
  </si>
  <si>
    <t>GNR_RES_WTR_NOPMP_MC-09</t>
  </si>
  <si>
    <t>GNR_RES_WTR_NOPMP_MC-08</t>
  </si>
  <si>
    <t>GNR_RES_WTR_NOPMP_MC-07</t>
  </si>
  <si>
    <t>GNR_RES_WTR_NOPMP_MC-06</t>
  </si>
  <si>
    <t>GNR_RES_WTR_NOPMP_MC-05</t>
  </si>
  <si>
    <t>GNR_RES_WTR_NOPMP_MC-04</t>
  </si>
  <si>
    <t>GNR_RES_WTR_NOPMP_MC-03</t>
  </si>
  <si>
    <t>GNR_RES_WTR_NOPMP_MC-02</t>
  </si>
  <si>
    <t>GNR_RES_WTR_NOPMP_MC-01</t>
  </si>
  <si>
    <t>GNR_RES_WTR_NOPMP</t>
  </si>
  <si>
    <t>SOLARPV</t>
  </si>
  <si>
    <t>GSOLE</t>
  </si>
  <si>
    <t>GNR_PV_SUN_SS-6-KW_Y-2050</t>
  </si>
  <si>
    <t>GNR_PV_SUN_SS-6-KW_Y-2040</t>
  </si>
  <si>
    <t>GNR_PV_SUN_SS-6-KW_Y-2030</t>
  </si>
  <si>
    <t>GNR_PV_SUN_SS-6-KW_Y-2020</t>
  </si>
  <si>
    <t>GNR_PV_SUN_MS-100-KW_Y-2050</t>
  </si>
  <si>
    <t>GNR_PV_SUN_MS-100-KW_Y-2040</t>
  </si>
  <si>
    <t>GNR_PV_SUN_MS-100-KW_Y-2030</t>
  </si>
  <si>
    <t>GNR_PV_SUN_MS-100-KW_Y-2020</t>
  </si>
  <si>
    <t>GNR_PV_SUN_LS-8-MW_RG3_Y-2050</t>
  </si>
  <si>
    <t>GNR_PV_SUN_LS-8-MW_RG3_Y-2040</t>
  </si>
  <si>
    <t>GNR_PV_SUN_LS-8-MW_RG3_Y-2030</t>
  </si>
  <si>
    <t>GNR_PV_SUN_LS-8-MW_RG3_Y-2020</t>
  </si>
  <si>
    <t>GNR_PV_SUN_LS-8-MW_RG2_Y-2050</t>
  </si>
  <si>
    <t>GNR_PV_SUN_LS-8-MW_RG2_Y-2040</t>
  </si>
  <si>
    <t>GNR_PV_SUN_LS-8-MW_RG2_Y-2030</t>
  </si>
  <si>
    <t>GNR_PV_SUN_LS-8-MW_RG2_Y-2020</t>
  </si>
  <si>
    <t>GNR_PV_SUN_LS-8-MW_RG1_Y-2050</t>
  </si>
  <si>
    <t>GNR_PV_SUN_LS-8-MW_RG1_Y-2040</t>
  </si>
  <si>
    <t>GNR_PV_SUN_LS-8-MW_RG1_Y-2030</t>
  </si>
  <si>
    <t>GNR_PV_SUN_LS-8-MW_RG1_Y-2020</t>
  </si>
  <si>
    <t>GNR_PV_SUN</t>
  </si>
  <si>
    <t>HUB_OFF</t>
  </si>
  <si>
    <t>DUMMY</t>
  </si>
  <si>
    <t>GNR_OFF_HUB_2GW_Y-2050</t>
  </si>
  <si>
    <t>GNR_OFF_HUB_2GW_Y-2040</t>
  </si>
  <si>
    <t>GNR_OFF_HUB_2GW_Y-2030</t>
  </si>
  <si>
    <t>GNR_OFF_HUB_2GW_Y-2020</t>
  </si>
  <si>
    <t>GNR_IND-ST_WOODWST_BP_CB-50</t>
  </si>
  <si>
    <t>GNR_IND-ST_WOODWST_BP_CB-40</t>
  </si>
  <si>
    <t>GNR_IND-ST_WOODWST_BP_CB-30</t>
  </si>
  <si>
    <t>GNR_IND-ST_WOODWST_BP_CB-20</t>
  </si>
  <si>
    <t>GNR_IND-ST_WOODCHI_BP_E-71</t>
  </si>
  <si>
    <t>GNR_IND-ST_WOODCHI_BP_CB-70</t>
  </si>
  <si>
    <t>GNR_IND-ST_WOODCHI_BP_CB-50</t>
  </si>
  <si>
    <t>GNR_IND-ST_WOODCHI_BP_CB-40</t>
  </si>
  <si>
    <t>GNR_IND-ST_WOODCHI_BP_CB-30</t>
  </si>
  <si>
    <t>GNR_IND-ST_WOODCHI_BP_CB-20</t>
  </si>
  <si>
    <t>GNR_IND-ST_PEAT_BP_CB-40</t>
  </si>
  <si>
    <t>GNR_IND-ST_PEAT_BP_CB-30</t>
  </si>
  <si>
    <t>GNR_IND-ST_PEAT_BP_CB-20</t>
  </si>
  <si>
    <t>GNR_IND-ST_NGAS_BP_CB-30</t>
  </si>
  <si>
    <t>GNR_IND-ST_MSW_BP_CB-30</t>
  </si>
  <si>
    <t>GNR_IND-ST_LIGHTOIL_BP_CB-30</t>
  </si>
  <si>
    <t>GNR_IND-ST_FUELOIL_BP_CB-80</t>
  </si>
  <si>
    <t>GNR_IND-ST_FUELOIL_BP_CB-30</t>
  </si>
  <si>
    <t>GNR_IND-ST_COAL_BP_CB-30</t>
  </si>
  <si>
    <t>GNR_IND-ST_BLACKLIC_BP_CB-60</t>
  </si>
  <si>
    <t>GNR_IND-ST_BLACKLIC_BP_CB-30</t>
  </si>
  <si>
    <t>GNR_IND-ST_BLACKLIC_BP_CB-20</t>
  </si>
  <si>
    <t>GNR_IND-ST_BGAS_BP_CB-30</t>
  </si>
  <si>
    <t>GNR_IND-DF_WOODCHI_E-100_MS-10-MW_Y-2020</t>
  </si>
  <si>
    <t>GNR_IND-DF_NGASCCS_E-100_MS-3-MW_Y-2020</t>
  </si>
  <si>
    <t>GNR_IND-DF_NGAS_E-100_MS-3-MW_Y-2020</t>
  </si>
  <si>
    <t>GETOH</t>
  </si>
  <si>
    <t>GNR_IND-DF_ELEC_E-100_MS-5-MW_Y-2020</t>
  </si>
  <si>
    <t>GNR_IND-BO_WOODCHI_E-90_MS-20-MW_Y-2050</t>
  </si>
  <si>
    <t>GNR_IND-BO_WOODCHI_E-90_MS-20-MW_Y-2040</t>
  </si>
  <si>
    <t>GNR_IND-BO_WOODCHI_E-90_MS-20-MW_Y-2030</t>
  </si>
  <si>
    <t>GNR_IND-BO_WOODCHI_E-90_MS-20-MW_Y-2020</t>
  </si>
  <si>
    <t>GNR_IND-BO_NGASCCS_E-96_MS-20-MW_Y-2050</t>
  </si>
  <si>
    <t>GNR_IND-BO_NGASCCS_E-95_MS-20-MW_Y-2040</t>
  </si>
  <si>
    <t>GNR_IND-BO_NGASCCS_E-94_MS-20-MW_Y-2030</t>
  </si>
  <si>
    <t>GNR_IND-BO_NGASCCS_E-93_MS-20-MW_Y-2020</t>
  </si>
  <si>
    <t>GNR_IND-BO_NGAS_E-96_MS-20-MW_Y-2050</t>
  </si>
  <si>
    <t>GNR_IND-BO_NGAS_E-95_MS-20-MW_Y-2040</t>
  </si>
  <si>
    <t>GNR_IND-BO_NGAS_E-94_MS-20-MW_Y-2030</t>
  </si>
  <si>
    <t>GNR_IND-BO_NGAS_E-93_MS-20-MW_Y-2020</t>
  </si>
  <si>
    <t>WATERTANK</t>
  </si>
  <si>
    <t>GHSTO</t>
  </si>
  <si>
    <t>GNR_HS_HEAT-E-100</t>
  </si>
  <si>
    <t>GNR_HS_HEAT_WTR-TANK_SS_E-95_Y-2010</t>
  </si>
  <si>
    <t>GNR_HS_HEAT_WTR-TANK_LS_E-95_Y-2010</t>
  </si>
  <si>
    <t>PIT</t>
  </si>
  <si>
    <t>GHSTOS</t>
  </si>
  <si>
    <t>GNR_HS_HEAT_PIT_L-DEC_E-70_Y-2050</t>
  </si>
  <si>
    <t>GNR_HS_HEAT_PIT_L-DEC_E-70_Y-2040</t>
  </si>
  <si>
    <t>GNR_HS_HEAT_PIT_L-DEC_E-70_Y-2030</t>
  </si>
  <si>
    <t>GNR_HS_HEAT_PIT_L-DEC_E-70_Y-2020</t>
  </si>
  <si>
    <t>GNR_HS_HEAT_PIT_L-CEN_E-70_Y-2050</t>
  </si>
  <si>
    <t>GNR_HS_HEAT_PIT_L-CEN_E-70_Y-2040</t>
  </si>
  <si>
    <t>GNR_HS_HEAT_PIT_L-CEN_E-70_Y-2030</t>
  </si>
  <si>
    <t>GNR_HS_HEAT_PIT_L-CEN_E-70_Y-2020</t>
  </si>
  <si>
    <t>GNR_HS_HEAT_PIT_L-CEN_E-70</t>
  </si>
  <si>
    <t>GROUND_WTR</t>
  </si>
  <si>
    <t>HEATPUMP</t>
  </si>
  <si>
    <t>GNR_HP_ELEC_GROUND-WTR_COP-410_LS-4-MW_Y-2050</t>
  </si>
  <si>
    <t>GNR_HP_ELEC_GROUND-WTR_COP-400_SS-10-KW_Y-2050</t>
  </si>
  <si>
    <t>GNR_HP_ELEC_GROUND-WTR_COP-395_LS-4-MW_Y-2040</t>
  </si>
  <si>
    <t>GNR_HP_ELEC_GROUND-WTR_COP-388_SS-10-KW_Y-2040</t>
  </si>
  <si>
    <t>GNR_HP_ELEC_GROUND-WTR_COP-380_SS-10-KW_Y-2030</t>
  </si>
  <si>
    <t>GNR_HP_ELEC_GROUND-WTR_COP-380_LS-4-MW_Y-2030</t>
  </si>
  <si>
    <t>GNR_HP_ELEC_GROUND-WTR_COP-370_SS-10-KW_Y-2020</t>
  </si>
  <si>
    <t>GNR_HP_ELEC_GROUND-WTR_COP-360_LS-4-MW_Y-2020</t>
  </si>
  <si>
    <t>EXCESSHEAT_WTR</t>
  </si>
  <si>
    <t>GNR_HP_ELEC_COP-900_Y-2020</t>
  </si>
  <si>
    <t>GNR_HP_ELEC_COP-740_Y-2050</t>
  </si>
  <si>
    <t>GNR_HP_ELEC_COP-600_Y-2050</t>
  </si>
  <si>
    <t>GNR_HP_ELEC_COP-600_Y-2030</t>
  </si>
  <si>
    <t>AIR_WTR</t>
  </si>
  <si>
    <t>GNR_HP_ELEC_COP-600</t>
  </si>
  <si>
    <t>GNR_HP_ELEC_COP-530</t>
  </si>
  <si>
    <t>GNR_HP_ELEC_COP-500_Y-2020</t>
  </si>
  <si>
    <t>GNR_HP_ELEC_COP-500</t>
  </si>
  <si>
    <t>GNR_HP_ELEC_COP-480_Y-2030</t>
  </si>
  <si>
    <t>GNR_HP_ELEC_COP-470</t>
  </si>
  <si>
    <t>GNR_HP_ELEC_COP-460</t>
  </si>
  <si>
    <t>GNR_HP_ELEC_COP-450</t>
  </si>
  <si>
    <t>GNR_HP_ELEC_COP-430</t>
  </si>
  <si>
    <t>GNR_HP_ELEC_COP-400_Y-2020</t>
  </si>
  <si>
    <t>GNR_HP_ELEC_COP-400</t>
  </si>
  <si>
    <t>GNR_HP_ELEC_COP-350</t>
  </si>
  <si>
    <t>GNR_HP_ELEC_COP-300</t>
  </si>
  <si>
    <t>GNR_HP_ELEC_COP-270</t>
  </si>
  <si>
    <t>GNR_HP_ELEC_COP-1800_Y-2050</t>
  </si>
  <si>
    <t>GNR_HP_ELEC_COP-1200_Y-2030</t>
  </si>
  <si>
    <t>GNR_HP_ELEC_AIR-WTR_COP-365_SS-4-KW_Y-2050</t>
  </si>
  <si>
    <t>GNR_HP_ELEC_AIR-WTR_COP-360_LS_Y-2050</t>
  </si>
  <si>
    <t>GNR_HP_ELEC_AIR-WTR_COP-345_SS-4-KW_Y-2040</t>
  </si>
  <si>
    <t>GNR_HP_ELEC_AIR-WTR_COP-345_SS-4-KW_Y-2030</t>
  </si>
  <si>
    <t>GNR_HP_ELEC_AIR-WTR_COP-343_LS_Y-2040</t>
  </si>
  <si>
    <t>GNR_HP_ELEC_AIR-WTR_COP-335_SS-4-KW_Y-2020</t>
  </si>
  <si>
    <t>GNR_HP_ELEC_AIR-WTR_COP-330_LS_Y-2030</t>
  </si>
  <si>
    <t>GNR_HP_ELEC_AIR-WTR_COP-325_SS-4-KW</t>
  </si>
  <si>
    <t>GNR_HP_ELEC_AIR-WTR_COP-310_LS_Y-2020</t>
  </si>
  <si>
    <t>AIR_AIR</t>
  </si>
  <si>
    <t>GNR_HP_ELEC_AIR-AIR_COP-490_SS-3-KW_Y-2020</t>
  </si>
  <si>
    <t>GNR_HP_ELEC_AIR-AIR_COP-480_SS-3-KW</t>
  </si>
  <si>
    <t>GNR_HP_ELEC_AIR-AIR_COP-360_SS-4-KW_Y-2050</t>
  </si>
  <si>
    <t>GNR_HP_ELEC_AIR-AIR_COP-350_SS-4-KW_Y-2040</t>
  </si>
  <si>
    <t>GNR_HP_ELEC_AIR-AIR_COP-340_SS-4-KW_Y-2030</t>
  </si>
  <si>
    <t>GNR_GT_NGASCCS_CND_E-44_LS-40-MW_Y-2050</t>
  </si>
  <si>
    <t>GNR_GT_NGASCCS_CND_E-44_LS-40-MW_Y-2040</t>
  </si>
  <si>
    <t>GNR_GT_NGASCCS_CND_E-43_LS-40-MW_Y-2030</t>
  </si>
  <si>
    <t>GNR_GT_NGASCCS_CND_E-42_LS-40-MW_Y-2020</t>
  </si>
  <si>
    <t>GNR_GT_NGASCCS_CND_E-40_SS-5-MW_Y-2050</t>
  </si>
  <si>
    <t>GNR_GT_NGASCCS_CND_E-40_SS-5-MW_Y-2040</t>
  </si>
  <si>
    <t>GNR_GT_NGASCCS_CND_E-39_SS-5-MW_Y-2030</t>
  </si>
  <si>
    <t>GNR_GT_NGASCCS_CND_E-37_SS-5-MW_Y-2020</t>
  </si>
  <si>
    <t>GNR_GT_NGASCCS_BP_E-44_LS-40-MW_Y-2050</t>
  </si>
  <si>
    <t>GNR_GT_NGASCCS_BP_E-44_LS-40-MW_Y-2040</t>
  </si>
  <si>
    <t>GNR_GT_NGASCCS_BP_E-43_LS-40-MW_Y-2030</t>
  </si>
  <si>
    <t>GNR_GT_NGASCCS_BP_E-42_LS-40-MW_Y-2020</t>
  </si>
  <si>
    <t>GNR_GT_NGASCCS_BP_E-40_SS-5-MW_Y-2050</t>
  </si>
  <si>
    <t>GNR_GT_NGASCCS_BP_E-40_SS-5-MW_Y-2040</t>
  </si>
  <si>
    <t>GNR_GT_NGASCCS_BP_E-39_SS-5-MW_Y-2030</t>
  </si>
  <si>
    <t>GNR_GT_NGASCCS_BP_E-37_SS-5-MW_Y-2020</t>
  </si>
  <si>
    <t>GNR_GT_NGAS_CND_E-44_LS-40-MW_Y-2050</t>
  </si>
  <si>
    <t>GNR_GT_NGAS_CND_E-44_LS-40-MW_Y-2040</t>
  </si>
  <si>
    <t>GNR_GT_NGAS_CND_E-43_LS-40-MW_Y-2030</t>
  </si>
  <si>
    <t>GNR_GT_NGAS_CND_E-42_LS-40-MW_Y-2020</t>
  </si>
  <si>
    <t>GNR_GT_NGAS_CND_E-41</t>
  </si>
  <si>
    <t>GNR_GT_NGAS_CND_E-40_SS-5-MW_Y-2050</t>
  </si>
  <si>
    <t>GNR_GT_NGAS_CND_E-40_SS-5-MW_Y-2040</t>
  </si>
  <si>
    <t>GNR_GT_NGAS_CND_E-40</t>
  </si>
  <si>
    <t>GNR_GT_NGAS_CND_E-39_SS-5-MW_Y-2030</t>
  </si>
  <si>
    <t>GNR_GT_NGAS_CND_E-38</t>
  </si>
  <si>
    <t>GNR_GT_NGAS_CND_E-37_SS-5-MW_Y-2020</t>
  </si>
  <si>
    <t>GNR_GT_NGAS_CND_E-35</t>
  </si>
  <si>
    <t>GNR_GT_NGAS_CND_E-33</t>
  </si>
  <si>
    <t>GNR_GT_NGAS_CND_E-32</t>
  </si>
  <si>
    <t>GNR_GT_NGAS_CND_E-31</t>
  </si>
  <si>
    <t>GNR_GT_NGAS_BP_E-47</t>
  </si>
  <si>
    <t>GNR_GT_NGAS_BP_E-44_LS-40-MW_Y-2050</t>
  </si>
  <si>
    <t>GNR_GT_NGAS_BP_E-44_LS-40-MW_Y-2040</t>
  </si>
  <si>
    <t>GNR_GT_NGAS_BP_E-44</t>
  </si>
  <si>
    <t>GNR_GT_NGAS_BP_E-43_LS-40-MW_Y-2030</t>
  </si>
  <si>
    <t>GNR_GT_NGAS_BP_E-43</t>
  </si>
  <si>
    <t>GNR_GT_NGAS_BP_E-42_LS-40-MW_Y-2020</t>
  </si>
  <si>
    <t>GNR_GT_NGAS_BP_E-42</t>
  </si>
  <si>
    <t>GNR_GT_NGAS_BP_E-41</t>
  </si>
  <si>
    <t>GNR_GT_NGAS_BP_E-40_SS-5-MW_Y-2050</t>
  </si>
  <si>
    <t>GNR_GT_NGAS_BP_E-40_SS-5-MW_Y-2040</t>
  </si>
  <si>
    <t>GNR_GT_NGAS_BP_E-39_SS-5-MW_Y-2030</t>
  </si>
  <si>
    <t>GNR_GT_NGAS_BP_E-39</t>
  </si>
  <si>
    <t>GNR_GT_NGAS_BP_E-38</t>
  </si>
  <si>
    <t>GNR_GT_NGAS_BP_E-37_SS-5-MW_Y-2020</t>
  </si>
  <si>
    <t>GNR_GT_NGAS_BP_E-37</t>
  </si>
  <si>
    <t>GNR_GT_NGAS_BP_E-36</t>
  </si>
  <si>
    <t>GNR_GT_NGAS_BP_E-33</t>
  </si>
  <si>
    <t>GNR_GT_NGAS_BP_E-32</t>
  </si>
  <si>
    <t>GNR_GT_NGAS_BP_E-31</t>
  </si>
  <si>
    <t>GNR_GT_NGAS_BP_E-30</t>
  </si>
  <si>
    <t>GNR_GT_NGAS_BP_E-29</t>
  </si>
  <si>
    <t>GNR_GT_NGAS_BP_E-28</t>
  </si>
  <si>
    <t>GNR_GT_NGAS_BP_E-27</t>
  </si>
  <si>
    <t>GNR_GT_NGAS_BP_CB-90</t>
  </si>
  <si>
    <t>GNR_GT_NGAS_BP_CB-80</t>
  </si>
  <si>
    <t>GNR_GT_NGAS_BP_CB-70</t>
  </si>
  <si>
    <t>GNR_GT_NGAS_BP_CB-60</t>
  </si>
  <si>
    <t>GNR_GT_NGAS_BP_CB-50</t>
  </si>
  <si>
    <t>GNR_GT_NGAS_BP_CB-470</t>
  </si>
  <si>
    <t>GNR_GT_NGAS_BP_CB-40</t>
  </si>
  <si>
    <t>GNR_GT_NGAS_BP_CB-30</t>
  </si>
  <si>
    <t>GNR_GT_NGAS_BP_CB-150</t>
  </si>
  <si>
    <t>GNR_GT_LIGHTOIL_CND_E-27</t>
  </si>
  <si>
    <t>GNR_GT_LIGHTOIL_CND_E-26</t>
  </si>
  <si>
    <t>GNR_GT_LIGHTOIL_CND_E-24</t>
  </si>
  <si>
    <t>GNR_GT_FUELOIL_CND_E-36</t>
  </si>
  <si>
    <t>GNR_GT_FUELOIL_CND_E-35</t>
  </si>
  <si>
    <t>GNR_GT_FUELOIL_CND_E-32</t>
  </si>
  <si>
    <t>GNR_GT_FUELOIL_CND_E-31</t>
  </si>
  <si>
    <t>GNR_GT_FUELOIL_CND_E-30</t>
  </si>
  <si>
    <t>GNR_GT_FUELOIL_BP_CB-40</t>
  </si>
  <si>
    <t>GNR_GT_FUELOIL_BP_CB-180</t>
  </si>
  <si>
    <t>GNR_GT_BGAS_BP_E-30</t>
  </si>
  <si>
    <t>GNR_GT_BGAS_BP_CB-30</t>
  </si>
  <si>
    <t>GNR_GT_BGAS_BP_CB-100</t>
  </si>
  <si>
    <t>GEOTHERMAL</t>
  </si>
  <si>
    <t>WASTEHEAT</t>
  </si>
  <si>
    <t>GNR_GEO_HEAT_HO</t>
  </si>
  <si>
    <t>GNR_GEO_HEAT_EO</t>
  </si>
  <si>
    <t>GNR_ES_WTR_PMP</t>
  </si>
  <si>
    <t>ELECTRICITY_BATTERY</t>
  </si>
  <si>
    <t>GNR_ES_ELEC_CAES_E-71_Y-2020</t>
  </si>
  <si>
    <t>GNR_ES_ELEC_CAES_E-60</t>
  </si>
  <si>
    <t>GNR_ES_ELEC_BAT-VRFB_E-78_Y-2020</t>
  </si>
  <si>
    <t>GNR_ES_ELEC_BAT-VRFB_E-70</t>
  </si>
  <si>
    <t>GNR_ES_ELEC_BAT-NAS_E-85_Y-2030</t>
  </si>
  <si>
    <t>GNR_ES_ELEC_BAT-NAS_E-80_Y-2020</t>
  </si>
  <si>
    <t>GNR_ES_ELEC_BAT-LITHIO-PEAK_E-86_Y-2050</t>
  </si>
  <si>
    <t>GNR_ES_ELEC_BAT-LITHIO-PEAK_E-86_Y-2040</t>
  </si>
  <si>
    <t>GNR_ES_ELEC_BAT-LITHIO-PEAK_E-86_Y-2030</t>
  </si>
  <si>
    <t>GNR_ES_ELEC_BAT-LITHIO-PEAK_E-86_Y-2020</t>
  </si>
  <si>
    <t>GNR_ES_ELEC_BAT-LITHIO-GRID_E-86_Y-2050</t>
  </si>
  <si>
    <t>GNR_ES_ELEC_BAT-LITHIO-GRID_E-86_Y-2040</t>
  </si>
  <si>
    <t>GNR_ES_ELEC_BAT-LITHIO-GRID_E-86_Y-2030</t>
  </si>
  <si>
    <t>GNR_ES_ELEC_BAT-LITHIO-GRID_E-86_Y-2020</t>
  </si>
  <si>
    <t>GNR_ES_ELEC_BAT-LEAD_E-85_Y-2030</t>
  </si>
  <si>
    <t>GNR_ES_ELEC_BAT-LEAD_E-82_Y-2020</t>
  </si>
  <si>
    <t>ENGINE_IC</t>
  </si>
  <si>
    <t>GNR_ENG_RETORT-GAS_E-44</t>
  </si>
  <si>
    <t>GNR_ENG_NGASCCS_CND_E-50_Y-2050</t>
  </si>
  <si>
    <t>GNR_ENG_NGASCCS_CND_E-49_Y-2040</t>
  </si>
  <si>
    <t>GNR_ENG_NGASCCS_CND_E-48_Y-2030</t>
  </si>
  <si>
    <t>GNR_ENG_NGASCCS_CND_E-47_Y-2020</t>
  </si>
  <si>
    <t>GNR_ENG_NGASCCS_BP_E-50_Y-2050</t>
  </si>
  <si>
    <t>GNR_ENG_NGASCCS_BP_E-49_Y-2040</t>
  </si>
  <si>
    <t>GNR_ENG_NGASCCS_BP_E-48_Y-2030</t>
  </si>
  <si>
    <t>GNR_ENG_NGASCCS_BP_E-47_Y-2020</t>
  </si>
  <si>
    <t>GNR_ENG_NGAS_EXT_E-44</t>
  </si>
  <si>
    <t>GNR_ENG_NGAS_EXT_E-43</t>
  </si>
  <si>
    <t>GNR_ENG_NGAS_CND_E-50_Y-2050</t>
  </si>
  <si>
    <t>GNR_ENG_NGAS_CND_E-49_Y-2040</t>
  </si>
  <si>
    <t>GNR_ENG_NGAS_CND_E-48_Y-2030</t>
  </si>
  <si>
    <t>GNR_ENG_NGAS_CND_E-47_Y-2020</t>
  </si>
  <si>
    <t>GNR_ENG_NGAS_CND_E-46</t>
  </si>
  <si>
    <t>GNR_ENG_NGAS_CND_E-44</t>
  </si>
  <si>
    <t>GNR_ENG_NGAS_CND_E-41</t>
  </si>
  <si>
    <t>GNR_ENG_NGAS_BP_E-50_Y-2050</t>
  </si>
  <si>
    <t>GNR_ENG_NGAS_BP_E-49_Y-2040</t>
  </si>
  <si>
    <t>GNR_ENG_NGAS_BP_E-48_Y-2030</t>
  </si>
  <si>
    <t>GNR_ENG_NGAS_BP_E-47_Y-2020</t>
  </si>
  <si>
    <t>GNR_ENG_NGAS_BP_E-47</t>
  </si>
  <si>
    <t>GNR_ENG_NGAS_BP_E-46</t>
  </si>
  <si>
    <t>GNR_ENG_NGAS_BP_E-45</t>
  </si>
  <si>
    <t>GNR_ENG_NGAS_BP_E-44</t>
  </si>
  <si>
    <t>GNR_ENG_NGAS_BP_E-43</t>
  </si>
  <si>
    <t>GNR_ENG_NGAS_BP_E-42</t>
  </si>
  <si>
    <t>GNR_ENG_NGAS_BP_E-41</t>
  </si>
  <si>
    <t>GNR_ENG_NGAS_BP_E-40</t>
  </si>
  <si>
    <t>GNR_ENG_NGAS_BP_E-39</t>
  </si>
  <si>
    <t>GNR_ENG_NGAS_BP_E-38</t>
  </si>
  <si>
    <t>GNR_ENG_NGAS_BP_E-37</t>
  </si>
  <si>
    <t>GNR_ENG_NGAS_BP_E-36</t>
  </si>
  <si>
    <t>GNR_ENG_NGAS_BP_E-35</t>
  </si>
  <si>
    <t>GNR_ENG_NGAS_BP_E-34</t>
  </si>
  <si>
    <t>GNR_ENG_NGAS_BP_E-33</t>
  </si>
  <si>
    <t>GNR_ENG_NGAS_BP_CB-100</t>
  </si>
  <si>
    <t>GNR_ENG_LIGHTOIL_CND_E-43</t>
  </si>
  <si>
    <t>GNR_ENG_LIGHTOIL_CND_E-42</t>
  </si>
  <si>
    <t>GNR_ENG_LIGHTOIL_CND_E-41</t>
  </si>
  <si>
    <t>GNR_ENG_LIGHTOIL_CND_E-40</t>
  </si>
  <si>
    <t>GNR_ENG_LIGHTOIL_CND_E-39</t>
  </si>
  <si>
    <t>GNR_ENG_LIGHTOIL_CND_E-38</t>
  </si>
  <si>
    <t>GNR_ENG_LIGHTOIL_CND_E-37</t>
  </si>
  <si>
    <t>GNR_ENG_LIGHTOIL_CND_E-36</t>
  </si>
  <si>
    <t>GNR_ENG_LIGHTOIL_CND_E-34</t>
  </si>
  <si>
    <t>GNR_ENG_LIGHTOIL_CND_E-33</t>
  </si>
  <si>
    <t>GNR_ENG_LIGHTOIL_BP_E-43</t>
  </si>
  <si>
    <t>GNR_ENG_LIGHTOIL_BP_E-39</t>
  </si>
  <si>
    <t>GNR_ENG_LIGHTOIL_BP_E-37</t>
  </si>
  <si>
    <t>GNR_ENG_LIGHTOIL_BP_E-35</t>
  </si>
  <si>
    <t>GNR_ENG_FUELOIL_CND_E-42</t>
  </si>
  <si>
    <t>GNR_ENG_BGAS_EXT_E-33</t>
  </si>
  <si>
    <t>GNR_ENG_BGAS_CND_E-47_Y-2050</t>
  </si>
  <si>
    <t>GNR_ENG_BGAS_CND_E-46_Y-2040</t>
  </si>
  <si>
    <t>GNR_ENG_BGAS_CND_E-45_Y-2030</t>
  </si>
  <si>
    <t>GNR_ENG_BGAS_CND_E-45</t>
  </si>
  <si>
    <t>GNR_ENG_BGAS_CND_E-44</t>
  </si>
  <si>
    <t>GNR_ENG_BGAS_CND_E-43_Y-2020</t>
  </si>
  <si>
    <t>GNR_ENG_BGAS_CND_E-42</t>
  </si>
  <si>
    <t>GNR_ENG_BGAS_CND_E-36</t>
  </si>
  <si>
    <t>GNR_ENG_BGAS_CND_E-35</t>
  </si>
  <si>
    <t>GNR_ENG_BGAS_CND_E-32</t>
  </si>
  <si>
    <t>GNR_ENG_BGAS_BP_E-47_Y-2050</t>
  </si>
  <si>
    <t>GNR_ENG_BGAS_BP_E-46_Y-2040</t>
  </si>
  <si>
    <t>GNR_ENG_BGAS_BP_E-45_Y-2030</t>
  </si>
  <si>
    <t>GNR_ENG_BGAS_BP_E-45</t>
  </si>
  <si>
    <t>GNR_ENG_BGAS_BP_E-43_Y-2020</t>
  </si>
  <si>
    <t>GNR_ENG_BGAS_BP_E-43</t>
  </si>
  <si>
    <t>GNR_ENG_BGAS_BP_E-42</t>
  </si>
  <si>
    <t>GNR_ENG_BGAS_BP_E-41</t>
  </si>
  <si>
    <t>GNR_ENG_BGAS_BP_E-40</t>
  </si>
  <si>
    <t>GNR_ENG_BGAS_BP_E-39</t>
  </si>
  <si>
    <t>GNR_ENG_BGAS_BP_E-38</t>
  </si>
  <si>
    <t>GNR_ENG_BGAS_BP_E-37</t>
  </si>
  <si>
    <t>GNR_ENG_BGAS_BP_E-36</t>
  </si>
  <si>
    <t>GNR_ENG_BGAS_BP_E-35</t>
  </si>
  <si>
    <t>GNR_ENG_BGAS_BP_E-34</t>
  </si>
  <si>
    <t>GNR_ENG_BGAS_BP_E-33</t>
  </si>
  <si>
    <t>GNR_ENG_BGAS_BP_E-32</t>
  </si>
  <si>
    <t>GNR_ENG_BGAS_BP_E-31</t>
  </si>
  <si>
    <t>GNR_ENG_BGAS_BP_E-30</t>
  </si>
  <si>
    <t>GNR_ENG_BGAS_BP_CB-100</t>
  </si>
  <si>
    <t>EXCESS_HEAT</t>
  </si>
  <si>
    <t>GNR_EH_HEAT</t>
  </si>
  <si>
    <t>GNR_CC_NGASCCS_EXT_E-63_LS-100-MW_Y-2050</t>
  </si>
  <si>
    <t>GNR_CC_NGASCCS_EXT_E-62_LS-100-MW_Y-2040</t>
  </si>
  <si>
    <t>GNR_CC_NGASCCS_EXT_E-61_LS-100-MW_Y-2030</t>
  </si>
  <si>
    <t>GNR_CC_NGASCCS_EXT_E-59_LS-100-MW_Y-2020</t>
  </si>
  <si>
    <t>GNR_CC_NGASCCS_CND_E-63_LS-100-MW_Y-2050</t>
  </si>
  <si>
    <t>GNR_CC_NGASCCS_CND_E-62_LS-100-MW_Y-2040</t>
  </si>
  <si>
    <t>GNR_CC_NGASCCS_CND_E-61_LS-100-MW_Y-2030</t>
  </si>
  <si>
    <t>GNR_CC_NGASCCS_CND_E-59_LS-100-MW_Y-2020</t>
  </si>
  <si>
    <t>GNR_CC_NGASCCS_CND_E-55_SS-10-MW_Y-2050</t>
  </si>
  <si>
    <t>GNR_CC_NGASCCS_CND_E-54_SS-10-MW_Y-2040</t>
  </si>
  <si>
    <t>GNR_CC_NGASCCS_CND_E-53_SS-10-MW_Y-2030</t>
  </si>
  <si>
    <t>GNR_CC_NGASCCS_CND_E-51_SS-10-MW_Y-2020</t>
  </si>
  <si>
    <t>GNR_CC_NGASCCS_BP_E-55_SS-10-MW_Y-2050</t>
  </si>
  <si>
    <t>GNR_CC_NGASCCS_BP_E-54_SS-10-MW_Y-2040</t>
  </si>
  <si>
    <t>GNR_CC_NGASCCS_BP_E-53_SS-10-MW_Y-2030</t>
  </si>
  <si>
    <t>GNR_CC_NGASCCS_BP_E-51_SS-10-MW_Y-2020</t>
  </si>
  <si>
    <t>GNR_CC_NGAS_EXT_E-63_LS-100-MW_Y-2050</t>
  </si>
  <si>
    <t>GNR_CC_NGAS_EXT_E-62_LS-100-MW_Y-2040</t>
  </si>
  <si>
    <t>GNR_CC_NGAS_EXT_E-61_LS-100-MW_Y-2030</t>
  </si>
  <si>
    <t>GNR_CC_NGAS_EXT_E-61</t>
  </si>
  <si>
    <t>GNR_CC_NGAS_EXT_E-59_LS-100-MW_Y-2020</t>
  </si>
  <si>
    <t>GNR_CC_NGAS_CND_E-63_LS-100-MW_Y-2050</t>
  </si>
  <si>
    <t>GNR_CC_NGAS_CND_E-62_LS-100-MW_Y-2040</t>
  </si>
  <si>
    <t>GNR_CC_NGAS_CND_E-61_LS-100-MW_Y-2030</t>
  </si>
  <si>
    <t>GNR_CC_NGAS_CND_E-59_LS-100-MW_Y-2020</t>
  </si>
  <si>
    <t>GNR_CC_NGAS_CND_E-58</t>
  </si>
  <si>
    <t>GNR_CC_NGAS_CND_E-57</t>
  </si>
  <si>
    <t>GNR_CC_NGAS_CND_E-56</t>
  </si>
  <si>
    <t>GNR_CC_NGAS_CND_E-55_SS-10-MW_Y-2050</t>
  </si>
  <si>
    <t>GNR_CC_NGAS_CND_E-54_SS-10-MW_Y-2040</t>
  </si>
  <si>
    <t>GNR_CC_NGAS_CND_E-53_SS-10-MW_Y-2030</t>
  </si>
  <si>
    <t>GNR_CC_NGAS_CND_E-52</t>
  </si>
  <si>
    <t>GNR_CC_NGAS_CND_E-51_SS-10-MW_Y-2020</t>
  </si>
  <si>
    <t>GNR_CC_NGAS_CND_E-51</t>
  </si>
  <si>
    <t>GNR_CC_NGAS_CND_E-47</t>
  </si>
  <si>
    <t>GNR_CC_NGAS_CND_E-43</t>
  </si>
  <si>
    <t>GNR_CC_NGAS_CND_E-42</t>
  </si>
  <si>
    <t>GNR_CC_NGAS_CND_E-38</t>
  </si>
  <si>
    <t>GNR_CC_NGAS_BP_E-59</t>
  </si>
  <si>
    <t>GNR_CC_NGAS_BP_E-57</t>
  </si>
  <si>
    <t>GNR_CC_NGAS_BP_E-55_SS-10-MW_Y-2050</t>
  </si>
  <si>
    <t>GNR_CC_NGAS_BP_E-55</t>
  </si>
  <si>
    <t>GNR_CC_NGAS_BP_E-54_SS-10-MW_Y-2040</t>
  </si>
  <si>
    <t>GNR_CC_NGAS_BP_E-53_SS-10-MW_Y-2030</t>
  </si>
  <si>
    <t>GNR_CC_NGAS_BP_E-53</t>
  </si>
  <si>
    <t>GNR_CC_NGAS_BP_E-51_SS-10-MW_Y-2020</t>
  </si>
  <si>
    <t>GNR_CC_NGAS_BP_E-42</t>
  </si>
  <si>
    <t>GNR_CC_NGAS_BP_E-39</t>
  </si>
  <si>
    <t>GNR_CC_NGAS_BP_E-30</t>
  </si>
  <si>
    <t>GNR_CC_NGAS_BP_E-18</t>
  </si>
  <si>
    <t>GNR_CC_NGAS_BP_CB-90</t>
  </si>
  <si>
    <t>GNR_CC_NGAS_BP_CB-110</t>
  </si>
  <si>
    <t>GNR_CC_NGAS_BP_CB-100</t>
  </si>
  <si>
    <t>GNR_CC_FUELOIL_CND_E-38</t>
  </si>
  <si>
    <t>GNR_CC_FUELOIL_BP_E-38</t>
  </si>
  <si>
    <t>GNR_CC_COAL_BP_E-49</t>
  </si>
  <si>
    <t>GNR_CC_COAL_BP_E-47</t>
  </si>
  <si>
    <t>GNR_CC_COAL_BP_E-46</t>
  </si>
  <si>
    <t>GNR_CC_COAL_BP_E-27</t>
  </si>
  <si>
    <t>GNR_BO_WOODWST_E-94</t>
  </si>
  <si>
    <t>GNR_BO_WOODWST_E-91</t>
  </si>
  <si>
    <t>GNR_BO_WOODWST_E-90</t>
  </si>
  <si>
    <t>GNR_BO_WOODWST_E-89</t>
  </si>
  <si>
    <t>GNR_BO_WOODWST_E-86</t>
  </si>
  <si>
    <t>GNR_BO_WOODWST_E-84</t>
  </si>
  <si>
    <t>GNR_BO_WOODWST_E-82</t>
  </si>
  <si>
    <t>GNR_BO_WOODWST_E-113</t>
  </si>
  <si>
    <t>GNR_BO_WOODWST_E-100</t>
  </si>
  <si>
    <t>GNR_BO_WOODPEL_E-90</t>
  </si>
  <si>
    <t>GNR_BO_WOODPEL_E-85_SS-8-KW-FEED_Y-2050</t>
  </si>
  <si>
    <t>GNR_BO_WOODPEL_E-80_SS-8-KW-FEED_Y-2040</t>
  </si>
  <si>
    <t>GNR_BO_WOODPEL_E-80_SS-8-KW-FEED_Y-2030</t>
  </si>
  <si>
    <t>GNR_BO_WOODPEL_E-78_SS-10-KW-FEED_Y-2020</t>
  </si>
  <si>
    <t>GNR_BO_WOODPEL_E-75_SS-12-KW-FEED</t>
  </si>
  <si>
    <t>GNR_BO_WOODPEL_E-102</t>
  </si>
  <si>
    <t>GNR_BO_WOODPEL_E-100_LS-6-MW_Y-2050</t>
  </si>
  <si>
    <t>GNR_BO_WOODPEL_E-100_LS-6-MW_Y-2040</t>
  </si>
  <si>
    <t>GNR_BO_WOODPEL_E-100_LS-6-MW_Y-2030</t>
  </si>
  <si>
    <t>GNR_BO_WOODPEL_E-100_LS-6-MW_Y-2020</t>
  </si>
  <si>
    <t>GNR_BO_WOODPEL_E-100</t>
  </si>
  <si>
    <t>GNR_BO_WOODCHI_E-90</t>
  </si>
  <si>
    <t>GNR_BO_WOODCHI_E-120</t>
  </si>
  <si>
    <t>GNR_BO_WOODCHI_E-119</t>
  </si>
  <si>
    <t>GNR_BO_WOODCHI_E-118</t>
  </si>
  <si>
    <t>GNR_BO_WOODCHI_E-117</t>
  </si>
  <si>
    <t>GNR_BO_WOODCHI_E-115_LS-7-MW_Y-2050</t>
  </si>
  <si>
    <t>GNR_BO_WOODCHI_E-115_LS-7-MW_Y-2040</t>
  </si>
  <si>
    <t>GNR_BO_WOODCHI_E-115_LS-7-MW_Y-2030</t>
  </si>
  <si>
    <t>GNR_BO_WOODCHI_E-115_LS-7-MW_Y-2020</t>
  </si>
  <si>
    <t>GNR_BO_WOODCHI_E-114</t>
  </si>
  <si>
    <t>GNR_BO_WOODCHI_E-113</t>
  </si>
  <si>
    <t>GNR_BO_WOODCHI_E-112</t>
  </si>
  <si>
    <t>GNR_BO_WOODCHI_E-111</t>
  </si>
  <si>
    <t>GNR_BO_WOODCHI_E-110</t>
  </si>
  <si>
    <t>GNR_BO_WOODCHI_E-108</t>
  </si>
  <si>
    <t>GNR_BO_WOODCHI_E-107</t>
  </si>
  <si>
    <t>GNR_BO_WOODCHI_E-106</t>
  </si>
  <si>
    <t>GNR_BO_WOODCHI_E-105</t>
  </si>
  <si>
    <t>GNR_BO_WOODCHI_E-100</t>
  </si>
  <si>
    <t>GNR_BO_WOOD_E-67</t>
  </si>
  <si>
    <t>GNR_BO_WOOD_E-65_SS-6-KW</t>
  </si>
  <si>
    <t>GNR_BO_WOOD_E-108</t>
  </si>
  <si>
    <t>GNR_BO_WOOD_E-100</t>
  </si>
  <si>
    <t>GNR_BO_STRW_E-102_LS-6-MW_Y-2050</t>
  </si>
  <si>
    <t>GNR_BO_STRW_E-102_LS-6-MW_Y-2040</t>
  </si>
  <si>
    <t>GNR_BO_STRW_E-102_LS-6-MW_Y-2030</t>
  </si>
  <si>
    <t>GNR_BO_STRW_E-102_LS-6-MW_Y-2020</t>
  </si>
  <si>
    <t>GNR_BO_STRW_E-102</t>
  </si>
  <si>
    <t>GNR_BO_STRW_E-100</t>
  </si>
  <si>
    <t>GNR_BO_SHALE_E-34</t>
  </si>
  <si>
    <t>GNR_BO_PEAT_E-90</t>
  </si>
  <si>
    <t>GNR_BO_OTHER_E-90</t>
  </si>
  <si>
    <t>GNR_BO_NGASCCS_E-106_MS-5-MW_Y-2050</t>
  </si>
  <si>
    <t>GNR_BO_NGASCCS_E-106_MS-5-MW_Y-2040</t>
  </si>
  <si>
    <t>GNR_BO_NGASCCS_E-106_MS-5-MW_Y-2030</t>
  </si>
  <si>
    <t>GNR_BO_NGASCCS_E-105_MS-5-MW_Y-2020</t>
  </si>
  <si>
    <t>GNR_BO_NGAS_E-99</t>
  </si>
  <si>
    <t>GNR_BO_NGAS_E-98</t>
  </si>
  <si>
    <t>GNR_BO_NGAS_E-97_SS-10-KW_Y-2050</t>
  </si>
  <si>
    <t>GNR_BO_NGAS_E-97</t>
  </si>
  <si>
    <t>GNR_BO_NGAS_E-96_SS-10-KW_Y-2040</t>
  </si>
  <si>
    <t>GNR_BO_NGAS_E-96_SS-10-KW_Y-2030</t>
  </si>
  <si>
    <t>GNR_BO_NGAS_E-95_SS-10-KW_Y-2020</t>
  </si>
  <si>
    <t>GNR_BO_NGAS_E-95_SS-10-KW</t>
  </si>
  <si>
    <t>GNR_BO_NGAS_E-90</t>
  </si>
  <si>
    <t>GNR_BO_NGAS_E-85</t>
  </si>
  <si>
    <t>GNR_BO_NGAS_E-80</t>
  </si>
  <si>
    <t>GNR_BO_NGAS_E-106_MS-5-MW_Y-2050</t>
  </si>
  <si>
    <t>GNR_BO_NGAS_E-106_MS-5-MW_Y-2040</t>
  </si>
  <si>
    <t>GNR_BO_NGAS_E-106_MS-5-MW_Y-2030</t>
  </si>
  <si>
    <t>GNR_BO_NGAS_E-105_MS-5-MW_Y-2020</t>
  </si>
  <si>
    <t>GNR_BO_NGAS_E-105</t>
  </si>
  <si>
    <t>GNR_BO_NGAS_E-104</t>
  </si>
  <si>
    <t>GNR_BO_NGAS_E-103</t>
  </si>
  <si>
    <t>GNR_BO_NGAS_E-102</t>
  </si>
  <si>
    <t>GNR_BO_NGAS_E-101</t>
  </si>
  <si>
    <t>GNR_BO_NGAS_E-100</t>
  </si>
  <si>
    <t>GNR_BO_MSW_E-90</t>
  </si>
  <si>
    <t>GNR_BO_MSW_E-80</t>
  </si>
  <si>
    <t>GNR_BO_MSW_E-106_LS-35-MW-FEED_Y-2050</t>
  </si>
  <si>
    <t>GNR_BO_MSW_E-106_LS-35-MW-FEED_Y-2040</t>
  </si>
  <si>
    <t>GNR_BO_MSW_E-106_LS-35-MW-FEED_Y-2030</t>
  </si>
  <si>
    <t>GNR_BO_MSW_E-106_LS-35-MW-FEED_Y-2020</t>
  </si>
  <si>
    <t>GNR_BO_MSW_E-105</t>
  </si>
  <si>
    <t>GNR_BO_MSW_E-104</t>
  </si>
  <si>
    <t>GNR_BO_MSW_E-100</t>
  </si>
  <si>
    <t>LNG</t>
  </si>
  <si>
    <t>GNR_BO_LNG_E-90</t>
  </si>
  <si>
    <t>GNR_BO_LIGHTOIL_E-98</t>
  </si>
  <si>
    <t>GNR_BO_LIGHTOIL_E-97</t>
  </si>
  <si>
    <t>GNR_BO_LIGHTOIL_E-96</t>
  </si>
  <si>
    <t>GNR_BO_LIGHTOIL_E-95</t>
  </si>
  <si>
    <t>GNR_BO_LIGHTOIL_E-94</t>
  </si>
  <si>
    <t>GNR_BO_LIGHTOIL_E-93</t>
  </si>
  <si>
    <t>GNR_BO_LIGHTOIL_E-92_SS-15-KW</t>
  </si>
  <si>
    <t>GNR_BO_LIGHTOIL_E-92</t>
  </si>
  <si>
    <t>GNR_BO_LIGHTOIL_E-91</t>
  </si>
  <si>
    <t>GNR_BO_LIGHTOIL_E-90</t>
  </si>
  <si>
    <t>GNR_BO_LIGHTOIL_E-89</t>
  </si>
  <si>
    <t>GNR_BO_LIGHTOIL_E-88</t>
  </si>
  <si>
    <t>GNR_BO_LIGHTOIL_E-87</t>
  </si>
  <si>
    <t>GNR_BO_LIGHTOIL_E-86</t>
  </si>
  <si>
    <t>GNR_BO_LIGHTOIL_E-85</t>
  </si>
  <si>
    <t>GNR_BO_LIGHTOIL_E-84</t>
  </si>
  <si>
    <t>GNR_BO_LIGHTOIL_E-83</t>
  </si>
  <si>
    <t>GNR_BO_LIGHTOIL_E-82</t>
  </si>
  <si>
    <t>GNR_BO_LIGHTOIL_E-81</t>
  </si>
  <si>
    <t>GNR_BO_LIGHTOIL_E-79</t>
  </si>
  <si>
    <t>GNR_BO_LIGHTOIL_E-78</t>
  </si>
  <si>
    <t>GNR_BO_LIGHTOIL_E-75</t>
  </si>
  <si>
    <t>GNR_BO_LIGHTOIL_E-73</t>
  </si>
  <si>
    <t>GNR_BO_LIGHTOIL_E-72</t>
  </si>
  <si>
    <t>GNR_BO_LIGHTOIL_E-67</t>
  </si>
  <si>
    <t>GNR_BO_LIGHTOIL_E-120</t>
  </si>
  <si>
    <t>GNR_BO_LIGHTOIL_E-115</t>
  </si>
  <si>
    <t>GNR_BO_LIGHTOIL_E-114</t>
  </si>
  <si>
    <t>GNR_BO_LIGHTOIL_E-110</t>
  </si>
  <si>
    <t>GNR_BO_LIGHTOIL_E-109</t>
  </si>
  <si>
    <t>GNR_BO_LIGHTOIL_E-100</t>
  </si>
  <si>
    <t>GNR_BO_HYDROGEN_E-90</t>
  </si>
  <si>
    <t>GNR_BO_FUELOIL_E-99</t>
  </si>
  <si>
    <t>GNR_BO_FUELOIL_E-95</t>
  </si>
  <si>
    <t>GNR_BO_FUELOIL_E-92</t>
  </si>
  <si>
    <t>GNR_BO_FUELOIL_E-91</t>
  </si>
  <si>
    <t>GNR_BO_FUELOIL_E-90</t>
  </si>
  <si>
    <t>GNR_BO_FUELOIL_E-89</t>
  </si>
  <si>
    <t>GNR_BO_FUELOIL_E-88</t>
  </si>
  <si>
    <t>GNR_BO_FUELOIL_E-85</t>
  </si>
  <si>
    <t>GNR_BO_FUELOIL_E-83</t>
  </si>
  <si>
    <t>GNR_BO_FUELOIL_E-80</t>
  </si>
  <si>
    <t>GNR_BO_FUELOIL_E-61</t>
  </si>
  <si>
    <t>GNR_BO_FUELOIL_E-100</t>
  </si>
  <si>
    <t>GNR_BO_ELEC_E-99_MS-1-MW-FEED_Y-2050</t>
  </si>
  <si>
    <t>GNR_BO_ELEC_E-99_MS-1-MW-FEED_Y-2040</t>
  </si>
  <si>
    <t>GNR_BO_ELEC_E-99_MS-1-MW-FEED_Y-2030</t>
  </si>
  <si>
    <t>GNR_BO_ELEC_E-99_MS-1-MW-FEED_Y-2020</t>
  </si>
  <si>
    <t>GNR_BO_ELEC_E-99_LS-10-MW-FEED_Y-2050</t>
  </si>
  <si>
    <t>GNR_BO_ELEC_E-99_LS-10-MW-FEED_Y-2040</t>
  </si>
  <si>
    <t>GNR_BO_ELEC_E-99_LS-10-MW-FEED_Y-2030</t>
  </si>
  <si>
    <t>GNR_BO_ELEC_E-99_LS-10-MW-FEED_Y-2020</t>
  </si>
  <si>
    <t>GNR_BO_ELEC_E-99</t>
  </si>
  <si>
    <t>GNR_BO_ELEC_E-98</t>
  </si>
  <si>
    <t>GNR_BO_ELEC_E-80</t>
  </si>
  <si>
    <t>GNR_BO_ELEC_E-100_SS-3-KW-FEED_Y-2050</t>
  </si>
  <si>
    <t>GNR_BO_ELEC_E-100_SS-3-KW-FEED_Y-2040</t>
  </si>
  <si>
    <t>GNR_BO_ELEC_E-100_SS-3-KW-FEED_Y-2030</t>
  </si>
  <si>
    <t>GNR_BO_ELEC_E-100_SS-3-KW-FEED_Y-2020</t>
  </si>
  <si>
    <t>GNR_BO_ELEC_E-100_SS-3-KW-FEED</t>
  </si>
  <si>
    <t>GNR_BO_ELEC_E-100</t>
  </si>
  <si>
    <t>GNR_BO_COAL_E-91</t>
  </si>
  <si>
    <t>GNR_BO_COAL_E-90</t>
  </si>
  <si>
    <t>GNR_BO_COAL_E-80</t>
  </si>
  <si>
    <t>GNR_BO_COAL_E-76_SS-15-KW</t>
  </si>
  <si>
    <t>GNR_BO_COAL_E-76</t>
  </si>
  <si>
    <t>GNR_BO_COAL_E-100</t>
  </si>
  <si>
    <t>GNR_BO_BIOIL_E-99</t>
  </si>
  <si>
    <t>GNR_BO_BIOIL_E-97</t>
  </si>
  <si>
    <t>GNR_BO_BIOIL_E-94</t>
  </si>
  <si>
    <t>GNR_BO_BIOIL_E-93</t>
  </si>
  <si>
    <t>GNR_BO_BIOIL_E-92</t>
  </si>
  <si>
    <t>GNR_BO_BIOIL_E-91</t>
  </si>
  <si>
    <t>GNR_BO_BIOIL_E-90</t>
  </si>
  <si>
    <t>GNR_BO_BIOIL_E-86</t>
  </si>
  <si>
    <t>GNR_BO_BIOIL_E-85</t>
  </si>
  <si>
    <t>GNR_BO_BIOIL_E-79</t>
  </si>
  <si>
    <t>GNR_BO_BIOIL_E-75</t>
  </si>
  <si>
    <t>GNR_BO_BIOIL_E-113</t>
  </si>
  <si>
    <t>GNR_BO_BIOIL_E-103</t>
  </si>
  <si>
    <t>GNR_BO_BIOIL_E-102</t>
  </si>
  <si>
    <t>GNR_BO_BIOIL_E-100</t>
  </si>
  <si>
    <t>GNR_BO_BGAS_E-99</t>
  </si>
  <si>
    <t>GNR_BO_BGAS_E-95</t>
  </si>
  <si>
    <t>GNR_BO_BGAS_E-92</t>
  </si>
  <si>
    <t>GNR_BO_BGAS_E-91</t>
  </si>
  <si>
    <t>GNR_BO_BGAS_E-90</t>
  </si>
  <si>
    <t>GNR_BO_BGAS_E-80</t>
  </si>
  <si>
    <t>GNR_BO_BGAS_E-100</t>
  </si>
  <si>
    <t>GNR_BO_BFG_E-90</t>
  </si>
  <si>
    <t>BACKUP_HEAT</t>
  </si>
  <si>
    <t>GNR_BACKUP_HEAT</t>
  </si>
  <si>
    <t>BACKUP_ELECTRICITY</t>
  </si>
  <si>
    <t>GNR_BACKUP_ELECTRICITY</t>
  </si>
  <si>
    <t>GDAN2-1_ST_COAL_BP</t>
  </si>
  <si>
    <t>FR-OFF1_WT_WIND_OFF_L-RG2_Y-2050</t>
  </si>
  <si>
    <t>FR-OFF1_WT_WIND_OFF_L-RG2_Y-2040</t>
  </si>
  <si>
    <t>FR-OFF1_WT_WIND_OFF_L-RG2_Y-2030</t>
  </si>
  <si>
    <t>FR-OFF1_WT_WIND_OFF_L-RG2_Y-2020</t>
  </si>
  <si>
    <t>FI-OFF1_WT_WIND_OFF_L-RG2_Y-2050</t>
  </si>
  <si>
    <t>FI-OFF1_WT_WIND_OFF_L-RG2_Y-2040</t>
  </si>
  <si>
    <t>FI-OFF1_WT_WIND_OFF_L-RG2_Y-2030</t>
  </si>
  <si>
    <t>FI-OFF1_WT_WIND_OFF_L-RG2_Y-2020</t>
  </si>
  <si>
    <t>ES-OFF1_WT_WIND_OFF_L-RG2_Y-2050</t>
  </si>
  <si>
    <t>ES-OFF1_WT_WIND_OFF_L-RG2_Y-2040</t>
  </si>
  <si>
    <t>ES-OFF1_WT_WIND_OFF_L-RG2_Y-2030</t>
  </si>
  <si>
    <t>ES-OFF1_WT_WIND_OFF_L-RG2_Y-2020</t>
  </si>
  <si>
    <t>ES-OFF1_WT_WIND_OFF_L-RG1_Y-2050</t>
  </si>
  <si>
    <t>ES-OFF1_WT_WIND_OFF_L-RG1_Y-2040</t>
  </si>
  <si>
    <t>ES-OFF1_WT_WIND_OFF_L-RG1_Y-2030</t>
  </si>
  <si>
    <t>ES-OFF1_WT_WIND_OFF_L-RG1_Y-2020</t>
  </si>
  <si>
    <t>ENEFIT_ST_RETORT-GAS_CND</t>
  </si>
  <si>
    <t>ENEFIT_RETORT_DUMMY</t>
  </si>
  <si>
    <t>EE-OFF1_WT_WIND_OFF_L-RG2_Y-2050</t>
  </si>
  <si>
    <t>EE-OFF1_WT_WIND_OFF_L-RG2_Y-2040</t>
  </si>
  <si>
    <t>EE-OFF1_WT_WIND_OFF_L-RG2_Y-2030</t>
  </si>
  <si>
    <t>EE-OFF1_WT_WIND_OFF_L-RG2_Y-2020</t>
  </si>
  <si>
    <t>EBAVERE_ST_WOODCHI_BP</t>
  </si>
  <si>
    <t>DOLN-2_ST_COAL_CND</t>
  </si>
  <si>
    <t>DOLN-1_ST_COAL_EXT</t>
  </si>
  <si>
    <t>DK2-OFF1_WT_WIND_OFF_L-RG2_Y-2050</t>
  </si>
  <si>
    <t>DK2-OFF1_WT_WIND_OFF_L-RG2_Y-2040</t>
  </si>
  <si>
    <t>DK2-OFF1_WT_WIND_OFF_L-RG2_Y-2030</t>
  </si>
  <si>
    <t>DK2-OFF1_WT_WIND_OFF_L-RG2_Y-2020</t>
  </si>
  <si>
    <t>DK2-OFF1_WT_WIND_OFF_L-RG1_Y-2050</t>
  </si>
  <si>
    <t>DK2-OFF1_WT_WIND_OFF_L-RG1_Y-2040</t>
  </si>
  <si>
    <t>DK2-OFF1_WT_WIND_OFF_L-RG1_Y-2030</t>
  </si>
  <si>
    <t>DK2-OFF1_WT_WIND_OFF_L-RG1_Y-2020</t>
  </si>
  <si>
    <t>DK1-OFF1_WT_WIND_OFF_L-RG2_Y-2050</t>
  </si>
  <si>
    <t>DK1-OFF1_WT_WIND_OFF_L-RG2_Y-2040</t>
  </si>
  <si>
    <t>DK1-OFF1_WT_WIND_OFF_L-RG2_Y-2030</t>
  </si>
  <si>
    <t>DK1-OFF1_WT_WIND_OFF_L-RG2_Y-2020</t>
  </si>
  <si>
    <t>DK1-OFF1_WT_WIND_OFF_L-RG1_Y-2050</t>
  </si>
  <si>
    <t>DK1-OFF1_WT_WIND_OFF_L-RG1_Y-2040</t>
  </si>
  <si>
    <t>DK1-OFF1_WT_WIND_OFF_L-RG1_Y-2030</t>
  </si>
  <si>
    <t>DK1-OFF1_WT_WIND_OFF_L-RG1_Y-2020</t>
  </si>
  <si>
    <t>DE4-NW-OFF1_WT_WIND_OFF_L-RG2_Y-2050</t>
  </si>
  <si>
    <t>DE4-NW-OFF1_WT_WIND_OFF_L-RG2_Y-2040</t>
  </si>
  <si>
    <t>DE4-NW-OFF1_WT_WIND_OFF_L-RG2_Y-2030</t>
  </si>
  <si>
    <t>DE4-NW-OFF1_WT_WIND_OFF_L-RG2_Y-2020</t>
  </si>
  <si>
    <t>DE4-NW-OFF1_WT_WIND_OFF_L-RG1_Y-2050</t>
  </si>
  <si>
    <t>DE4-NW-OFF1_WT_WIND_OFF_L-RG1_Y-2040</t>
  </si>
  <si>
    <t>DE4-NW-OFF1_WT_WIND_OFF_L-RG1_Y-2030</t>
  </si>
  <si>
    <t>DE4-NW-OFF1_WT_WIND_OFF_L-RG1_Y-2020</t>
  </si>
  <si>
    <t>DE4-NE-OFF1_WT_WIND_OFF_L-RG2_Y-2050</t>
  </si>
  <si>
    <t>DE4-NE-OFF1_WT_WIND_OFF_L-RG2_Y-2040</t>
  </si>
  <si>
    <t>DE4-NE-OFF1_WT_WIND_OFF_L-RG2_Y-2030</t>
  </si>
  <si>
    <t>DE4-NE-OFF1_WT_WIND_OFF_L-RG2_Y-2020</t>
  </si>
  <si>
    <t>CZEC-1_ST_COAL_EXT</t>
  </si>
  <si>
    <t>CORZ-3_ST_COAL_EXT</t>
  </si>
  <si>
    <t>CHOR2-1_ST_COAL_BP</t>
  </si>
  <si>
    <t>BIEL-4_ST_COAL_BP</t>
  </si>
  <si>
    <t>BIAL-4_ST_COAL_CND</t>
  </si>
  <si>
    <t>BIAL-1_ST_STRAW_BP</t>
  </si>
  <si>
    <t>BE-OFF1_WT_WIND_OFF_L-RG2_Y-2050</t>
  </si>
  <si>
    <t>BE-OFF1_WT_WIND_OFF_L-RG2_Y-2040</t>
  </si>
  <si>
    <t>BE-OFF1_WT_WIND_OFF_L-RG2_Y-2030</t>
  </si>
  <si>
    <t>BE-OFF1_WT_WIND_OFF_L-RG2_Y-2020</t>
  </si>
  <si>
    <t>BELC-2_ST_LIGNITE_CON</t>
  </si>
  <si>
    <t>BELC-1_ST_LIGNITE_EXT</t>
  </si>
  <si>
    <t>AUVERE_ST_SHALE_CND</t>
  </si>
  <si>
    <t>AROS7_ST_WOODWST_EXT</t>
  </si>
  <si>
    <t>AROS6_ST_MSW_EXT</t>
  </si>
  <si>
    <t>AROS3_ST_FUELOIL_EXT</t>
  </si>
  <si>
    <t>ANJALANKOSKI_IND-ST_WOODWST_EXT</t>
  </si>
  <si>
    <t>ALYTUS_ENG_NGAS_BP</t>
  </si>
  <si>
    <t>ALHOLMEN2_IND-ST_PEAT_EXT</t>
  </si>
  <si>
    <t>AITTALUOTO_IND-ST_PEAT_EXT</t>
  </si>
  <si>
    <t>AGG-DE4-W_RES_WTR_PMP</t>
  </si>
  <si>
    <t>AGG-DE4-W_ES_ELEC</t>
  </si>
  <si>
    <t>AGG-DE4-S_RES_WTR_PMP</t>
  </si>
  <si>
    <t>AGG-DE4-S_ES_ELEC</t>
  </si>
  <si>
    <t>AGG-DE4-N_RES_WTR_PMP</t>
  </si>
  <si>
    <t>AGG-DE4-N_ES_ELEC</t>
  </si>
  <si>
    <t>AGG-DE4-E_RES_WTR_PMP</t>
  </si>
  <si>
    <t>AGG-DE4-E_ES_ELEC</t>
  </si>
  <si>
    <t>ADAM-2_ST_LIGNITE_CON</t>
  </si>
  <si>
    <t>ADAM-1_ST_LIGNITE_EXT</t>
  </si>
  <si>
    <t>ACHEMA2_ST_NGAS_EXT</t>
  </si>
  <si>
    <t>ACHEMA1_ST_NGAS_EXT</t>
  </si>
  <si>
    <t>GDPLANMAINT</t>
  </si>
  <si>
    <t>GDFOR</t>
  </si>
  <si>
    <t>GDDECOM</t>
  </si>
  <si>
    <t>GDSUBTECHGROUP</t>
  </si>
  <si>
    <t>GDTECHGROUP</t>
  </si>
  <si>
    <t>GDBYPASSC</t>
  </si>
  <si>
    <t>GDUCRAMPD</t>
  </si>
  <si>
    <t>GDUCRAMPU</t>
  </si>
  <si>
    <t>GDUCDURU</t>
  </si>
  <si>
    <t>GDUCDURD</t>
  </si>
  <si>
    <t>GDUCUTMIN</t>
  </si>
  <si>
    <t>GDUCDTMIN</t>
  </si>
  <si>
    <t>GDUCDCOST</t>
  </si>
  <si>
    <t>GDUCF0</t>
  </si>
  <si>
    <t>GDUCCOST0</t>
  </si>
  <si>
    <t>GDUCUCOST</t>
  </si>
  <si>
    <t>GDUCGMIN</t>
  </si>
  <si>
    <t>GDUCUNITSIZE</t>
  </si>
  <si>
    <t>GDUC</t>
  </si>
  <si>
    <t>GDSTOLOSS</t>
  </si>
  <si>
    <t>GDLOADLOSS</t>
  </si>
  <si>
    <t>GDCOMBFCAP</t>
  </si>
  <si>
    <t>GDCOMBKRES</t>
  </si>
  <si>
    <t>GDCOMBSUP</t>
  </si>
  <si>
    <t>GDCOMBSLO</t>
  </si>
  <si>
    <t>GDCOMBSK</t>
  </si>
  <si>
    <t>GDCOMBFSHAREUP</t>
  </si>
  <si>
    <t>GDCOMBFSHARELO</t>
  </si>
  <si>
    <t>GDCOMBGSHAREUP</t>
  </si>
  <si>
    <t>GDCOMBGSHARELO</t>
  </si>
  <si>
    <t>GDCOMBFSHAREK1</t>
  </si>
  <si>
    <t>GDCOMBFUP</t>
  </si>
  <si>
    <t>GDCOMBGSHAREK1</t>
  </si>
  <si>
    <t>GDCOMBGUP</t>
  </si>
  <si>
    <t>GDCOMB</t>
  </si>
  <si>
    <t>GDSTOHUNLD</t>
  </si>
  <si>
    <t>GDSTOHLOAD</t>
  </si>
  <si>
    <t>GDMOTHBALL</t>
  </si>
  <si>
    <t>GDLASTYEAR</t>
  </si>
  <si>
    <t>GDKVARIABL</t>
  </si>
  <si>
    <t xml:space="preserve">GDLIFETIME   </t>
  </si>
  <si>
    <t xml:space="preserve">GDFROMYEAR   </t>
  </si>
  <si>
    <t>GDOMVCOSTIN</t>
  </si>
  <si>
    <t>GDOMVCOST0</t>
  </si>
  <si>
    <t>GDOMFCOST0</t>
  </si>
  <si>
    <t>GDINVCOST0</t>
  </si>
  <si>
    <t>GDDESO2</t>
  </si>
  <si>
    <t>GDNOX</t>
  </si>
  <si>
    <t>GDCH4</t>
  </si>
  <si>
    <t>GDFE</t>
  </si>
  <si>
    <t>GDCB</t>
  </si>
  <si>
    <t>GDCV</t>
  </si>
  <si>
    <t>GDFUEL</t>
  </si>
  <si>
    <t>GDTYPE</t>
  </si>
  <si>
    <t>'Annual planned maintenance (hours)'</t>
  </si>
  <si>
    <t>'Forced Outage Rate (fraction)'</t>
  </si>
  <si>
    <t>Technology allowed to be decomissioned ([0;1])</t>
  </si>
  <si>
    <t>SubTechnology group</t>
  </si>
  <si>
    <t>Technology group</t>
  </si>
  <si>
    <t>CHP turbine can be bypassed for heat production</t>
  </si>
  <si>
    <t>Unit commitment: ramp-down limit (% of capacity/h)</t>
  </si>
  <si>
    <t>Unit commitment: ramp-up limit (% of capacity/h)</t>
  </si>
  <si>
    <t>Unit commitment: duration of start up process (hours)</t>
  </si>
  <si>
    <t>Unit commitment: duration of shut down process (hours)</t>
  </si>
  <si>
    <t>Unit commitment: minimum up time (hours)</t>
  </si>
  <si>
    <t>Unit commitment: minimum down time (hours)</t>
  </si>
  <si>
    <t>Unit commitment: shutdown cost (Money)</t>
  </si>
  <si>
    <t>Unit commitment: fixed hourly fuel use (MWh)</t>
  </si>
  <si>
    <t>Unit commitment: fixed hourly cost (Money/MW)</t>
  </si>
  <si>
    <t>Unit commitment: startup cost (Money)</t>
  </si>
  <si>
    <t>Unit commitment: minimum production (share of nominal capacity)</t>
  </si>
  <si>
    <t>Standard size of unit type (MW)</t>
  </si>
  <si>
    <t>Unit commitment: the unit participates in unit commitment (0/1)</t>
  </si>
  <si>
    <t>Stationary loss from storage (MWh loss per time period/MWh energy content in storage)</t>
  </si>
  <si>
    <t>Loss when loading a storage (MWh loss/MWh loading input)</t>
  </si>
  <si>
    <t>Combination technology, capacity limited by input capacity</t>
  </si>
  <si>
    <t>Combination technology, capacity reserved for specific subunit</t>
  </si>
  <si>
    <t>Combination technology, maximum share of production</t>
  </si>
  <si>
    <t>Combination technology, minimum share of production</t>
  </si>
  <si>
    <t>Combination technology, maximum share of capacity</t>
  </si>
  <si>
    <t>Combination technology</t>
  </si>
  <si>
    <t>Hours to unload storage</t>
  </si>
  <si>
    <t>Hours to load storage</t>
  </si>
  <si>
    <t>Year when a unit is mothballed</t>
  </si>
  <si>
    <t>Technology investment expires from this year (blank or 0 implies no expiration)</t>
  </si>
  <si>
    <t>Capacity is a variable to be found for each year (1/0)</t>
  </si>
  <si>
    <t>Economic lifetime (years)</t>
  </si>
  <si>
    <t>Technology available for investments from this year</t>
  </si>
  <si>
    <t>Variable operating and maintenance cost relative to input (Money/MWh)(default value)</t>
  </si>
  <si>
    <t>Variable operating and maintenance cost relative to output (Money/MWh) (default value)</t>
  </si>
  <si>
    <t>Annual operating and maintenance costs (kMoney/MW)(default value)</t>
  </si>
  <si>
    <t>Investment cost (MMoney/MW)(default value)</t>
  </si>
  <si>
    <t>Degree of desulphoring</t>
  </si>
  <si>
    <t>NOx-factor (mg/MJ)</t>
  </si>
  <si>
    <t>CH4-factor (mg/MJ)</t>
  </si>
  <si>
    <t>Fuel efficiency</t>
  </si>
  <si>
    <t>Cb-value for CHP</t>
  </si>
  <si>
    <t>Cv-value for CHP-Ext</t>
  </si>
  <si>
    <t>Fuel type</t>
  </si>
  <si>
    <t>Generation type</t>
  </si>
  <si>
    <t>*</t>
  </si>
  <si>
    <t>* All are LHV, net</t>
  </si>
  <si>
    <t>* http://www.iea-etsap.org/web/E-TechDS/PDF/E01-coal-fired-power-GS-AD-gct.pdf</t>
  </si>
  <si>
    <t>* http://www.iea-etsap.org/web/E-TechDS/PDF/E05-Biomass%20for%20HP-GS-AD-gct.pdf</t>
  </si>
  <si>
    <t>* http://www.iea.org/publications/freepublications/publication/En_Efficiency_Indicators.pdf</t>
  </si>
  <si>
    <t>* CHP-efficiencies and Cb-value: ETSAP Datatables</t>
  </si>
  <si>
    <t>* Efficiencies are found in the following report</t>
  </si>
  <si>
    <t>* Original data for Germany is kept for the moment</t>
  </si>
  <si>
    <t>* GHSTO: 'Heat seasonal storage technologies'</t>
  </si>
  <si>
    <t>* GETOH: 'Electric heaters, heatpumps, electrolysis plants'</t>
  </si>
  <si>
    <t>* GHOB: 'Heat-only boilers'</t>
  </si>
  <si>
    <t>* (These include heat-only technologies, as well as electric heaters, heat pumps, electrolysis plants)</t>
  </si>
  <si>
    <t>* Original technologies that are kept for the moment:</t>
  </si>
  <si>
    <t>* Updated for all countries except Germany. Original heat-only technologies are kept.</t>
  </si>
  <si>
    <t>TABLE GDATA(GGG,GDATASET)  'Technologies characteristics'</t>
  </si>
  <si>
    <t>GKFX1(AAA,GGG,YYY)=0;</t>
  </si>
  <si>
    <t>GKFX(YYY,AAA,GGG) = GKFX1(AAA,GGG,YYY);</t>
  </si>
  <si>
    <t>*GKFX(YYY,AAA,'Back-up-power') =50000;</t>
  </si>
  <si>
    <t>;</t>
  </si>
  <si>
    <t>.</t>
  </si>
  <si>
    <t>DE4-W_A</t>
  </si>
  <si>
    <t>DE4-S_A</t>
  </si>
  <si>
    <t>DE4-N_A</t>
  </si>
  <si>
    <t>DE4-E_A</t>
  </si>
  <si>
    <t>*Split in ressource grades below</t>
  </si>
  <si>
    <t>*Czech_Republic</t>
  </si>
  <si>
    <t>*Austria</t>
  </si>
  <si>
    <t>*Switzerland</t>
  </si>
  <si>
    <t>*Italy</t>
  </si>
  <si>
    <t>*                                       Non thermal power plants</t>
  </si>
  <si>
    <t>*                                       SWEDEN</t>
  </si>
  <si>
    <t>* Other power-only technologies</t>
  </si>
  <si>
    <t>* Wind power</t>
  </si>
  <si>
    <t>* Run-of-river hydropower</t>
  </si>
  <si>
    <t>* Pumped storage capacity</t>
  </si>
  <si>
    <t>* Pumping turbines</t>
  </si>
  <si>
    <t>* Reservoir hydropower</t>
  </si>
  <si>
    <t>* District heating capacities</t>
  </si>
  <si>
    <t>*                                       NORWAY</t>
  </si>
  <si>
    <t>DE4-W_Offshore</t>
  </si>
  <si>
    <t>DE4-N_Offshore</t>
  </si>
  <si>
    <t>DE4-E_Offshore</t>
  </si>
  <si>
    <t>*                                       GERMANY</t>
  </si>
  <si>
    <t>Capacity end of year</t>
  </si>
  <si>
    <t>Technology</t>
  </si>
  <si>
    <t>AREA</t>
  </si>
  <si>
    <t xml:space="preserve"> 'Capacity of generation technologies'</t>
  </si>
  <si>
    <t>TABLE GKFX1(AAA,GGG,YYY)</t>
  </si>
  <si>
    <t xml:space="preserve"> 'Capacity of generation technologies';</t>
  </si>
  <si>
    <t xml:space="preserve">PARAMETER GKFX(YYY,AAA,GGG) </t>
  </si>
  <si>
    <t>Germany</t>
  </si>
  <si>
    <t>DE5</t>
  </si>
  <si>
    <t xml:space="preserve">BO - ved ikke hvad det er </t>
  </si>
  <si>
    <t>Mørkerød fyldning betyder at den er udløbet inden 2021</t>
  </si>
  <si>
    <t>GT</t>
  </si>
  <si>
    <t>GT = TPP</t>
  </si>
  <si>
    <t>Navn noter</t>
  </si>
  <si>
    <t>CC = CCPP</t>
  </si>
  <si>
    <t>ST = TPP</t>
  </si>
  <si>
    <t>WT = WPP</t>
  </si>
  <si>
    <t>PV = SPP</t>
  </si>
  <si>
    <t>ST - steam turbine</t>
  </si>
  <si>
    <t>ST - steam turbine - biogas</t>
  </si>
  <si>
    <t>Spørgsmål til rasmus: Hvad er BO med e-80?</t>
  </si>
  <si>
    <t>Wind - onshore</t>
  </si>
  <si>
    <t>Wind - offshore</t>
  </si>
  <si>
    <t>CC - combined cycle - BP - naturgas</t>
  </si>
  <si>
    <t>CC - combined cycle - CND- naturgas</t>
  </si>
  <si>
    <t>ENG - biogas engine - CND - biogas</t>
  </si>
  <si>
    <t>GT - Gas turbine single cycle - heavy fuel oil</t>
  </si>
  <si>
    <t>GT - Gas turbine single cycle - naturgas</t>
  </si>
  <si>
    <t>Codes</t>
  </si>
  <si>
    <t>AP</t>
  </si>
  <si>
    <t>Advanced Pulverized</t>
  </si>
  <si>
    <t>Gas Turbine single Cycle</t>
  </si>
  <si>
    <t>GE</t>
  </si>
  <si>
    <t>Gas Engine</t>
  </si>
  <si>
    <t>ST</t>
  </si>
  <si>
    <t>Steam Turbine</t>
  </si>
  <si>
    <t>Stirling Engines</t>
  </si>
  <si>
    <t>HP</t>
  </si>
  <si>
    <t>Heat Pumps</t>
  </si>
  <si>
    <t>BO</t>
  </si>
  <si>
    <t>Boiler plant</t>
  </si>
  <si>
    <t>EB</t>
  </si>
  <si>
    <t>Electri boilers</t>
  </si>
  <si>
    <t>Money: See source</t>
  </si>
  <si>
    <t>EFF: From Balmorel</t>
  </si>
  <si>
    <t>ELCNGA, ELCSNG</t>
  </si>
  <si>
    <t>ERWINWON1N</t>
  </si>
  <si>
    <t>ERWINWON2N</t>
  </si>
  <si>
    <t>ERWINNOF1N</t>
  </si>
  <si>
    <t>ERWINWOF1N</t>
  </si>
  <si>
    <t>*ERWAWAVELCN1</t>
  </si>
  <si>
    <t>GA</t>
  </si>
  <si>
    <t>CHPR~FX</t>
  </si>
  <si>
    <t>*EMISSIONS~ELCCH4</t>
  </si>
  <si>
    <t>STOCK~2012</t>
  </si>
  <si>
    <t>Technologies operating from 2012 to 2050.</t>
  </si>
  <si>
    <t>https://www.hydropower.org/country-profiles/germany</t>
  </si>
  <si>
    <t>ELCC, HETC</t>
  </si>
  <si>
    <t>DE4</t>
  </si>
  <si>
    <t>DE3</t>
  </si>
  <si>
    <t>DE2</t>
  </si>
  <si>
    <t>Share-I~UP~2040</t>
  </si>
  <si>
    <t>DTU -Balmorel, DEA technology catalogue</t>
  </si>
  <si>
    <t>CHPRUP</t>
  </si>
  <si>
    <t>*INVCOST</t>
  </si>
  <si>
    <t>*STOCK~2080</t>
  </si>
  <si>
    <t>ERHYDELCROR1N</t>
  </si>
  <si>
    <t>Hydro run of river plant new</t>
  </si>
  <si>
    <t>* all FUELOIL -&gt; NATGAS power plants regarding cost</t>
  </si>
  <si>
    <t>ELLC</t>
  </si>
  <si>
    <t>ELCURN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</si>
</sst>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
    <numFmt numFmtId="172" formatCode="_ * #,##0.00_ ;_ * \-#,##0.00_ ;_ * &quot;-&quot;??_ ;_ @_ "/>
    <numFmt numFmtId="173" formatCode="#,##0.000"/>
    <numFmt numFmtId="174" formatCode="_(* #,##0.00_);_(* \(#,##0.00\);_(* &quot;-&quot;??_);_(@_)"/>
    <numFmt numFmtId="175" formatCode="0.00000"/>
    <numFmt numFmtId="176" formatCode="_ * #,##0_ ;_ * \-#,##0_ ;_ * &quot;-&quot;??_ ;_ @_ "/>
    <numFmt numFmtId="177" formatCode="#,##0;\-#,##0;0\ \ "/>
    <numFmt numFmtId="178" formatCode="#,##0.0;\-#,##0.0;0.0\ \ "/>
    <numFmt numFmtId="179" formatCode="0.000;\-0.000;0\ \ \ \ \ \ \ \ "/>
  </numFmts>
  <fonts count="85">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11"/>
      <color theme="1"/>
      <name val="Times New Roman"/>
      <family val="1"/>
      <charset val="204"/>
    </font>
    <font>
      <b/>
      <sz val="11"/>
      <color indexed="8"/>
      <name val="Times New Roman"/>
      <family val="1"/>
      <charset val="204"/>
    </font>
    <font>
      <b/>
      <sz val="9"/>
      <color rgb="FF000000"/>
      <name val="Tahoma"/>
      <family val="2"/>
    </font>
    <font>
      <sz val="9"/>
      <color rgb="FF000000"/>
      <name val="Tahoma"/>
      <family val="2"/>
    </font>
    <font>
      <sz val="11"/>
      <name val="Calibri"/>
      <family val="2"/>
      <scheme val="minor"/>
    </font>
    <font>
      <sz val="9"/>
      <color theme="1"/>
      <name val="Verdana"/>
      <family val="2"/>
    </font>
    <font>
      <sz val="9"/>
      <name val="Arial"/>
      <family val="2"/>
    </font>
    <font>
      <sz val="8"/>
      <color indexed="8"/>
      <name val="Calibri"/>
      <family val="2"/>
    </font>
    <font>
      <sz val="11"/>
      <color rgb="FFFF0000"/>
      <name val="Calibri"/>
      <family val="2"/>
    </font>
    <font>
      <u/>
      <sz val="11"/>
      <color theme="10"/>
      <name val="Calibri"/>
      <family val="2"/>
    </font>
    <font>
      <u/>
      <sz val="8"/>
      <color indexed="12"/>
      <name val="Calibri"/>
      <family val="2"/>
    </font>
    <font>
      <b/>
      <sz val="8"/>
      <color indexed="10"/>
      <name val="Calibri"/>
      <family val="2"/>
    </font>
    <font>
      <b/>
      <sz val="8"/>
      <color indexed="8"/>
      <name val="Calibri"/>
      <family val="2"/>
    </font>
    <font>
      <sz val="11"/>
      <name val="Calibri"/>
      <family val="2"/>
    </font>
    <font>
      <sz val="11"/>
      <color rgb="FF3F3F76"/>
      <name val="Calibri"/>
      <family val="2"/>
      <scheme val="minor"/>
    </font>
    <font>
      <sz val="11"/>
      <color indexed="23"/>
      <name val="Calibri"/>
      <family val="2"/>
    </font>
    <font>
      <sz val="8"/>
      <name val="Calibri"/>
      <family val="2"/>
    </font>
    <font>
      <b/>
      <sz val="11"/>
      <color theme="1"/>
      <name val="Calibri"/>
      <family val="2"/>
      <scheme val="minor"/>
    </font>
    <font>
      <sz val="10"/>
      <color rgb="FF000000"/>
      <name val="Calibri"/>
      <family val="2"/>
    </font>
    <font>
      <sz val="10"/>
      <color rgb="FF000000"/>
      <name val="Helvetica Neue"/>
      <family val="2"/>
    </font>
  </fonts>
  <fills count="52">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theme="8" tint="0.59999389629810485"/>
        <bgColor indexed="64"/>
      </patternFill>
    </fill>
    <fill>
      <patternFill patternType="solid">
        <fgColor rgb="FFFFCC99"/>
      </patternFill>
    </fill>
    <fill>
      <patternFill patternType="solid">
        <fgColor rgb="FFC00000"/>
        <bgColor indexed="64"/>
      </patternFill>
    </fill>
    <fill>
      <patternFill patternType="solid">
        <fgColor theme="0" tint="-0.249977111117893"/>
        <bgColor indexed="64"/>
      </patternFill>
    </fill>
    <fill>
      <patternFill patternType="solid">
        <fgColor rgb="FFD9D9D9"/>
        <bgColor rgb="FF000000"/>
      </patternFill>
    </fill>
  </fills>
  <borders count="52">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top/>
      <bottom style="thin">
        <color theme="1"/>
      </bottom>
      <diagonal/>
    </border>
    <border>
      <left/>
      <right style="thin">
        <color indexed="64"/>
      </right>
      <top style="thin">
        <color indexed="64"/>
      </top>
      <bottom style="thin">
        <color indexed="64"/>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indexed="64"/>
      </top>
      <bottom/>
      <diagonal/>
    </border>
  </borders>
  <cellStyleXfs count="475">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2" fontId="1" fillId="0" borderId="0" applyFont="0" applyFill="0" applyBorder="0" applyAlignment="0" applyProtection="0"/>
    <xf numFmtId="0" fontId="15" fillId="0" borderId="0"/>
    <xf numFmtId="0" fontId="59" fillId="0" borderId="0"/>
    <xf numFmtId="0" fontId="60" fillId="0" borderId="0"/>
    <xf numFmtId="174" fontId="8" fillId="0" borderId="0" applyFont="0" applyFill="0" applyBorder="0" applyAlignment="0" applyProtection="0"/>
    <xf numFmtId="9" fontId="1" fillId="0" borderId="0" applyFont="0" applyFill="0" applyBorder="0" applyAlignment="0" applyProtection="0"/>
    <xf numFmtId="0" fontId="1" fillId="0" borderId="0"/>
    <xf numFmtId="0" fontId="70" fillId="0" borderId="0"/>
    <xf numFmtId="0" fontId="74" fillId="0" borderId="0" applyNumberFormat="0" applyFill="0" applyBorder="0" applyAlignment="0" applyProtection="0">
      <alignment vertical="top"/>
      <protection locked="0"/>
    </xf>
    <xf numFmtId="0" fontId="60" fillId="0" borderId="0"/>
    <xf numFmtId="174" fontId="1" fillId="0" borderId="0" applyFont="0" applyFill="0" applyBorder="0" applyAlignment="0" applyProtection="0"/>
    <xf numFmtId="174" fontId="1" fillId="0" borderId="0" applyFont="0" applyFill="0" applyBorder="0" applyAlignment="0" applyProtection="0"/>
    <xf numFmtId="0" fontId="79" fillId="48" borderId="1" applyNumberFormat="0" applyAlignment="0" applyProtection="0"/>
  </cellStyleXfs>
  <cellXfs count="394">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1"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1"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1"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1"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1"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1"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1"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1"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1"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1"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1"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1"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1"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1"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1"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1"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59" fillId="0" borderId="0" xfId="464"/>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1"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3"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1"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1" fontId="56" fillId="0" borderId="0" xfId="0" applyNumberFormat="1" applyFont="1" applyBorder="1" applyAlignment="1">
      <alignment horizontal="right"/>
    </xf>
    <xf numFmtId="0" fontId="57" fillId="0" borderId="0" xfId="456" applyFont="1"/>
    <xf numFmtId="0" fontId="65"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5"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6" fillId="0" borderId="0" xfId="454" applyFont="1"/>
    <xf numFmtId="0" fontId="57" fillId="0" borderId="28" xfId="454" applyFont="1" applyBorder="1" applyAlignment="1">
      <alignment horizontal="center"/>
    </xf>
    <xf numFmtId="171"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1" fontId="55" fillId="0" borderId="38" xfId="0" applyNumberFormat="1" applyFont="1" applyBorder="1" applyAlignment="1">
      <alignment horizontal="right"/>
    </xf>
    <xf numFmtId="171" fontId="55" fillId="0" borderId="37" xfId="0" applyNumberFormat="1" applyFont="1" applyBorder="1" applyAlignment="1">
      <alignment horizontal="right"/>
    </xf>
    <xf numFmtId="171" fontId="55" fillId="0" borderId="25" xfId="0" applyNumberFormat="1" applyFont="1" applyBorder="1" applyAlignment="1">
      <alignment horizontal="right"/>
    </xf>
    <xf numFmtId="171" fontId="55" fillId="0" borderId="29" xfId="0" applyNumberFormat="1" applyFont="1" applyBorder="1" applyAlignment="1">
      <alignment horizontal="right"/>
    </xf>
    <xf numFmtId="171" fontId="65" fillId="0" borderId="25" xfId="0" applyNumberFormat="1" applyFont="1" applyBorder="1" applyAlignment="1">
      <alignment horizontal="right"/>
    </xf>
    <xf numFmtId="171" fontId="65" fillId="0" borderId="29" xfId="0" applyNumberFormat="1" applyFont="1" applyBorder="1" applyAlignment="1">
      <alignment horizontal="right"/>
    </xf>
    <xf numFmtId="171" fontId="65" fillId="0" borderId="27" xfId="0" applyNumberFormat="1" applyFont="1" applyBorder="1" applyAlignment="1">
      <alignment horizontal="right"/>
    </xf>
    <xf numFmtId="171" fontId="55" fillId="0" borderId="27" xfId="0" applyNumberFormat="1" applyFont="1" applyBorder="1" applyAlignment="1">
      <alignment horizontal="right"/>
    </xf>
    <xf numFmtId="171" fontId="65" fillId="0" borderId="26" xfId="0" applyNumberFormat="1" applyFont="1" applyBorder="1" applyAlignment="1">
      <alignment horizontal="right"/>
    </xf>
    <xf numFmtId="0" fontId="0" fillId="47" borderId="0" xfId="0" applyFill="1"/>
    <xf numFmtId="0" fontId="1" fillId="0" borderId="0" xfId="457"/>
    <xf numFmtId="174" fontId="8" fillId="0" borderId="0" xfId="466" applyFont="1"/>
    <xf numFmtId="9" fontId="1" fillId="0" borderId="0" xfId="457" applyNumberFormat="1"/>
    <xf numFmtId="0" fontId="0" fillId="0" borderId="0" xfId="467" applyNumberFormat="1" applyFont="1" applyFill="1"/>
    <xf numFmtId="9" fontId="0" fillId="0" borderId="0" xfId="467" applyFont="1" applyFill="1"/>
    <xf numFmtId="0" fontId="1" fillId="0" borderId="46" xfId="457" applyBorder="1"/>
    <xf numFmtId="0" fontId="60" fillId="0" borderId="0" xfId="457" applyFont="1"/>
    <xf numFmtId="0" fontId="69" fillId="0" borderId="0" xfId="457" applyFont="1"/>
    <xf numFmtId="175" fontId="69" fillId="0" borderId="0" xfId="457" applyNumberFormat="1" applyFont="1"/>
    <xf numFmtId="0" fontId="1" fillId="0" borderId="23" xfId="457" applyBorder="1"/>
    <xf numFmtId="0" fontId="1" fillId="0" borderId="0" xfId="457" applyAlignment="1">
      <alignment vertical="top" wrapText="1"/>
    </xf>
    <xf numFmtId="9" fontId="0" fillId="0" borderId="0" xfId="467" applyFont="1" applyFill="1" applyBorder="1"/>
    <xf numFmtId="0" fontId="0" fillId="0" borderId="0" xfId="467" applyNumberFormat="1" applyFont="1" applyFill="1" applyBorder="1"/>
    <xf numFmtId="3" fontId="1" fillId="0" borderId="0" xfId="457" applyNumberFormat="1"/>
    <xf numFmtId="165" fontId="1" fillId="0" borderId="0" xfId="457" applyNumberFormat="1"/>
    <xf numFmtId="0" fontId="0" fillId="0" borderId="0" xfId="468" applyFont="1"/>
    <xf numFmtId="0" fontId="71" fillId="0" borderId="0" xfId="469" applyFont="1"/>
    <xf numFmtId="1" fontId="1" fillId="0" borderId="0" xfId="457" applyNumberFormat="1"/>
    <xf numFmtId="0" fontId="72" fillId="0" borderId="0" xfId="457" applyFont="1" applyAlignment="1">
      <alignment horizontal="left"/>
    </xf>
    <xf numFmtId="0" fontId="72" fillId="0" borderId="0" xfId="457" applyFont="1" applyAlignment="1">
      <alignment wrapText="1"/>
    </xf>
    <xf numFmtId="0" fontId="72" fillId="0" borderId="0" xfId="457" quotePrefix="1" applyFont="1" applyAlignment="1">
      <alignment wrapText="1"/>
    </xf>
    <xf numFmtId="0" fontId="8" fillId="0" borderId="0" xfId="457" quotePrefix="1" applyFont="1" applyAlignment="1">
      <alignment wrapText="1"/>
    </xf>
    <xf numFmtId="0" fontId="8" fillId="0" borderId="0" xfId="457" applyFont="1" applyAlignment="1">
      <alignment wrapText="1"/>
    </xf>
    <xf numFmtId="0" fontId="73" fillId="0" borderId="0" xfId="457" applyFont="1" applyAlignment="1">
      <alignment wrapText="1"/>
    </xf>
    <xf numFmtId="0" fontId="1" fillId="0" borderId="0" xfId="457" applyAlignment="1">
      <alignment wrapText="1"/>
    </xf>
    <xf numFmtId="0" fontId="72" fillId="0" borderId="0" xfId="457" applyFont="1" applyAlignment="1">
      <alignment horizontal="left" wrapText="1"/>
    </xf>
    <xf numFmtId="0" fontId="72" fillId="0" borderId="0" xfId="457" applyFont="1"/>
    <xf numFmtId="174" fontId="72" fillId="0" borderId="0" xfId="466" applyFont="1"/>
    <xf numFmtId="0" fontId="75" fillId="0" borderId="0" xfId="470" applyFont="1" applyAlignment="1" applyProtection="1">
      <alignment horizontal="left"/>
    </xf>
    <xf numFmtId="0" fontId="72" fillId="0" borderId="0" xfId="457" quotePrefix="1" applyFont="1"/>
    <xf numFmtId="0" fontId="76" fillId="0" borderId="0" xfId="457" applyFont="1" applyAlignment="1">
      <alignment horizontal="left"/>
    </xf>
    <xf numFmtId="0" fontId="77" fillId="0" borderId="0" xfId="457" applyFont="1"/>
    <xf numFmtId="0" fontId="1" fillId="0" borderId="0" xfId="457" applyAlignment="1">
      <alignment horizontal="left"/>
    </xf>
    <xf numFmtId="2" fontId="1" fillId="0" borderId="0" xfId="457" applyNumberFormat="1"/>
    <xf numFmtId="0" fontId="28" fillId="0" borderId="0" xfId="457" applyFont="1"/>
    <xf numFmtId="176" fontId="1" fillId="0" borderId="0" xfId="457" applyNumberFormat="1"/>
    <xf numFmtId="0" fontId="78" fillId="0" borderId="0" xfId="457" applyFont="1" applyAlignment="1">
      <alignment horizontal="left"/>
    </xf>
    <xf numFmtId="0" fontId="78" fillId="0" borderId="0" xfId="457" applyFont="1"/>
    <xf numFmtId="0" fontId="1" fillId="0" borderId="7" xfId="457" applyBorder="1"/>
    <xf numFmtId="0" fontId="28" fillId="0" borderId="47" xfId="457" applyFont="1" applyBorder="1"/>
    <xf numFmtId="0" fontId="1" fillId="0" borderId="17" xfId="457" applyBorder="1"/>
    <xf numFmtId="0" fontId="28" fillId="0" borderId="17" xfId="457" applyFont="1" applyBorder="1"/>
    <xf numFmtId="0" fontId="28" fillId="0" borderId="25" xfId="457" applyFont="1" applyBorder="1"/>
    <xf numFmtId="0" fontId="1" fillId="0" borderId="24" xfId="457" applyBorder="1"/>
    <xf numFmtId="0" fontId="80" fillId="0" borderId="0" xfId="457" applyFont="1" applyAlignment="1">
      <alignment horizontal="right"/>
    </xf>
    <xf numFmtId="0" fontId="80" fillId="0" borderId="7" xfId="457" applyFont="1" applyBorder="1" applyAlignment="1">
      <alignment horizontal="right"/>
    </xf>
    <xf numFmtId="0" fontId="28" fillId="0" borderId="0" xfId="457" applyFont="1" applyAlignment="1">
      <alignment horizontal="left"/>
    </xf>
    <xf numFmtId="0" fontId="1" fillId="49" borderId="0" xfId="457" applyFill="1"/>
    <xf numFmtId="0" fontId="82" fillId="0" borderId="0" xfId="457" applyFont="1" applyAlignment="1">
      <alignment horizontal="left"/>
    </xf>
    <xf numFmtId="0" fontId="1" fillId="37" borderId="0" xfId="457" applyFill="1"/>
    <xf numFmtId="0" fontId="82" fillId="0" borderId="24" xfId="0" applyFont="1" applyBorder="1"/>
    <xf numFmtId="0" fontId="0" fillId="0" borderId="48" xfId="0" applyBorder="1"/>
    <xf numFmtId="0" fontId="0" fillId="0" borderId="23" xfId="0" applyBorder="1"/>
    <xf numFmtId="0" fontId="0" fillId="0" borderId="7" xfId="0" applyBorder="1"/>
    <xf numFmtId="0" fontId="0" fillId="0" borderId="49" xfId="0" applyBorder="1"/>
    <xf numFmtId="0" fontId="0" fillId="0" borderId="50" xfId="0" applyBorder="1"/>
    <xf numFmtId="0" fontId="59" fillId="0" borderId="0" xfId="464" applyFont="1"/>
    <xf numFmtId="0" fontId="19" fillId="0" borderId="0" xfId="201"/>
    <xf numFmtId="0" fontId="0" fillId="50" borderId="0" xfId="0" applyFont="1" applyFill="1" applyBorder="1"/>
    <xf numFmtId="0" fontId="1" fillId="50" borderId="0" xfId="457" applyFill="1"/>
    <xf numFmtId="0" fontId="0" fillId="50" borderId="0" xfId="0" applyFont="1" applyFill="1" applyBorder="1" applyAlignment="1">
      <alignment horizontal="left"/>
    </xf>
    <xf numFmtId="2" fontId="0" fillId="50" borderId="0" xfId="0" applyNumberFormat="1" applyFont="1" applyFill="1" applyBorder="1"/>
    <xf numFmtId="2" fontId="0" fillId="50" borderId="0" xfId="0" applyNumberFormat="1" applyFont="1" applyFill="1" applyBorder="1" applyAlignment="1"/>
    <xf numFmtId="170" fontId="0" fillId="50" borderId="0" xfId="0" applyNumberFormat="1" applyFont="1" applyFill="1" applyBorder="1"/>
    <xf numFmtId="165" fontId="0" fillId="50" borderId="0" xfId="0" applyNumberFormat="1" applyFont="1" applyFill="1" applyBorder="1"/>
    <xf numFmtId="1" fontId="0" fillId="50" borderId="0" xfId="0" applyNumberFormat="1" applyFont="1" applyFill="1" applyBorder="1"/>
    <xf numFmtId="0" fontId="0" fillId="50" borderId="0" xfId="0" applyFont="1" applyFill="1"/>
    <xf numFmtId="170" fontId="83" fillId="51" borderId="0" xfId="0" applyNumberFormat="1" applyFont="1" applyFill="1"/>
    <xf numFmtId="165" fontId="83" fillId="51" borderId="0" xfId="0" applyNumberFormat="1" applyFont="1" applyFill="1"/>
    <xf numFmtId="0" fontId="1" fillId="0" borderId="0" xfId="457" applyNumberFormat="1"/>
    <xf numFmtId="0" fontId="1" fillId="0" borderId="0" xfId="201" applyFont="1"/>
    <xf numFmtId="0" fontId="84" fillId="0" borderId="0" xfId="0" applyFont="1"/>
    <xf numFmtId="0" fontId="0" fillId="50" borderId="0" xfId="0" applyFill="1"/>
    <xf numFmtId="0" fontId="0" fillId="45" borderId="0" xfId="0" applyFill="1"/>
    <xf numFmtId="0" fontId="0" fillId="0" borderId="0" xfId="0" applyNumberFormat="1" applyFont="1"/>
    <xf numFmtId="0" fontId="1" fillId="37" borderId="0" xfId="457" applyNumberFormat="1" applyFill="1"/>
    <xf numFmtId="0" fontId="0" fillId="45" borderId="0" xfId="0" applyFont="1" applyFill="1"/>
    <xf numFmtId="0" fontId="0" fillId="45" borderId="0" xfId="0" applyNumberFormat="1" applyFont="1" applyFill="1"/>
    <xf numFmtId="0" fontId="7" fillId="7" borderId="51" xfId="0" applyFont="1" applyFill="1" applyBorder="1" applyAlignment="1">
      <alignment horizontal="center" vertical="center" wrapText="1"/>
    </xf>
    <xf numFmtId="169" fontId="0" fillId="0" borderId="0" xfId="0" quotePrefix="1" applyNumberFormat="1" applyFont="1" applyFill="1" applyBorder="1"/>
    <xf numFmtId="177" fontId="7" fillId="11" borderId="0" xfId="0" applyNumberFormat="1" applyFont="1" applyFill="1"/>
    <xf numFmtId="178" fontId="7" fillId="11" borderId="7" xfId="0" applyNumberFormat="1" applyFont="1" applyFill="1" applyBorder="1"/>
    <xf numFmtId="1" fontId="7" fillId="11" borderId="0" xfId="0" applyNumberFormat="1" applyFont="1" applyFill="1"/>
    <xf numFmtId="2" fontId="69" fillId="0" borderId="0" xfId="452" applyNumberFormat="1" applyFont="1"/>
    <xf numFmtId="179" fontId="7" fillId="11" borderId="0" xfId="0" applyNumberFormat="1" applyFont="1" applyFill="1"/>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5" fillId="0" borderId="25" xfId="454" applyFont="1" applyBorder="1" applyAlignment="1">
      <alignment horizontal="center" vertical="center" wrapText="1"/>
    </xf>
    <xf numFmtId="0" fontId="65"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xf numFmtId="0" fontId="37" fillId="47" borderId="0" xfId="0" applyFont="1" applyFill="1"/>
    <xf numFmtId="0" fontId="15" fillId="47" borderId="0" xfId="0" applyFont="1" applyFill="1"/>
    <xf numFmtId="2" fontId="15" fillId="47" borderId="0" xfId="0" applyNumberFormat="1" applyFont="1" applyFill="1"/>
    <xf numFmtId="170" fontId="15" fillId="47" borderId="0" xfId="0" applyNumberFormat="1" applyFont="1" applyFill="1"/>
    <xf numFmtId="165" fontId="15" fillId="47" borderId="0" xfId="0" applyNumberFormat="1" applyFont="1" applyFill="1"/>
    <xf numFmtId="0" fontId="59" fillId="47" borderId="0" xfId="464" applyFill="1"/>
  </cellXfs>
  <cellStyles count="475">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12 2 2 2 2" xfId="466" xr:uid="{47351119-CF16-4D4F-B429-C2394070532B}"/>
    <cellStyle name="Comma 2 2 8" xfId="472" xr:uid="{098F8053-63CC-A44F-A723-E57547D28CE5}"/>
    <cellStyle name="Comma 25 3" xfId="473" xr:uid="{69EF4D2E-FF2C-F34D-933B-14470D03DC9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Input 3" xfId="474" xr:uid="{32DFBA8F-69DE-9347-8225-9923E22E13AA}"/>
    <cellStyle name="Link" xfId="470" builtinId="8"/>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2 5" xfId="468" xr:uid="{60199657-B0D2-CB40-9FA4-D9C15F1230DB}"/>
    <cellStyle name="Normal 28 2" xfId="471" xr:uid="{5F113600-6815-4D47-B815-E4BC680A2175}"/>
    <cellStyle name="Normal 3" xfId="202" xr:uid="{00000000-0005-0000-0000-0000CF000000}"/>
    <cellStyle name="Normal 3 12" xfId="469" xr:uid="{15DB3A2F-A702-F34B-9582-5EF129AC5CA2}"/>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Procent 2" xfId="467" xr:uid="{06028C80-3070-8646-87EC-E4C14FEBF89E}"/>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tyles" Target="styles.xml"/><Relationship Id="rId30"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8" totalsRowShown="0">
  <autoFilter ref="B2:AM58" xr:uid="{E51919D8-7841-424B-9163-B4F84EBD7AB1}"/>
  <sortState xmlns:xlrd2="http://schemas.microsoft.com/office/spreadsheetml/2017/richdata2" ref="B3:AM57">
    <sortCondition ref="AE2:AE57"/>
  </sortState>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4C9D3F-D346-924A-8B34-B60CC2ACF917}" name="Table11" displayName="Table11" ref="B2:AO138" totalsRowShown="0">
  <tableColumns count="40">
    <tableColumn id="1" xr3:uid="{B28C39F1-70F3-C74E-913D-8EAE77E06C81}" name="TechName"/>
    <tableColumn id="2" xr3:uid="{FFA8967E-DDF5-6F4F-A6CB-B6467841742B}" name="*TechDesc"/>
    <tableColumn id="3" xr3:uid="{1B82C240-F8A5-BF44-A354-3650F6B6D080}" name="Comm-IN"/>
    <tableColumn id="4" xr3:uid="{8DD293DE-196A-3346-A953-2F4794D58F9A}" name="Comm-OUT"/>
    <tableColumn id="5" xr3:uid="{B5E9439F-34DF-6E46-894E-8B963A434837}" name="CURR"/>
    <tableColumn id="6" xr3:uid="{41C56559-F316-334B-B45A-00DEE5B0003B}" name="YEAR"/>
    <tableColumn id="7" xr3:uid="{92139DA8-6402-1F4F-A254-5F09ACAC5C0C}" name="START"/>
    <tableColumn id="8" xr3:uid="{EF144606-8F83-1D4D-A7E7-1096BEECBCC2}" name="EFF"/>
    <tableColumn id="9" xr3:uid="{243DBD28-3258-4E47-80A3-AF8EB1306B05}" name="Share-I~FX~ELCC"/>
    <tableColumn id="10" xr3:uid="{7C9C28F1-0FCF-2B4E-8520-D048020964D9}" name="Share-I~FX~ELCSTM"/>
    <tableColumn id="39" xr3:uid="{DB541344-38AD-E145-B1CD-F090589E7FEE}" name="CHPR~FX"/>
    <tableColumn id="11" xr3:uid="{E61DF20F-26DA-1D4E-B38E-17089A2283E7}" name="CHPR~UP"/>
    <tableColumn id="12" xr3:uid="{BCF7F734-3068-BA42-9C69-B44E98E0000A}" name="CEH"/>
    <tableColumn id="13" xr3:uid="{A3AB3181-C312-4640-97DE-EFA1732E0F53}" name="INVCOST"/>
    <tableColumn id="14" xr3:uid="{998223BA-DDE1-5045-9095-AA7915BA79ED}" name="FIXOM"/>
    <tableColumn id="15" xr3:uid="{1DF7AEA7-42EF-E147-BFE4-60AAC311D972}" name="VAROM"/>
    <tableColumn id="16" xr3:uid="{A4EF9AEA-9C4B-FE49-ABD3-263EB0A7B05A}" name="CAP2ACT"/>
    <tableColumn id="17" xr3:uid="{CCD8304F-AA01-724F-8740-CE419048FECC}" name="AFA"/>
    <tableColumn id="18" xr3:uid="{DA50328E-ACBF-164A-B48F-AB6213B8B9B5}" name="Peak"/>
    <tableColumn id="19" xr3:uid="{DEE801EB-613C-0244-A70C-702A62A20B79}" name="LIFE"/>
    <tableColumn id="20" xr3:uid="{D2E9DFC7-FE50-B64B-A3DC-0D47E5118063}" name="ILED"/>
    <tableColumn id="21" xr3:uid="{99365071-B537-8F47-89AF-D7979AFA48BD}" name="EMISSIONS~ELCNOX"/>
    <tableColumn id="22" xr3:uid="{4CFD5EE8-4483-BC4D-8EC5-483DBC41C7DA}" name="*EMISSIONS~ELCCH4"/>
    <tableColumn id="23" xr3:uid="{7C4839AE-8F62-5C45-AC2B-6586AA968192}" name="EMISSIONS~ELCN2O"/>
    <tableColumn id="24" xr3:uid="{79A48B58-BFB0-AD47-8AA0-F3D03CD3EEE6}" name="EMISSIONS~ELCSO2"/>
    <tableColumn id="25" xr3:uid="{E660FB61-945D-A84B-8702-A95B9C117604}" name="EMISSIONS~ELCPM"/>
    <tableColumn id="26" xr3:uid="{7215461C-8912-B440-A92B-5EF01E8A9F6A}" name="*sheetNumber"/>
    <tableColumn id="27" xr3:uid="{61C78124-0275-E644-96FA-0DDE640BE9D8}" name="*sheetName"/>
    <tableColumn id="28" xr3:uid="{FA00F412-BEFC-2643-BB31-2C7271DF09C9}" name="*planttype"/>
    <tableColumn id="29" xr3:uid="{BCB6F567-B6EB-5045-8102-C82C98B4669F}" name="*plantCategory"/>
    <tableColumn id="30" xr3:uid="{5BB3A61D-3100-F444-AC51-6715AB1BEB96}" name="*fuel_name"/>
    <tableColumn id="31" xr3:uid="{C807EBE1-0CE8-7642-9E56-5FE597CC5A76}" name="*fuel_TIMES"/>
    <tableColumn id="32" xr3:uid="{D92426AD-ADCB-8B41-97AA-EA3E183805A0}" name="*dh_area"/>
    <tableColumn id="33" xr3:uid="{373C3249-5979-734B-8C2A-0BE24ECBDE4E}" name="*output"/>
    <tableColumn id="34" xr3:uid="{4F7D3CA8-359C-7440-8B31-79EF168B4BDA}" name="*AFAforTrans"/>
    <tableColumn id="35" xr3:uid="{02CC2764-6803-F948-A8CB-96B4A99439C8}" name="*planttype_short"/>
    <tableColumn id="36" xr3:uid="{DB211934-B96F-C547-A429-C2B377DCE70D}" name="*availability.pct"/>
    <tableColumn id="37" xr3:uid="{F16F7457-24CA-4249-AF90-9EB32AA6065A}" name="*category"/>
    <tableColumn id="38" xr3:uid="{18530930-8B66-7349-BC17-DA5482A5C174}" name="*techNumber"/>
    <tableColumn id="40" xr3:uid="{CB861FA2-4F4C-F740-9298-0F401F6AEE79}" name="EMISSIONS~ELCCH4" dataDxfId="0">
      <calculatedColumnFormula>Table11[[#This Row],[*EMISSIONS~ELCCH4]]/25</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sortState xmlns:xlrd2="http://schemas.microsoft.com/office/spreadsheetml/2017/richdata2" ref="B3:AM114">
    <sortCondition ref="AC2:AC114"/>
  </sortState>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www.iea-etsap.org/web/E-TechDS/PDF/E01-coal-fired-power-GS-AD-gct.pdf" TargetMode="External"/><Relationship Id="rId2" Type="http://schemas.openxmlformats.org/officeDocument/2006/relationships/hyperlink" Target="http://www.iea-etsap.org/web/E-TechDS/PDF/E05-Biomass%20for%20HP-GS-AD-gct.pdf" TargetMode="External"/><Relationship Id="rId1" Type="http://schemas.openxmlformats.org/officeDocument/2006/relationships/hyperlink" Target="http://www.iea.org/publications/freepublications/publication/En_Efficiency_Indica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27"/>
  <sheetViews>
    <sheetView workbookViewId="0">
      <selection activeCell="E7" sqref="E7"/>
    </sheetView>
  </sheetViews>
  <sheetFormatPr baseColWidth="10" defaultColWidth="9" defaultRowHeight="14"/>
  <cols>
    <col min="1" max="1" width="11.59765625" customWidth="1"/>
    <col min="2" max="2" width="15.59765625" customWidth="1"/>
    <col min="3" max="3" width="18.59765625" customWidth="1"/>
    <col min="4" max="4" width="19.796875" customWidth="1"/>
    <col min="5" max="5" width="60.3984375" customWidth="1"/>
  </cols>
  <sheetData>
    <row r="3" spans="1:5">
      <c r="A3" s="90" t="s">
        <v>171</v>
      </c>
      <c r="B3" s="90" t="s">
        <v>172</v>
      </c>
      <c r="C3" s="90" t="s">
        <v>173</v>
      </c>
      <c r="D3" s="90" t="s">
        <v>174</v>
      </c>
      <c r="E3" s="90" t="s">
        <v>175</v>
      </c>
    </row>
    <row r="4" spans="1:5" s="93" customFormat="1">
      <c r="A4" s="94">
        <v>42866</v>
      </c>
      <c r="B4" s="93" t="s">
        <v>176</v>
      </c>
      <c r="C4" s="93" t="s">
        <v>177</v>
      </c>
      <c r="D4" s="93" t="e">
        <f>ADDRESS(ROW(Tech!#REF!),COLUMN(Tech!#REF!),4,1)&amp;","&amp;ADDRESS(ROW(Tech!#REF!),COLUMN(Tech!#REF!),4,1)&amp;","&amp;ADDRESS(ROW(Tech!#REF!),COLUMN(Tech!#REF!),4,1)&amp;","&amp;ADDRESS(ROW(Tech!#REF!),COLUMN(Tech!#REF!),4,1)</f>
        <v>#REF!</v>
      </c>
      <c r="E4" s="93" t="s">
        <v>178</v>
      </c>
    </row>
    <row r="10" spans="1:5">
      <c r="B10" s="273" t="s">
        <v>716</v>
      </c>
    </row>
    <row r="11" spans="1:5">
      <c r="B11" s="273" t="s">
        <v>730</v>
      </c>
      <c r="C11" s="273"/>
      <c r="D11" s="273"/>
    </row>
    <row r="12" spans="1:5">
      <c r="B12" t="s">
        <v>731</v>
      </c>
    </row>
    <row r="14" spans="1:5">
      <c r="B14" s="90" t="s">
        <v>732</v>
      </c>
    </row>
    <row r="18" spans="1:5">
      <c r="A18" t="s">
        <v>717</v>
      </c>
    </row>
    <row r="20" spans="1:5">
      <c r="B20" t="s">
        <v>726</v>
      </c>
    </row>
    <row r="21" spans="1:5">
      <c r="C21" t="s">
        <v>721</v>
      </c>
      <c r="D21" t="s">
        <v>718</v>
      </c>
    </row>
    <row r="22" spans="1:5">
      <c r="C22" t="s">
        <v>729</v>
      </c>
    </row>
    <row r="23" spans="1:5">
      <c r="D23">
        <v>5.3</v>
      </c>
      <c r="E23" t="s">
        <v>719</v>
      </c>
    </row>
    <row r="24" spans="1:5">
      <c r="D24">
        <v>5.4</v>
      </c>
      <c r="E24" t="s">
        <v>720</v>
      </c>
    </row>
    <row r="25" spans="1:5">
      <c r="D25">
        <v>2.1</v>
      </c>
      <c r="E25" t="s">
        <v>722</v>
      </c>
    </row>
    <row r="26" spans="1:5">
      <c r="C26" t="s">
        <v>177</v>
      </c>
      <c r="D26" t="s">
        <v>723</v>
      </c>
    </row>
    <row r="27" spans="1:5">
      <c r="C27" t="s">
        <v>725</v>
      </c>
      <c r="D27" t="s">
        <v>727</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topLeftCell="A5" workbookViewId="0">
      <selection activeCell="E5" sqref="E5"/>
    </sheetView>
  </sheetViews>
  <sheetFormatPr baseColWidth="10" defaultColWidth="9.19921875" defaultRowHeight="14"/>
  <cols>
    <col min="1" max="1" width="7.59765625" style="190" customWidth="1"/>
    <col min="2" max="9" width="15.59765625" style="190" customWidth="1"/>
    <col min="10" max="16384" width="9.19921875" style="190"/>
  </cols>
  <sheetData>
    <row r="2" spans="2:9">
      <c r="B2" s="364" t="s">
        <v>311</v>
      </c>
      <c r="C2" s="364"/>
      <c r="D2" s="364"/>
      <c r="E2" s="364"/>
      <c r="F2" s="364"/>
      <c r="G2" s="364"/>
      <c r="H2" s="364"/>
      <c r="I2" s="364"/>
    </row>
    <row r="3" spans="2:9" ht="15" thickBot="1">
      <c r="B3" s="213"/>
      <c r="C3" s="213"/>
      <c r="D3" s="213"/>
      <c r="E3" s="213"/>
    </row>
    <row r="4" spans="2:9" ht="20" customHeight="1">
      <c r="B4" s="359" t="s">
        <v>40</v>
      </c>
      <c r="C4" s="361" t="s">
        <v>310</v>
      </c>
      <c r="D4" s="361" t="s">
        <v>309</v>
      </c>
      <c r="E4" s="361"/>
      <c r="F4" s="361"/>
      <c r="G4" s="361"/>
      <c r="H4" s="361"/>
      <c r="I4" s="363"/>
    </row>
    <row r="5" spans="2:9" ht="63.5" customHeight="1" thickBot="1">
      <c r="B5" s="360"/>
      <c r="C5" s="362"/>
      <c r="D5" s="212" t="s">
        <v>308</v>
      </c>
      <c r="E5" s="211" t="s">
        <v>307</v>
      </c>
      <c r="F5" s="210" t="s">
        <v>306</v>
      </c>
      <c r="G5" s="210" t="s">
        <v>305</v>
      </c>
      <c r="H5" s="210" t="s">
        <v>304</v>
      </c>
      <c r="I5" s="209" t="s">
        <v>303</v>
      </c>
    </row>
    <row r="6" spans="2:9">
      <c r="B6" s="208">
        <v>1913</v>
      </c>
      <c r="C6" s="207">
        <v>39.799999999999997</v>
      </c>
      <c r="D6" s="207">
        <v>39.799999999999997</v>
      </c>
      <c r="E6" s="207" t="s">
        <v>302</v>
      </c>
      <c r="F6" s="207" t="s">
        <v>302</v>
      </c>
      <c r="G6" s="207" t="s">
        <v>302</v>
      </c>
      <c r="H6" s="207" t="s">
        <v>302</v>
      </c>
      <c r="I6" s="206" t="s">
        <v>302</v>
      </c>
    </row>
    <row r="7" spans="2:9">
      <c r="B7" s="199">
        <v>1920</v>
      </c>
      <c r="C7" s="201">
        <v>56.4</v>
      </c>
      <c r="D7" s="201">
        <v>56.4</v>
      </c>
      <c r="E7" s="201" t="s">
        <v>302</v>
      </c>
      <c r="F7" s="201" t="s">
        <v>302</v>
      </c>
      <c r="G7" s="201" t="s">
        <v>302</v>
      </c>
      <c r="H7" s="201" t="s">
        <v>302</v>
      </c>
      <c r="I7" s="200" t="s">
        <v>302</v>
      </c>
    </row>
    <row r="8" spans="2:9">
      <c r="B8" s="199">
        <v>1930</v>
      </c>
      <c r="C8" s="201">
        <v>113.4</v>
      </c>
      <c r="D8" s="201">
        <v>113.4</v>
      </c>
      <c r="E8" s="201" t="s">
        <v>302</v>
      </c>
      <c r="F8" s="201" t="s">
        <v>302</v>
      </c>
      <c r="G8" s="201" t="s">
        <v>302</v>
      </c>
      <c r="H8" s="201" t="s">
        <v>302</v>
      </c>
      <c r="I8" s="200" t="s">
        <v>302</v>
      </c>
    </row>
    <row r="9" spans="2:9">
      <c r="B9" s="199">
        <v>1940</v>
      </c>
      <c r="C9" s="201">
        <v>254.4</v>
      </c>
      <c r="D9" s="201">
        <v>254.4</v>
      </c>
      <c r="E9" s="201" t="s">
        <v>302</v>
      </c>
      <c r="F9" s="201" t="s">
        <v>302</v>
      </c>
      <c r="G9" s="201" t="s">
        <v>302</v>
      </c>
      <c r="H9" s="201" t="s">
        <v>302</v>
      </c>
      <c r="I9" s="200" t="s">
        <v>302</v>
      </c>
    </row>
    <row r="10" spans="2:9">
      <c r="B10" s="199">
        <v>1950</v>
      </c>
      <c r="C10" s="201">
        <v>401.6</v>
      </c>
      <c r="D10" s="201">
        <v>401.6</v>
      </c>
      <c r="E10" s="201" t="s">
        <v>302</v>
      </c>
      <c r="F10" s="201" t="s">
        <v>302</v>
      </c>
      <c r="G10" s="201" t="s">
        <v>302</v>
      </c>
      <c r="H10" s="201" t="s">
        <v>302</v>
      </c>
      <c r="I10" s="200" t="s">
        <v>302</v>
      </c>
    </row>
    <row r="11" spans="2:9">
      <c r="B11" s="199">
        <v>1960</v>
      </c>
      <c r="C11" s="202">
        <v>1261</v>
      </c>
      <c r="D11" s="201">
        <v>885.9</v>
      </c>
      <c r="E11" s="205">
        <v>375</v>
      </c>
      <c r="F11" s="201" t="s">
        <v>302</v>
      </c>
      <c r="G11" s="201" t="s">
        <v>302</v>
      </c>
      <c r="H11" s="201" t="s">
        <v>302</v>
      </c>
      <c r="I11" s="200" t="s">
        <v>302</v>
      </c>
    </row>
    <row r="12" spans="2:9">
      <c r="B12" s="199">
        <v>1970</v>
      </c>
      <c r="C12" s="202">
        <v>2623</v>
      </c>
      <c r="D12" s="202">
        <v>2247</v>
      </c>
      <c r="E12" s="205">
        <v>375.5</v>
      </c>
      <c r="F12" s="201" t="s">
        <v>302</v>
      </c>
      <c r="G12" s="201" t="s">
        <v>302</v>
      </c>
      <c r="H12" s="201" t="s">
        <v>302</v>
      </c>
      <c r="I12" s="200" t="s">
        <v>302</v>
      </c>
    </row>
    <row r="13" spans="2:9">
      <c r="B13" s="199">
        <v>1980</v>
      </c>
      <c r="C13" s="202">
        <v>2882</v>
      </c>
      <c r="D13" s="202">
        <v>2415</v>
      </c>
      <c r="E13" s="205">
        <v>467</v>
      </c>
      <c r="F13" s="201" t="s">
        <v>302</v>
      </c>
      <c r="G13" s="201" t="s">
        <v>302</v>
      </c>
      <c r="H13" s="201" t="s">
        <v>302</v>
      </c>
      <c r="I13" s="200" t="s">
        <v>302</v>
      </c>
    </row>
    <row r="14" spans="2:9">
      <c r="B14" s="199">
        <v>1990</v>
      </c>
      <c r="C14" s="202">
        <v>5051</v>
      </c>
      <c r="D14" s="202">
        <v>4263</v>
      </c>
      <c r="E14" s="205">
        <v>787.7</v>
      </c>
      <c r="F14" s="201" t="s">
        <v>302</v>
      </c>
      <c r="G14" s="201" t="s">
        <v>302</v>
      </c>
      <c r="H14" s="201" t="s">
        <v>302</v>
      </c>
      <c r="I14" s="200" t="s">
        <v>302</v>
      </c>
    </row>
    <row r="15" spans="2:9">
      <c r="B15" s="199">
        <v>1995</v>
      </c>
      <c r="C15" s="202">
        <v>5044</v>
      </c>
      <c r="D15" s="202">
        <v>4256</v>
      </c>
      <c r="E15" s="205">
        <v>787.7</v>
      </c>
      <c r="F15" s="201" t="s">
        <v>302</v>
      </c>
      <c r="G15" s="201" t="s">
        <v>302</v>
      </c>
      <c r="H15" s="201" t="s">
        <v>302</v>
      </c>
      <c r="I15" s="200" t="s">
        <v>302</v>
      </c>
    </row>
    <row r="16" spans="2:9">
      <c r="B16" s="199">
        <v>2000</v>
      </c>
      <c r="C16" s="202">
        <v>4912</v>
      </c>
      <c r="D16" s="202">
        <v>3990</v>
      </c>
      <c r="E16" s="205">
        <v>921.9</v>
      </c>
      <c r="F16" s="201" t="s">
        <v>302</v>
      </c>
      <c r="G16" s="201" t="s">
        <v>302</v>
      </c>
      <c r="H16" s="201" t="s">
        <v>302</v>
      </c>
      <c r="I16" s="200" t="s">
        <v>302</v>
      </c>
    </row>
    <row r="17" spans="2:9">
      <c r="B17" s="199">
        <v>2001</v>
      </c>
      <c r="C17" s="202">
        <v>5161</v>
      </c>
      <c r="D17" s="202">
        <v>4228</v>
      </c>
      <c r="E17" s="205">
        <v>933</v>
      </c>
      <c r="F17" s="201" t="s">
        <v>302</v>
      </c>
      <c r="G17" s="201" t="s">
        <v>302</v>
      </c>
      <c r="H17" s="201" t="s">
        <v>302</v>
      </c>
      <c r="I17" s="200" t="s">
        <v>302</v>
      </c>
    </row>
    <row r="18" spans="2:9">
      <c r="B18" s="199">
        <v>2002</v>
      </c>
      <c r="C18" s="202">
        <v>5283</v>
      </c>
      <c r="D18" s="202">
        <v>4349</v>
      </c>
      <c r="E18" s="205">
        <v>934</v>
      </c>
      <c r="F18" s="201" t="s">
        <v>302</v>
      </c>
      <c r="G18" s="201" t="s">
        <v>302</v>
      </c>
      <c r="H18" s="201" t="s">
        <v>302</v>
      </c>
      <c r="I18" s="200" t="s">
        <v>302</v>
      </c>
    </row>
    <row r="19" spans="2:9">
      <c r="B19" s="199">
        <v>2003</v>
      </c>
      <c r="C19" s="202">
        <v>5673</v>
      </c>
      <c r="D19" s="202">
        <v>4703</v>
      </c>
      <c r="E19" s="201">
        <v>970.1</v>
      </c>
      <c r="F19" s="201" t="s">
        <v>302</v>
      </c>
      <c r="G19" s="201" t="s">
        <v>302</v>
      </c>
      <c r="H19" s="201" t="s">
        <v>302</v>
      </c>
      <c r="I19" s="200" t="s">
        <v>302</v>
      </c>
    </row>
    <row r="20" spans="2:9">
      <c r="B20" s="199">
        <v>2004</v>
      </c>
      <c r="C20" s="202">
        <v>5665</v>
      </c>
      <c r="D20" s="202">
        <v>4695</v>
      </c>
      <c r="E20" s="201">
        <v>970.1</v>
      </c>
      <c r="F20" s="201" t="s">
        <v>302</v>
      </c>
      <c r="G20" s="201" t="s">
        <v>302</v>
      </c>
      <c r="H20" s="201" t="s">
        <v>302</v>
      </c>
      <c r="I20" s="200" t="s">
        <v>302</v>
      </c>
    </row>
    <row r="21" spans="2:9">
      <c r="B21" s="199">
        <v>2005</v>
      </c>
      <c r="C21" s="202">
        <v>5157</v>
      </c>
      <c r="D21" s="202">
        <v>4187</v>
      </c>
      <c r="E21" s="201">
        <v>970.1</v>
      </c>
      <c r="F21" s="201" t="s">
        <v>302</v>
      </c>
      <c r="G21" s="201" t="s">
        <v>302</v>
      </c>
      <c r="H21" s="201" t="s">
        <v>302</v>
      </c>
      <c r="I21" s="200" t="s">
        <v>302</v>
      </c>
    </row>
    <row r="22" spans="2:9">
      <c r="B22" s="199">
        <v>2006</v>
      </c>
      <c r="C22" s="202">
        <v>5624</v>
      </c>
      <c r="D22" s="202">
        <v>4599</v>
      </c>
      <c r="E22" s="202">
        <v>1025</v>
      </c>
      <c r="F22" s="201" t="s">
        <v>302</v>
      </c>
      <c r="G22" s="201" t="s">
        <v>302</v>
      </c>
      <c r="H22" s="201" t="s">
        <v>302</v>
      </c>
      <c r="I22" s="200" t="s">
        <v>302</v>
      </c>
    </row>
    <row r="23" spans="2:9">
      <c r="B23" s="199">
        <v>2007</v>
      </c>
      <c r="C23" s="202">
        <v>5728</v>
      </c>
      <c r="D23" s="202">
        <v>4703</v>
      </c>
      <c r="E23" s="202">
        <v>1025</v>
      </c>
      <c r="F23" s="201" t="s">
        <v>302</v>
      </c>
      <c r="G23" s="201" t="s">
        <v>302</v>
      </c>
      <c r="H23" s="201" t="s">
        <v>302</v>
      </c>
      <c r="I23" s="200" t="s">
        <v>302</v>
      </c>
    </row>
    <row r="24" spans="2:9">
      <c r="B24" s="199">
        <v>2008</v>
      </c>
      <c r="C24" s="202">
        <v>5798</v>
      </c>
      <c r="D24" s="202">
        <v>4773</v>
      </c>
      <c r="E24" s="202">
        <v>1025</v>
      </c>
      <c r="F24" s="201" t="s">
        <v>302</v>
      </c>
      <c r="G24" s="201" t="s">
        <v>302</v>
      </c>
      <c r="H24" s="201" t="s">
        <v>302</v>
      </c>
      <c r="I24" s="200" t="s">
        <v>302</v>
      </c>
    </row>
    <row r="25" spans="2:9">
      <c r="B25" s="199">
        <v>2009</v>
      </c>
      <c r="C25" s="202">
        <v>6390</v>
      </c>
      <c r="D25" s="202">
        <v>5401</v>
      </c>
      <c r="E25" s="203">
        <v>987</v>
      </c>
      <c r="F25" s="204">
        <v>1.7</v>
      </c>
      <c r="G25" s="201" t="s">
        <v>302</v>
      </c>
      <c r="H25" s="201" t="s">
        <v>302</v>
      </c>
      <c r="I25" s="200" t="s">
        <v>302</v>
      </c>
    </row>
    <row r="26" spans="2:9">
      <c r="B26" s="199">
        <v>2010</v>
      </c>
      <c r="C26" s="202">
        <v>6398</v>
      </c>
      <c r="D26" s="202">
        <v>5401</v>
      </c>
      <c r="E26" s="203">
        <v>995</v>
      </c>
      <c r="F26" s="204">
        <v>1.7</v>
      </c>
      <c r="G26" s="201" t="s">
        <v>302</v>
      </c>
      <c r="H26" s="201" t="s">
        <v>302</v>
      </c>
      <c r="I26" s="200" t="s">
        <v>302</v>
      </c>
    </row>
    <row r="27" spans="2:9">
      <c r="B27" s="199">
        <v>2011</v>
      </c>
      <c r="C27" s="202">
        <v>6350</v>
      </c>
      <c r="D27" s="202">
        <v>5352</v>
      </c>
      <c r="E27" s="203">
        <v>998</v>
      </c>
      <c r="F27" s="201" t="s">
        <v>302</v>
      </c>
      <c r="G27" s="201" t="s">
        <v>302</v>
      </c>
      <c r="H27" s="201" t="s">
        <v>302</v>
      </c>
      <c r="I27" s="200" t="s">
        <v>302</v>
      </c>
    </row>
    <row r="28" spans="2:9">
      <c r="B28" s="199">
        <v>2012</v>
      </c>
      <c r="C28" s="202">
        <v>6420</v>
      </c>
      <c r="D28" s="202">
        <v>5397</v>
      </c>
      <c r="E28" s="202">
        <v>1023</v>
      </c>
      <c r="F28" s="201" t="s">
        <v>302</v>
      </c>
      <c r="G28" s="201" t="s">
        <v>302</v>
      </c>
      <c r="H28" s="201" t="s">
        <v>302</v>
      </c>
      <c r="I28" s="200" t="s">
        <v>302</v>
      </c>
    </row>
    <row r="29" spans="2:9">
      <c r="B29" s="199">
        <v>2013</v>
      </c>
      <c r="C29" s="198">
        <v>7353.3</v>
      </c>
      <c r="D29" s="198">
        <v>6230.1</v>
      </c>
      <c r="E29" s="198">
        <v>1082.5</v>
      </c>
      <c r="F29" s="197">
        <v>2.7</v>
      </c>
      <c r="G29" s="197">
        <v>1</v>
      </c>
      <c r="H29" s="197">
        <v>37</v>
      </c>
      <c r="I29" s="200" t="s">
        <v>302</v>
      </c>
    </row>
    <row r="30" spans="2:9">
      <c r="B30" s="199">
        <v>2014</v>
      </c>
      <c r="C30" s="198">
        <v>7353.4</v>
      </c>
      <c r="D30" s="198">
        <v>6233.4</v>
      </c>
      <c r="E30" s="198">
        <v>1077.9000000000001</v>
      </c>
      <c r="F30" s="197">
        <v>2.7</v>
      </c>
      <c r="G30" s="197">
        <v>2.4</v>
      </c>
      <c r="H30" s="197">
        <v>37</v>
      </c>
      <c r="I30" s="200" t="s">
        <v>302</v>
      </c>
    </row>
    <row r="31" spans="2:9">
      <c r="B31" s="199">
        <v>2015</v>
      </c>
      <c r="C31" s="198">
        <v>7806.7</v>
      </c>
      <c r="D31" s="198">
        <v>6652.8</v>
      </c>
      <c r="E31" s="198">
        <v>1103.4000000000001</v>
      </c>
      <c r="F31" s="197">
        <v>7.7</v>
      </c>
      <c r="G31" s="197">
        <v>4.8</v>
      </c>
      <c r="H31" s="197">
        <v>37</v>
      </c>
      <c r="I31" s="196">
        <v>1</v>
      </c>
    </row>
    <row r="32" spans="2:9">
      <c r="B32" s="199">
        <v>2016</v>
      </c>
      <c r="C32" s="198">
        <v>7910.4</v>
      </c>
      <c r="D32" s="198">
        <v>6726.8</v>
      </c>
      <c r="E32" s="198">
        <v>1105</v>
      </c>
      <c r="F32" s="197">
        <v>15.7</v>
      </c>
      <c r="G32" s="197">
        <v>24.9</v>
      </c>
      <c r="H32" s="197">
        <v>37</v>
      </c>
      <c r="I32" s="196">
        <v>1</v>
      </c>
    </row>
    <row r="33" spans="2:9">
      <c r="B33" s="199">
        <v>2017</v>
      </c>
      <c r="C33" s="198">
        <v>7941.5</v>
      </c>
      <c r="D33" s="198">
        <v>6748</v>
      </c>
      <c r="E33" s="198">
        <v>1106.4000000000001</v>
      </c>
      <c r="F33" s="197">
        <v>15.7</v>
      </c>
      <c r="G33" s="197">
        <v>28.4</v>
      </c>
      <c r="H33" s="197">
        <v>42</v>
      </c>
      <c r="I33" s="196">
        <v>1</v>
      </c>
    </row>
    <row r="34" spans="2:9" ht="15" thickBot="1">
      <c r="B34" s="195">
        <v>2018</v>
      </c>
      <c r="C34" s="194">
        <v>7828.9</v>
      </c>
      <c r="D34" s="194">
        <v>6552.2</v>
      </c>
      <c r="E34" s="194">
        <v>1130.8</v>
      </c>
      <c r="F34" s="193">
        <v>66</v>
      </c>
      <c r="G34" s="193">
        <v>34.9</v>
      </c>
      <c r="H34" s="193">
        <v>44</v>
      </c>
      <c r="I34" s="192">
        <v>1</v>
      </c>
    </row>
    <row r="35" spans="2:9">
      <c r="B35" s="191"/>
      <c r="C35" s="191"/>
      <c r="D35" s="191"/>
      <c r="E35" s="191"/>
    </row>
    <row r="36" spans="2:9">
      <c r="B36" s="191"/>
      <c r="C36" s="191"/>
      <c r="D36" s="191"/>
      <c r="E36" s="191"/>
    </row>
    <row r="37" spans="2:9">
      <c r="B37" s="191"/>
      <c r="C37" s="191"/>
      <c r="D37" s="191"/>
      <c r="E37" s="191"/>
    </row>
    <row r="38" spans="2:9">
      <c r="B38" s="191"/>
      <c r="C38" s="191"/>
      <c r="D38" s="191"/>
      <c r="E38" s="247"/>
    </row>
    <row r="39" spans="2:9">
      <c r="B39" s="191"/>
      <c r="C39" s="191"/>
      <c r="D39" s="191"/>
      <c r="E39" s="191"/>
    </row>
    <row r="40" spans="2:9">
      <c r="B40" s="191"/>
      <c r="C40" s="191"/>
      <c r="D40" s="191"/>
      <c r="E40" s="191"/>
    </row>
    <row r="41" spans="2:9">
      <c r="B41" s="191"/>
      <c r="C41" s="191"/>
      <c r="D41" s="191"/>
      <c r="E41" s="191"/>
    </row>
    <row r="42" spans="2:9">
      <c r="B42" s="191"/>
      <c r="C42" s="191"/>
      <c r="D42" s="191"/>
      <c r="E42" s="191"/>
    </row>
    <row r="43" spans="2:9">
      <c r="B43" s="191"/>
      <c r="C43" s="191"/>
      <c r="D43" s="191"/>
      <c r="E43" s="191"/>
    </row>
    <row r="44" spans="2:9">
      <c r="B44" s="191"/>
      <c r="C44" s="191"/>
      <c r="D44" s="191"/>
      <c r="E44" s="191"/>
    </row>
    <row r="45" spans="2:9">
      <c r="B45" s="191"/>
      <c r="C45" s="191"/>
      <c r="D45" s="191"/>
      <c r="E45" s="191"/>
    </row>
    <row r="46" spans="2:9">
      <c r="B46" s="191"/>
      <c r="C46" s="191"/>
      <c r="D46" s="191"/>
      <c r="E46" s="191"/>
    </row>
    <row r="47" spans="2:9">
      <c r="B47" s="191"/>
      <c r="C47" s="191"/>
      <c r="D47" s="191"/>
      <c r="E47" s="191"/>
    </row>
    <row r="48" spans="2:9">
      <c r="B48" s="191"/>
      <c r="C48" s="191"/>
      <c r="D48" s="191"/>
      <c r="E48" s="191"/>
    </row>
    <row r="49" spans="2:5">
      <c r="B49" s="191"/>
      <c r="C49" s="191"/>
      <c r="D49" s="191"/>
      <c r="E49" s="191"/>
    </row>
    <row r="50" spans="2:5">
      <c r="B50" s="191"/>
      <c r="C50" s="191"/>
      <c r="D50" s="191"/>
      <c r="E50" s="191"/>
    </row>
    <row r="51" spans="2:5">
      <c r="B51" s="191"/>
      <c r="C51" s="191"/>
      <c r="D51" s="191"/>
      <c r="E51" s="191"/>
    </row>
    <row r="52" spans="2:5">
      <c r="B52" s="191"/>
      <c r="C52" s="191"/>
      <c r="D52" s="191"/>
      <c r="E52" s="191"/>
    </row>
    <row r="53" spans="2:5">
      <c r="B53" s="191"/>
      <c r="C53" s="191"/>
      <c r="D53" s="191"/>
      <c r="E53" s="191"/>
    </row>
    <row r="54" spans="2:5">
      <c r="B54" s="191"/>
      <c r="C54" s="191"/>
      <c r="D54" s="191"/>
      <c r="E54" s="191"/>
    </row>
    <row r="55" spans="2:5">
      <c r="B55" s="191"/>
      <c r="C55" s="191"/>
      <c r="D55" s="191"/>
      <c r="E55" s="191"/>
    </row>
    <row r="56" spans="2:5">
      <c r="B56" s="191"/>
      <c r="C56" s="191"/>
      <c r="D56" s="191"/>
      <c r="E56" s="191"/>
    </row>
    <row r="57" spans="2:5">
      <c r="B57" s="191"/>
      <c r="C57" s="191"/>
      <c r="D57" s="191"/>
      <c r="E57" s="191"/>
    </row>
    <row r="58" spans="2:5">
      <c r="B58" s="191"/>
      <c r="C58" s="191"/>
      <c r="D58" s="191"/>
      <c r="E58" s="191"/>
    </row>
    <row r="59" spans="2:5">
      <c r="B59" s="191"/>
      <c r="C59" s="191"/>
      <c r="D59" s="191"/>
      <c r="E59" s="191"/>
    </row>
    <row r="60" spans="2:5">
      <c r="B60" s="191"/>
      <c r="C60" s="191"/>
      <c r="D60" s="191"/>
      <c r="E60" s="191"/>
    </row>
    <row r="61" spans="2:5">
      <c r="B61" s="191"/>
      <c r="C61" s="191"/>
      <c r="D61" s="191"/>
      <c r="E61" s="191"/>
    </row>
    <row r="62" spans="2:5">
      <c r="B62" s="191"/>
      <c r="C62" s="191"/>
      <c r="D62" s="191"/>
      <c r="E62" s="191"/>
    </row>
    <row r="63" spans="2:5">
      <c r="B63" s="191"/>
      <c r="C63" s="191"/>
      <c r="D63" s="191"/>
      <c r="E63" s="191"/>
    </row>
    <row r="64" spans="2:5">
      <c r="B64" s="191"/>
      <c r="C64" s="191"/>
      <c r="D64" s="191"/>
      <c r="E64" s="191"/>
    </row>
    <row r="65" spans="2:5">
      <c r="B65" s="191"/>
      <c r="C65" s="191"/>
      <c r="D65" s="191"/>
      <c r="E65" s="191"/>
    </row>
    <row r="66" spans="2:5">
      <c r="B66" s="191"/>
      <c r="C66" s="191"/>
      <c r="D66" s="191"/>
      <c r="E66" s="191"/>
    </row>
    <row r="67" spans="2:5">
      <c r="B67" s="191"/>
      <c r="C67" s="191"/>
      <c r="D67" s="191"/>
      <c r="E67" s="191"/>
    </row>
    <row r="68" spans="2:5">
      <c r="B68" s="191"/>
      <c r="C68" s="191"/>
      <c r="D68" s="191"/>
      <c r="E68" s="191"/>
    </row>
    <row r="69" spans="2:5">
      <c r="B69" s="191"/>
      <c r="C69" s="191"/>
      <c r="D69" s="191"/>
      <c r="E69" s="191"/>
    </row>
    <row r="70" spans="2:5">
      <c r="B70" s="191"/>
      <c r="C70" s="191"/>
      <c r="D70" s="191"/>
      <c r="E70" s="191"/>
    </row>
    <row r="71" spans="2:5">
      <c r="B71" s="191"/>
      <c r="C71" s="191"/>
      <c r="D71" s="191"/>
      <c r="E71" s="191"/>
    </row>
    <row r="72" spans="2:5">
      <c r="B72" s="191"/>
      <c r="C72" s="191"/>
      <c r="D72" s="191"/>
      <c r="E72" s="191"/>
    </row>
    <row r="73" spans="2:5">
      <c r="B73" s="191"/>
      <c r="C73" s="191"/>
      <c r="D73" s="191"/>
      <c r="E73" s="191"/>
    </row>
    <row r="74" spans="2:5">
      <c r="B74" s="191"/>
      <c r="C74" s="191"/>
      <c r="D74" s="191"/>
      <c r="E74" s="191"/>
    </row>
    <row r="75" spans="2:5">
      <c r="B75" s="191"/>
      <c r="C75" s="191"/>
      <c r="D75" s="191"/>
      <c r="E75" s="191"/>
    </row>
    <row r="76" spans="2:5">
      <c r="B76" s="191"/>
      <c r="C76" s="191"/>
      <c r="D76" s="191"/>
      <c r="E76" s="191"/>
    </row>
    <row r="77" spans="2:5">
      <c r="B77" s="191"/>
      <c r="C77" s="191"/>
      <c r="D77" s="191"/>
      <c r="E77" s="191"/>
    </row>
    <row r="78" spans="2:5">
      <c r="B78" s="191"/>
      <c r="C78" s="191"/>
      <c r="D78" s="191"/>
      <c r="E78" s="191"/>
    </row>
    <row r="79" spans="2:5">
      <c r="B79" s="191"/>
      <c r="C79" s="191"/>
      <c r="D79" s="191"/>
      <c r="E79" s="191"/>
    </row>
    <row r="80" spans="2:5">
      <c r="B80" s="191"/>
      <c r="C80" s="191"/>
      <c r="D80" s="191"/>
      <c r="E80" s="191"/>
    </row>
    <row r="81" spans="2:5">
      <c r="B81" s="191"/>
      <c r="C81" s="191"/>
      <c r="D81" s="191"/>
      <c r="E81" s="191"/>
    </row>
    <row r="82" spans="2:5">
      <c r="B82" s="191"/>
      <c r="C82" s="191"/>
      <c r="D82" s="191"/>
      <c r="E82" s="191"/>
    </row>
    <row r="83" spans="2:5">
      <c r="B83" s="191"/>
      <c r="C83" s="191"/>
      <c r="D83" s="191"/>
      <c r="E83" s="191"/>
    </row>
    <row r="84" spans="2:5">
      <c r="B84" s="191"/>
      <c r="C84" s="191"/>
      <c r="D84" s="191"/>
      <c r="E84" s="191"/>
    </row>
    <row r="85" spans="2:5">
      <c r="B85" s="191"/>
      <c r="C85" s="191"/>
      <c r="D85" s="191"/>
      <c r="E85" s="191"/>
    </row>
    <row r="86" spans="2:5">
      <c r="B86" s="191"/>
      <c r="C86" s="191"/>
      <c r="D86" s="191"/>
      <c r="E86" s="191"/>
    </row>
    <row r="87" spans="2:5">
      <c r="B87" s="191"/>
      <c r="C87" s="191"/>
      <c r="D87" s="191"/>
      <c r="E87" s="191"/>
    </row>
    <row r="88" spans="2:5">
      <c r="B88" s="191"/>
      <c r="C88" s="191"/>
      <c r="D88" s="191"/>
      <c r="E88" s="191"/>
    </row>
    <row r="89" spans="2:5">
      <c r="B89" s="191"/>
      <c r="C89" s="191"/>
      <c r="D89" s="191"/>
      <c r="E89" s="191"/>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workbookViewId="0">
      <selection activeCell="E5" sqref="E5:E7"/>
    </sheetView>
  </sheetViews>
  <sheetFormatPr baseColWidth="10" defaultColWidth="9" defaultRowHeight="14"/>
  <cols>
    <col min="1" max="1" width="7.59765625" style="249" customWidth="1"/>
    <col min="2" max="2" width="19.3984375" style="249" customWidth="1"/>
    <col min="3" max="3" width="16.796875" style="249" customWidth="1"/>
    <col min="4" max="5" width="12.59765625" style="249" customWidth="1"/>
    <col min="6" max="6" width="13.796875" style="249" customWidth="1"/>
    <col min="7" max="8" width="12.59765625" style="249" customWidth="1"/>
    <col min="9" max="9" width="15" style="249" customWidth="1"/>
    <col min="10" max="10" width="12.59765625" style="249" customWidth="1"/>
    <col min="11" max="11" width="16.59765625" style="249" customWidth="1"/>
    <col min="12" max="12" width="13.59765625" style="249" customWidth="1"/>
    <col min="13" max="14" width="12.59765625" style="249" customWidth="1"/>
    <col min="15" max="15" width="18.59765625" style="249" customWidth="1"/>
    <col min="16" max="17" width="12.59765625" style="249" customWidth="1"/>
    <col min="18" max="256" width="9.19921875" style="249"/>
    <col min="257" max="257" width="7.59765625" style="249" customWidth="1"/>
    <col min="258" max="258" width="19.3984375" style="249" customWidth="1"/>
    <col min="259" max="259" width="16.796875" style="249" customWidth="1"/>
    <col min="260" max="261" width="12.59765625" style="249" customWidth="1"/>
    <col min="262" max="262" width="13.796875" style="249" customWidth="1"/>
    <col min="263" max="264" width="12.59765625" style="249" customWidth="1"/>
    <col min="265" max="265" width="15" style="249" customWidth="1"/>
    <col min="266" max="266" width="12.59765625" style="249" customWidth="1"/>
    <col min="267" max="267" width="16.59765625" style="249" customWidth="1"/>
    <col min="268" max="268" width="13.59765625" style="249" customWidth="1"/>
    <col min="269" max="270" width="12.59765625" style="249" customWidth="1"/>
    <col min="271" max="271" width="18.59765625" style="249" customWidth="1"/>
    <col min="272" max="273" width="12.59765625" style="249" customWidth="1"/>
    <col min="274" max="512" width="9.19921875" style="249"/>
    <col min="513" max="513" width="7.59765625" style="249" customWidth="1"/>
    <col min="514" max="514" width="19.3984375" style="249" customWidth="1"/>
    <col min="515" max="515" width="16.796875" style="249" customWidth="1"/>
    <col min="516" max="517" width="12.59765625" style="249" customWidth="1"/>
    <col min="518" max="518" width="13.796875" style="249" customWidth="1"/>
    <col min="519" max="520" width="12.59765625" style="249" customWidth="1"/>
    <col min="521" max="521" width="15" style="249" customWidth="1"/>
    <col min="522" max="522" width="12.59765625" style="249" customWidth="1"/>
    <col min="523" max="523" width="16.59765625" style="249" customWidth="1"/>
    <col min="524" max="524" width="13.59765625" style="249" customWidth="1"/>
    <col min="525" max="526" width="12.59765625" style="249" customWidth="1"/>
    <col min="527" max="527" width="18.59765625" style="249" customWidth="1"/>
    <col min="528" max="529" width="12.59765625" style="249" customWidth="1"/>
    <col min="530" max="768" width="9.19921875" style="249"/>
    <col min="769" max="769" width="7.59765625" style="249" customWidth="1"/>
    <col min="770" max="770" width="19.3984375" style="249" customWidth="1"/>
    <col min="771" max="771" width="16.796875" style="249" customWidth="1"/>
    <col min="772" max="773" width="12.59765625" style="249" customWidth="1"/>
    <col min="774" max="774" width="13.796875" style="249" customWidth="1"/>
    <col min="775" max="776" width="12.59765625" style="249" customWidth="1"/>
    <col min="777" max="777" width="15" style="249" customWidth="1"/>
    <col min="778" max="778" width="12.59765625" style="249" customWidth="1"/>
    <col min="779" max="779" width="16.59765625" style="249" customWidth="1"/>
    <col min="780" max="780" width="13.59765625" style="249" customWidth="1"/>
    <col min="781" max="782" width="12.59765625" style="249" customWidth="1"/>
    <col min="783" max="783" width="18.59765625" style="249" customWidth="1"/>
    <col min="784" max="785" width="12.59765625" style="249" customWidth="1"/>
    <col min="786" max="1024" width="9.19921875" style="249"/>
    <col min="1025" max="1025" width="7.59765625" style="249" customWidth="1"/>
    <col min="1026" max="1026" width="19.3984375" style="249" customWidth="1"/>
    <col min="1027" max="1027" width="16.796875" style="249" customWidth="1"/>
    <col min="1028" max="1029" width="12.59765625" style="249" customWidth="1"/>
    <col min="1030" max="1030" width="13.796875" style="249" customWidth="1"/>
    <col min="1031" max="1032" width="12.59765625" style="249" customWidth="1"/>
    <col min="1033" max="1033" width="15" style="249" customWidth="1"/>
    <col min="1034" max="1034" width="12.59765625" style="249" customWidth="1"/>
    <col min="1035" max="1035" width="16.59765625" style="249" customWidth="1"/>
    <col min="1036" max="1036" width="13.59765625" style="249" customWidth="1"/>
    <col min="1037" max="1038" width="12.59765625" style="249" customWidth="1"/>
    <col min="1039" max="1039" width="18.59765625" style="249" customWidth="1"/>
    <col min="1040" max="1041" width="12.59765625" style="249" customWidth="1"/>
    <col min="1042" max="1280" width="9.19921875" style="249"/>
    <col min="1281" max="1281" width="7.59765625" style="249" customWidth="1"/>
    <col min="1282" max="1282" width="19.3984375" style="249" customWidth="1"/>
    <col min="1283" max="1283" width="16.796875" style="249" customWidth="1"/>
    <col min="1284" max="1285" width="12.59765625" style="249" customWidth="1"/>
    <col min="1286" max="1286" width="13.796875" style="249" customWidth="1"/>
    <col min="1287" max="1288" width="12.59765625" style="249" customWidth="1"/>
    <col min="1289" max="1289" width="15" style="249" customWidth="1"/>
    <col min="1290" max="1290" width="12.59765625" style="249" customWidth="1"/>
    <col min="1291" max="1291" width="16.59765625" style="249" customWidth="1"/>
    <col min="1292" max="1292" width="13.59765625" style="249" customWidth="1"/>
    <col min="1293" max="1294" width="12.59765625" style="249" customWidth="1"/>
    <col min="1295" max="1295" width="18.59765625" style="249" customWidth="1"/>
    <col min="1296" max="1297" width="12.59765625" style="249" customWidth="1"/>
    <col min="1298" max="1536" width="9.19921875" style="249"/>
    <col min="1537" max="1537" width="7.59765625" style="249" customWidth="1"/>
    <col min="1538" max="1538" width="19.3984375" style="249" customWidth="1"/>
    <col min="1539" max="1539" width="16.796875" style="249" customWidth="1"/>
    <col min="1540" max="1541" width="12.59765625" style="249" customWidth="1"/>
    <col min="1542" max="1542" width="13.796875" style="249" customWidth="1"/>
    <col min="1543" max="1544" width="12.59765625" style="249" customWidth="1"/>
    <col min="1545" max="1545" width="15" style="249" customWidth="1"/>
    <col min="1546" max="1546" width="12.59765625" style="249" customWidth="1"/>
    <col min="1547" max="1547" width="16.59765625" style="249" customWidth="1"/>
    <col min="1548" max="1548" width="13.59765625" style="249" customWidth="1"/>
    <col min="1549" max="1550" width="12.59765625" style="249" customWidth="1"/>
    <col min="1551" max="1551" width="18.59765625" style="249" customWidth="1"/>
    <col min="1552" max="1553" width="12.59765625" style="249" customWidth="1"/>
    <col min="1554" max="1792" width="9.19921875" style="249"/>
    <col min="1793" max="1793" width="7.59765625" style="249" customWidth="1"/>
    <col min="1794" max="1794" width="19.3984375" style="249" customWidth="1"/>
    <col min="1795" max="1795" width="16.796875" style="249" customWidth="1"/>
    <col min="1796" max="1797" width="12.59765625" style="249" customWidth="1"/>
    <col min="1798" max="1798" width="13.796875" style="249" customWidth="1"/>
    <col min="1799" max="1800" width="12.59765625" style="249" customWidth="1"/>
    <col min="1801" max="1801" width="15" style="249" customWidth="1"/>
    <col min="1802" max="1802" width="12.59765625" style="249" customWidth="1"/>
    <col min="1803" max="1803" width="16.59765625" style="249" customWidth="1"/>
    <col min="1804" max="1804" width="13.59765625" style="249" customWidth="1"/>
    <col min="1805" max="1806" width="12.59765625" style="249" customWidth="1"/>
    <col min="1807" max="1807" width="18.59765625" style="249" customWidth="1"/>
    <col min="1808" max="1809" width="12.59765625" style="249" customWidth="1"/>
    <col min="1810" max="2048" width="9.19921875" style="249"/>
    <col min="2049" max="2049" width="7.59765625" style="249" customWidth="1"/>
    <col min="2050" max="2050" width="19.3984375" style="249" customWidth="1"/>
    <col min="2051" max="2051" width="16.796875" style="249" customWidth="1"/>
    <col min="2052" max="2053" width="12.59765625" style="249" customWidth="1"/>
    <col min="2054" max="2054" width="13.796875" style="249" customWidth="1"/>
    <col min="2055" max="2056" width="12.59765625" style="249" customWidth="1"/>
    <col min="2057" max="2057" width="15" style="249" customWidth="1"/>
    <col min="2058" max="2058" width="12.59765625" style="249" customWidth="1"/>
    <col min="2059" max="2059" width="16.59765625" style="249" customWidth="1"/>
    <col min="2060" max="2060" width="13.59765625" style="249" customWidth="1"/>
    <col min="2061" max="2062" width="12.59765625" style="249" customWidth="1"/>
    <col min="2063" max="2063" width="18.59765625" style="249" customWidth="1"/>
    <col min="2064" max="2065" width="12.59765625" style="249" customWidth="1"/>
    <col min="2066" max="2304" width="9.19921875" style="249"/>
    <col min="2305" max="2305" width="7.59765625" style="249" customWidth="1"/>
    <col min="2306" max="2306" width="19.3984375" style="249" customWidth="1"/>
    <col min="2307" max="2307" width="16.796875" style="249" customWidth="1"/>
    <col min="2308" max="2309" width="12.59765625" style="249" customWidth="1"/>
    <col min="2310" max="2310" width="13.796875" style="249" customWidth="1"/>
    <col min="2311" max="2312" width="12.59765625" style="249" customWidth="1"/>
    <col min="2313" max="2313" width="15" style="249" customWidth="1"/>
    <col min="2314" max="2314" width="12.59765625" style="249" customWidth="1"/>
    <col min="2315" max="2315" width="16.59765625" style="249" customWidth="1"/>
    <col min="2316" max="2316" width="13.59765625" style="249" customWidth="1"/>
    <col min="2317" max="2318" width="12.59765625" style="249" customWidth="1"/>
    <col min="2319" max="2319" width="18.59765625" style="249" customWidth="1"/>
    <col min="2320" max="2321" width="12.59765625" style="249" customWidth="1"/>
    <col min="2322" max="2560" width="9.19921875" style="249"/>
    <col min="2561" max="2561" width="7.59765625" style="249" customWidth="1"/>
    <col min="2562" max="2562" width="19.3984375" style="249" customWidth="1"/>
    <col min="2563" max="2563" width="16.796875" style="249" customWidth="1"/>
    <col min="2564" max="2565" width="12.59765625" style="249" customWidth="1"/>
    <col min="2566" max="2566" width="13.796875" style="249" customWidth="1"/>
    <col min="2567" max="2568" width="12.59765625" style="249" customWidth="1"/>
    <col min="2569" max="2569" width="15" style="249" customWidth="1"/>
    <col min="2570" max="2570" width="12.59765625" style="249" customWidth="1"/>
    <col min="2571" max="2571" width="16.59765625" style="249" customWidth="1"/>
    <col min="2572" max="2572" width="13.59765625" style="249" customWidth="1"/>
    <col min="2573" max="2574" width="12.59765625" style="249" customWidth="1"/>
    <col min="2575" max="2575" width="18.59765625" style="249" customWidth="1"/>
    <col min="2576" max="2577" width="12.59765625" style="249" customWidth="1"/>
    <col min="2578" max="2816" width="9.19921875" style="249"/>
    <col min="2817" max="2817" width="7.59765625" style="249" customWidth="1"/>
    <col min="2818" max="2818" width="19.3984375" style="249" customWidth="1"/>
    <col min="2819" max="2819" width="16.796875" style="249" customWidth="1"/>
    <col min="2820" max="2821" width="12.59765625" style="249" customWidth="1"/>
    <col min="2822" max="2822" width="13.796875" style="249" customWidth="1"/>
    <col min="2823" max="2824" width="12.59765625" style="249" customWidth="1"/>
    <col min="2825" max="2825" width="15" style="249" customWidth="1"/>
    <col min="2826" max="2826" width="12.59765625" style="249" customWidth="1"/>
    <col min="2827" max="2827" width="16.59765625" style="249" customWidth="1"/>
    <col min="2828" max="2828" width="13.59765625" style="249" customWidth="1"/>
    <col min="2829" max="2830" width="12.59765625" style="249" customWidth="1"/>
    <col min="2831" max="2831" width="18.59765625" style="249" customWidth="1"/>
    <col min="2832" max="2833" width="12.59765625" style="249" customWidth="1"/>
    <col min="2834" max="3072" width="9.19921875" style="249"/>
    <col min="3073" max="3073" width="7.59765625" style="249" customWidth="1"/>
    <col min="3074" max="3074" width="19.3984375" style="249" customWidth="1"/>
    <col min="3075" max="3075" width="16.796875" style="249" customWidth="1"/>
    <col min="3076" max="3077" width="12.59765625" style="249" customWidth="1"/>
    <col min="3078" max="3078" width="13.796875" style="249" customWidth="1"/>
    <col min="3079" max="3080" width="12.59765625" style="249" customWidth="1"/>
    <col min="3081" max="3081" width="15" style="249" customWidth="1"/>
    <col min="3082" max="3082" width="12.59765625" style="249" customWidth="1"/>
    <col min="3083" max="3083" width="16.59765625" style="249" customWidth="1"/>
    <col min="3084" max="3084" width="13.59765625" style="249" customWidth="1"/>
    <col min="3085" max="3086" width="12.59765625" style="249" customWidth="1"/>
    <col min="3087" max="3087" width="18.59765625" style="249" customWidth="1"/>
    <col min="3088" max="3089" width="12.59765625" style="249" customWidth="1"/>
    <col min="3090" max="3328" width="9.19921875" style="249"/>
    <col min="3329" max="3329" width="7.59765625" style="249" customWidth="1"/>
    <col min="3330" max="3330" width="19.3984375" style="249" customWidth="1"/>
    <col min="3331" max="3331" width="16.796875" style="249" customWidth="1"/>
    <col min="3332" max="3333" width="12.59765625" style="249" customWidth="1"/>
    <col min="3334" max="3334" width="13.796875" style="249" customWidth="1"/>
    <col min="3335" max="3336" width="12.59765625" style="249" customWidth="1"/>
    <col min="3337" max="3337" width="15" style="249" customWidth="1"/>
    <col min="3338" max="3338" width="12.59765625" style="249" customWidth="1"/>
    <col min="3339" max="3339" width="16.59765625" style="249" customWidth="1"/>
    <col min="3340" max="3340" width="13.59765625" style="249" customWidth="1"/>
    <col min="3341" max="3342" width="12.59765625" style="249" customWidth="1"/>
    <col min="3343" max="3343" width="18.59765625" style="249" customWidth="1"/>
    <col min="3344" max="3345" width="12.59765625" style="249" customWidth="1"/>
    <col min="3346" max="3584" width="9.19921875" style="249"/>
    <col min="3585" max="3585" width="7.59765625" style="249" customWidth="1"/>
    <col min="3586" max="3586" width="19.3984375" style="249" customWidth="1"/>
    <col min="3587" max="3587" width="16.796875" style="249" customWidth="1"/>
    <col min="3588" max="3589" width="12.59765625" style="249" customWidth="1"/>
    <col min="3590" max="3590" width="13.796875" style="249" customWidth="1"/>
    <col min="3591" max="3592" width="12.59765625" style="249" customWidth="1"/>
    <col min="3593" max="3593" width="15" style="249" customWidth="1"/>
    <col min="3594" max="3594" width="12.59765625" style="249" customWidth="1"/>
    <col min="3595" max="3595" width="16.59765625" style="249" customWidth="1"/>
    <col min="3596" max="3596" width="13.59765625" style="249" customWidth="1"/>
    <col min="3597" max="3598" width="12.59765625" style="249" customWidth="1"/>
    <col min="3599" max="3599" width="18.59765625" style="249" customWidth="1"/>
    <col min="3600" max="3601" width="12.59765625" style="249" customWidth="1"/>
    <col min="3602" max="3840" width="9.19921875" style="249"/>
    <col min="3841" max="3841" width="7.59765625" style="249" customWidth="1"/>
    <col min="3842" max="3842" width="19.3984375" style="249" customWidth="1"/>
    <col min="3843" max="3843" width="16.796875" style="249" customWidth="1"/>
    <col min="3844" max="3845" width="12.59765625" style="249" customWidth="1"/>
    <col min="3846" max="3846" width="13.796875" style="249" customWidth="1"/>
    <col min="3847" max="3848" width="12.59765625" style="249" customWidth="1"/>
    <col min="3849" max="3849" width="15" style="249" customWidth="1"/>
    <col min="3850" max="3850" width="12.59765625" style="249" customWidth="1"/>
    <col min="3851" max="3851" width="16.59765625" style="249" customWidth="1"/>
    <col min="3852" max="3852" width="13.59765625" style="249" customWidth="1"/>
    <col min="3853" max="3854" width="12.59765625" style="249" customWidth="1"/>
    <col min="3855" max="3855" width="18.59765625" style="249" customWidth="1"/>
    <col min="3856" max="3857" width="12.59765625" style="249" customWidth="1"/>
    <col min="3858" max="4096" width="9.19921875" style="249"/>
    <col min="4097" max="4097" width="7.59765625" style="249" customWidth="1"/>
    <col min="4098" max="4098" width="19.3984375" style="249" customWidth="1"/>
    <col min="4099" max="4099" width="16.796875" style="249" customWidth="1"/>
    <col min="4100" max="4101" width="12.59765625" style="249" customWidth="1"/>
    <col min="4102" max="4102" width="13.796875" style="249" customWidth="1"/>
    <col min="4103" max="4104" width="12.59765625" style="249" customWidth="1"/>
    <col min="4105" max="4105" width="15" style="249" customWidth="1"/>
    <col min="4106" max="4106" width="12.59765625" style="249" customWidth="1"/>
    <col min="4107" max="4107" width="16.59765625" style="249" customWidth="1"/>
    <col min="4108" max="4108" width="13.59765625" style="249" customWidth="1"/>
    <col min="4109" max="4110" width="12.59765625" style="249" customWidth="1"/>
    <col min="4111" max="4111" width="18.59765625" style="249" customWidth="1"/>
    <col min="4112" max="4113" width="12.59765625" style="249" customWidth="1"/>
    <col min="4114" max="4352" width="9.19921875" style="249"/>
    <col min="4353" max="4353" width="7.59765625" style="249" customWidth="1"/>
    <col min="4354" max="4354" width="19.3984375" style="249" customWidth="1"/>
    <col min="4355" max="4355" width="16.796875" style="249" customWidth="1"/>
    <col min="4356" max="4357" width="12.59765625" style="249" customWidth="1"/>
    <col min="4358" max="4358" width="13.796875" style="249" customWidth="1"/>
    <col min="4359" max="4360" width="12.59765625" style="249" customWidth="1"/>
    <col min="4361" max="4361" width="15" style="249" customWidth="1"/>
    <col min="4362" max="4362" width="12.59765625" style="249" customWidth="1"/>
    <col min="4363" max="4363" width="16.59765625" style="249" customWidth="1"/>
    <col min="4364" max="4364" width="13.59765625" style="249" customWidth="1"/>
    <col min="4365" max="4366" width="12.59765625" style="249" customWidth="1"/>
    <col min="4367" max="4367" width="18.59765625" style="249" customWidth="1"/>
    <col min="4368" max="4369" width="12.59765625" style="249" customWidth="1"/>
    <col min="4370" max="4608" width="9.19921875" style="249"/>
    <col min="4609" max="4609" width="7.59765625" style="249" customWidth="1"/>
    <col min="4610" max="4610" width="19.3984375" style="249" customWidth="1"/>
    <col min="4611" max="4611" width="16.796875" style="249" customWidth="1"/>
    <col min="4612" max="4613" width="12.59765625" style="249" customWidth="1"/>
    <col min="4614" max="4614" width="13.796875" style="249" customWidth="1"/>
    <col min="4615" max="4616" width="12.59765625" style="249" customWidth="1"/>
    <col min="4617" max="4617" width="15" style="249" customWidth="1"/>
    <col min="4618" max="4618" width="12.59765625" style="249" customWidth="1"/>
    <col min="4619" max="4619" width="16.59765625" style="249" customWidth="1"/>
    <col min="4620" max="4620" width="13.59765625" style="249" customWidth="1"/>
    <col min="4621" max="4622" width="12.59765625" style="249" customWidth="1"/>
    <col min="4623" max="4623" width="18.59765625" style="249" customWidth="1"/>
    <col min="4624" max="4625" width="12.59765625" style="249" customWidth="1"/>
    <col min="4626" max="4864" width="9.19921875" style="249"/>
    <col min="4865" max="4865" width="7.59765625" style="249" customWidth="1"/>
    <col min="4866" max="4866" width="19.3984375" style="249" customWidth="1"/>
    <col min="4867" max="4867" width="16.796875" style="249" customWidth="1"/>
    <col min="4868" max="4869" width="12.59765625" style="249" customWidth="1"/>
    <col min="4870" max="4870" width="13.796875" style="249" customWidth="1"/>
    <col min="4871" max="4872" width="12.59765625" style="249" customWidth="1"/>
    <col min="4873" max="4873" width="15" style="249" customWidth="1"/>
    <col min="4874" max="4874" width="12.59765625" style="249" customWidth="1"/>
    <col min="4875" max="4875" width="16.59765625" style="249" customWidth="1"/>
    <col min="4876" max="4876" width="13.59765625" style="249" customWidth="1"/>
    <col min="4877" max="4878" width="12.59765625" style="249" customWidth="1"/>
    <col min="4879" max="4879" width="18.59765625" style="249" customWidth="1"/>
    <col min="4880" max="4881" width="12.59765625" style="249" customWidth="1"/>
    <col min="4882" max="5120" width="9.19921875" style="249"/>
    <col min="5121" max="5121" width="7.59765625" style="249" customWidth="1"/>
    <col min="5122" max="5122" width="19.3984375" style="249" customWidth="1"/>
    <col min="5123" max="5123" width="16.796875" style="249" customWidth="1"/>
    <col min="5124" max="5125" width="12.59765625" style="249" customWidth="1"/>
    <col min="5126" max="5126" width="13.796875" style="249" customWidth="1"/>
    <col min="5127" max="5128" width="12.59765625" style="249" customWidth="1"/>
    <col min="5129" max="5129" width="15" style="249" customWidth="1"/>
    <col min="5130" max="5130" width="12.59765625" style="249" customWidth="1"/>
    <col min="5131" max="5131" width="16.59765625" style="249" customWidth="1"/>
    <col min="5132" max="5132" width="13.59765625" style="249" customWidth="1"/>
    <col min="5133" max="5134" width="12.59765625" style="249" customWidth="1"/>
    <col min="5135" max="5135" width="18.59765625" style="249" customWidth="1"/>
    <col min="5136" max="5137" width="12.59765625" style="249" customWidth="1"/>
    <col min="5138" max="5376" width="9.19921875" style="249"/>
    <col min="5377" max="5377" width="7.59765625" style="249" customWidth="1"/>
    <col min="5378" max="5378" width="19.3984375" style="249" customWidth="1"/>
    <col min="5379" max="5379" width="16.796875" style="249" customWidth="1"/>
    <col min="5380" max="5381" width="12.59765625" style="249" customWidth="1"/>
    <col min="5382" max="5382" width="13.796875" style="249" customWidth="1"/>
    <col min="5383" max="5384" width="12.59765625" style="249" customWidth="1"/>
    <col min="5385" max="5385" width="15" style="249" customWidth="1"/>
    <col min="5386" max="5386" width="12.59765625" style="249" customWidth="1"/>
    <col min="5387" max="5387" width="16.59765625" style="249" customWidth="1"/>
    <col min="5388" max="5388" width="13.59765625" style="249" customWidth="1"/>
    <col min="5389" max="5390" width="12.59765625" style="249" customWidth="1"/>
    <col min="5391" max="5391" width="18.59765625" style="249" customWidth="1"/>
    <col min="5392" max="5393" width="12.59765625" style="249" customWidth="1"/>
    <col min="5394" max="5632" width="9.19921875" style="249"/>
    <col min="5633" max="5633" width="7.59765625" style="249" customWidth="1"/>
    <col min="5634" max="5634" width="19.3984375" style="249" customWidth="1"/>
    <col min="5635" max="5635" width="16.796875" style="249" customWidth="1"/>
    <col min="5636" max="5637" width="12.59765625" style="249" customWidth="1"/>
    <col min="5638" max="5638" width="13.796875" style="249" customWidth="1"/>
    <col min="5639" max="5640" width="12.59765625" style="249" customWidth="1"/>
    <col min="5641" max="5641" width="15" style="249" customWidth="1"/>
    <col min="5642" max="5642" width="12.59765625" style="249" customWidth="1"/>
    <col min="5643" max="5643" width="16.59765625" style="249" customWidth="1"/>
    <col min="5644" max="5644" width="13.59765625" style="249" customWidth="1"/>
    <col min="5645" max="5646" width="12.59765625" style="249" customWidth="1"/>
    <col min="5647" max="5647" width="18.59765625" style="249" customWidth="1"/>
    <col min="5648" max="5649" width="12.59765625" style="249" customWidth="1"/>
    <col min="5650" max="5888" width="9.19921875" style="249"/>
    <col min="5889" max="5889" width="7.59765625" style="249" customWidth="1"/>
    <col min="5890" max="5890" width="19.3984375" style="249" customWidth="1"/>
    <col min="5891" max="5891" width="16.796875" style="249" customWidth="1"/>
    <col min="5892" max="5893" width="12.59765625" style="249" customWidth="1"/>
    <col min="5894" max="5894" width="13.796875" style="249" customWidth="1"/>
    <col min="5895" max="5896" width="12.59765625" style="249" customWidth="1"/>
    <col min="5897" max="5897" width="15" style="249" customWidth="1"/>
    <col min="5898" max="5898" width="12.59765625" style="249" customWidth="1"/>
    <col min="5899" max="5899" width="16.59765625" style="249" customWidth="1"/>
    <col min="5900" max="5900" width="13.59765625" style="249" customWidth="1"/>
    <col min="5901" max="5902" width="12.59765625" style="249" customWidth="1"/>
    <col min="5903" max="5903" width="18.59765625" style="249" customWidth="1"/>
    <col min="5904" max="5905" width="12.59765625" style="249" customWidth="1"/>
    <col min="5906" max="6144" width="9.19921875" style="249"/>
    <col min="6145" max="6145" width="7.59765625" style="249" customWidth="1"/>
    <col min="6146" max="6146" width="19.3984375" style="249" customWidth="1"/>
    <col min="6147" max="6147" width="16.796875" style="249" customWidth="1"/>
    <col min="6148" max="6149" width="12.59765625" style="249" customWidth="1"/>
    <col min="6150" max="6150" width="13.796875" style="249" customWidth="1"/>
    <col min="6151" max="6152" width="12.59765625" style="249" customWidth="1"/>
    <col min="6153" max="6153" width="15" style="249" customWidth="1"/>
    <col min="6154" max="6154" width="12.59765625" style="249" customWidth="1"/>
    <col min="6155" max="6155" width="16.59765625" style="249" customWidth="1"/>
    <col min="6156" max="6156" width="13.59765625" style="249" customWidth="1"/>
    <col min="6157" max="6158" width="12.59765625" style="249" customWidth="1"/>
    <col min="6159" max="6159" width="18.59765625" style="249" customWidth="1"/>
    <col min="6160" max="6161" width="12.59765625" style="249" customWidth="1"/>
    <col min="6162" max="6400" width="9.19921875" style="249"/>
    <col min="6401" max="6401" width="7.59765625" style="249" customWidth="1"/>
    <col min="6402" max="6402" width="19.3984375" style="249" customWidth="1"/>
    <col min="6403" max="6403" width="16.796875" style="249" customWidth="1"/>
    <col min="6404" max="6405" width="12.59765625" style="249" customWidth="1"/>
    <col min="6406" max="6406" width="13.796875" style="249" customWidth="1"/>
    <col min="6407" max="6408" width="12.59765625" style="249" customWidth="1"/>
    <col min="6409" max="6409" width="15" style="249" customWidth="1"/>
    <col min="6410" max="6410" width="12.59765625" style="249" customWidth="1"/>
    <col min="6411" max="6411" width="16.59765625" style="249" customWidth="1"/>
    <col min="6412" max="6412" width="13.59765625" style="249" customWidth="1"/>
    <col min="6413" max="6414" width="12.59765625" style="249" customWidth="1"/>
    <col min="6415" max="6415" width="18.59765625" style="249" customWidth="1"/>
    <col min="6416" max="6417" width="12.59765625" style="249" customWidth="1"/>
    <col min="6418" max="6656" width="9.19921875" style="249"/>
    <col min="6657" max="6657" width="7.59765625" style="249" customWidth="1"/>
    <col min="6658" max="6658" width="19.3984375" style="249" customWidth="1"/>
    <col min="6659" max="6659" width="16.796875" style="249" customWidth="1"/>
    <col min="6660" max="6661" width="12.59765625" style="249" customWidth="1"/>
    <col min="6662" max="6662" width="13.796875" style="249" customWidth="1"/>
    <col min="6663" max="6664" width="12.59765625" style="249" customWidth="1"/>
    <col min="6665" max="6665" width="15" style="249" customWidth="1"/>
    <col min="6666" max="6666" width="12.59765625" style="249" customWidth="1"/>
    <col min="6667" max="6667" width="16.59765625" style="249" customWidth="1"/>
    <col min="6668" max="6668" width="13.59765625" style="249" customWidth="1"/>
    <col min="6669" max="6670" width="12.59765625" style="249" customWidth="1"/>
    <col min="6671" max="6671" width="18.59765625" style="249" customWidth="1"/>
    <col min="6672" max="6673" width="12.59765625" style="249" customWidth="1"/>
    <col min="6674" max="6912" width="9.19921875" style="249"/>
    <col min="6913" max="6913" width="7.59765625" style="249" customWidth="1"/>
    <col min="6914" max="6914" width="19.3984375" style="249" customWidth="1"/>
    <col min="6915" max="6915" width="16.796875" style="249" customWidth="1"/>
    <col min="6916" max="6917" width="12.59765625" style="249" customWidth="1"/>
    <col min="6918" max="6918" width="13.796875" style="249" customWidth="1"/>
    <col min="6919" max="6920" width="12.59765625" style="249" customWidth="1"/>
    <col min="6921" max="6921" width="15" style="249" customWidth="1"/>
    <col min="6922" max="6922" width="12.59765625" style="249" customWidth="1"/>
    <col min="6923" max="6923" width="16.59765625" style="249" customWidth="1"/>
    <col min="6924" max="6924" width="13.59765625" style="249" customWidth="1"/>
    <col min="6925" max="6926" width="12.59765625" style="249" customWidth="1"/>
    <col min="6927" max="6927" width="18.59765625" style="249" customWidth="1"/>
    <col min="6928" max="6929" width="12.59765625" style="249" customWidth="1"/>
    <col min="6930" max="7168" width="9.19921875" style="249"/>
    <col min="7169" max="7169" width="7.59765625" style="249" customWidth="1"/>
    <col min="7170" max="7170" width="19.3984375" style="249" customWidth="1"/>
    <col min="7171" max="7171" width="16.796875" style="249" customWidth="1"/>
    <col min="7172" max="7173" width="12.59765625" style="249" customWidth="1"/>
    <col min="7174" max="7174" width="13.796875" style="249" customWidth="1"/>
    <col min="7175" max="7176" width="12.59765625" style="249" customWidth="1"/>
    <col min="7177" max="7177" width="15" style="249" customWidth="1"/>
    <col min="7178" max="7178" width="12.59765625" style="249" customWidth="1"/>
    <col min="7179" max="7179" width="16.59765625" style="249" customWidth="1"/>
    <col min="7180" max="7180" width="13.59765625" style="249" customWidth="1"/>
    <col min="7181" max="7182" width="12.59765625" style="249" customWidth="1"/>
    <col min="7183" max="7183" width="18.59765625" style="249" customWidth="1"/>
    <col min="7184" max="7185" width="12.59765625" style="249" customWidth="1"/>
    <col min="7186" max="7424" width="9.19921875" style="249"/>
    <col min="7425" max="7425" width="7.59765625" style="249" customWidth="1"/>
    <col min="7426" max="7426" width="19.3984375" style="249" customWidth="1"/>
    <col min="7427" max="7427" width="16.796875" style="249" customWidth="1"/>
    <col min="7428" max="7429" width="12.59765625" style="249" customWidth="1"/>
    <col min="7430" max="7430" width="13.796875" style="249" customWidth="1"/>
    <col min="7431" max="7432" width="12.59765625" style="249" customWidth="1"/>
    <col min="7433" max="7433" width="15" style="249" customWidth="1"/>
    <col min="7434" max="7434" width="12.59765625" style="249" customWidth="1"/>
    <col min="7435" max="7435" width="16.59765625" style="249" customWidth="1"/>
    <col min="7436" max="7436" width="13.59765625" style="249" customWidth="1"/>
    <col min="7437" max="7438" width="12.59765625" style="249" customWidth="1"/>
    <col min="7439" max="7439" width="18.59765625" style="249" customWidth="1"/>
    <col min="7440" max="7441" width="12.59765625" style="249" customWidth="1"/>
    <col min="7442" max="7680" width="9.19921875" style="249"/>
    <col min="7681" max="7681" width="7.59765625" style="249" customWidth="1"/>
    <col min="7682" max="7682" width="19.3984375" style="249" customWidth="1"/>
    <col min="7683" max="7683" width="16.796875" style="249" customWidth="1"/>
    <col min="7684" max="7685" width="12.59765625" style="249" customWidth="1"/>
    <col min="7686" max="7686" width="13.796875" style="249" customWidth="1"/>
    <col min="7687" max="7688" width="12.59765625" style="249" customWidth="1"/>
    <col min="7689" max="7689" width="15" style="249" customWidth="1"/>
    <col min="7690" max="7690" width="12.59765625" style="249" customWidth="1"/>
    <col min="7691" max="7691" width="16.59765625" style="249" customWidth="1"/>
    <col min="7692" max="7692" width="13.59765625" style="249" customWidth="1"/>
    <col min="7693" max="7694" width="12.59765625" style="249" customWidth="1"/>
    <col min="7695" max="7695" width="18.59765625" style="249" customWidth="1"/>
    <col min="7696" max="7697" width="12.59765625" style="249" customWidth="1"/>
    <col min="7698" max="7936" width="9.19921875" style="249"/>
    <col min="7937" max="7937" width="7.59765625" style="249" customWidth="1"/>
    <col min="7938" max="7938" width="19.3984375" style="249" customWidth="1"/>
    <col min="7939" max="7939" width="16.796875" style="249" customWidth="1"/>
    <col min="7940" max="7941" width="12.59765625" style="249" customWidth="1"/>
    <col min="7942" max="7942" width="13.796875" style="249" customWidth="1"/>
    <col min="7943" max="7944" width="12.59765625" style="249" customWidth="1"/>
    <col min="7945" max="7945" width="15" style="249" customWidth="1"/>
    <col min="7946" max="7946" width="12.59765625" style="249" customWidth="1"/>
    <col min="7947" max="7947" width="16.59765625" style="249" customWidth="1"/>
    <col min="7948" max="7948" width="13.59765625" style="249" customWidth="1"/>
    <col min="7949" max="7950" width="12.59765625" style="249" customWidth="1"/>
    <col min="7951" max="7951" width="18.59765625" style="249" customWidth="1"/>
    <col min="7952" max="7953" width="12.59765625" style="249" customWidth="1"/>
    <col min="7954" max="8192" width="9.19921875" style="249"/>
    <col min="8193" max="8193" width="7.59765625" style="249" customWidth="1"/>
    <col min="8194" max="8194" width="19.3984375" style="249" customWidth="1"/>
    <col min="8195" max="8195" width="16.796875" style="249" customWidth="1"/>
    <col min="8196" max="8197" width="12.59765625" style="249" customWidth="1"/>
    <col min="8198" max="8198" width="13.796875" style="249" customWidth="1"/>
    <col min="8199" max="8200" width="12.59765625" style="249" customWidth="1"/>
    <col min="8201" max="8201" width="15" style="249" customWidth="1"/>
    <col min="8202" max="8202" width="12.59765625" style="249" customWidth="1"/>
    <col min="8203" max="8203" width="16.59765625" style="249" customWidth="1"/>
    <col min="8204" max="8204" width="13.59765625" style="249" customWidth="1"/>
    <col min="8205" max="8206" width="12.59765625" style="249" customWidth="1"/>
    <col min="8207" max="8207" width="18.59765625" style="249" customWidth="1"/>
    <col min="8208" max="8209" width="12.59765625" style="249" customWidth="1"/>
    <col min="8210" max="8448" width="9.19921875" style="249"/>
    <col min="8449" max="8449" width="7.59765625" style="249" customWidth="1"/>
    <col min="8450" max="8450" width="19.3984375" style="249" customWidth="1"/>
    <col min="8451" max="8451" width="16.796875" style="249" customWidth="1"/>
    <col min="8452" max="8453" width="12.59765625" style="249" customWidth="1"/>
    <col min="8454" max="8454" width="13.796875" style="249" customWidth="1"/>
    <col min="8455" max="8456" width="12.59765625" style="249" customWidth="1"/>
    <col min="8457" max="8457" width="15" style="249" customWidth="1"/>
    <col min="8458" max="8458" width="12.59765625" style="249" customWidth="1"/>
    <col min="8459" max="8459" width="16.59765625" style="249" customWidth="1"/>
    <col min="8460" max="8460" width="13.59765625" style="249" customWidth="1"/>
    <col min="8461" max="8462" width="12.59765625" style="249" customWidth="1"/>
    <col min="8463" max="8463" width="18.59765625" style="249" customWidth="1"/>
    <col min="8464" max="8465" width="12.59765625" style="249" customWidth="1"/>
    <col min="8466" max="8704" width="9.19921875" style="249"/>
    <col min="8705" max="8705" width="7.59765625" style="249" customWidth="1"/>
    <col min="8706" max="8706" width="19.3984375" style="249" customWidth="1"/>
    <col min="8707" max="8707" width="16.796875" style="249" customWidth="1"/>
    <col min="8708" max="8709" width="12.59765625" style="249" customWidth="1"/>
    <col min="8710" max="8710" width="13.796875" style="249" customWidth="1"/>
    <col min="8711" max="8712" width="12.59765625" style="249" customWidth="1"/>
    <col min="8713" max="8713" width="15" style="249" customWidth="1"/>
    <col min="8714" max="8714" width="12.59765625" style="249" customWidth="1"/>
    <col min="8715" max="8715" width="16.59765625" style="249" customWidth="1"/>
    <col min="8716" max="8716" width="13.59765625" style="249" customWidth="1"/>
    <col min="8717" max="8718" width="12.59765625" style="249" customWidth="1"/>
    <col min="8719" max="8719" width="18.59765625" style="249" customWidth="1"/>
    <col min="8720" max="8721" width="12.59765625" style="249" customWidth="1"/>
    <col min="8722" max="8960" width="9.19921875" style="249"/>
    <col min="8961" max="8961" width="7.59765625" style="249" customWidth="1"/>
    <col min="8962" max="8962" width="19.3984375" style="249" customWidth="1"/>
    <col min="8963" max="8963" width="16.796875" style="249" customWidth="1"/>
    <col min="8964" max="8965" width="12.59765625" style="249" customWidth="1"/>
    <col min="8966" max="8966" width="13.796875" style="249" customWidth="1"/>
    <col min="8967" max="8968" width="12.59765625" style="249" customWidth="1"/>
    <col min="8969" max="8969" width="15" style="249" customWidth="1"/>
    <col min="8970" max="8970" width="12.59765625" style="249" customWidth="1"/>
    <col min="8971" max="8971" width="16.59765625" style="249" customWidth="1"/>
    <col min="8972" max="8972" width="13.59765625" style="249" customWidth="1"/>
    <col min="8973" max="8974" width="12.59765625" style="249" customWidth="1"/>
    <col min="8975" max="8975" width="18.59765625" style="249" customWidth="1"/>
    <col min="8976" max="8977" width="12.59765625" style="249" customWidth="1"/>
    <col min="8978" max="9216" width="9.19921875" style="249"/>
    <col min="9217" max="9217" width="7.59765625" style="249" customWidth="1"/>
    <col min="9218" max="9218" width="19.3984375" style="249" customWidth="1"/>
    <col min="9219" max="9219" width="16.796875" style="249" customWidth="1"/>
    <col min="9220" max="9221" width="12.59765625" style="249" customWidth="1"/>
    <col min="9222" max="9222" width="13.796875" style="249" customWidth="1"/>
    <col min="9223" max="9224" width="12.59765625" style="249" customWidth="1"/>
    <col min="9225" max="9225" width="15" style="249" customWidth="1"/>
    <col min="9226" max="9226" width="12.59765625" style="249" customWidth="1"/>
    <col min="9227" max="9227" width="16.59765625" style="249" customWidth="1"/>
    <col min="9228" max="9228" width="13.59765625" style="249" customWidth="1"/>
    <col min="9229" max="9230" width="12.59765625" style="249" customWidth="1"/>
    <col min="9231" max="9231" width="18.59765625" style="249" customWidth="1"/>
    <col min="9232" max="9233" width="12.59765625" style="249" customWidth="1"/>
    <col min="9234" max="9472" width="9.19921875" style="249"/>
    <col min="9473" max="9473" width="7.59765625" style="249" customWidth="1"/>
    <col min="9474" max="9474" width="19.3984375" style="249" customWidth="1"/>
    <col min="9475" max="9475" width="16.796875" style="249" customWidth="1"/>
    <col min="9476" max="9477" width="12.59765625" style="249" customWidth="1"/>
    <col min="9478" max="9478" width="13.796875" style="249" customWidth="1"/>
    <col min="9479" max="9480" width="12.59765625" style="249" customWidth="1"/>
    <col min="9481" max="9481" width="15" style="249" customWidth="1"/>
    <col min="9482" max="9482" width="12.59765625" style="249" customWidth="1"/>
    <col min="9483" max="9483" width="16.59765625" style="249" customWidth="1"/>
    <col min="9484" max="9484" width="13.59765625" style="249" customWidth="1"/>
    <col min="9485" max="9486" width="12.59765625" style="249" customWidth="1"/>
    <col min="9487" max="9487" width="18.59765625" style="249" customWidth="1"/>
    <col min="9488" max="9489" width="12.59765625" style="249" customWidth="1"/>
    <col min="9490" max="9728" width="9.19921875" style="249"/>
    <col min="9729" max="9729" width="7.59765625" style="249" customWidth="1"/>
    <col min="9730" max="9730" width="19.3984375" style="249" customWidth="1"/>
    <col min="9731" max="9731" width="16.796875" style="249" customWidth="1"/>
    <col min="9732" max="9733" width="12.59765625" style="249" customWidth="1"/>
    <col min="9734" max="9734" width="13.796875" style="249" customWidth="1"/>
    <col min="9735" max="9736" width="12.59765625" style="249" customWidth="1"/>
    <col min="9737" max="9737" width="15" style="249" customWidth="1"/>
    <col min="9738" max="9738" width="12.59765625" style="249" customWidth="1"/>
    <col min="9739" max="9739" width="16.59765625" style="249" customWidth="1"/>
    <col min="9740" max="9740" width="13.59765625" style="249" customWidth="1"/>
    <col min="9741" max="9742" width="12.59765625" style="249" customWidth="1"/>
    <col min="9743" max="9743" width="18.59765625" style="249" customWidth="1"/>
    <col min="9744" max="9745" width="12.59765625" style="249" customWidth="1"/>
    <col min="9746" max="9984" width="9.19921875" style="249"/>
    <col min="9985" max="9985" width="7.59765625" style="249" customWidth="1"/>
    <col min="9986" max="9986" width="19.3984375" style="249" customWidth="1"/>
    <col min="9987" max="9987" width="16.796875" style="249" customWidth="1"/>
    <col min="9988" max="9989" width="12.59765625" style="249" customWidth="1"/>
    <col min="9990" max="9990" width="13.796875" style="249" customWidth="1"/>
    <col min="9991" max="9992" width="12.59765625" style="249" customWidth="1"/>
    <col min="9993" max="9993" width="15" style="249" customWidth="1"/>
    <col min="9994" max="9994" width="12.59765625" style="249" customWidth="1"/>
    <col min="9995" max="9995" width="16.59765625" style="249" customWidth="1"/>
    <col min="9996" max="9996" width="13.59765625" style="249" customWidth="1"/>
    <col min="9997" max="9998" width="12.59765625" style="249" customWidth="1"/>
    <col min="9999" max="9999" width="18.59765625" style="249" customWidth="1"/>
    <col min="10000" max="10001" width="12.59765625" style="249" customWidth="1"/>
    <col min="10002" max="10240" width="9.19921875" style="249"/>
    <col min="10241" max="10241" width="7.59765625" style="249" customWidth="1"/>
    <col min="10242" max="10242" width="19.3984375" style="249" customWidth="1"/>
    <col min="10243" max="10243" width="16.796875" style="249" customWidth="1"/>
    <col min="10244" max="10245" width="12.59765625" style="249" customWidth="1"/>
    <col min="10246" max="10246" width="13.796875" style="249" customWidth="1"/>
    <col min="10247" max="10248" width="12.59765625" style="249" customWidth="1"/>
    <col min="10249" max="10249" width="15" style="249" customWidth="1"/>
    <col min="10250" max="10250" width="12.59765625" style="249" customWidth="1"/>
    <col min="10251" max="10251" width="16.59765625" style="249" customWidth="1"/>
    <col min="10252" max="10252" width="13.59765625" style="249" customWidth="1"/>
    <col min="10253" max="10254" width="12.59765625" style="249" customWidth="1"/>
    <col min="10255" max="10255" width="18.59765625" style="249" customWidth="1"/>
    <col min="10256" max="10257" width="12.59765625" style="249" customWidth="1"/>
    <col min="10258" max="10496" width="9.19921875" style="249"/>
    <col min="10497" max="10497" width="7.59765625" style="249" customWidth="1"/>
    <col min="10498" max="10498" width="19.3984375" style="249" customWidth="1"/>
    <col min="10499" max="10499" width="16.796875" style="249" customWidth="1"/>
    <col min="10500" max="10501" width="12.59765625" style="249" customWidth="1"/>
    <col min="10502" max="10502" width="13.796875" style="249" customWidth="1"/>
    <col min="10503" max="10504" width="12.59765625" style="249" customWidth="1"/>
    <col min="10505" max="10505" width="15" style="249" customWidth="1"/>
    <col min="10506" max="10506" width="12.59765625" style="249" customWidth="1"/>
    <col min="10507" max="10507" width="16.59765625" style="249" customWidth="1"/>
    <col min="10508" max="10508" width="13.59765625" style="249" customWidth="1"/>
    <col min="10509" max="10510" width="12.59765625" style="249" customWidth="1"/>
    <col min="10511" max="10511" width="18.59765625" style="249" customWidth="1"/>
    <col min="10512" max="10513" width="12.59765625" style="249" customWidth="1"/>
    <col min="10514" max="10752" width="9.19921875" style="249"/>
    <col min="10753" max="10753" width="7.59765625" style="249" customWidth="1"/>
    <col min="10754" max="10754" width="19.3984375" style="249" customWidth="1"/>
    <col min="10755" max="10755" width="16.796875" style="249" customWidth="1"/>
    <col min="10756" max="10757" width="12.59765625" style="249" customWidth="1"/>
    <col min="10758" max="10758" width="13.796875" style="249" customWidth="1"/>
    <col min="10759" max="10760" width="12.59765625" style="249" customWidth="1"/>
    <col min="10761" max="10761" width="15" style="249" customWidth="1"/>
    <col min="10762" max="10762" width="12.59765625" style="249" customWidth="1"/>
    <col min="10763" max="10763" width="16.59765625" style="249" customWidth="1"/>
    <col min="10764" max="10764" width="13.59765625" style="249" customWidth="1"/>
    <col min="10765" max="10766" width="12.59765625" style="249" customWidth="1"/>
    <col min="10767" max="10767" width="18.59765625" style="249" customWidth="1"/>
    <col min="10768" max="10769" width="12.59765625" style="249" customWidth="1"/>
    <col min="10770" max="11008" width="9.19921875" style="249"/>
    <col min="11009" max="11009" width="7.59765625" style="249" customWidth="1"/>
    <col min="11010" max="11010" width="19.3984375" style="249" customWidth="1"/>
    <col min="11011" max="11011" width="16.796875" style="249" customWidth="1"/>
    <col min="11012" max="11013" width="12.59765625" style="249" customWidth="1"/>
    <col min="11014" max="11014" width="13.796875" style="249" customWidth="1"/>
    <col min="11015" max="11016" width="12.59765625" style="249" customWidth="1"/>
    <col min="11017" max="11017" width="15" style="249" customWidth="1"/>
    <col min="11018" max="11018" width="12.59765625" style="249" customWidth="1"/>
    <col min="11019" max="11019" width="16.59765625" style="249" customWidth="1"/>
    <col min="11020" max="11020" width="13.59765625" style="249" customWidth="1"/>
    <col min="11021" max="11022" width="12.59765625" style="249" customWidth="1"/>
    <col min="11023" max="11023" width="18.59765625" style="249" customWidth="1"/>
    <col min="11024" max="11025" width="12.59765625" style="249" customWidth="1"/>
    <col min="11026" max="11264" width="9.19921875" style="249"/>
    <col min="11265" max="11265" width="7.59765625" style="249" customWidth="1"/>
    <col min="11266" max="11266" width="19.3984375" style="249" customWidth="1"/>
    <col min="11267" max="11267" width="16.796875" style="249" customWidth="1"/>
    <col min="11268" max="11269" width="12.59765625" style="249" customWidth="1"/>
    <col min="11270" max="11270" width="13.796875" style="249" customWidth="1"/>
    <col min="11271" max="11272" width="12.59765625" style="249" customWidth="1"/>
    <col min="11273" max="11273" width="15" style="249" customWidth="1"/>
    <col min="11274" max="11274" width="12.59765625" style="249" customWidth="1"/>
    <col min="11275" max="11275" width="16.59765625" style="249" customWidth="1"/>
    <col min="11276" max="11276" width="13.59765625" style="249" customWidth="1"/>
    <col min="11277" max="11278" width="12.59765625" style="249" customWidth="1"/>
    <col min="11279" max="11279" width="18.59765625" style="249" customWidth="1"/>
    <col min="11280" max="11281" width="12.59765625" style="249" customWidth="1"/>
    <col min="11282" max="11520" width="9.19921875" style="249"/>
    <col min="11521" max="11521" width="7.59765625" style="249" customWidth="1"/>
    <col min="11522" max="11522" width="19.3984375" style="249" customWidth="1"/>
    <col min="11523" max="11523" width="16.796875" style="249" customWidth="1"/>
    <col min="11524" max="11525" width="12.59765625" style="249" customWidth="1"/>
    <col min="11526" max="11526" width="13.796875" style="249" customWidth="1"/>
    <col min="11527" max="11528" width="12.59765625" style="249" customWidth="1"/>
    <col min="11529" max="11529" width="15" style="249" customWidth="1"/>
    <col min="11530" max="11530" width="12.59765625" style="249" customWidth="1"/>
    <col min="11531" max="11531" width="16.59765625" style="249" customWidth="1"/>
    <col min="11532" max="11532" width="13.59765625" style="249" customWidth="1"/>
    <col min="11533" max="11534" width="12.59765625" style="249" customWidth="1"/>
    <col min="11535" max="11535" width="18.59765625" style="249" customWidth="1"/>
    <col min="11536" max="11537" width="12.59765625" style="249" customWidth="1"/>
    <col min="11538" max="11776" width="9.19921875" style="249"/>
    <col min="11777" max="11777" width="7.59765625" style="249" customWidth="1"/>
    <col min="11778" max="11778" width="19.3984375" style="249" customWidth="1"/>
    <col min="11779" max="11779" width="16.796875" style="249" customWidth="1"/>
    <col min="11780" max="11781" width="12.59765625" style="249" customWidth="1"/>
    <col min="11782" max="11782" width="13.796875" style="249" customWidth="1"/>
    <col min="11783" max="11784" width="12.59765625" style="249" customWidth="1"/>
    <col min="11785" max="11785" width="15" style="249" customWidth="1"/>
    <col min="11786" max="11786" width="12.59765625" style="249" customWidth="1"/>
    <col min="11787" max="11787" width="16.59765625" style="249" customWidth="1"/>
    <col min="11788" max="11788" width="13.59765625" style="249" customWidth="1"/>
    <col min="11789" max="11790" width="12.59765625" style="249" customWidth="1"/>
    <col min="11791" max="11791" width="18.59765625" style="249" customWidth="1"/>
    <col min="11792" max="11793" width="12.59765625" style="249" customWidth="1"/>
    <col min="11794" max="12032" width="9.19921875" style="249"/>
    <col min="12033" max="12033" width="7.59765625" style="249" customWidth="1"/>
    <col min="12034" max="12034" width="19.3984375" style="249" customWidth="1"/>
    <col min="12035" max="12035" width="16.796875" style="249" customWidth="1"/>
    <col min="12036" max="12037" width="12.59765625" style="249" customWidth="1"/>
    <col min="12038" max="12038" width="13.796875" style="249" customWidth="1"/>
    <col min="12039" max="12040" width="12.59765625" style="249" customWidth="1"/>
    <col min="12041" max="12041" width="15" style="249" customWidth="1"/>
    <col min="12042" max="12042" width="12.59765625" style="249" customWidth="1"/>
    <col min="12043" max="12043" width="16.59765625" style="249" customWidth="1"/>
    <col min="12044" max="12044" width="13.59765625" style="249" customWidth="1"/>
    <col min="12045" max="12046" width="12.59765625" style="249" customWidth="1"/>
    <col min="12047" max="12047" width="18.59765625" style="249" customWidth="1"/>
    <col min="12048" max="12049" width="12.59765625" style="249" customWidth="1"/>
    <col min="12050" max="12288" width="9.19921875" style="249"/>
    <col min="12289" max="12289" width="7.59765625" style="249" customWidth="1"/>
    <col min="12290" max="12290" width="19.3984375" style="249" customWidth="1"/>
    <col min="12291" max="12291" width="16.796875" style="249" customWidth="1"/>
    <col min="12292" max="12293" width="12.59765625" style="249" customWidth="1"/>
    <col min="12294" max="12294" width="13.796875" style="249" customWidth="1"/>
    <col min="12295" max="12296" width="12.59765625" style="249" customWidth="1"/>
    <col min="12297" max="12297" width="15" style="249" customWidth="1"/>
    <col min="12298" max="12298" width="12.59765625" style="249" customWidth="1"/>
    <col min="12299" max="12299" width="16.59765625" style="249" customWidth="1"/>
    <col min="12300" max="12300" width="13.59765625" style="249" customWidth="1"/>
    <col min="12301" max="12302" width="12.59765625" style="249" customWidth="1"/>
    <col min="12303" max="12303" width="18.59765625" style="249" customWidth="1"/>
    <col min="12304" max="12305" width="12.59765625" style="249" customWidth="1"/>
    <col min="12306" max="12544" width="9.19921875" style="249"/>
    <col min="12545" max="12545" width="7.59765625" style="249" customWidth="1"/>
    <col min="12546" max="12546" width="19.3984375" style="249" customWidth="1"/>
    <col min="12547" max="12547" width="16.796875" style="249" customWidth="1"/>
    <col min="12548" max="12549" width="12.59765625" style="249" customWidth="1"/>
    <col min="12550" max="12550" width="13.796875" style="249" customWidth="1"/>
    <col min="12551" max="12552" width="12.59765625" style="249" customWidth="1"/>
    <col min="12553" max="12553" width="15" style="249" customWidth="1"/>
    <col min="12554" max="12554" width="12.59765625" style="249" customWidth="1"/>
    <col min="12555" max="12555" width="16.59765625" style="249" customWidth="1"/>
    <col min="12556" max="12556" width="13.59765625" style="249" customWidth="1"/>
    <col min="12557" max="12558" width="12.59765625" style="249" customWidth="1"/>
    <col min="12559" max="12559" width="18.59765625" style="249" customWidth="1"/>
    <col min="12560" max="12561" width="12.59765625" style="249" customWidth="1"/>
    <col min="12562" max="12800" width="9.19921875" style="249"/>
    <col min="12801" max="12801" width="7.59765625" style="249" customWidth="1"/>
    <col min="12802" max="12802" width="19.3984375" style="249" customWidth="1"/>
    <col min="12803" max="12803" width="16.796875" style="249" customWidth="1"/>
    <col min="12804" max="12805" width="12.59765625" style="249" customWidth="1"/>
    <col min="12806" max="12806" width="13.796875" style="249" customWidth="1"/>
    <col min="12807" max="12808" width="12.59765625" style="249" customWidth="1"/>
    <col min="12809" max="12809" width="15" style="249" customWidth="1"/>
    <col min="12810" max="12810" width="12.59765625" style="249" customWidth="1"/>
    <col min="12811" max="12811" width="16.59765625" style="249" customWidth="1"/>
    <col min="12812" max="12812" width="13.59765625" style="249" customWidth="1"/>
    <col min="12813" max="12814" width="12.59765625" style="249" customWidth="1"/>
    <col min="12815" max="12815" width="18.59765625" style="249" customWidth="1"/>
    <col min="12816" max="12817" width="12.59765625" style="249" customWidth="1"/>
    <col min="12818" max="13056" width="9.19921875" style="249"/>
    <col min="13057" max="13057" width="7.59765625" style="249" customWidth="1"/>
    <col min="13058" max="13058" width="19.3984375" style="249" customWidth="1"/>
    <col min="13059" max="13059" width="16.796875" style="249" customWidth="1"/>
    <col min="13060" max="13061" width="12.59765625" style="249" customWidth="1"/>
    <col min="13062" max="13062" width="13.796875" style="249" customWidth="1"/>
    <col min="13063" max="13064" width="12.59765625" style="249" customWidth="1"/>
    <col min="13065" max="13065" width="15" style="249" customWidth="1"/>
    <col min="13066" max="13066" width="12.59765625" style="249" customWidth="1"/>
    <col min="13067" max="13067" width="16.59765625" style="249" customWidth="1"/>
    <col min="13068" max="13068" width="13.59765625" style="249" customWidth="1"/>
    <col min="13069" max="13070" width="12.59765625" style="249" customWidth="1"/>
    <col min="13071" max="13071" width="18.59765625" style="249" customWidth="1"/>
    <col min="13072" max="13073" width="12.59765625" style="249" customWidth="1"/>
    <col min="13074" max="13312" width="9.19921875" style="249"/>
    <col min="13313" max="13313" width="7.59765625" style="249" customWidth="1"/>
    <col min="13314" max="13314" width="19.3984375" style="249" customWidth="1"/>
    <col min="13315" max="13315" width="16.796875" style="249" customWidth="1"/>
    <col min="13316" max="13317" width="12.59765625" style="249" customWidth="1"/>
    <col min="13318" max="13318" width="13.796875" style="249" customWidth="1"/>
    <col min="13319" max="13320" width="12.59765625" style="249" customWidth="1"/>
    <col min="13321" max="13321" width="15" style="249" customWidth="1"/>
    <col min="13322" max="13322" width="12.59765625" style="249" customWidth="1"/>
    <col min="13323" max="13323" width="16.59765625" style="249" customWidth="1"/>
    <col min="13324" max="13324" width="13.59765625" style="249" customWidth="1"/>
    <col min="13325" max="13326" width="12.59765625" style="249" customWidth="1"/>
    <col min="13327" max="13327" width="18.59765625" style="249" customWidth="1"/>
    <col min="13328" max="13329" width="12.59765625" style="249" customWidth="1"/>
    <col min="13330" max="13568" width="9.19921875" style="249"/>
    <col min="13569" max="13569" width="7.59765625" style="249" customWidth="1"/>
    <col min="13570" max="13570" width="19.3984375" style="249" customWidth="1"/>
    <col min="13571" max="13571" width="16.796875" style="249" customWidth="1"/>
    <col min="13572" max="13573" width="12.59765625" style="249" customWidth="1"/>
    <col min="13574" max="13574" width="13.796875" style="249" customWidth="1"/>
    <col min="13575" max="13576" width="12.59765625" style="249" customWidth="1"/>
    <col min="13577" max="13577" width="15" style="249" customWidth="1"/>
    <col min="13578" max="13578" width="12.59765625" style="249" customWidth="1"/>
    <col min="13579" max="13579" width="16.59765625" style="249" customWidth="1"/>
    <col min="13580" max="13580" width="13.59765625" style="249" customWidth="1"/>
    <col min="13581" max="13582" width="12.59765625" style="249" customWidth="1"/>
    <col min="13583" max="13583" width="18.59765625" style="249" customWidth="1"/>
    <col min="13584" max="13585" width="12.59765625" style="249" customWidth="1"/>
    <col min="13586" max="13824" width="9.19921875" style="249"/>
    <col min="13825" max="13825" width="7.59765625" style="249" customWidth="1"/>
    <col min="13826" max="13826" width="19.3984375" style="249" customWidth="1"/>
    <col min="13827" max="13827" width="16.796875" style="249" customWidth="1"/>
    <col min="13828" max="13829" width="12.59765625" style="249" customWidth="1"/>
    <col min="13830" max="13830" width="13.796875" style="249" customWidth="1"/>
    <col min="13831" max="13832" width="12.59765625" style="249" customWidth="1"/>
    <col min="13833" max="13833" width="15" style="249" customWidth="1"/>
    <col min="13834" max="13834" width="12.59765625" style="249" customWidth="1"/>
    <col min="13835" max="13835" width="16.59765625" style="249" customWidth="1"/>
    <col min="13836" max="13836" width="13.59765625" style="249" customWidth="1"/>
    <col min="13837" max="13838" width="12.59765625" style="249" customWidth="1"/>
    <col min="13839" max="13839" width="18.59765625" style="249" customWidth="1"/>
    <col min="13840" max="13841" width="12.59765625" style="249" customWidth="1"/>
    <col min="13842" max="14080" width="9.19921875" style="249"/>
    <col min="14081" max="14081" width="7.59765625" style="249" customWidth="1"/>
    <col min="14082" max="14082" width="19.3984375" style="249" customWidth="1"/>
    <col min="14083" max="14083" width="16.796875" style="249" customWidth="1"/>
    <col min="14084" max="14085" width="12.59765625" style="249" customWidth="1"/>
    <col min="14086" max="14086" width="13.796875" style="249" customWidth="1"/>
    <col min="14087" max="14088" width="12.59765625" style="249" customWidth="1"/>
    <col min="14089" max="14089" width="15" style="249" customWidth="1"/>
    <col min="14090" max="14090" width="12.59765625" style="249" customWidth="1"/>
    <col min="14091" max="14091" width="16.59765625" style="249" customWidth="1"/>
    <col min="14092" max="14092" width="13.59765625" style="249" customWidth="1"/>
    <col min="14093" max="14094" width="12.59765625" style="249" customWidth="1"/>
    <col min="14095" max="14095" width="18.59765625" style="249" customWidth="1"/>
    <col min="14096" max="14097" width="12.59765625" style="249" customWidth="1"/>
    <col min="14098" max="14336" width="9.19921875" style="249"/>
    <col min="14337" max="14337" width="7.59765625" style="249" customWidth="1"/>
    <col min="14338" max="14338" width="19.3984375" style="249" customWidth="1"/>
    <col min="14339" max="14339" width="16.796875" style="249" customWidth="1"/>
    <col min="14340" max="14341" width="12.59765625" style="249" customWidth="1"/>
    <col min="14342" max="14342" width="13.796875" style="249" customWidth="1"/>
    <col min="14343" max="14344" width="12.59765625" style="249" customWidth="1"/>
    <col min="14345" max="14345" width="15" style="249" customWidth="1"/>
    <col min="14346" max="14346" width="12.59765625" style="249" customWidth="1"/>
    <col min="14347" max="14347" width="16.59765625" style="249" customWidth="1"/>
    <col min="14348" max="14348" width="13.59765625" style="249" customWidth="1"/>
    <col min="14349" max="14350" width="12.59765625" style="249" customWidth="1"/>
    <col min="14351" max="14351" width="18.59765625" style="249" customWidth="1"/>
    <col min="14352" max="14353" width="12.59765625" style="249" customWidth="1"/>
    <col min="14354" max="14592" width="9.19921875" style="249"/>
    <col min="14593" max="14593" width="7.59765625" style="249" customWidth="1"/>
    <col min="14594" max="14594" width="19.3984375" style="249" customWidth="1"/>
    <col min="14595" max="14595" width="16.796875" style="249" customWidth="1"/>
    <col min="14596" max="14597" width="12.59765625" style="249" customWidth="1"/>
    <col min="14598" max="14598" width="13.796875" style="249" customWidth="1"/>
    <col min="14599" max="14600" width="12.59765625" style="249" customWidth="1"/>
    <col min="14601" max="14601" width="15" style="249" customWidth="1"/>
    <col min="14602" max="14602" width="12.59765625" style="249" customWidth="1"/>
    <col min="14603" max="14603" width="16.59765625" style="249" customWidth="1"/>
    <col min="14604" max="14604" width="13.59765625" style="249" customWidth="1"/>
    <col min="14605" max="14606" width="12.59765625" style="249" customWidth="1"/>
    <col min="14607" max="14607" width="18.59765625" style="249" customWidth="1"/>
    <col min="14608" max="14609" width="12.59765625" style="249" customWidth="1"/>
    <col min="14610" max="14848" width="9.19921875" style="249"/>
    <col min="14849" max="14849" width="7.59765625" style="249" customWidth="1"/>
    <col min="14850" max="14850" width="19.3984375" style="249" customWidth="1"/>
    <col min="14851" max="14851" width="16.796875" style="249" customWidth="1"/>
    <col min="14852" max="14853" width="12.59765625" style="249" customWidth="1"/>
    <col min="14854" max="14854" width="13.796875" style="249" customWidth="1"/>
    <col min="14855" max="14856" width="12.59765625" style="249" customWidth="1"/>
    <col min="14857" max="14857" width="15" style="249" customWidth="1"/>
    <col min="14858" max="14858" width="12.59765625" style="249" customWidth="1"/>
    <col min="14859" max="14859" width="16.59765625" style="249" customWidth="1"/>
    <col min="14860" max="14860" width="13.59765625" style="249" customWidth="1"/>
    <col min="14861" max="14862" width="12.59765625" style="249" customWidth="1"/>
    <col min="14863" max="14863" width="18.59765625" style="249" customWidth="1"/>
    <col min="14864" max="14865" width="12.59765625" style="249" customWidth="1"/>
    <col min="14866" max="15104" width="9.19921875" style="249"/>
    <col min="15105" max="15105" width="7.59765625" style="249" customWidth="1"/>
    <col min="15106" max="15106" width="19.3984375" style="249" customWidth="1"/>
    <col min="15107" max="15107" width="16.796875" style="249" customWidth="1"/>
    <col min="15108" max="15109" width="12.59765625" style="249" customWidth="1"/>
    <col min="15110" max="15110" width="13.796875" style="249" customWidth="1"/>
    <col min="15111" max="15112" width="12.59765625" style="249" customWidth="1"/>
    <col min="15113" max="15113" width="15" style="249" customWidth="1"/>
    <col min="15114" max="15114" width="12.59765625" style="249" customWidth="1"/>
    <col min="15115" max="15115" width="16.59765625" style="249" customWidth="1"/>
    <col min="15116" max="15116" width="13.59765625" style="249" customWidth="1"/>
    <col min="15117" max="15118" width="12.59765625" style="249" customWidth="1"/>
    <col min="15119" max="15119" width="18.59765625" style="249" customWidth="1"/>
    <col min="15120" max="15121" width="12.59765625" style="249" customWidth="1"/>
    <col min="15122" max="15360" width="9.19921875" style="249"/>
    <col min="15361" max="15361" width="7.59765625" style="249" customWidth="1"/>
    <col min="15362" max="15362" width="19.3984375" style="249" customWidth="1"/>
    <col min="15363" max="15363" width="16.796875" style="249" customWidth="1"/>
    <col min="15364" max="15365" width="12.59765625" style="249" customWidth="1"/>
    <col min="15366" max="15366" width="13.796875" style="249" customWidth="1"/>
    <col min="15367" max="15368" width="12.59765625" style="249" customWidth="1"/>
    <col min="15369" max="15369" width="15" style="249" customWidth="1"/>
    <col min="15370" max="15370" width="12.59765625" style="249" customWidth="1"/>
    <col min="15371" max="15371" width="16.59765625" style="249" customWidth="1"/>
    <col min="15372" max="15372" width="13.59765625" style="249" customWidth="1"/>
    <col min="15373" max="15374" width="12.59765625" style="249" customWidth="1"/>
    <col min="15375" max="15375" width="18.59765625" style="249" customWidth="1"/>
    <col min="15376" max="15377" width="12.59765625" style="249" customWidth="1"/>
    <col min="15378" max="15616" width="9.19921875" style="249"/>
    <col min="15617" max="15617" width="7.59765625" style="249" customWidth="1"/>
    <col min="15618" max="15618" width="19.3984375" style="249" customWidth="1"/>
    <col min="15619" max="15619" width="16.796875" style="249" customWidth="1"/>
    <col min="15620" max="15621" width="12.59765625" style="249" customWidth="1"/>
    <col min="15622" max="15622" width="13.796875" style="249" customWidth="1"/>
    <col min="15623" max="15624" width="12.59765625" style="249" customWidth="1"/>
    <col min="15625" max="15625" width="15" style="249" customWidth="1"/>
    <col min="15626" max="15626" width="12.59765625" style="249" customWidth="1"/>
    <col min="15627" max="15627" width="16.59765625" style="249" customWidth="1"/>
    <col min="15628" max="15628" width="13.59765625" style="249" customWidth="1"/>
    <col min="15629" max="15630" width="12.59765625" style="249" customWidth="1"/>
    <col min="15631" max="15631" width="18.59765625" style="249" customWidth="1"/>
    <col min="15632" max="15633" width="12.59765625" style="249" customWidth="1"/>
    <col min="15634" max="15872" width="9.19921875" style="249"/>
    <col min="15873" max="15873" width="7.59765625" style="249" customWidth="1"/>
    <col min="15874" max="15874" width="19.3984375" style="249" customWidth="1"/>
    <col min="15875" max="15875" width="16.796875" style="249" customWidth="1"/>
    <col min="15876" max="15877" width="12.59765625" style="249" customWidth="1"/>
    <col min="15878" max="15878" width="13.796875" style="249" customWidth="1"/>
    <col min="15879" max="15880" width="12.59765625" style="249" customWidth="1"/>
    <col min="15881" max="15881" width="15" style="249" customWidth="1"/>
    <col min="15882" max="15882" width="12.59765625" style="249" customWidth="1"/>
    <col min="15883" max="15883" width="16.59765625" style="249" customWidth="1"/>
    <col min="15884" max="15884" width="13.59765625" style="249" customWidth="1"/>
    <col min="15885" max="15886" width="12.59765625" style="249" customWidth="1"/>
    <col min="15887" max="15887" width="18.59765625" style="249" customWidth="1"/>
    <col min="15888" max="15889" width="12.59765625" style="249" customWidth="1"/>
    <col min="15890" max="16128" width="9.19921875" style="249"/>
    <col min="16129" max="16129" width="7.59765625" style="249" customWidth="1"/>
    <col min="16130" max="16130" width="19.3984375" style="249" customWidth="1"/>
    <col min="16131" max="16131" width="16.796875" style="249" customWidth="1"/>
    <col min="16132" max="16133" width="12.59765625" style="249" customWidth="1"/>
    <col min="16134" max="16134" width="13.796875" style="249" customWidth="1"/>
    <col min="16135" max="16136" width="12.59765625" style="249" customWidth="1"/>
    <col min="16137" max="16137" width="15" style="249" customWidth="1"/>
    <col min="16138" max="16138" width="12.59765625" style="249" customWidth="1"/>
    <col min="16139" max="16139" width="16.59765625" style="249" customWidth="1"/>
    <col min="16140" max="16140" width="13.59765625" style="249" customWidth="1"/>
    <col min="16141" max="16142" width="12.59765625" style="249" customWidth="1"/>
    <col min="16143" max="16143" width="18.59765625" style="249" customWidth="1"/>
    <col min="16144" max="16145" width="12.59765625" style="249" customWidth="1"/>
    <col min="16146" max="16384" width="9.19921875" style="249"/>
  </cols>
  <sheetData>
    <row r="2" spans="2:17" ht="15" customHeight="1">
      <c r="B2" s="369" t="s">
        <v>704</v>
      </c>
      <c r="C2" s="369"/>
      <c r="D2" s="369"/>
      <c r="E2" s="369"/>
      <c r="F2" s="369"/>
      <c r="G2" s="369"/>
      <c r="H2" s="369"/>
      <c r="I2" s="369"/>
      <c r="J2" s="369"/>
      <c r="K2" s="369"/>
      <c r="L2" s="248"/>
      <c r="M2" s="248"/>
      <c r="N2" s="248"/>
      <c r="O2" s="248"/>
      <c r="P2" s="248"/>
      <c r="Q2" s="248"/>
    </row>
    <row r="3" spans="2:17" ht="15" thickBot="1">
      <c r="B3" s="250"/>
      <c r="C3" s="250"/>
      <c r="D3" s="250"/>
      <c r="E3" s="250"/>
      <c r="F3" s="250"/>
      <c r="G3" s="250"/>
      <c r="H3" s="250"/>
      <c r="I3" s="250"/>
      <c r="J3" s="248"/>
      <c r="K3" s="248"/>
      <c r="L3" s="248"/>
      <c r="M3" s="248"/>
      <c r="N3" s="248"/>
      <c r="O3" s="248"/>
      <c r="P3" s="248"/>
      <c r="Q3" s="248"/>
    </row>
    <row r="4" spans="2:17" s="252" customFormat="1" ht="20.25" customHeight="1">
      <c r="B4" s="370" t="s">
        <v>40</v>
      </c>
      <c r="C4" s="373" t="s">
        <v>705</v>
      </c>
      <c r="D4" s="373" t="s">
        <v>219</v>
      </c>
      <c r="E4" s="373"/>
      <c r="F4" s="373"/>
      <c r="G4" s="373"/>
      <c r="H4" s="373"/>
      <c r="I4" s="373"/>
      <c r="J4" s="373"/>
      <c r="K4" s="376"/>
      <c r="L4" s="251"/>
      <c r="M4" s="251"/>
      <c r="N4" s="251"/>
      <c r="O4" s="251"/>
      <c r="P4" s="251"/>
      <c r="Q4" s="251"/>
    </row>
    <row r="5" spans="2:17" s="252" customFormat="1" ht="21" customHeight="1">
      <c r="B5" s="371"/>
      <c r="C5" s="374"/>
      <c r="D5" s="365" t="s">
        <v>706</v>
      </c>
      <c r="E5" s="365" t="s">
        <v>707</v>
      </c>
      <c r="F5" s="365" t="s">
        <v>708</v>
      </c>
      <c r="G5" s="365" t="s">
        <v>709</v>
      </c>
      <c r="H5" s="365" t="s">
        <v>710</v>
      </c>
      <c r="I5" s="365" t="s">
        <v>711</v>
      </c>
      <c r="J5" s="365" t="s">
        <v>712</v>
      </c>
      <c r="K5" s="367" t="s">
        <v>713</v>
      </c>
      <c r="L5" s="251"/>
      <c r="M5" s="251"/>
      <c r="N5" s="251"/>
      <c r="O5" s="251"/>
      <c r="P5" s="251"/>
      <c r="Q5" s="251"/>
    </row>
    <row r="6" spans="2:17" s="252" customFormat="1" ht="19.5" customHeight="1">
      <c r="B6" s="371"/>
      <c r="C6" s="374"/>
      <c r="D6" s="365"/>
      <c r="E6" s="365"/>
      <c r="F6" s="365"/>
      <c r="G6" s="365"/>
      <c r="H6" s="365"/>
      <c r="I6" s="365"/>
      <c r="J6" s="365"/>
      <c r="K6" s="367"/>
      <c r="L6" s="251"/>
      <c r="M6" s="251"/>
      <c r="N6" s="251"/>
      <c r="O6" s="251"/>
      <c r="P6" s="251"/>
      <c r="Q6" s="251"/>
    </row>
    <row r="7" spans="2:17" s="252" customFormat="1" ht="30.5" customHeight="1" thickBot="1">
      <c r="B7" s="372"/>
      <c r="C7" s="375"/>
      <c r="D7" s="366"/>
      <c r="E7" s="366"/>
      <c r="F7" s="366"/>
      <c r="G7" s="366"/>
      <c r="H7" s="366"/>
      <c r="I7" s="366"/>
      <c r="J7" s="366"/>
      <c r="K7" s="368"/>
      <c r="L7" s="251"/>
      <c r="M7" s="251"/>
      <c r="N7" s="251"/>
      <c r="O7" s="251"/>
      <c r="P7" s="251"/>
      <c r="Q7" s="251"/>
    </row>
    <row r="8" spans="2:17">
      <c r="B8" s="208">
        <v>1913</v>
      </c>
      <c r="C8" s="253">
        <v>110.8</v>
      </c>
      <c r="D8" s="253" t="s">
        <v>714</v>
      </c>
      <c r="E8" s="253" t="s">
        <v>714</v>
      </c>
      <c r="F8" s="253" t="s">
        <v>714</v>
      </c>
      <c r="G8" s="253" t="s">
        <v>714</v>
      </c>
      <c r="H8" s="253" t="s">
        <v>302</v>
      </c>
      <c r="I8" s="253" t="s">
        <v>302</v>
      </c>
      <c r="J8" s="253" t="s">
        <v>302</v>
      </c>
      <c r="K8" s="254" t="s">
        <v>302</v>
      </c>
      <c r="L8" s="248"/>
      <c r="M8" s="248"/>
      <c r="N8" s="248"/>
    </row>
    <row r="9" spans="2:17">
      <c r="B9" s="199">
        <v>1920</v>
      </c>
      <c r="C9" s="205">
        <v>122</v>
      </c>
      <c r="D9" s="204" t="s">
        <v>714</v>
      </c>
      <c r="E9" s="204" t="s">
        <v>714</v>
      </c>
      <c r="F9" s="204" t="s">
        <v>714</v>
      </c>
      <c r="G9" s="204" t="s">
        <v>714</v>
      </c>
      <c r="H9" s="204" t="s">
        <v>302</v>
      </c>
      <c r="I9" s="204" t="s">
        <v>302</v>
      </c>
      <c r="J9" s="204" t="s">
        <v>302</v>
      </c>
      <c r="K9" s="255" t="s">
        <v>302</v>
      </c>
      <c r="L9" s="256"/>
      <c r="M9" s="256"/>
      <c r="N9" s="256"/>
      <c r="O9" s="256"/>
      <c r="P9" s="256"/>
    </row>
    <row r="10" spans="2:17">
      <c r="B10" s="199">
        <v>1930</v>
      </c>
      <c r="C10" s="204">
        <v>503.9</v>
      </c>
      <c r="D10" s="204" t="s">
        <v>714</v>
      </c>
      <c r="E10" s="204" t="s">
        <v>714</v>
      </c>
      <c r="F10" s="204" t="s">
        <v>714</v>
      </c>
      <c r="G10" s="204" t="s">
        <v>714</v>
      </c>
      <c r="H10" s="204" t="s">
        <v>302</v>
      </c>
      <c r="I10" s="204" t="s">
        <v>302</v>
      </c>
      <c r="J10" s="204" t="s">
        <v>302</v>
      </c>
      <c r="K10" s="255" t="s">
        <v>302</v>
      </c>
      <c r="L10" s="256"/>
      <c r="M10" s="256"/>
      <c r="N10" s="256"/>
      <c r="O10" s="256"/>
      <c r="P10" s="256"/>
    </row>
    <row r="11" spans="2:17">
      <c r="B11" s="199">
        <v>1940</v>
      </c>
      <c r="C11" s="202">
        <v>1827</v>
      </c>
      <c r="D11" s="202">
        <v>1802</v>
      </c>
      <c r="E11" s="201">
        <v>24.3</v>
      </c>
      <c r="F11" s="204" t="s">
        <v>714</v>
      </c>
      <c r="G11" s="204" t="s">
        <v>714</v>
      </c>
      <c r="H11" s="204" t="s">
        <v>302</v>
      </c>
      <c r="I11" s="204" t="s">
        <v>302</v>
      </c>
      <c r="J11" s="204" t="s">
        <v>302</v>
      </c>
      <c r="K11" s="255" t="s">
        <v>302</v>
      </c>
      <c r="L11" s="257"/>
      <c r="M11" s="256"/>
      <c r="N11" s="256"/>
      <c r="O11" s="256"/>
      <c r="P11" s="256"/>
    </row>
    <row r="12" spans="2:17">
      <c r="B12" s="199">
        <v>1950</v>
      </c>
      <c r="C12" s="202">
        <v>2924</v>
      </c>
      <c r="D12" s="203">
        <v>2894</v>
      </c>
      <c r="E12" s="201">
        <v>29.5</v>
      </c>
      <c r="F12" s="204" t="s">
        <v>714</v>
      </c>
      <c r="G12" s="204" t="s">
        <v>714</v>
      </c>
      <c r="H12" s="204" t="s">
        <v>302</v>
      </c>
      <c r="I12" s="204" t="s">
        <v>302</v>
      </c>
      <c r="J12" s="204" t="s">
        <v>302</v>
      </c>
      <c r="K12" s="255" t="s">
        <v>302</v>
      </c>
      <c r="L12" s="257"/>
      <c r="M12" s="256"/>
      <c r="N12" s="256"/>
      <c r="O12" s="256"/>
      <c r="P12" s="256"/>
    </row>
    <row r="13" spans="2:17">
      <c r="B13" s="199">
        <v>1960</v>
      </c>
      <c r="C13" s="202">
        <v>6590</v>
      </c>
      <c r="D13" s="202">
        <v>4626</v>
      </c>
      <c r="E13" s="202">
        <v>1963</v>
      </c>
      <c r="F13" s="204" t="s">
        <v>714</v>
      </c>
      <c r="G13" s="204" t="s">
        <v>714</v>
      </c>
      <c r="H13" s="204" t="s">
        <v>302</v>
      </c>
      <c r="I13" s="204" t="s">
        <v>302</v>
      </c>
      <c r="J13" s="204" t="s">
        <v>302</v>
      </c>
      <c r="K13" s="255" t="s">
        <v>302</v>
      </c>
      <c r="L13" s="248"/>
      <c r="M13" s="248"/>
      <c r="N13" s="248"/>
      <c r="O13" s="248"/>
      <c r="P13" s="248"/>
      <c r="Q13" s="248"/>
    </row>
    <row r="14" spans="2:17">
      <c r="B14" s="199">
        <v>1970</v>
      </c>
      <c r="C14" s="202">
        <v>12027</v>
      </c>
      <c r="D14" s="202">
        <v>10893</v>
      </c>
      <c r="E14" s="202">
        <v>1022</v>
      </c>
      <c r="F14" s="204">
        <v>111.7</v>
      </c>
      <c r="G14" s="204" t="s">
        <v>714</v>
      </c>
      <c r="H14" s="204" t="s">
        <v>302</v>
      </c>
      <c r="I14" s="204" t="s">
        <v>302</v>
      </c>
      <c r="J14" s="204" t="s">
        <v>302</v>
      </c>
      <c r="K14" s="255" t="s">
        <v>302</v>
      </c>
      <c r="L14" s="248"/>
      <c r="M14" s="248"/>
      <c r="N14" s="248"/>
      <c r="O14" s="248"/>
      <c r="P14" s="248"/>
      <c r="Q14" s="248"/>
    </row>
    <row r="15" spans="2:17">
      <c r="B15" s="199">
        <v>1980</v>
      </c>
      <c r="C15" s="202">
        <v>15045</v>
      </c>
      <c r="D15" s="202">
        <v>13825</v>
      </c>
      <c r="E15" s="202">
        <v>1098</v>
      </c>
      <c r="F15" s="204">
        <v>122.2</v>
      </c>
      <c r="G15" s="204" t="s">
        <v>714</v>
      </c>
      <c r="H15" s="204" t="s">
        <v>302</v>
      </c>
      <c r="I15" s="204" t="s">
        <v>302</v>
      </c>
      <c r="J15" s="204" t="s">
        <v>302</v>
      </c>
      <c r="K15" s="255" t="s">
        <v>302</v>
      </c>
      <c r="L15" s="248"/>
      <c r="M15" s="248"/>
      <c r="N15" s="248"/>
      <c r="O15" s="248"/>
      <c r="P15" s="248"/>
      <c r="Q15" s="248"/>
    </row>
    <row r="16" spans="2:17">
      <c r="B16" s="199">
        <v>1990</v>
      </c>
      <c r="C16" s="202">
        <v>23152</v>
      </c>
      <c r="D16" s="202">
        <v>21399</v>
      </c>
      <c r="E16" s="202">
        <v>1658</v>
      </c>
      <c r="F16" s="204">
        <v>95.6</v>
      </c>
      <c r="G16" s="204" t="s">
        <v>714</v>
      </c>
      <c r="H16" s="204" t="s">
        <v>302</v>
      </c>
      <c r="I16" s="204" t="s">
        <v>302</v>
      </c>
      <c r="J16" s="204" t="s">
        <v>302</v>
      </c>
      <c r="K16" s="255" t="s">
        <v>302</v>
      </c>
      <c r="L16" s="248"/>
      <c r="M16" s="248"/>
      <c r="N16" s="248"/>
      <c r="O16" s="248"/>
      <c r="P16" s="248"/>
      <c r="Q16" s="248"/>
    </row>
    <row r="17" spans="2:17">
      <c r="B17" s="199">
        <v>1995</v>
      </c>
      <c r="C17" s="202">
        <v>17044</v>
      </c>
      <c r="D17" s="203">
        <v>15401</v>
      </c>
      <c r="E17" s="202">
        <v>1556</v>
      </c>
      <c r="F17" s="204">
        <v>86.6</v>
      </c>
      <c r="G17" s="204" t="s">
        <v>714</v>
      </c>
      <c r="H17" s="204" t="s">
        <v>302</v>
      </c>
      <c r="I17" s="204" t="s">
        <v>302</v>
      </c>
      <c r="J17" s="204" t="s">
        <v>302</v>
      </c>
      <c r="K17" s="255" t="s">
        <v>302</v>
      </c>
      <c r="L17" s="248"/>
      <c r="M17" s="248"/>
      <c r="N17" s="248"/>
      <c r="O17" s="248"/>
      <c r="P17" s="248"/>
      <c r="Q17" s="248"/>
    </row>
    <row r="18" spans="2:17">
      <c r="B18" s="199">
        <v>2000</v>
      </c>
      <c r="C18" s="202">
        <v>18699</v>
      </c>
      <c r="D18" s="202">
        <v>17069</v>
      </c>
      <c r="E18" s="202">
        <v>1534</v>
      </c>
      <c r="F18" s="204">
        <v>83.1</v>
      </c>
      <c r="G18" s="205">
        <v>13</v>
      </c>
      <c r="H18" s="204" t="s">
        <v>302</v>
      </c>
      <c r="I18" s="204" t="s">
        <v>302</v>
      </c>
      <c r="J18" s="204" t="s">
        <v>302</v>
      </c>
      <c r="K18" s="255" t="s">
        <v>302</v>
      </c>
      <c r="L18" s="258"/>
      <c r="M18" s="258"/>
      <c r="N18" s="258"/>
      <c r="O18" s="258"/>
      <c r="P18" s="258"/>
      <c r="Q18" s="258"/>
    </row>
    <row r="19" spans="2:17">
      <c r="B19" s="199">
        <v>2001</v>
      </c>
      <c r="C19" s="202">
        <v>18969</v>
      </c>
      <c r="D19" s="202">
        <v>17521</v>
      </c>
      <c r="E19" s="202">
        <v>1301</v>
      </c>
      <c r="F19" s="204">
        <v>131.19999999999999</v>
      </c>
      <c r="G19" s="201">
        <v>15.9</v>
      </c>
      <c r="H19" s="204" t="s">
        <v>302</v>
      </c>
      <c r="I19" s="204" t="s">
        <v>302</v>
      </c>
      <c r="J19" s="204" t="s">
        <v>302</v>
      </c>
      <c r="K19" s="255" t="s">
        <v>302</v>
      </c>
      <c r="L19" s="258"/>
      <c r="M19" s="258"/>
      <c r="N19" s="258"/>
      <c r="O19" s="258"/>
      <c r="P19" s="258"/>
      <c r="Q19" s="258"/>
    </row>
    <row r="20" spans="2:17">
      <c r="B20" s="199">
        <v>2002</v>
      </c>
      <c r="C20" s="202">
        <v>18701</v>
      </c>
      <c r="D20" s="202">
        <v>16558</v>
      </c>
      <c r="E20" s="202">
        <v>2020</v>
      </c>
      <c r="F20" s="204">
        <v>103.8</v>
      </c>
      <c r="G20" s="201">
        <v>18.8</v>
      </c>
      <c r="H20" s="204" t="s">
        <v>302</v>
      </c>
      <c r="I20" s="204" t="s">
        <v>302</v>
      </c>
      <c r="J20" s="204" t="s">
        <v>302</v>
      </c>
      <c r="K20" s="255" t="s">
        <v>302</v>
      </c>
      <c r="L20" s="258"/>
      <c r="M20" s="258"/>
      <c r="N20" s="258"/>
      <c r="O20" s="258"/>
      <c r="P20" s="258"/>
      <c r="Q20" s="258"/>
    </row>
    <row r="21" spans="2:17">
      <c r="B21" s="199">
        <v>2003</v>
      </c>
      <c r="C21" s="202">
        <v>21286</v>
      </c>
      <c r="D21" s="202">
        <v>18681</v>
      </c>
      <c r="E21" s="202">
        <v>2470</v>
      </c>
      <c r="F21" s="204">
        <v>104.9</v>
      </c>
      <c r="G21" s="201">
        <v>30.4</v>
      </c>
      <c r="H21" s="204" t="s">
        <v>302</v>
      </c>
      <c r="I21" s="204" t="s">
        <v>302</v>
      </c>
      <c r="J21" s="204" t="s">
        <v>302</v>
      </c>
      <c r="K21" s="255" t="s">
        <v>302</v>
      </c>
      <c r="L21" s="258"/>
      <c r="M21" s="258"/>
      <c r="N21" s="258"/>
      <c r="O21" s="258"/>
      <c r="P21" s="258"/>
      <c r="Q21" s="258"/>
    </row>
    <row r="22" spans="2:17">
      <c r="B22" s="199">
        <v>2004</v>
      </c>
      <c r="C22" s="202">
        <v>21744</v>
      </c>
      <c r="D22" s="202">
        <v>18589</v>
      </c>
      <c r="E22" s="202">
        <v>2755</v>
      </c>
      <c r="F22" s="204">
        <v>365.4</v>
      </c>
      <c r="G22" s="204">
        <v>33.799999999999997</v>
      </c>
      <c r="H22" s="204" t="s">
        <v>302</v>
      </c>
      <c r="I22" s="204" t="s">
        <v>302</v>
      </c>
      <c r="J22" s="204" t="s">
        <v>302</v>
      </c>
      <c r="K22" s="255" t="s">
        <v>302</v>
      </c>
      <c r="L22" s="258"/>
      <c r="M22" s="258"/>
      <c r="N22" s="258"/>
      <c r="O22" s="258"/>
      <c r="P22" s="258"/>
      <c r="Q22" s="258"/>
    </row>
    <row r="23" spans="2:17">
      <c r="B23" s="199">
        <v>2005</v>
      </c>
      <c r="C23" s="202">
        <v>22872</v>
      </c>
      <c r="D23" s="202">
        <v>19344</v>
      </c>
      <c r="E23" s="202">
        <v>3009</v>
      </c>
      <c r="F23" s="204">
        <v>430.5</v>
      </c>
      <c r="G23" s="205">
        <v>88</v>
      </c>
      <c r="H23" s="204" t="s">
        <v>302</v>
      </c>
      <c r="I23" s="204" t="s">
        <v>302</v>
      </c>
      <c r="J23" s="204" t="s">
        <v>302</v>
      </c>
      <c r="K23" s="255" t="s">
        <v>302</v>
      </c>
      <c r="L23" s="258"/>
      <c r="M23" s="258"/>
      <c r="N23" s="258"/>
      <c r="O23" s="258"/>
      <c r="P23" s="258"/>
      <c r="Q23" s="258"/>
    </row>
    <row r="24" spans="2:17">
      <c r="B24" s="199">
        <v>2006</v>
      </c>
      <c r="C24" s="202">
        <v>24543</v>
      </c>
      <c r="D24" s="202">
        <v>21407</v>
      </c>
      <c r="E24" s="202">
        <v>2518</v>
      </c>
      <c r="F24" s="204">
        <v>475.9</v>
      </c>
      <c r="G24" s="205">
        <v>141.80000000000001</v>
      </c>
      <c r="H24" s="204" t="s">
        <v>302</v>
      </c>
      <c r="I24" s="204" t="s">
        <v>302</v>
      </c>
      <c r="J24" s="204" t="s">
        <v>302</v>
      </c>
      <c r="K24" s="255" t="s">
        <v>302</v>
      </c>
      <c r="L24" s="258"/>
      <c r="M24" s="258"/>
      <c r="N24" s="258"/>
      <c r="O24" s="258"/>
      <c r="P24" s="258"/>
      <c r="Q24" s="258"/>
    </row>
    <row r="25" spans="2:17">
      <c r="B25" s="199">
        <v>2007</v>
      </c>
      <c r="C25" s="202">
        <v>21847</v>
      </c>
      <c r="D25" s="202">
        <v>19051</v>
      </c>
      <c r="E25" s="202">
        <v>2364</v>
      </c>
      <c r="F25" s="205">
        <v>432</v>
      </c>
      <c r="G25" s="204" t="s">
        <v>302</v>
      </c>
      <c r="H25" s="204" t="s">
        <v>302</v>
      </c>
      <c r="I25" s="204" t="s">
        <v>302</v>
      </c>
      <c r="J25" s="204" t="s">
        <v>302</v>
      </c>
      <c r="K25" s="255" t="s">
        <v>302</v>
      </c>
      <c r="L25" s="258"/>
      <c r="M25" s="258"/>
      <c r="N25" s="258"/>
      <c r="O25" s="258"/>
      <c r="P25" s="258"/>
      <c r="Q25" s="258"/>
    </row>
    <row r="26" spans="2:17">
      <c r="B26" s="199">
        <v>2008</v>
      </c>
      <c r="C26" s="202">
        <v>21642</v>
      </c>
      <c r="D26" s="202">
        <v>19090</v>
      </c>
      <c r="E26" s="202">
        <v>2232</v>
      </c>
      <c r="F26" s="204">
        <v>319.60000000000002</v>
      </c>
      <c r="G26" s="204" t="s">
        <v>302</v>
      </c>
      <c r="H26" s="204" t="s">
        <v>302</v>
      </c>
      <c r="I26" s="204" t="s">
        <v>302</v>
      </c>
      <c r="J26" s="204" t="s">
        <v>302</v>
      </c>
      <c r="K26" s="255" t="s">
        <v>302</v>
      </c>
      <c r="L26" s="258"/>
      <c r="M26" s="258"/>
      <c r="N26" s="258"/>
      <c r="O26" s="258"/>
      <c r="P26" s="258"/>
      <c r="Q26" s="258"/>
    </row>
    <row r="27" spans="2:17">
      <c r="B27" s="199">
        <v>2009</v>
      </c>
      <c r="C27" s="202">
        <v>18869</v>
      </c>
      <c r="D27" s="202">
        <v>16289</v>
      </c>
      <c r="E27" s="202">
        <v>2308</v>
      </c>
      <c r="F27" s="204">
        <v>269.2</v>
      </c>
      <c r="G27" s="204" t="s">
        <v>302</v>
      </c>
      <c r="H27" s="204">
        <v>2.1</v>
      </c>
      <c r="I27" s="204" t="s">
        <v>302</v>
      </c>
      <c r="J27" s="204" t="s">
        <v>302</v>
      </c>
      <c r="K27" s="255" t="s">
        <v>302</v>
      </c>
      <c r="L27" s="258"/>
      <c r="M27" s="258"/>
      <c r="N27" s="258"/>
      <c r="O27" s="258"/>
      <c r="P27" s="258"/>
      <c r="Q27" s="258"/>
    </row>
    <row r="28" spans="2:17">
      <c r="B28" s="199">
        <v>2010</v>
      </c>
      <c r="C28" s="202">
        <v>18710</v>
      </c>
      <c r="D28" s="202">
        <v>15003</v>
      </c>
      <c r="E28" s="202">
        <v>3446</v>
      </c>
      <c r="F28" s="204">
        <v>259.7</v>
      </c>
      <c r="G28" s="204" t="s">
        <v>302</v>
      </c>
      <c r="H28" s="204">
        <v>0.5</v>
      </c>
      <c r="I28" s="204" t="s">
        <v>302</v>
      </c>
      <c r="J28" s="204" t="s">
        <v>302</v>
      </c>
      <c r="K28" s="255" t="s">
        <v>302</v>
      </c>
      <c r="L28" s="258"/>
      <c r="M28" s="258"/>
      <c r="N28" s="258"/>
      <c r="O28" s="258"/>
      <c r="P28" s="258"/>
      <c r="Q28" s="258"/>
    </row>
    <row r="29" spans="2:17">
      <c r="B29" s="199">
        <v>2011</v>
      </c>
      <c r="C29" s="202">
        <v>20294</v>
      </c>
      <c r="D29" s="202">
        <v>17317</v>
      </c>
      <c r="E29" s="202">
        <v>2676</v>
      </c>
      <c r="F29" s="205">
        <v>301</v>
      </c>
      <c r="G29" s="204" t="s">
        <v>302</v>
      </c>
      <c r="H29" s="204" t="s">
        <v>302</v>
      </c>
      <c r="I29" s="204" t="s">
        <v>302</v>
      </c>
      <c r="J29" s="204" t="s">
        <v>302</v>
      </c>
      <c r="K29" s="255" t="s">
        <v>302</v>
      </c>
      <c r="L29" s="258"/>
      <c r="M29" s="258"/>
      <c r="N29" s="258"/>
      <c r="O29" s="258"/>
      <c r="P29" s="258"/>
      <c r="Q29" s="258"/>
    </row>
    <row r="30" spans="2:17">
      <c r="B30" s="199">
        <v>2012</v>
      </c>
      <c r="C30" s="202">
        <v>22988</v>
      </c>
      <c r="D30" s="202">
        <v>19537</v>
      </c>
      <c r="E30" s="202">
        <v>1821</v>
      </c>
      <c r="F30" s="202">
        <v>1630</v>
      </c>
      <c r="G30" s="204" t="s">
        <v>302</v>
      </c>
      <c r="H30" s="204" t="s">
        <v>302</v>
      </c>
      <c r="I30" s="204" t="s">
        <v>302</v>
      </c>
      <c r="J30" s="204" t="s">
        <v>302</v>
      </c>
      <c r="K30" s="255" t="s">
        <v>302</v>
      </c>
      <c r="L30" s="258"/>
      <c r="M30" s="258"/>
      <c r="N30" s="258"/>
      <c r="O30" s="258"/>
      <c r="P30" s="258"/>
      <c r="Q30" s="258"/>
    </row>
    <row r="31" spans="2:17">
      <c r="B31" s="199">
        <v>2013</v>
      </c>
      <c r="C31" s="198">
        <v>23354.400000000001</v>
      </c>
      <c r="D31" s="198">
        <v>20065.599999999999</v>
      </c>
      <c r="E31" s="198">
        <v>1489.1</v>
      </c>
      <c r="F31" s="198">
        <v>1664</v>
      </c>
      <c r="G31" s="204" t="s">
        <v>302</v>
      </c>
      <c r="H31" s="204">
        <v>0.8</v>
      </c>
      <c r="I31" s="204">
        <v>0.8</v>
      </c>
      <c r="J31" s="198">
        <v>134.1</v>
      </c>
      <c r="K31" s="255" t="s">
        <v>302</v>
      </c>
      <c r="L31" s="258"/>
      <c r="M31" s="258"/>
      <c r="N31" s="258"/>
      <c r="O31" s="258"/>
      <c r="P31" s="258"/>
      <c r="Q31" s="258"/>
    </row>
    <row r="32" spans="2:17">
      <c r="B32" s="199">
        <v>2014</v>
      </c>
      <c r="C32" s="198">
        <v>24727.7</v>
      </c>
      <c r="D32" s="198">
        <v>21401.200000000001</v>
      </c>
      <c r="E32" s="198">
        <v>1299.7</v>
      </c>
      <c r="F32" s="198">
        <v>1848.1</v>
      </c>
      <c r="G32" s="204" t="s">
        <v>302</v>
      </c>
      <c r="H32" s="204">
        <v>2.2999999999999998</v>
      </c>
      <c r="I32" s="204">
        <v>2.9</v>
      </c>
      <c r="J32" s="198">
        <v>173.5</v>
      </c>
      <c r="K32" s="255" t="s">
        <v>302</v>
      </c>
      <c r="L32" s="258"/>
      <c r="M32" s="258"/>
      <c r="N32" s="258"/>
      <c r="O32" s="258"/>
      <c r="P32" s="258"/>
      <c r="Q32" s="258"/>
    </row>
    <row r="33" spans="2:17">
      <c r="B33" s="199">
        <v>2015</v>
      </c>
      <c r="C33" s="198">
        <v>24688.400000000001</v>
      </c>
      <c r="D33" s="198">
        <v>20904.599999999999</v>
      </c>
      <c r="E33" s="198">
        <v>1637.5</v>
      </c>
      <c r="F33" s="198">
        <v>1955.3</v>
      </c>
      <c r="G33" s="204" t="s">
        <v>302</v>
      </c>
      <c r="H33" s="204">
        <v>4.5999999999999996</v>
      </c>
      <c r="I33" s="204">
        <v>4.5999999999999996</v>
      </c>
      <c r="J33" s="198">
        <v>181.8</v>
      </c>
      <c r="K33" s="196">
        <v>5.0000000000000001E-4</v>
      </c>
      <c r="L33" s="258"/>
      <c r="M33" s="258"/>
      <c r="N33" s="258"/>
      <c r="O33" s="258"/>
      <c r="P33" s="258"/>
      <c r="Q33" s="258"/>
    </row>
    <row r="34" spans="2:17">
      <c r="B34" s="199">
        <v>2016</v>
      </c>
      <c r="C34" s="198">
        <v>24952.9</v>
      </c>
      <c r="D34" s="198">
        <v>20699</v>
      </c>
      <c r="E34" s="198">
        <v>1959.3</v>
      </c>
      <c r="F34" s="198">
        <v>2062</v>
      </c>
      <c r="G34" s="204" t="s">
        <v>302</v>
      </c>
      <c r="H34" s="198">
        <v>22.8</v>
      </c>
      <c r="I34" s="198">
        <v>35.299999999999997</v>
      </c>
      <c r="J34" s="198">
        <v>174.5</v>
      </c>
      <c r="K34" s="196">
        <v>2.0000000000000001E-4</v>
      </c>
      <c r="L34" s="258"/>
      <c r="M34" s="258"/>
      <c r="N34" s="258"/>
      <c r="O34" s="258"/>
      <c r="P34" s="258"/>
      <c r="Q34" s="258"/>
    </row>
    <row r="35" spans="2:17">
      <c r="B35" s="199">
        <v>2017</v>
      </c>
      <c r="C35" s="198">
        <v>24320.9</v>
      </c>
      <c r="D35" s="198">
        <v>20445.400000000001</v>
      </c>
      <c r="E35" s="198">
        <v>1746.4</v>
      </c>
      <c r="F35" s="198">
        <v>1899.5</v>
      </c>
      <c r="G35" s="204" t="s">
        <v>302</v>
      </c>
      <c r="H35" s="198">
        <v>22.1</v>
      </c>
      <c r="I35" s="198">
        <v>37.200000000000003</v>
      </c>
      <c r="J35" s="198">
        <v>170.3</v>
      </c>
      <c r="K35" s="196">
        <v>4.0000000000000002E-4</v>
      </c>
      <c r="L35" s="258"/>
      <c r="M35" s="258"/>
      <c r="N35" s="258"/>
      <c r="O35" s="258"/>
      <c r="P35" s="258"/>
      <c r="Q35" s="258"/>
    </row>
    <row r="36" spans="2:17" ht="15" thickBot="1">
      <c r="B36" s="259">
        <v>2018</v>
      </c>
      <c r="C36" s="260">
        <v>25229.200000000001</v>
      </c>
      <c r="D36" s="260">
        <v>21242.9</v>
      </c>
      <c r="E36" s="260">
        <v>1768</v>
      </c>
      <c r="F36" s="260">
        <v>1934.1</v>
      </c>
      <c r="G36" s="261" t="s">
        <v>302</v>
      </c>
      <c r="H36" s="260">
        <v>82.7</v>
      </c>
      <c r="I36" s="260">
        <v>39.299999999999997</v>
      </c>
      <c r="J36" s="260">
        <v>162.19999999999999</v>
      </c>
      <c r="K36" s="262">
        <v>5.9999999999999995E-4</v>
      </c>
      <c r="L36" s="258"/>
      <c r="M36" s="258"/>
      <c r="N36" s="258"/>
      <c r="O36" s="258"/>
      <c r="P36" s="258"/>
      <c r="Q36" s="258"/>
    </row>
    <row r="37" spans="2:17">
      <c r="B37" s="263"/>
      <c r="C37" s="263"/>
      <c r="D37" s="263"/>
      <c r="E37" s="263"/>
      <c r="F37" s="263"/>
      <c r="G37" s="258"/>
      <c r="H37" s="258"/>
      <c r="I37" s="258"/>
      <c r="J37" s="258"/>
      <c r="K37" s="258"/>
      <c r="L37" s="258"/>
      <c r="M37" s="258"/>
      <c r="N37" s="258"/>
      <c r="O37" s="258"/>
      <c r="P37" s="258"/>
      <c r="Q37" s="258"/>
    </row>
    <row r="38" spans="2:17">
      <c r="B38" s="263"/>
      <c r="C38" s="263"/>
      <c r="D38" s="263"/>
      <c r="E38" s="263"/>
      <c r="F38" s="263"/>
      <c r="G38" s="258"/>
      <c r="H38" s="258"/>
      <c r="I38" s="258"/>
      <c r="J38" s="258"/>
      <c r="K38" s="258"/>
      <c r="L38" s="258"/>
      <c r="M38" s="258"/>
      <c r="N38" s="258"/>
      <c r="O38" s="258"/>
      <c r="P38" s="258"/>
      <c r="Q38" s="258"/>
    </row>
    <row r="39" spans="2:17">
      <c r="B39" s="263"/>
      <c r="C39" s="263"/>
      <c r="D39" s="263"/>
      <c r="E39" s="263"/>
      <c r="F39" s="263"/>
      <c r="G39" s="258"/>
      <c r="H39" s="258"/>
      <c r="I39" s="258"/>
      <c r="J39" s="258"/>
      <c r="K39" s="258"/>
      <c r="L39" s="258"/>
      <c r="M39" s="258"/>
      <c r="N39" s="258"/>
      <c r="O39" s="258"/>
      <c r="P39" s="258"/>
      <c r="Q39" s="258"/>
    </row>
    <row r="40" spans="2:17">
      <c r="B40" s="263"/>
      <c r="C40" s="263"/>
      <c r="D40" s="263"/>
      <c r="E40" s="263"/>
      <c r="F40" s="263"/>
      <c r="G40" s="258"/>
      <c r="H40" s="258"/>
      <c r="I40" s="258"/>
      <c r="J40" s="258"/>
      <c r="K40" s="258"/>
      <c r="L40" s="258"/>
      <c r="M40" s="258"/>
      <c r="N40" s="258"/>
      <c r="O40" s="258"/>
      <c r="P40" s="258"/>
      <c r="Q40" s="258"/>
    </row>
    <row r="41" spans="2:17">
      <c r="B41" s="263"/>
      <c r="C41" s="263"/>
      <c r="D41" s="263"/>
      <c r="E41" s="263"/>
      <c r="F41" s="263"/>
      <c r="G41" s="258"/>
      <c r="H41" s="258"/>
      <c r="I41" s="258"/>
      <c r="J41" s="258"/>
      <c r="K41" s="258"/>
      <c r="L41" s="258"/>
      <c r="M41" s="258"/>
      <c r="N41" s="258"/>
      <c r="O41" s="258"/>
      <c r="P41" s="258"/>
      <c r="Q41" s="258"/>
    </row>
    <row r="42" spans="2:17">
      <c r="B42" s="263"/>
      <c r="C42" s="263"/>
      <c r="D42" s="263"/>
      <c r="E42" s="263"/>
      <c r="F42" s="263"/>
      <c r="G42" s="258"/>
      <c r="H42" s="258"/>
      <c r="I42" s="258"/>
      <c r="J42" s="258"/>
      <c r="K42" s="258"/>
      <c r="L42" s="258"/>
      <c r="M42" s="258"/>
      <c r="N42" s="258"/>
      <c r="O42" s="258"/>
      <c r="P42" s="258"/>
      <c r="Q42" s="258"/>
    </row>
    <row r="43" spans="2:17">
      <c r="B43" s="263"/>
      <c r="C43" s="263"/>
      <c r="D43" s="263"/>
      <c r="E43" s="263"/>
      <c r="F43" s="263"/>
      <c r="G43" s="258"/>
      <c r="H43" s="258"/>
      <c r="I43" s="258"/>
      <c r="J43" s="258"/>
      <c r="K43" s="258"/>
      <c r="L43" s="258"/>
      <c r="M43" s="258"/>
      <c r="N43" s="258"/>
      <c r="O43" s="258"/>
      <c r="P43" s="258"/>
      <c r="Q43" s="258"/>
    </row>
    <row r="44" spans="2:17">
      <c r="B44" s="263"/>
      <c r="C44" s="263"/>
      <c r="D44" s="263"/>
      <c r="E44" s="263"/>
      <c r="F44" s="263"/>
      <c r="G44" s="258"/>
      <c r="H44" s="258"/>
      <c r="I44" s="258"/>
      <c r="J44" s="258"/>
      <c r="K44" s="258"/>
      <c r="L44" s="258"/>
      <c r="M44" s="258"/>
      <c r="N44" s="258"/>
      <c r="O44" s="258"/>
      <c r="P44" s="258"/>
      <c r="Q44" s="258"/>
    </row>
    <row r="45" spans="2:17">
      <c r="B45" s="263"/>
      <c r="C45" s="263"/>
      <c r="D45" s="263"/>
      <c r="E45" s="263"/>
      <c r="F45" s="263"/>
      <c r="G45" s="258"/>
      <c r="H45" s="258"/>
      <c r="I45" s="258"/>
      <c r="J45" s="258"/>
      <c r="K45" s="258"/>
      <c r="L45" s="258"/>
      <c r="M45" s="258"/>
      <c r="N45" s="258"/>
      <c r="O45" s="258"/>
      <c r="P45" s="258"/>
      <c r="Q45" s="258"/>
    </row>
    <row r="46" spans="2:17">
      <c r="B46" s="263"/>
      <c r="C46" s="263"/>
      <c r="D46" s="263"/>
      <c r="E46" s="263"/>
      <c r="F46" s="263"/>
      <c r="G46" s="258"/>
      <c r="H46" s="258"/>
      <c r="I46" s="258"/>
      <c r="J46" s="258"/>
      <c r="K46" s="258"/>
      <c r="L46" s="258"/>
      <c r="M46" s="258"/>
      <c r="N46" s="258"/>
      <c r="O46" s="258"/>
      <c r="P46" s="258"/>
      <c r="Q46" s="258"/>
    </row>
    <row r="47" spans="2:17">
      <c r="B47" s="263"/>
      <c r="C47" s="263"/>
      <c r="D47" s="263"/>
      <c r="E47" s="263"/>
      <c r="F47" s="263"/>
      <c r="G47" s="258"/>
      <c r="H47" s="258"/>
      <c r="I47" s="258"/>
      <c r="J47" s="258"/>
      <c r="K47" s="258"/>
      <c r="L47" s="258"/>
      <c r="M47" s="258"/>
      <c r="N47" s="258"/>
      <c r="O47" s="258"/>
      <c r="P47" s="258"/>
      <c r="Q47" s="258"/>
    </row>
    <row r="48" spans="2:17">
      <c r="B48" s="263"/>
      <c r="C48" s="263"/>
      <c r="D48" s="263"/>
      <c r="E48" s="263"/>
      <c r="F48" s="263"/>
      <c r="G48" s="258"/>
      <c r="H48" s="258"/>
      <c r="I48" s="258"/>
      <c r="J48" s="258"/>
      <c r="K48" s="258"/>
      <c r="L48" s="258"/>
      <c r="M48" s="258"/>
      <c r="N48" s="258"/>
      <c r="O48" s="258"/>
      <c r="P48" s="258"/>
      <c r="Q48" s="258"/>
    </row>
    <row r="49" spans="2:17">
      <c r="B49" s="263"/>
      <c r="C49" s="263"/>
      <c r="D49" s="263"/>
      <c r="E49" s="263"/>
      <c r="F49" s="263"/>
      <c r="G49" s="258"/>
      <c r="H49" s="258"/>
      <c r="I49" s="258"/>
      <c r="J49" s="258"/>
      <c r="K49" s="258"/>
      <c r="L49" s="258"/>
      <c r="M49" s="258"/>
      <c r="N49" s="258"/>
      <c r="O49" s="258"/>
      <c r="P49" s="258"/>
      <c r="Q49" s="258"/>
    </row>
    <row r="50" spans="2:17">
      <c r="B50" s="263"/>
      <c r="C50" s="263"/>
      <c r="D50" s="263"/>
      <c r="E50" s="263"/>
      <c r="F50" s="263"/>
      <c r="G50" s="258"/>
      <c r="H50" s="258"/>
      <c r="I50" s="258"/>
      <c r="J50" s="258"/>
      <c r="K50" s="258"/>
      <c r="L50" s="258"/>
      <c r="M50" s="258"/>
      <c r="N50" s="258"/>
      <c r="O50" s="258"/>
      <c r="P50" s="258"/>
      <c r="Q50" s="258"/>
    </row>
    <row r="51" spans="2:17">
      <c r="B51" s="263"/>
      <c r="C51" s="263"/>
      <c r="D51" s="263"/>
      <c r="E51" s="263"/>
      <c r="F51" s="263"/>
      <c r="G51" s="258"/>
      <c r="H51" s="258"/>
      <c r="I51" s="258"/>
      <c r="J51" s="258"/>
      <c r="K51" s="258"/>
      <c r="L51" s="258"/>
      <c r="M51" s="258"/>
      <c r="N51" s="258"/>
      <c r="O51" s="258"/>
      <c r="P51" s="258"/>
      <c r="Q51" s="258"/>
    </row>
    <row r="52" spans="2:17">
      <c r="B52" s="263"/>
      <c r="C52" s="263"/>
      <c r="D52" s="263"/>
      <c r="E52" s="263"/>
      <c r="F52" s="263"/>
      <c r="G52" s="258"/>
      <c r="H52" s="258"/>
      <c r="I52" s="258"/>
      <c r="J52" s="258"/>
      <c r="K52" s="258"/>
      <c r="L52" s="258"/>
      <c r="M52" s="258"/>
      <c r="N52" s="258"/>
      <c r="O52" s="258"/>
      <c r="P52" s="258"/>
      <c r="Q52" s="258"/>
    </row>
    <row r="53" spans="2:17">
      <c r="B53" s="263"/>
      <c r="C53" s="263"/>
      <c r="D53" s="263"/>
      <c r="E53" s="263"/>
      <c r="F53" s="263"/>
      <c r="G53" s="258"/>
      <c r="H53" s="258"/>
      <c r="I53" s="258"/>
      <c r="J53" s="258"/>
      <c r="K53" s="258"/>
      <c r="L53" s="258"/>
      <c r="M53" s="258"/>
      <c r="N53" s="258"/>
      <c r="O53" s="258"/>
      <c r="P53" s="258"/>
      <c r="Q53" s="258"/>
    </row>
    <row r="54" spans="2:17">
      <c r="B54" s="263"/>
      <c r="C54" s="263"/>
      <c r="D54" s="263"/>
      <c r="E54" s="263"/>
      <c r="F54" s="263"/>
      <c r="G54" s="258"/>
      <c r="H54" s="258"/>
      <c r="I54" s="258"/>
      <c r="J54" s="258"/>
      <c r="K54" s="258"/>
      <c r="L54" s="258"/>
      <c r="M54" s="258"/>
      <c r="N54" s="258"/>
      <c r="O54" s="258"/>
      <c r="P54" s="258"/>
      <c r="Q54" s="258"/>
    </row>
    <row r="55" spans="2:17">
      <c r="B55" s="263"/>
      <c r="C55" s="263"/>
      <c r="D55" s="263"/>
      <c r="E55" s="263"/>
      <c r="F55" s="263"/>
      <c r="G55" s="258"/>
      <c r="H55" s="258"/>
      <c r="I55" s="258"/>
      <c r="J55" s="258"/>
      <c r="K55" s="258"/>
      <c r="L55" s="258"/>
      <c r="M55" s="258"/>
      <c r="N55" s="258"/>
      <c r="O55" s="258"/>
      <c r="P55" s="258"/>
      <c r="Q55" s="258"/>
    </row>
    <row r="56" spans="2:17">
      <c r="B56" s="263"/>
      <c r="C56" s="263"/>
      <c r="D56" s="263"/>
      <c r="E56" s="263"/>
      <c r="F56" s="263"/>
      <c r="G56" s="258"/>
      <c r="H56" s="258"/>
      <c r="I56" s="258"/>
      <c r="J56" s="258"/>
      <c r="K56" s="258"/>
      <c r="L56" s="258"/>
      <c r="M56" s="258"/>
      <c r="N56" s="258"/>
      <c r="O56" s="258"/>
      <c r="P56" s="258"/>
      <c r="Q56" s="258"/>
    </row>
    <row r="57" spans="2:17">
      <c r="B57" s="263"/>
      <c r="C57" s="263"/>
      <c r="D57" s="263"/>
      <c r="E57" s="263"/>
      <c r="F57" s="263"/>
      <c r="G57" s="258"/>
      <c r="H57" s="258"/>
      <c r="I57" s="258"/>
      <c r="J57" s="258"/>
      <c r="K57" s="258"/>
      <c r="L57" s="258"/>
      <c r="M57" s="258"/>
      <c r="N57" s="258"/>
      <c r="O57" s="258"/>
      <c r="P57" s="258"/>
      <c r="Q57" s="258"/>
    </row>
    <row r="58" spans="2:17">
      <c r="B58" s="263"/>
      <c r="C58" s="263"/>
      <c r="D58" s="263"/>
      <c r="E58" s="263"/>
      <c r="F58" s="263"/>
      <c r="G58" s="258"/>
      <c r="H58" s="258"/>
      <c r="I58" s="258"/>
      <c r="J58" s="258"/>
      <c r="K58" s="258"/>
      <c r="L58" s="258"/>
      <c r="M58" s="258"/>
      <c r="N58" s="258"/>
      <c r="O58" s="258"/>
      <c r="P58" s="258"/>
      <c r="Q58" s="258"/>
    </row>
    <row r="59" spans="2:17">
      <c r="B59" s="263"/>
      <c r="C59" s="263"/>
      <c r="D59" s="263"/>
      <c r="E59" s="263"/>
      <c r="F59" s="263"/>
      <c r="G59" s="258"/>
      <c r="H59" s="258"/>
      <c r="I59" s="258"/>
      <c r="J59" s="258"/>
      <c r="K59" s="258"/>
      <c r="L59" s="258"/>
      <c r="M59" s="258"/>
      <c r="N59" s="258"/>
      <c r="O59" s="258"/>
      <c r="P59" s="258"/>
      <c r="Q59" s="258"/>
    </row>
    <row r="60" spans="2:17">
      <c r="B60" s="263"/>
      <c r="C60" s="263"/>
      <c r="D60" s="263"/>
      <c r="E60" s="263"/>
      <c r="F60" s="263"/>
      <c r="G60" s="258"/>
      <c r="H60" s="258"/>
      <c r="I60" s="258"/>
      <c r="J60" s="258"/>
      <c r="K60" s="258"/>
      <c r="L60" s="258"/>
      <c r="M60" s="258"/>
      <c r="N60" s="258"/>
      <c r="O60" s="258"/>
      <c r="P60" s="258"/>
      <c r="Q60" s="258"/>
    </row>
    <row r="61" spans="2:17">
      <c r="B61" s="263"/>
      <c r="C61" s="263"/>
      <c r="D61" s="263"/>
      <c r="E61" s="263"/>
      <c r="F61" s="263"/>
      <c r="G61" s="258"/>
      <c r="H61" s="258"/>
      <c r="I61" s="258"/>
      <c r="J61" s="258"/>
      <c r="K61" s="258"/>
      <c r="L61" s="258"/>
      <c r="M61" s="258"/>
      <c r="N61" s="258"/>
      <c r="O61" s="258"/>
      <c r="P61" s="258"/>
      <c r="Q61" s="258"/>
    </row>
    <row r="62" spans="2:17">
      <c r="B62" s="263"/>
      <c r="C62" s="263"/>
      <c r="D62" s="263"/>
      <c r="E62" s="263"/>
      <c r="F62" s="263"/>
      <c r="G62" s="258"/>
      <c r="H62" s="258"/>
      <c r="I62" s="258"/>
      <c r="J62" s="258"/>
      <c r="K62" s="258"/>
      <c r="L62" s="258"/>
      <c r="M62" s="258"/>
      <c r="N62" s="258"/>
      <c r="O62" s="258"/>
      <c r="P62" s="258"/>
      <c r="Q62" s="258"/>
    </row>
    <row r="63" spans="2:17">
      <c r="B63" s="263"/>
      <c r="C63" s="263"/>
      <c r="D63" s="263"/>
      <c r="E63" s="263"/>
      <c r="F63" s="263"/>
      <c r="G63" s="258"/>
      <c r="H63" s="258"/>
      <c r="I63" s="258"/>
      <c r="J63" s="258"/>
      <c r="K63" s="258"/>
      <c r="L63" s="258"/>
      <c r="M63" s="258"/>
      <c r="N63" s="258"/>
      <c r="O63" s="258"/>
      <c r="P63" s="258"/>
      <c r="Q63" s="258"/>
    </row>
    <row r="64" spans="2:17">
      <c r="B64" s="263"/>
      <c r="C64" s="263"/>
      <c r="D64" s="263"/>
      <c r="E64" s="263"/>
      <c r="F64" s="263"/>
      <c r="G64" s="258"/>
      <c r="H64" s="258"/>
      <c r="I64" s="258"/>
      <c r="J64" s="258"/>
      <c r="K64" s="258"/>
      <c r="L64" s="258"/>
      <c r="M64" s="258"/>
      <c r="N64" s="258"/>
      <c r="O64" s="258"/>
      <c r="P64" s="258"/>
      <c r="Q64" s="258"/>
    </row>
    <row r="65" spans="2:17">
      <c r="B65" s="263"/>
      <c r="C65" s="263"/>
      <c r="D65" s="263"/>
      <c r="E65" s="263"/>
      <c r="F65" s="263"/>
      <c r="G65" s="258"/>
      <c r="H65" s="258"/>
      <c r="I65" s="258"/>
      <c r="J65" s="258"/>
      <c r="K65" s="258"/>
      <c r="L65" s="258"/>
      <c r="M65" s="258"/>
      <c r="N65" s="258"/>
      <c r="O65" s="258"/>
      <c r="P65" s="258"/>
      <c r="Q65" s="258"/>
    </row>
    <row r="66" spans="2:17">
      <c r="B66" s="263"/>
      <c r="C66" s="263"/>
      <c r="D66" s="263"/>
      <c r="E66" s="263"/>
      <c r="F66" s="263"/>
      <c r="G66" s="258"/>
      <c r="H66" s="258"/>
      <c r="I66" s="258"/>
      <c r="J66" s="258"/>
      <c r="K66" s="258"/>
      <c r="L66" s="258"/>
      <c r="M66" s="258"/>
      <c r="N66" s="258"/>
      <c r="O66" s="258"/>
      <c r="P66" s="258"/>
      <c r="Q66" s="258"/>
    </row>
    <row r="67" spans="2:17">
      <c r="B67" s="263"/>
      <c r="C67" s="263"/>
      <c r="D67" s="263"/>
      <c r="E67" s="263"/>
      <c r="F67" s="263"/>
      <c r="G67" s="258"/>
      <c r="H67" s="258"/>
      <c r="I67" s="258"/>
      <c r="J67" s="258"/>
      <c r="K67" s="258"/>
      <c r="L67" s="258"/>
      <c r="M67" s="258"/>
      <c r="N67" s="258"/>
      <c r="O67" s="258"/>
      <c r="P67" s="258"/>
      <c r="Q67" s="258"/>
    </row>
    <row r="68" spans="2:17">
      <c r="B68" s="263"/>
      <c r="C68" s="263"/>
      <c r="D68" s="263"/>
      <c r="E68" s="263"/>
      <c r="F68" s="263"/>
      <c r="G68" s="258"/>
      <c r="H68" s="258"/>
      <c r="I68" s="258"/>
      <c r="J68" s="258"/>
      <c r="K68" s="258"/>
      <c r="L68" s="258"/>
      <c r="M68" s="258"/>
      <c r="N68" s="258"/>
      <c r="O68" s="258"/>
      <c r="P68" s="258"/>
      <c r="Q68" s="258"/>
    </row>
    <row r="69" spans="2:17">
      <c r="B69" s="263"/>
      <c r="C69" s="263"/>
      <c r="D69" s="263"/>
      <c r="E69" s="263"/>
      <c r="F69" s="263"/>
      <c r="G69" s="258"/>
      <c r="H69" s="258"/>
      <c r="I69" s="258"/>
      <c r="J69" s="258"/>
      <c r="K69" s="258"/>
      <c r="L69" s="258"/>
      <c r="M69" s="258"/>
      <c r="N69" s="258"/>
      <c r="O69" s="258"/>
      <c r="P69" s="258"/>
      <c r="Q69" s="258"/>
    </row>
    <row r="70" spans="2:17">
      <c r="B70" s="263"/>
      <c r="C70" s="263"/>
      <c r="D70" s="263"/>
      <c r="E70" s="263"/>
      <c r="F70" s="263"/>
      <c r="G70" s="258"/>
      <c r="H70" s="258"/>
      <c r="I70" s="258"/>
      <c r="J70" s="258"/>
      <c r="K70" s="258"/>
      <c r="L70" s="258"/>
      <c r="M70" s="258"/>
      <c r="N70" s="258"/>
      <c r="O70" s="258"/>
      <c r="P70" s="258"/>
      <c r="Q70" s="258"/>
    </row>
    <row r="71" spans="2:17">
      <c r="B71" s="263"/>
      <c r="C71" s="263"/>
      <c r="D71" s="263"/>
      <c r="E71" s="263"/>
      <c r="F71" s="263"/>
      <c r="G71" s="258"/>
      <c r="H71" s="258"/>
      <c r="I71" s="258"/>
      <c r="J71" s="258"/>
      <c r="K71" s="258"/>
      <c r="L71" s="258"/>
      <c r="M71" s="258"/>
      <c r="N71" s="258"/>
      <c r="O71" s="258"/>
      <c r="P71" s="258"/>
      <c r="Q71" s="258"/>
    </row>
    <row r="72" spans="2:17">
      <c r="B72" s="263"/>
      <c r="C72" s="263"/>
      <c r="D72" s="263"/>
      <c r="E72" s="263"/>
      <c r="F72" s="263"/>
      <c r="G72" s="258"/>
      <c r="H72" s="258"/>
      <c r="I72" s="258"/>
      <c r="J72" s="258"/>
      <c r="K72" s="258"/>
      <c r="L72" s="258"/>
      <c r="M72" s="258"/>
      <c r="N72" s="258"/>
      <c r="O72" s="258"/>
      <c r="P72" s="258"/>
      <c r="Q72" s="258"/>
    </row>
    <row r="73" spans="2:17">
      <c r="B73" s="263"/>
      <c r="C73" s="263"/>
      <c r="D73" s="263"/>
      <c r="E73" s="263"/>
      <c r="F73" s="263"/>
      <c r="G73" s="258"/>
      <c r="H73" s="258"/>
      <c r="I73" s="258"/>
      <c r="J73" s="258"/>
      <c r="K73" s="258"/>
      <c r="L73" s="258"/>
      <c r="M73" s="258"/>
      <c r="N73" s="258"/>
      <c r="O73" s="258"/>
      <c r="P73" s="258"/>
      <c r="Q73" s="258"/>
    </row>
    <row r="74" spans="2:17">
      <c r="B74" s="263"/>
      <c r="C74" s="263"/>
      <c r="D74" s="263"/>
      <c r="E74" s="263"/>
      <c r="F74" s="263"/>
      <c r="G74" s="258"/>
      <c r="H74" s="258"/>
      <c r="I74" s="258"/>
      <c r="J74" s="258"/>
      <c r="K74" s="258"/>
      <c r="L74" s="258"/>
      <c r="M74" s="258"/>
      <c r="N74" s="258"/>
      <c r="O74" s="258"/>
      <c r="P74" s="258"/>
      <c r="Q74" s="258"/>
    </row>
    <row r="75" spans="2:17">
      <c r="B75" s="263"/>
      <c r="C75" s="263"/>
      <c r="D75" s="263"/>
      <c r="E75" s="263"/>
      <c r="F75" s="263"/>
      <c r="G75" s="258"/>
      <c r="H75" s="258"/>
      <c r="I75" s="258"/>
      <c r="J75" s="258"/>
      <c r="K75" s="258"/>
      <c r="L75" s="258"/>
      <c r="M75" s="258"/>
      <c r="N75" s="258"/>
      <c r="O75" s="258"/>
      <c r="P75" s="258"/>
      <c r="Q75" s="258"/>
    </row>
    <row r="76" spans="2:17">
      <c r="B76" s="263"/>
      <c r="C76" s="263"/>
      <c r="D76" s="263"/>
      <c r="E76" s="263"/>
      <c r="F76" s="263"/>
      <c r="G76" s="258"/>
      <c r="H76" s="258"/>
      <c r="I76" s="258"/>
      <c r="J76" s="258"/>
      <c r="K76" s="258"/>
      <c r="L76" s="258"/>
      <c r="M76" s="258"/>
      <c r="N76" s="258"/>
      <c r="O76" s="258"/>
      <c r="P76" s="258"/>
      <c r="Q76" s="258"/>
    </row>
    <row r="77" spans="2:17">
      <c r="B77" s="263"/>
      <c r="C77" s="263"/>
      <c r="D77" s="263"/>
      <c r="E77" s="263"/>
      <c r="F77" s="263"/>
      <c r="G77" s="258"/>
      <c r="H77" s="258"/>
      <c r="I77" s="258"/>
      <c r="J77" s="258"/>
      <c r="K77" s="258"/>
      <c r="L77" s="258"/>
      <c r="M77" s="258"/>
      <c r="N77" s="258"/>
      <c r="O77" s="258"/>
      <c r="P77" s="258"/>
      <c r="Q77" s="258"/>
    </row>
    <row r="78" spans="2:17">
      <c r="B78" s="263"/>
      <c r="C78" s="263"/>
      <c r="D78" s="263"/>
      <c r="E78" s="263"/>
      <c r="F78" s="263"/>
      <c r="G78" s="258"/>
      <c r="H78" s="258"/>
      <c r="I78" s="258"/>
      <c r="J78" s="258"/>
      <c r="K78" s="258"/>
      <c r="L78" s="258"/>
      <c r="M78" s="258"/>
      <c r="N78" s="258"/>
      <c r="O78" s="258"/>
      <c r="P78" s="258"/>
      <c r="Q78" s="258"/>
    </row>
    <row r="79" spans="2:17">
      <c r="B79" s="263"/>
      <c r="C79" s="263"/>
      <c r="D79" s="263"/>
      <c r="E79" s="263"/>
      <c r="F79" s="263"/>
      <c r="G79" s="258"/>
      <c r="H79" s="258"/>
      <c r="I79" s="258"/>
      <c r="J79" s="258"/>
      <c r="K79" s="258"/>
      <c r="L79" s="258"/>
      <c r="M79" s="258"/>
      <c r="N79" s="258"/>
      <c r="O79" s="258"/>
      <c r="P79" s="258"/>
      <c r="Q79" s="258"/>
    </row>
    <row r="80" spans="2:17">
      <c r="B80" s="263"/>
      <c r="C80" s="263"/>
      <c r="D80" s="263"/>
      <c r="E80" s="263"/>
      <c r="F80" s="263"/>
      <c r="G80" s="258"/>
      <c r="H80" s="258"/>
      <c r="I80" s="258"/>
      <c r="J80" s="258"/>
      <c r="K80" s="258"/>
      <c r="L80" s="258"/>
      <c r="M80" s="258"/>
      <c r="N80" s="258"/>
      <c r="O80" s="258"/>
      <c r="P80" s="258"/>
      <c r="Q80" s="258"/>
    </row>
    <row r="81" spans="2:17">
      <c r="B81" s="263"/>
      <c r="C81" s="263"/>
      <c r="D81" s="263"/>
      <c r="E81" s="263"/>
      <c r="F81" s="263"/>
      <c r="G81" s="258"/>
      <c r="H81" s="258"/>
      <c r="I81" s="258"/>
      <c r="J81" s="258"/>
      <c r="K81" s="258"/>
      <c r="L81" s="258"/>
      <c r="M81" s="258"/>
      <c r="N81" s="258"/>
      <c r="O81" s="258"/>
      <c r="P81" s="258"/>
      <c r="Q81" s="258"/>
    </row>
    <row r="82" spans="2:17">
      <c r="B82" s="263"/>
      <c r="C82" s="263"/>
      <c r="D82" s="263"/>
      <c r="E82" s="263"/>
      <c r="F82" s="263"/>
      <c r="G82" s="258"/>
      <c r="H82" s="258"/>
      <c r="I82" s="258"/>
      <c r="J82" s="258"/>
      <c r="K82" s="258"/>
      <c r="L82" s="258"/>
      <c r="M82" s="258"/>
      <c r="N82" s="258"/>
      <c r="O82" s="258"/>
      <c r="P82" s="258"/>
      <c r="Q82" s="258"/>
    </row>
    <row r="83" spans="2:17">
      <c r="B83" s="263"/>
      <c r="C83" s="263"/>
      <c r="D83" s="263"/>
      <c r="E83" s="263"/>
      <c r="F83" s="263"/>
      <c r="G83" s="258"/>
      <c r="H83" s="258"/>
      <c r="I83" s="258"/>
      <c r="J83" s="258"/>
      <c r="K83" s="258"/>
      <c r="L83" s="258"/>
      <c r="M83" s="258"/>
      <c r="N83" s="258"/>
      <c r="O83" s="258"/>
      <c r="P83" s="258"/>
      <c r="Q83" s="258"/>
    </row>
    <row r="84" spans="2:17">
      <c r="B84" s="263"/>
      <c r="C84" s="263"/>
      <c r="D84" s="263"/>
      <c r="E84" s="263"/>
      <c r="F84" s="263"/>
      <c r="G84" s="258"/>
      <c r="H84" s="258"/>
      <c r="I84" s="258"/>
      <c r="J84" s="258"/>
      <c r="K84" s="258"/>
      <c r="L84" s="258"/>
      <c r="M84" s="258"/>
      <c r="N84" s="258"/>
      <c r="O84" s="258"/>
      <c r="P84" s="258"/>
      <c r="Q84" s="258"/>
    </row>
    <row r="85" spans="2:17">
      <c r="B85" s="263"/>
      <c r="C85" s="263"/>
      <c r="D85" s="263"/>
      <c r="E85" s="263"/>
      <c r="F85" s="263"/>
      <c r="G85" s="258"/>
      <c r="H85" s="258"/>
      <c r="I85" s="258"/>
      <c r="J85" s="258"/>
      <c r="K85" s="258"/>
      <c r="L85" s="258"/>
      <c r="M85" s="258"/>
      <c r="N85" s="258"/>
      <c r="O85" s="258"/>
      <c r="P85" s="258"/>
      <c r="Q85" s="258"/>
    </row>
    <row r="86" spans="2:17">
      <c r="B86" s="263"/>
      <c r="C86" s="263"/>
      <c r="D86" s="263"/>
      <c r="E86" s="263"/>
      <c r="F86" s="263"/>
      <c r="G86" s="258"/>
      <c r="H86" s="258"/>
      <c r="I86" s="258"/>
      <c r="J86" s="258"/>
      <c r="K86" s="258"/>
      <c r="L86" s="258"/>
      <c r="M86" s="258"/>
      <c r="N86" s="258"/>
      <c r="O86" s="258"/>
      <c r="P86" s="258"/>
      <c r="Q86" s="258"/>
    </row>
    <row r="87" spans="2:17">
      <c r="B87" s="263"/>
      <c r="C87" s="263"/>
      <c r="D87" s="263"/>
      <c r="E87" s="263"/>
      <c r="F87" s="263"/>
      <c r="G87" s="258"/>
      <c r="H87" s="258"/>
      <c r="I87" s="258"/>
      <c r="J87" s="258"/>
      <c r="K87" s="258"/>
      <c r="L87" s="258"/>
      <c r="M87" s="258"/>
      <c r="N87" s="258"/>
      <c r="O87" s="258"/>
      <c r="P87" s="258"/>
      <c r="Q87" s="258"/>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topLeftCell="F2" zoomScaleNormal="100" workbookViewId="0">
      <selection activeCell="Z20" sqref="Z20"/>
    </sheetView>
  </sheetViews>
  <sheetFormatPr baseColWidth="10" defaultColWidth="9.19921875" defaultRowHeight="14"/>
  <cols>
    <col min="1" max="1" width="8.59765625" style="222" bestFit="1" customWidth="1"/>
    <col min="2" max="2" width="31.59765625" style="222" bestFit="1" customWidth="1"/>
    <col min="3" max="20" width="11.59765625" style="222" customWidth="1"/>
    <col min="21" max="22" width="9.19921875" style="222"/>
    <col min="23" max="23" width="11.796875" style="222" bestFit="1" customWidth="1"/>
    <col min="24" max="26" width="9.19921875" style="222"/>
    <col min="27" max="27" width="9.59765625" style="222" bestFit="1" customWidth="1"/>
    <col min="28" max="256" width="9.19921875" style="222"/>
    <col min="257" max="257" width="8.59765625" style="222" bestFit="1" customWidth="1"/>
    <col min="258" max="258" width="31.59765625" style="222" bestFit="1" customWidth="1"/>
    <col min="259" max="276" width="11.59765625" style="222" customWidth="1"/>
    <col min="277" max="282" width="9.19921875" style="222"/>
    <col min="283" max="283" width="9.59765625" style="222" bestFit="1" customWidth="1"/>
    <col min="284" max="512" width="9.19921875" style="222"/>
    <col min="513" max="513" width="8.59765625" style="222" bestFit="1" customWidth="1"/>
    <col min="514" max="514" width="31.59765625" style="222" bestFit="1" customWidth="1"/>
    <col min="515" max="532" width="11.59765625" style="222" customWidth="1"/>
    <col min="533" max="538" width="9.19921875" style="222"/>
    <col min="539" max="539" width="9.59765625" style="222" bestFit="1" customWidth="1"/>
    <col min="540" max="768" width="9.19921875" style="222"/>
    <col min="769" max="769" width="8.59765625" style="222" bestFit="1" customWidth="1"/>
    <col min="770" max="770" width="31.59765625" style="222" bestFit="1" customWidth="1"/>
    <col min="771" max="788" width="11.59765625" style="222" customWidth="1"/>
    <col min="789" max="794" width="9.19921875" style="222"/>
    <col min="795" max="795" width="9.59765625" style="222" bestFit="1" customWidth="1"/>
    <col min="796" max="1024" width="9.19921875" style="222"/>
    <col min="1025" max="1025" width="8.59765625" style="222" bestFit="1" customWidth="1"/>
    <col min="1026" max="1026" width="31.59765625" style="222" bestFit="1" customWidth="1"/>
    <col min="1027" max="1044" width="11.59765625" style="222" customWidth="1"/>
    <col min="1045" max="1050" width="9.19921875" style="222"/>
    <col min="1051" max="1051" width="9.59765625" style="222" bestFit="1" customWidth="1"/>
    <col min="1052" max="1280" width="9.19921875" style="222"/>
    <col min="1281" max="1281" width="8.59765625" style="222" bestFit="1" customWidth="1"/>
    <col min="1282" max="1282" width="31.59765625" style="222" bestFit="1" customWidth="1"/>
    <col min="1283" max="1300" width="11.59765625" style="222" customWidth="1"/>
    <col min="1301" max="1306" width="9.19921875" style="222"/>
    <col min="1307" max="1307" width="9.59765625" style="222" bestFit="1" customWidth="1"/>
    <col min="1308" max="1536" width="9.19921875" style="222"/>
    <col min="1537" max="1537" width="8.59765625" style="222" bestFit="1" customWidth="1"/>
    <col min="1538" max="1538" width="31.59765625" style="222" bestFit="1" customWidth="1"/>
    <col min="1539" max="1556" width="11.59765625" style="222" customWidth="1"/>
    <col min="1557" max="1562" width="9.19921875" style="222"/>
    <col min="1563" max="1563" width="9.59765625" style="222" bestFit="1" customWidth="1"/>
    <col min="1564" max="1792" width="9.19921875" style="222"/>
    <col min="1793" max="1793" width="8.59765625" style="222" bestFit="1" customWidth="1"/>
    <col min="1794" max="1794" width="31.59765625" style="222" bestFit="1" customWidth="1"/>
    <col min="1795" max="1812" width="11.59765625" style="222" customWidth="1"/>
    <col min="1813" max="1818" width="9.19921875" style="222"/>
    <col min="1819" max="1819" width="9.59765625" style="222" bestFit="1" customWidth="1"/>
    <col min="1820" max="2048" width="9.19921875" style="222"/>
    <col min="2049" max="2049" width="8.59765625" style="222" bestFit="1" customWidth="1"/>
    <col min="2050" max="2050" width="31.59765625" style="222" bestFit="1" customWidth="1"/>
    <col min="2051" max="2068" width="11.59765625" style="222" customWidth="1"/>
    <col min="2069" max="2074" width="9.19921875" style="222"/>
    <col min="2075" max="2075" width="9.59765625" style="222" bestFit="1" customWidth="1"/>
    <col min="2076" max="2304" width="9.19921875" style="222"/>
    <col min="2305" max="2305" width="8.59765625" style="222" bestFit="1" customWidth="1"/>
    <col min="2306" max="2306" width="31.59765625" style="222" bestFit="1" customWidth="1"/>
    <col min="2307" max="2324" width="11.59765625" style="222" customWidth="1"/>
    <col min="2325" max="2330" width="9.19921875" style="222"/>
    <col min="2331" max="2331" width="9.59765625" style="222" bestFit="1" customWidth="1"/>
    <col min="2332" max="2560" width="9.19921875" style="222"/>
    <col min="2561" max="2561" width="8.59765625" style="222" bestFit="1" customWidth="1"/>
    <col min="2562" max="2562" width="31.59765625" style="222" bestFit="1" customWidth="1"/>
    <col min="2563" max="2580" width="11.59765625" style="222" customWidth="1"/>
    <col min="2581" max="2586" width="9.19921875" style="222"/>
    <col min="2587" max="2587" width="9.59765625" style="222" bestFit="1" customWidth="1"/>
    <col min="2588" max="2816" width="9.19921875" style="222"/>
    <col min="2817" max="2817" width="8.59765625" style="222" bestFit="1" customWidth="1"/>
    <col min="2818" max="2818" width="31.59765625" style="222" bestFit="1" customWidth="1"/>
    <col min="2819" max="2836" width="11.59765625" style="222" customWidth="1"/>
    <col min="2837" max="2842" width="9.19921875" style="222"/>
    <col min="2843" max="2843" width="9.59765625" style="222" bestFit="1" customWidth="1"/>
    <col min="2844" max="3072" width="9.19921875" style="222"/>
    <col min="3073" max="3073" width="8.59765625" style="222" bestFit="1" customWidth="1"/>
    <col min="3074" max="3074" width="31.59765625" style="222" bestFit="1" customWidth="1"/>
    <col min="3075" max="3092" width="11.59765625" style="222" customWidth="1"/>
    <col min="3093" max="3098" width="9.19921875" style="222"/>
    <col min="3099" max="3099" width="9.59765625" style="222" bestFit="1" customWidth="1"/>
    <col min="3100" max="3328" width="9.19921875" style="222"/>
    <col min="3329" max="3329" width="8.59765625" style="222" bestFit="1" customWidth="1"/>
    <col min="3330" max="3330" width="31.59765625" style="222" bestFit="1" customWidth="1"/>
    <col min="3331" max="3348" width="11.59765625" style="222" customWidth="1"/>
    <col min="3349" max="3354" width="9.19921875" style="222"/>
    <col min="3355" max="3355" width="9.59765625" style="222" bestFit="1" customWidth="1"/>
    <col min="3356" max="3584" width="9.19921875" style="222"/>
    <col min="3585" max="3585" width="8.59765625" style="222" bestFit="1" customWidth="1"/>
    <col min="3586" max="3586" width="31.59765625" style="222" bestFit="1" customWidth="1"/>
    <col min="3587" max="3604" width="11.59765625" style="222" customWidth="1"/>
    <col min="3605" max="3610" width="9.19921875" style="222"/>
    <col min="3611" max="3611" width="9.59765625" style="222" bestFit="1" customWidth="1"/>
    <col min="3612" max="3840" width="9.19921875" style="222"/>
    <col min="3841" max="3841" width="8.59765625" style="222" bestFit="1" customWidth="1"/>
    <col min="3842" max="3842" width="31.59765625" style="222" bestFit="1" customWidth="1"/>
    <col min="3843" max="3860" width="11.59765625" style="222" customWidth="1"/>
    <col min="3861" max="3866" width="9.19921875" style="222"/>
    <col min="3867" max="3867" width="9.59765625" style="222" bestFit="1" customWidth="1"/>
    <col min="3868" max="4096" width="9.19921875" style="222"/>
    <col min="4097" max="4097" width="8.59765625" style="222" bestFit="1" customWidth="1"/>
    <col min="4098" max="4098" width="31.59765625" style="222" bestFit="1" customWidth="1"/>
    <col min="4099" max="4116" width="11.59765625" style="222" customWidth="1"/>
    <col min="4117" max="4122" width="9.19921875" style="222"/>
    <col min="4123" max="4123" width="9.59765625" style="222" bestFit="1" customWidth="1"/>
    <col min="4124" max="4352" width="9.19921875" style="222"/>
    <col min="4353" max="4353" width="8.59765625" style="222" bestFit="1" customWidth="1"/>
    <col min="4354" max="4354" width="31.59765625" style="222" bestFit="1" customWidth="1"/>
    <col min="4355" max="4372" width="11.59765625" style="222" customWidth="1"/>
    <col min="4373" max="4378" width="9.19921875" style="222"/>
    <col min="4379" max="4379" width="9.59765625" style="222" bestFit="1" customWidth="1"/>
    <col min="4380" max="4608" width="9.19921875" style="222"/>
    <col min="4609" max="4609" width="8.59765625" style="222" bestFit="1" customWidth="1"/>
    <col min="4610" max="4610" width="31.59765625" style="222" bestFit="1" customWidth="1"/>
    <col min="4611" max="4628" width="11.59765625" style="222" customWidth="1"/>
    <col min="4629" max="4634" width="9.19921875" style="222"/>
    <col min="4635" max="4635" width="9.59765625" style="222" bestFit="1" customWidth="1"/>
    <col min="4636" max="4864" width="9.19921875" style="222"/>
    <col min="4865" max="4865" width="8.59765625" style="222" bestFit="1" customWidth="1"/>
    <col min="4866" max="4866" width="31.59765625" style="222" bestFit="1" customWidth="1"/>
    <col min="4867" max="4884" width="11.59765625" style="222" customWidth="1"/>
    <col min="4885" max="4890" width="9.19921875" style="222"/>
    <col min="4891" max="4891" width="9.59765625" style="222" bestFit="1" customWidth="1"/>
    <col min="4892" max="5120" width="9.19921875" style="222"/>
    <col min="5121" max="5121" width="8.59765625" style="222" bestFit="1" customWidth="1"/>
    <col min="5122" max="5122" width="31.59765625" style="222" bestFit="1" customWidth="1"/>
    <col min="5123" max="5140" width="11.59765625" style="222" customWidth="1"/>
    <col min="5141" max="5146" width="9.19921875" style="222"/>
    <col min="5147" max="5147" width="9.59765625" style="222" bestFit="1" customWidth="1"/>
    <col min="5148" max="5376" width="9.19921875" style="222"/>
    <col min="5377" max="5377" width="8.59765625" style="222" bestFit="1" customWidth="1"/>
    <col min="5378" max="5378" width="31.59765625" style="222" bestFit="1" customWidth="1"/>
    <col min="5379" max="5396" width="11.59765625" style="222" customWidth="1"/>
    <col min="5397" max="5402" width="9.19921875" style="222"/>
    <col min="5403" max="5403" width="9.59765625" style="222" bestFit="1" customWidth="1"/>
    <col min="5404" max="5632" width="9.19921875" style="222"/>
    <col min="5633" max="5633" width="8.59765625" style="222" bestFit="1" customWidth="1"/>
    <col min="5634" max="5634" width="31.59765625" style="222" bestFit="1" customWidth="1"/>
    <col min="5635" max="5652" width="11.59765625" style="222" customWidth="1"/>
    <col min="5653" max="5658" width="9.19921875" style="222"/>
    <col min="5659" max="5659" width="9.59765625" style="222" bestFit="1" customWidth="1"/>
    <col min="5660" max="5888" width="9.19921875" style="222"/>
    <col min="5889" max="5889" width="8.59765625" style="222" bestFit="1" customWidth="1"/>
    <col min="5890" max="5890" width="31.59765625" style="222" bestFit="1" customWidth="1"/>
    <col min="5891" max="5908" width="11.59765625" style="222" customWidth="1"/>
    <col min="5909" max="5914" width="9.19921875" style="222"/>
    <col min="5915" max="5915" width="9.59765625" style="222" bestFit="1" customWidth="1"/>
    <col min="5916" max="6144" width="9.19921875" style="222"/>
    <col min="6145" max="6145" width="8.59765625" style="222" bestFit="1" customWidth="1"/>
    <col min="6146" max="6146" width="31.59765625" style="222" bestFit="1" customWidth="1"/>
    <col min="6147" max="6164" width="11.59765625" style="222" customWidth="1"/>
    <col min="6165" max="6170" width="9.19921875" style="222"/>
    <col min="6171" max="6171" width="9.59765625" style="222" bestFit="1" customWidth="1"/>
    <col min="6172" max="6400" width="9.19921875" style="222"/>
    <col min="6401" max="6401" width="8.59765625" style="222" bestFit="1" customWidth="1"/>
    <col min="6402" max="6402" width="31.59765625" style="222" bestFit="1" customWidth="1"/>
    <col min="6403" max="6420" width="11.59765625" style="222" customWidth="1"/>
    <col min="6421" max="6426" width="9.19921875" style="222"/>
    <col min="6427" max="6427" width="9.59765625" style="222" bestFit="1" customWidth="1"/>
    <col min="6428" max="6656" width="9.19921875" style="222"/>
    <col min="6657" max="6657" width="8.59765625" style="222" bestFit="1" customWidth="1"/>
    <col min="6658" max="6658" width="31.59765625" style="222" bestFit="1" customWidth="1"/>
    <col min="6659" max="6676" width="11.59765625" style="222" customWidth="1"/>
    <col min="6677" max="6682" width="9.19921875" style="222"/>
    <col min="6683" max="6683" width="9.59765625" style="222" bestFit="1" customWidth="1"/>
    <col min="6684" max="6912" width="9.19921875" style="222"/>
    <col min="6913" max="6913" width="8.59765625" style="222" bestFit="1" customWidth="1"/>
    <col min="6914" max="6914" width="31.59765625" style="222" bestFit="1" customWidth="1"/>
    <col min="6915" max="6932" width="11.59765625" style="222" customWidth="1"/>
    <col min="6933" max="6938" width="9.19921875" style="222"/>
    <col min="6939" max="6939" width="9.59765625" style="222" bestFit="1" customWidth="1"/>
    <col min="6940" max="7168" width="9.19921875" style="222"/>
    <col min="7169" max="7169" width="8.59765625" style="222" bestFit="1" customWidth="1"/>
    <col min="7170" max="7170" width="31.59765625" style="222" bestFit="1" customWidth="1"/>
    <col min="7171" max="7188" width="11.59765625" style="222" customWidth="1"/>
    <col min="7189" max="7194" width="9.19921875" style="222"/>
    <col min="7195" max="7195" width="9.59765625" style="222" bestFit="1" customWidth="1"/>
    <col min="7196" max="7424" width="9.19921875" style="222"/>
    <col min="7425" max="7425" width="8.59765625" style="222" bestFit="1" customWidth="1"/>
    <col min="7426" max="7426" width="31.59765625" style="222" bestFit="1" customWidth="1"/>
    <col min="7427" max="7444" width="11.59765625" style="222" customWidth="1"/>
    <col min="7445" max="7450" width="9.19921875" style="222"/>
    <col min="7451" max="7451" width="9.59765625" style="222" bestFit="1" customWidth="1"/>
    <col min="7452" max="7680" width="9.19921875" style="222"/>
    <col min="7681" max="7681" width="8.59765625" style="222" bestFit="1" customWidth="1"/>
    <col min="7682" max="7682" width="31.59765625" style="222" bestFit="1" customWidth="1"/>
    <col min="7683" max="7700" width="11.59765625" style="222" customWidth="1"/>
    <col min="7701" max="7706" width="9.19921875" style="222"/>
    <col min="7707" max="7707" width="9.59765625" style="222" bestFit="1" customWidth="1"/>
    <col min="7708" max="7936" width="9.19921875" style="222"/>
    <col min="7937" max="7937" width="8.59765625" style="222" bestFit="1" customWidth="1"/>
    <col min="7938" max="7938" width="31.59765625" style="222" bestFit="1" customWidth="1"/>
    <col min="7939" max="7956" width="11.59765625" style="222" customWidth="1"/>
    <col min="7957" max="7962" width="9.19921875" style="222"/>
    <col min="7963" max="7963" width="9.59765625" style="222" bestFit="1" customWidth="1"/>
    <col min="7964" max="8192" width="9.19921875" style="222"/>
    <col min="8193" max="8193" width="8.59765625" style="222" bestFit="1" customWidth="1"/>
    <col min="8194" max="8194" width="31.59765625" style="222" bestFit="1" customWidth="1"/>
    <col min="8195" max="8212" width="11.59765625" style="222" customWidth="1"/>
    <col min="8213" max="8218" width="9.19921875" style="222"/>
    <col min="8219" max="8219" width="9.59765625" style="222" bestFit="1" customWidth="1"/>
    <col min="8220" max="8448" width="9.19921875" style="222"/>
    <col min="8449" max="8449" width="8.59765625" style="222" bestFit="1" customWidth="1"/>
    <col min="8450" max="8450" width="31.59765625" style="222" bestFit="1" customWidth="1"/>
    <col min="8451" max="8468" width="11.59765625" style="222" customWidth="1"/>
    <col min="8469" max="8474" width="9.19921875" style="222"/>
    <col min="8475" max="8475" width="9.59765625" style="222" bestFit="1" customWidth="1"/>
    <col min="8476" max="8704" width="9.19921875" style="222"/>
    <col min="8705" max="8705" width="8.59765625" style="222" bestFit="1" customWidth="1"/>
    <col min="8706" max="8706" width="31.59765625" style="222" bestFit="1" customWidth="1"/>
    <col min="8707" max="8724" width="11.59765625" style="222" customWidth="1"/>
    <col min="8725" max="8730" width="9.19921875" style="222"/>
    <col min="8731" max="8731" width="9.59765625" style="222" bestFit="1" customWidth="1"/>
    <col min="8732" max="8960" width="9.19921875" style="222"/>
    <col min="8961" max="8961" width="8.59765625" style="222" bestFit="1" customWidth="1"/>
    <col min="8962" max="8962" width="31.59765625" style="222" bestFit="1" customWidth="1"/>
    <col min="8963" max="8980" width="11.59765625" style="222" customWidth="1"/>
    <col min="8981" max="8986" width="9.19921875" style="222"/>
    <col min="8987" max="8987" width="9.59765625" style="222" bestFit="1" customWidth="1"/>
    <col min="8988" max="9216" width="9.19921875" style="222"/>
    <col min="9217" max="9217" width="8.59765625" style="222" bestFit="1" customWidth="1"/>
    <col min="9218" max="9218" width="31.59765625" style="222" bestFit="1" customWidth="1"/>
    <col min="9219" max="9236" width="11.59765625" style="222" customWidth="1"/>
    <col min="9237" max="9242" width="9.19921875" style="222"/>
    <col min="9243" max="9243" width="9.59765625" style="222" bestFit="1" customWidth="1"/>
    <col min="9244" max="9472" width="9.19921875" style="222"/>
    <col min="9473" max="9473" width="8.59765625" style="222" bestFit="1" customWidth="1"/>
    <col min="9474" max="9474" width="31.59765625" style="222" bestFit="1" customWidth="1"/>
    <col min="9475" max="9492" width="11.59765625" style="222" customWidth="1"/>
    <col min="9493" max="9498" width="9.19921875" style="222"/>
    <col min="9499" max="9499" width="9.59765625" style="222" bestFit="1" customWidth="1"/>
    <col min="9500" max="9728" width="9.19921875" style="222"/>
    <col min="9729" max="9729" width="8.59765625" style="222" bestFit="1" customWidth="1"/>
    <col min="9730" max="9730" width="31.59765625" style="222" bestFit="1" customWidth="1"/>
    <col min="9731" max="9748" width="11.59765625" style="222" customWidth="1"/>
    <col min="9749" max="9754" width="9.19921875" style="222"/>
    <col min="9755" max="9755" width="9.59765625" style="222" bestFit="1" customWidth="1"/>
    <col min="9756" max="9984" width="9.19921875" style="222"/>
    <col min="9985" max="9985" width="8.59765625" style="222" bestFit="1" customWidth="1"/>
    <col min="9986" max="9986" width="31.59765625" style="222" bestFit="1" customWidth="1"/>
    <col min="9987" max="10004" width="11.59765625" style="222" customWidth="1"/>
    <col min="10005" max="10010" width="9.19921875" style="222"/>
    <col min="10011" max="10011" width="9.59765625" style="222" bestFit="1" customWidth="1"/>
    <col min="10012" max="10240" width="9.19921875" style="222"/>
    <col min="10241" max="10241" width="8.59765625" style="222" bestFit="1" customWidth="1"/>
    <col min="10242" max="10242" width="31.59765625" style="222" bestFit="1" customWidth="1"/>
    <col min="10243" max="10260" width="11.59765625" style="222" customWidth="1"/>
    <col min="10261" max="10266" width="9.19921875" style="222"/>
    <col min="10267" max="10267" width="9.59765625" style="222" bestFit="1" customWidth="1"/>
    <col min="10268" max="10496" width="9.19921875" style="222"/>
    <col min="10497" max="10497" width="8.59765625" style="222" bestFit="1" customWidth="1"/>
    <col min="10498" max="10498" width="31.59765625" style="222" bestFit="1" customWidth="1"/>
    <col min="10499" max="10516" width="11.59765625" style="222" customWidth="1"/>
    <col min="10517" max="10522" width="9.19921875" style="222"/>
    <col min="10523" max="10523" width="9.59765625" style="222" bestFit="1" customWidth="1"/>
    <col min="10524" max="10752" width="9.19921875" style="222"/>
    <col min="10753" max="10753" width="8.59765625" style="222" bestFit="1" customWidth="1"/>
    <col min="10754" max="10754" width="31.59765625" style="222" bestFit="1" customWidth="1"/>
    <col min="10755" max="10772" width="11.59765625" style="222" customWidth="1"/>
    <col min="10773" max="10778" width="9.19921875" style="222"/>
    <col min="10779" max="10779" width="9.59765625" style="222" bestFit="1" customWidth="1"/>
    <col min="10780" max="11008" width="9.19921875" style="222"/>
    <col min="11009" max="11009" width="8.59765625" style="222" bestFit="1" customWidth="1"/>
    <col min="11010" max="11010" width="31.59765625" style="222" bestFit="1" customWidth="1"/>
    <col min="11011" max="11028" width="11.59765625" style="222" customWidth="1"/>
    <col min="11029" max="11034" width="9.19921875" style="222"/>
    <col min="11035" max="11035" width="9.59765625" style="222" bestFit="1" customWidth="1"/>
    <col min="11036" max="11264" width="9.19921875" style="222"/>
    <col min="11265" max="11265" width="8.59765625" style="222" bestFit="1" customWidth="1"/>
    <col min="11266" max="11266" width="31.59765625" style="222" bestFit="1" customWidth="1"/>
    <col min="11267" max="11284" width="11.59765625" style="222" customWidth="1"/>
    <col min="11285" max="11290" width="9.19921875" style="222"/>
    <col min="11291" max="11291" width="9.59765625" style="222" bestFit="1" customWidth="1"/>
    <col min="11292" max="11520" width="9.19921875" style="222"/>
    <col min="11521" max="11521" width="8.59765625" style="222" bestFit="1" customWidth="1"/>
    <col min="11522" max="11522" width="31.59765625" style="222" bestFit="1" customWidth="1"/>
    <col min="11523" max="11540" width="11.59765625" style="222" customWidth="1"/>
    <col min="11541" max="11546" width="9.19921875" style="222"/>
    <col min="11547" max="11547" width="9.59765625" style="222" bestFit="1" customWidth="1"/>
    <col min="11548" max="11776" width="9.19921875" style="222"/>
    <col min="11777" max="11777" width="8.59765625" style="222" bestFit="1" customWidth="1"/>
    <col min="11778" max="11778" width="31.59765625" style="222" bestFit="1" customWidth="1"/>
    <col min="11779" max="11796" width="11.59765625" style="222" customWidth="1"/>
    <col min="11797" max="11802" width="9.19921875" style="222"/>
    <col min="11803" max="11803" width="9.59765625" style="222" bestFit="1" customWidth="1"/>
    <col min="11804" max="12032" width="9.19921875" style="222"/>
    <col min="12033" max="12033" width="8.59765625" style="222" bestFit="1" customWidth="1"/>
    <col min="12034" max="12034" width="31.59765625" style="222" bestFit="1" customWidth="1"/>
    <col min="12035" max="12052" width="11.59765625" style="222" customWidth="1"/>
    <col min="12053" max="12058" width="9.19921875" style="222"/>
    <col min="12059" max="12059" width="9.59765625" style="222" bestFit="1" customWidth="1"/>
    <col min="12060" max="12288" width="9.19921875" style="222"/>
    <col min="12289" max="12289" width="8.59765625" style="222" bestFit="1" customWidth="1"/>
    <col min="12290" max="12290" width="31.59765625" style="222" bestFit="1" customWidth="1"/>
    <col min="12291" max="12308" width="11.59765625" style="222" customWidth="1"/>
    <col min="12309" max="12314" width="9.19921875" style="222"/>
    <col min="12315" max="12315" width="9.59765625" style="222" bestFit="1" customWidth="1"/>
    <col min="12316" max="12544" width="9.19921875" style="222"/>
    <col min="12545" max="12545" width="8.59765625" style="222" bestFit="1" customWidth="1"/>
    <col min="12546" max="12546" width="31.59765625" style="222" bestFit="1" customWidth="1"/>
    <col min="12547" max="12564" width="11.59765625" style="222" customWidth="1"/>
    <col min="12565" max="12570" width="9.19921875" style="222"/>
    <col min="12571" max="12571" width="9.59765625" style="222" bestFit="1" customWidth="1"/>
    <col min="12572" max="12800" width="9.19921875" style="222"/>
    <col min="12801" max="12801" width="8.59765625" style="222" bestFit="1" customWidth="1"/>
    <col min="12802" max="12802" width="31.59765625" style="222" bestFit="1" customWidth="1"/>
    <col min="12803" max="12820" width="11.59765625" style="222" customWidth="1"/>
    <col min="12821" max="12826" width="9.19921875" style="222"/>
    <col min="12827" max="12827" width="9.59765625" style="222" bestFit="1" customWidth="1"/>
    <col min="12828" max="13056" width="9.19921875" style="222"/>
    <col min="13057" max="13057" width="8.59765625" style="222" bestFit="1" customWidth="1"/>
    <col min="13058" max="13058" width="31.59765625" style="222" bestFit="1" customWidth="1"/>
    <col min="13059" max="13076" width="11.59765625" style="222" customWidth="1"/>
    <col min="13077" max="13082" width="9.19921875" style="222"/>
    <col min="13083" max="13083" width="9.59765625" style="222" bestFit="1" customWidth="1"/>
    <col min="13084" max="13312" width="9.19921875" style="222"/>
    <col min="13313" max="13313" width="8.59765625" style="222" bestFit="1" customWidth="1"/>
    <col min="13314" max="13314" width="31.59765625" style="222" bestFit="1" customWidth="1"/>
    <col min="13315" max="13332" width="11.59765625" style="222" customWidth="1"/>
    <col min="13333" max="13338" width="9.19921875" style="222"/>
    <col min="13339" max="13339" width="9.59765625" style="222" bestFit="1" customWidth="1"/>
    <col min="13340" max="13568" width="9.19921875" style="222"/>
    <col min="13569" max="13569" width="8.59765625" style="222" bestFit="1" customWidth="1"/>
    <col min="13570" max="13570" width="31.59765625" style="222" bestFit="1" customWidth="1"/>
    <col min="13571" max="13588" width="11.59765625" style="222" customWidth="1"/>
    <col min="13589" max="13594" width="9.19921875" style="222"/>
    <col min="13595" max="13595" width="9.59765625" style="222" bestFit="1" customWidth="1"/>
    <col min="13596" max="13824" width="9.19921875" style="222"/>
    <col min="13825" max="13825" width="8.59765625" style="222" bestFit="1" customWidth="1"/>
    <col min="13826" max="13826" width="31.59765625" style="222" bestFit="1" customWidth="1"/>
    <col min="13827" max="13844" width="11.59765625" style="222" customWidth="1"/>
    <col min="13845" max="13850" width="9.19921875" style="222"/>
    <col min="13851" max="13851" width="9.59765625" style="222" bestFit="1" customWidth="1"/>
    <col min="13852" max="14080" width="9.19921875" style="222"/>
    <col min="14081" max="14081" width="8.59765625" style="222" bestFit="1" customWidth="1"/>
    <col min="14082" max="14082" width="31.59765625" style="222" bestFit="1" customWidth="1"/>
    <col min="14083" max="14100" width="11.59765625" style="222" customWidth="1"/>
    <col min="14101" max="14106" width="9.19921875" style="222"/>
    <col min="14107" max="14107" width="9.59765625" style="222" bestFit="1" customWidth="1"/>
    <col min="14108" max="14336" width="9.19921875" style="222"/>
    <col min="14337" max="14337" width="8.59765625" style="222" bestFit="1" customWidth="1"/>
    <col min="14338" max="14338" width="31.59765625" style="222" bestFit="1" customWidth="1"/>
    <col min="14339" max="14356" width="11.59765625" style="222" customWidth="1"/>
    <col min="14357" max="14362" width="9.19921875" style="222"/>
    <col min="14363" max="14363" width="9.59765625" style="222" bestFit="1" customWidth="1"/>
    <col min="14364" max="14592" width="9.19921875" style="222"/>
    <col min="14593" max="14593" width="8.59765625" style="222" bestFit="1" customWidth="1"/>
    <col min="14594" max="14594" width="31.59765625" style="222" bestFit="1" customWidth="1"/>
    <col min="14595" max="14612" width="11.59765625" style="222" customWidth="1"/>
    <col min="14613" max="14618" width="9.19921875" style="222"/>
    <col min="14619" max="14619" width="9.59765625" style="222" bestFit="1" customWidth="1"/>
    <col min="14620" max="14848" width="9.19921875" style="222"/>
    <col min="14849" max="14849" width="8.59765625" style="222" bestFit="1" customWidth="1"/>
    <col min="14850" max="14850" width="31.59765625" style="222" bestFit="1" customWidth="1"/>
    <col min="14851" max="14868" width="11.59765625" style="222" customWidth="1"/>
    <col min="14869" max="14874" width="9.19921875" style="222"/>
    <col min="14875" max="14875" width="9.59765625" style="222" bestFit="1" customWidth="1"/>
    <col min="14876" max="15104" width="9.19921875" style="222"/>
    <col min="15105" max="15105" width="8.59765625" style="222" bestFit="1" customWidth="1"/>
    <col min="15106" max="15106" width="31.59765625" style="222" bestFit="1" customWidth="1"/>
    <col min="15107" max="15124" width="11.59765625" style="222" customWidth="1"/>
    <col min="15125" max="15130" width="9.19921875" style="222"/>
    <col min="15131" max="15131" width="9.59765625" style="222" bestFit="1" customWidth="1"/>
    <col min="15132" max="15360" width="9.19921875" style="222"/>
    <col min="15361" max="15361" width="8.59765625" style="222" bestFit="1" customWidth="1"/>
    <col min="15362" max="15362" width="31.59765625" style="222" bestFit="1" customWidth="1"/>
    <col min="15363" max="15380" width="11.59765625" style="222" customWidth="1"/>
    <col min="15381" max="15386" width="9.19921875" style="222"/>
    <col min="15387" max="15387" width="9.59765625" style="222" bestFit="1" customWidth="1"/>
    <col min="15388" max="15616" width="9.19921875" style="222"/>
    <col min="15617" max="15617" width="8.59765625" style="222" bestFit="1" customWidth="1"/>
    <col min="15618" max="15618" width="31.59765625" style="222" bestFit="1" customWidth="1"/>
    <col min="15619" max="15636" width="11.59765625" style="222" customWidth="1"/>
    <col min="15637" max="15642" width="9.19921875" style="222"/>
    <col min="15643" max="15643" width="9.59765625" style="222" bestFit="1" customWidth="1"/>
    <col min="15644" max="15872" width="9.19921875" style="222"/>
    <col min="15873" max="15873" width="8.59765625" style="222" bestFit="1" customWidth="1"/>
    <col min="15874" max="15874" width="31.59765625" style="222" bestFit="1" customWidth="1"/>
    <col min="15875" max="15892" width="11.59765625" style="222" customWidth="1"/>
    <col min="15893" max="15898" width="9.19921875" style="222"/>
    <col min="15899" max="15899" width="9.59765625" style="222" bestFit="1" customWidth="1"/>
    <col min="15900" max="16128" width="9.19921875" style="222"/>
    <col min="16129" max="16129" width="8.59765625" style="222" bestFit="1" customWidth="1"/>
    <col min="16130" max="16130" width="31.59765625" style="222" bestFit="1" customWidth="1"/>
    <col min="16131" max="16148" width="11.59765625" style="222" customWidth="1"/>
    <col min="16149" max="16154" width="9.19921875" style="222"/>
    <col min="16155" max="16155" width="9.59765625" style="222" bestFit="1" customWidth="1"/>
    <col min="16156" max="16384" width="9.19921875" style="222"/>
  </cols>
  <sheetData>
    <row r="1" spans="2:21">
      <c r="D1" s="223">
        <f>SUM(D18:D25)</f>
        <v>-266941.5</v>
      </c>
      <c r="F1" s="223">
        <f>SUM(F18:F25)</f>
        <v>256780.2</v>
      </c>
      <c r="P1" s="223">
        <f>SUM(P18:P25)</f>
        <v>-241023.59999999998</v>
      </c>
      <c r="Q1" s="223">
        <f>SUM(Q18:Q25)</f>
        <v>-9248.9</v>
      </c>
      <c r="R1" s="223">
        <f>SUM(R18:R25)</f>
        <v>14016</v>
      </c>
      <c r="S1" s="223">
        <f>SUM(S18:S25)</f>
        <v>0</v>
      </c>
    </row>
    <row r="2" spans="2:21">
      <c r="D2" s="223">
        <f>SUM(D22:D25)</f>
        <v>-266941.5</v>
      </c>
      <c r="F2" s="223">
        <f>SUM(F22:F25)</f>
        <v>256013.7</v>
      </c>
      <c r="J2" s="222" t="e">
        <f>S19/P19*-1</f>
        <v>#VALUE!</v>
      </c>
      <c r="P2" s="223">
        <f>SUM(P22:P25)</f>
        <v>0</v>
      </c>
      <c r="Q2" s="223">
        <f>SUM(Q22:Q25)</f>
        <v>-2.0999999999999996</v>
      </c>
      <c r="R2" s="223">
        <f>SUM(R22:R25)</f>
        <v>0</v>
      </c>
      <c r="S2" s="223">
        <f>SUM(S22:S25)</f>
        <v>0</v>
      </c>
    </row>
    <row r="3" spans="2:21">
      <c r="B3" s="381" t="s">
        <v>715</v>
      </c>
      <c r="C3" s="381"/>
      <c r="D3" s="381"/>
      <c r="E3" s="381"/>
      <c r="F3" s="381"/>
      <c r="G3" s="381"/>
      <c r="H3" s="381"/>
      <c r="I3" s="381"/>
      <c r="J3" s="381"/>
      <c r="K3" s="381"/>
      <c r="L3" s="381"/>
      <c r="M3" s="381"/>
      <c r="N3" s="381"/>
      <c r="O3" s="381"/>
      <c r="P3" s="381"/>
      <c r="Q3" s="381"/>
      <c r="R3" s="381"/>
      <c r="S3" s="381"/>
      <c r="T3" s="381"/>
    </row>
    <row r="4" spans="2:21" ht="15" thickBot="1">
      <c r="B4" s="382" t="s">
        <v>611</v>
      </c>
      <c r="C4" s="382"/>
      <c r="D4" s="382"/>
      <c r="E4" s="382"/>
      <c r="F4" s="382"/>
      <c r="G4" s="382"/>
      <c r="H4" s="382"/>
      <c r="I4" s="382"/>
      <c r="J4" s="382"/>
      <c r="K4" s="382"/>
      <c r="L4" s="382"/>
      <c r="M4" s="382"/>
      <c r="N4" s="382"/>
      <c r="O4" s="382"/>
      <c r="P4" s="382"/>
      <c r="Q4" s="382"/>
      <c r="R4" s="382"/>
      <c r="S4" s="382"/>
      <c r="T4" s="382"/>
    </row>
    <row r="5" spans="2:21" s="224" customFormat="1" ht="18.75" customHeight="1">
      <c r="B5" s="383"/>
      <c r="C5" s="377" t="s">
        <v>612</v>
      </c>
      <c r="D5" s="377" t="s">
        <v>613</v>
      </c>
      <c r="E5" s="377" t="s">
        <v>614</v>
      </c>
      <c r="F5" s="377" t="s">
        <v>615</v>
      </c>
      <c r="G5" s="385" t="s">
        <v>219</v>
      </c>
      <c r="H5" s="386"/>
      <c r="I5" s="386"/>
      <c r="J5" s="386"/>
      <c r="K5" s="386"/>
      <c r="L5" s="386"/>
      <c r="M5" s="386"/>
      <c r="N5" s="386"/>
      <c r="O5" s="387"/>
      <c r="P5" s="377" t="s">
        <v>616</v>
      </c>
      <c r="Q5" s="377" t="s">
        <v>617</v>
      </c>
      <c r="R5" s="377" t="s">
        <v>618</v>
      </c>
      <c r="S5" s="377" t="s">
        <v>619</v>
      </c>
      <c r="T5" s="379" t="s">
        <v>620</v>
      </c>
    </row>
    <row r="6" spans="2:21" s="227" customFormat="1" ht="50.25" customHeight="1" thickBot="1">
      <c r="B6" s="384"/>
      <c r="C6" s="378"/>
      <c r="D6" s="378"/>
      <c r="E6" s="378"/>
      <c r="F6" s="378"/>
      <c r="G6" s="225" t="s">
        <v>621</v>
      </c>
      <c r="H6" s="225" t="s">
        <v>622</v>
      </c>
      <c r="I6" s="225" t="s">
        <v>623</v>
      </c>
      <c r="J6" s="225" t="s">
        <v>624</v>
      </c>
      <c r="K6" s="225" t="s">
        <v>625</v>
      </c>
      <c r="L6" s="225" t="s">
        <v>626</v>
      </c>
      <c r="M6" s="226" t="s">
        <v>627</v>
      </c>
      <c r="N6" s="225" t="s">
        <v>628</v>
      </c>
      <c r="O6" s="225" t="s">
        <v>629</v>
      </c>
      <c r="P6" s="378"/>
      <c r="Q6" s="378"/>
      <c r="R6" s="378"/>
      <c r="S6" s="378"/>
      <c r="T6" s="380"/>
    </row>
    <row r="7" spans="2:21" ht="15">
      <c r="B7" s="228" t="s">
        <v>630</v>
      </c>
      <c r="C7" s="264">
        <v>2584672.0999999996</v>
      </c>
      <c r="D7" s="264">
        <v>1616076.7</v>
      </c>
      <c r="E7" s="264" t="s">
        <v>302</v>
      </c>
      <c r="F7" s="264" t="s">
        <v>302</v>
      </c>
      <c r="G7" s="264" t="s">
        <v>302</v>
      </c>
      <c r="H7" s="264" t="s">
        <v>302</v>
      </c>
      <c r="I7" s="264" t="s">
        <v>302</v>
      </c>
      <c r="J7" s="264" t="s">
        <v>302</v>
      </c>
      <c r="K7" s="264" t="s">
        <v>302</v>
      </c>
      <c r="L7" s="264" t="s">
        <v>302</v>
      </c>
      <c r="M7" s="264" t="s">
        <v>302</v>
      </c>
      <c r="N7" s="264" t="s">
        <v>302</v>
      </c>
      <c r="O7" s="264" t="s">
        <v>302</v>
      </c>
      <c r="P7" s="264">
        <v>957528.6</v>
      </c>
      <c r="Q7" s="264">
        <v>11066.799999999997</v>
      </c>
      <c r="R7" s="264" t="s">
        <v>302</v>
      </c>
      <c r="S7" s="264" t="s">
        <v>302</v>
      </c>
      <c r="T7" s="265" t="s">
        <v>302</v>
      </c>
    </row>
    <row r="8" spans="2:21">
      <c r="B8" s="229" t="s">
        <v>631</v>
      </c>
      <c r="C8" s="266">
        <v>12678.1</v>
      </c>
      <c r="D8" s="266" t="s">
        <v>302</v>
      </c>
      <c r="E8" s="266" t="s">
        <v>302</v>
      </c>
      <c r="F8" s="266">
        <v>11999.1</v>
      </c>
      <c r="G8" s="266" t="s">
        <v>302</v>
      </c>
      <c r="H8" s="266">
        <v>52.1</v>
      </c>
      <c r="I8" s="266">
        <v>7343.5</v>
      </c>
      <c r="J8" s="266">
        <v>2884</v>
      </c>
      <c r="K8" s="266">
        <v>189.4</v>
      </c>
      <c r="L8" s="266">
        <v>21.3</v>
      </c>
      <c r="M8" s="266" t="s">
        <v>302</v>
      </c>
      <c r="N8" s="266">
        <v>4.0999999999999996</v>
      </c>
      <c r="O8" s="266">
        <v>1504.7</v>
      </c>
      <c r="P8" s="266" t="s">
        <v>302</v>
      </c>
      <c r="Q8" s="266" t="s">
        <v>302</v>
      </c>
      <c r="R8" s="266" t="s">
        <v>302</v>
      </c>
      <c r="S8" s="266">
        <v>492.8</v>
      </c>
      <c r="T8" s="267">
        <v>186.2</v>
      </c>
    </row>
    <row r="9" spans="2:21">
      <c r="B9" s="229" t="s">
        <v>632</v>
      </c>
      <c r="C9" s="266">
        <v>-1861834.3</v>
      </c>
      <c r="D9" s="266">
        <v>-1346170.4</v>
      </c>
      <c r="E9" s="266" t="s">
        <v>302</v>
      </c>
      <c r="F9" s="266">
        <v>-48099.7</v>
      </c>
      <c r="G9" s="266" t="s">
        <v>302</v>
      </c>
      <c r="H9" s="266">
        <v>-2499.3000000000002</v>
      </c>
      <c r="I9" s="266" t="s">
        <v>302</v>
      </c>
      <c r="J9" s="266">
        <v>-5163.6000000000004</v>
      </c>
      <c r="K9" s="266" t="s">
        <v>302</v>
      </c>
      <c r="L9" s="266">
        <v>-32461.200000000001</v>
      </c>
      <c r="M9" s="266">
        <v>-8.5</v>
      </c>
      <c r="N9" s="266">
        <v>-495.5</v>
      </c>
      <c r="O9" s="266">
        <v>-7471.6</v>
      </c>
      <c r="P9" s="266">
        <v>-462197</v>
      </c>
      <c r="Q9" s="266" t="s">
        <v>302</v>
      </c>
      <c r="R9" s="266" t="s">
        <v>302</v>
      </c>
      <c r="S9" s="266">
        <v>-5367.2</v>
      </c>
      <c r="T9" s="267" t="s">
        <v>302</v>
      </c>
    </row>
    <row r="10" spans="2:21" ht="15">
      <c r="B10" s="230" t="s">
        <v>633</v>
      </c>
      <c r="C10" s="266">
        <v>-14818.8</v>
      </c>
      <c r="D10" s="266" t="s">
        <v>302</v>
      </c>
      <c r="E10" s="266" t="s">
        <v>302</v>
      </c>
      <c r="F10" s="266">
        <v>-14818.8</v>
      </c>
      <c r="G10" s="266" t="s">
        <v>302</v>
      </c>
      <c r="H10" s="266" t="s">
        <v>302</v>
      </c>
      <c r="I10" s="266" t="s">
        <v>302</v>
      </c>
      <c r="J10" s="266">
        <v>-13513.5</v>
      </c>
      <c r="K10" s="266" t="s">
        <v>302</v>
      </c>
      <c r="L10" s="266">
        <v>-1305.3</v>
      </c>
      <c r="M10" s="266" t="s">
        <v>302</v>
      </c>
      <c r="N10" s="266" t="s">
        <v>302</v>
      </c>
      <c r="O10" s="266" t="s">
        <v>302</v>
      </c>
      <c r="P10" s="266" t="s">
        <v>302</v>
      </c>
      <c r="Q10" s="266" t="s">
        <v>302</v>
      </c>
      <c r="R10" s="266" t="s">
        <v>302</v>
      </c>
      <c r="S10" s="266" t="s">
        <v>302</v>
      </c>
      <c r="T10" s="267" t="s">
        <v>302</v>
      </c>
    </row>
    <row r="11" spans="2:21">
      <c r="B11" s="231" t="s">
        <v>634</v>
      </c>
      <c r="C11" s="266">
        <v>-1305.3</v>
      </c>
      <c r="D11" s="266" t="s">
        <v>302</v>
      </c>
      <c r="E11" s="266" t="s">
        <v>302</v>
      </c>
      <c r="F11" s="266">
        <v>-1305.3</v>
      </c>
      <c r="G11" s="266" t="s">
        <v>302</v>
      </c>
      <c r="H11" s="266" t="s">
        <v>302</v>
      </c>
      <c r="I11" s="266" t="s">
        <v>302</v>
      </c>
      <c r="J11" s="266" t="s">
        <v>302</v>
      </c>
      <c r="K11" s="266" t="s">
        <v>302</v>
      </c>
      <c r="L11" s="266">
        <v>-1305.3</v>
      </c>
      <c r="M11" s="266" t="s">
        <v>302</v>
      </c>
      <c r="N11" s="266" t="s">
        <v>302</v>
      </c>
      <c r="O11" s="266" t="s">
        <v>302</v>
      </c>
      <c r="P11" s="266" t="s">
        <v>302</v>
      </c>
      <c r="Q11" s="266" t="s">
        <v>302</v>
      </c>
      <c r="R11" s="266" t="s">
        <v>302</v>
      </c>
      <c r="S11" s="266" t="s">
        <v>302</v>
      </c>
      <c r="T11" s="267" t="s">
        <v>302</v>
      </c>
    </row>
    <row r="12" spans="2:21">
      <c r="B12" s="231" t="s">
        <v>635</v>
      </c>
      <c r="C12" s="266">
        <v>-13513.5</v>
      </c>
      <c r="D12" s="266" t="s">
        <v>302</v>
      </c>
      <c r="E12" s="266" t="s">
        <v>302</v>
      </c>
      <c r="F12" s="266">
        <v>-13513.5</v>
      </c>
      <c r="G12" s="266" t="s">
        <v>302</v>
      </c>
      <c r="H12" s="266" t="s">
        <v>302</v>
      </c>
      <c r="I12" s="266" t="s">
        <v>302</v>
      </c>
      <c r="J12" s="266">
        <v>-13513.5</v>
      </c>
      <c r="K12" s="266" t="s">
        <v>302</v>
      </c>
      <c r="L12" s="266" t="s">
        <v>302</v>
      </c>
      <c r="M12" s="266" t="s">
        <v>302</v>
      </c>
      <c r="N12" s="266" t="s">
        <v>302</v>
      </c>
      <c r="O12" s="266" t="s">
        <v>302</v>
      </c>
      <c r="P12" s="266" t="s">
        <v>302</v>
      </c>
      <c r="Q12" s="266" t="s">
        <v>302</v>
      </c>
      <c r="R12" s="266" t="s">
        <v>302</v>
      </c>
      <c r="S12" s="266" t="s">
        <v>302</v>
      </c>
      <c r="T12" s="267" t="s">
        <v>302</v>
      </c>
    </row>
    <row r="13" spans="2:21">
      <c r="B13" s="232" t="s">
        <v>636</v>
      </c>
      <c r="C13" s="266">
        <v>-7141.9000000000005</v>
      </c>
      <c r="D13" s="266">
        <v>-758.4</v>
      </c>
      <c r="E13" s="266" t="s">
        <v>302</v>
      </c>
      <c r="F13" s="266">
        <v>-1403.8000000000002</v>
      </c>
      <c r="G13" s="266" t="s">
        <v>302</v>
      </c>
      <c r="H13" s="266">
        <v>464.7</v>
      </c>
      <c r="I13" s="266">
        <v>1114.5</v>
      </c>
      <c r="J13" s="266">
        <v>-25.9</v>
      </c>
      <c r="K13" s="266" t="s">
        <v>302</v>
      </c>
      <c r="L13" s="266">
        <v>170.6</v>
      </c>
      <c r="M13" s="266">
        <v>-2081.5</v>
      </c>
      <c r="N13" s="266">
        <v>-200.6</v>
      </c>
      <c r="O13" s="266">
        <v>-845.6</v>
      </c>
      <c r="P13" s="266">
        <v>-4948.8999999999996</v>
      </c>
      <c r="Q13" s="266">
        <v>-33.6</v>
      </c>
      <c r="R13" s="266" t="s">
        <v>302</v>
      </c>
      <c r="S13" s="266" t="s">
        <v>302</v>
      </c>
      <c r="T13" s="267">
        <v>2.8</v>
      </c>
    </row>
    <row r="14" spans="2:21">
      <c r="B14" s="233" t="s">
        <v>637</v>
      </c>
      <c r="C14" s="268">
        <v>713555.2</v>
      </c>
      <c r="D14" s="268">
        <v>269147.90000000002</v>
      </c>
      <c r="E14" s="266" t="s">
        <v>302</v>
      </c>
      <c r="F14" s="268">
        <v>-52323.199999999997</v>
      </c>
      <c r="G14" s="266" t="s">
        <v>302</v>
      </c>
      <c r="H14" s="266">
        <v>-1982.5</v>
      </c>
      <c r="I14" s="266">
        <v>8458</v>
      </c>
      <c r="J14" s="266">
        <v>-15819</v>
      </c>
      <c r="K14" s="266">
        <v>189.4</v>
      </c>
      <c r="L14" s="266">
        <v>-33574.6</v>
      </c>
      <c r="M14" s="266">
        <v>-2090</v>
      </c>
      <c r="N14" s="266">
        <v>-692</v>
      </c>
      <c r="O14" s="266">
        <v>-6812.5</v>
      </c>
      <c r="P14" s="268">
        <v>490382.7</v>
      </c>
      <c r="Q14" s="268">
        <v>11033.199999999999</v>
      </c>
      <c r="R14" s="266" t="s">
        <v>302</v>
      </c>
      <c r="S14" s="268">
        <v>-4874.3999999999996</v>
      </c>
      <c r="T14" s="269">
        <v>189</v>
      </c>
      <c r="U14" s="223"/>
    </row>
    <row r="15" spans="2:21">
      <c r="B15" s="234" t="s">
        <v>638</v>
      </c>
      <c r="C15" s="268">
        <v>2461.4</v>
      </c>
      <c r="D15" s="268" t="s">
        <v>302</v>
      </c>
      <c r="E15" s="266" t="s">
        <v>302</v>
      </c>
      <c r="F15" s="268">
        <v>955.00000000000011</v>
      </c>
      <c r="G15" s="266" t="s">
        <v>302</v>
      </c>
      <c r="H15" s="266" t="s">
        <v>302</v>
      </c>
      <c r="I15" s="266">
        <v>375.8</v>
      </c>
      <c r="J15" s="266" t="s">
        <v>302</v>
      </c>
      <c r="K15" s="266" t="s">
        <v>302</v>
      </c>
      <c r="L15" s="266">
        <v>563.1</v>
      </c>
      <c r="M15" s="266" t="s">
        <v>302</v>
      </c>
      <c r="N15" s="266" t="s">
        <v>302</v>
      </c>
      <c r="O15" s="266">
        <v>16.100000000000001</v>
      </c>
      <c r="P15" s="268">
        <v>1402.3</v>
      </c>
      <c r="Q15" s="266" t="s">
        <v>302</v>
      </c>
      <c r="R15" s="266" t="s">
        <v>302</v>
      </c>
      <c r="S15" s="268">
        <v>104.1</v>
      </c>
      <c r="T15" s="267" t="s">
        <v>302</v>
      </c>
      <c r="U15" s="223"/>
    </row>
    <row r="16" spans="2:21">
      <c r="B16" s="234" t="s">
        <v>639</v>
      </c>
      <c r="C16" s="266" t="s">
        <v>302</v>
      </c>
      <c r="D16" s="266" t="s">
        <v>302</v>
      </c>
      <c r="E16" s="266" t="s">
        <v>302</v>
      </c>
      <c r="F16" s="266" t="s">
        <v>302</v>
      </c>
      <c r="G16" s="266" t="s">
        <v>302</v>
      </c>
      <c r="H16" s="266" t="s">
        <v>302</v>
      </c>
      <c r="I16" s="266" t="s">
        <v>302</v>
      </c>
      <c r="J16" s="266" t="s">
        <v>302</v>
      </c>
      <c r="K16" s="266" t="s">
        <v>302</v>
      </c>
      <c r="L16" s="266" t="s">
        <v>302</v>
      </c>
      <c r="M16" s="266" t="s">
        <v>302</v>
      </c>
      <c r="N16" s="266" t="s">
        <v>302</v>
      </c>
      <c r="O16" s="266" t="s">
        <v>302</v>
      </c>
      <c r="P16" s="266" t="s">
        <v>302</v>
      </c>
      <c r="Q16" s="266" t="s">
        <v>302</v>
      </c>
      <c r="R16" s="266" t="s">
        <v>302</v>
      </c>
      <c r="S16" s="266" t="s">
        <v>302</v>
      </c>
      <c r="T16" s="267" t="s">
        <v>302</v>
      </c>
    </row>
    <row r="17" spans="1:28">
      <c r="B17" s="234" t="s">
        <v>640</v>
      </c>
      <c r="C17" s="268">
        <v>-152555.29999999999</v>
      </c>
      <c r="D17" s="268">
        <v>-266941.5</v>
      </c>
      <c r="E17" s="266" t="s">
        <v>302</v>
      </c>
      <c r="F17" s="268">
        <v>256780.2</v>
      </c>
      <c r="G17" s="266">
        <v>10275.5</v>
      </c>
      <c r="H17" s="266">
        <v>9959.2000000000007</v>
      </c>
      <c r="I17" s="266">
        <v>50169</v>
      </c>
      <c r="J17" s="266">
        <v>28779.8</v>
      </c>
      <c r="K17" s="266" t="s">
        <v>302</v>
      </c>
      <c r="L17" s="266">
        <v>95067.5</v>
      </c>
      <c r="M17" s="266">
        <v>5365.2</v>
      </c>
      <c r="N17" s="266">
        <v>10650.6</v>
      </c>
      <c r="O17" s="266">
        <v>46513.4</v>
      </c>
      <c r="P17" s="268">
        <v>-241023.6</v>
      </c>
      <c r="Q17" s="268">
        <v>-9248.8999999999978</v>
      </c>
      <c r="R17" s="268">
        <v>14016</v>
      </c>
      <c r="S17" s="234" t="s">
        <v>640</v>
      </c>
      <c r="T17" s="267" t="s">
        <v>302</v>
      </c>
      <c r="U17" s="223"/>
    </row>
    <row r="18" spans="1:28">
      <c r="B18" s="231" t="s">
        <v>641</v>
      </c>
      <c r="C18" s="266">
        <v>-85949.999999999985</v>
      </c>
      <c r="D18" s="266" t="s">
        <v>302</v>
      </c>
      <c r="E18" s="266" t="s">
        <v>302</v>
      </c>
      <c r="F18" s="266">
        <v>-597.20000000000005</v>
      </c>
      <c r="G18" s="266" t="s">
        <v>302</v>
      </c>
      <c r="H18" s="266" t="s">
        <v>302</v>
      </c>
      <c r="I18" s="266" t="s">
        <v>302</v>
      </c>
      <c r="J18" s="266" t="s">
        <v>302</v>
      </c>
      <c r="K18" s="266" t="s">
        <v>302</v>
      </c>
      <c r="L18" s="266">
        <v>-597.20000000000005</v>
      </c>
      <c r="M18" s="266" t="s">
        <v>302</v>
      </c>
      <c r="N18" s="266" t="s">
        <v>302</v>
      </c>
      <c r="O18" s="266" t="s">
        <v>302</v>
      </c>
      <c r="P18" s="266">
        <v>-142783.79999999999</v>
      </c>
      <c r="Q18" s="266">
        <v>-9246.7999999999993</v>
      </c>
      <c r="R18" s="266" t="s">
        <v>302</v>
      </c>
      <c r="S18" s="231" t="s">
        <v>641</v>
      </c>
      <c r="T18" s="267" t="s">
        <v>302</v>
      </c>
      <c r="U18" s="222" t="e">
        <f>S18/SUM(P18:Q18)</f>
        <v>#VALUE!</v>
      </c>
      <c r="V18" s="235" t="e">
        <f>(S18+Q18)/SUM(G18:P18)*-1</f>
        <v>#VALUE!</v>
      </c>
      <c r="X18" s="236">
        <f>SUM(R18:S18)/SUM(G18:Q18)*-1</f>
        <v>0</v>
      </c>
    </row>
    <row r="19" spans="1:28">
      <c r="B19" s="231" t="s">
        <v>642</v>
      </c>
      <c r="C19" s="266">
        <v>-54926.900000000009</v>
      </c>
      <c r="D19" s="266" t="s">
        <v>302</v>
      </c>
      <c r="E19" s="266" t="s">
        <v>302</v>
      </c>
      <c r="F19" s="266">
        <v>-8.5</v>
      </c>
      <c r="G19" s="266" t="s">
        <v>302</v>
      </c>
      <c r="H19" s="266" t="s">
        <v>302</v>
      </c>
      <c r="I19" s="266" t="s">
        <v>302</v>
      </c>
      <c r="J19" s="266" t="s">
        <v>302</v>
      </c>
      <c r="K19" s="266" t="s">
        <v>302</v>
      </c>
      <c r="L19" s="266">
        <v>-8.5</v>
      </c>
      <c r="M19" s="266" t="s">
        <v>302</v>
      </c>
      <c r="N19" s="266" t="s">
        <v>302</v>
      </c>
      <c r="O19" s="266" t="s">
        <v>302</v>
      </c>
      <c r="P19" s="266">
        <v>-89888.8</v>
      </c>
      <c r="Q19" s="266" t="s">
        <v>302</v>
      </c>
      <c r="R19" s="266">
        <v>7785.7</v>
      </c>
      <c r="S19" s="231" t="s">
        <v>642</v>
      </c>
      <c r="T19" s="267" t="s">
        <v>302</v>
      </c>
      <c r="U19" s="222" t="e">
        <f>R19/S19</f>
        <v>#VALUE!</v>
      </c>
      <c r="V19" s="236">
        <f>SUM(R19:S19)/SUM(G19:Q19)*-1</f>
        <v>8.6606605537652412E-2</v>
      </c>
      <c r="W19" s="223">
        <f>C19-SUM(D19:R19)</f>
        <v>27193.199999999997</v>
      </c>
      <c r="Y19" s="222" t="s">
        <v>733</v>
      </c>
      <c r="Z19" s="222">
        <f>(W19+R19)/(SUM(D19:Q19)*-1)</f>
        <v>0.3890616623176702</v>
      </c>
    </row>
    <row r="20" spans="1:28">
      <c r="B20" s="231" t="s">
        <v>643</v>
      </c>
      <c r="C20" s="266">
        <v>-1922.8999999999996</v>
      </c>
      <c r="D20" s="266" t="s">
        <v>302</v>
      </c>
      <c r="E20" s="266" t="s">
        <v>302</v>
      </c>
      <c r="F20" s="266">
        <v>-17</v>
      </c>
      <c r="G20" s="266" t="s">
        <v>302</v>
      </c>
      <c r="H20" s="266" t="s">
        <v>302</v>
      </c>
      <c r="I20" s="266" t="s">
        <v>302</v>
      </c>
      <c r="J20" s="266" t="s">
        <v>302</v>
      </c>
      <c r="K20" s="266" t="s">
        <v>302</v>
      </c>
      <c r="L20" s="266">
        <v>-8.5</v>
      </c>
      <c r="M20" s="266">
        <v>-8.5</v>
      </c>
      <c r="N20" s="266" t="s">
        <v>302</v>
      </c>
      <c r="O20" s="266" t="s">
        <v>302</v>
      </c>
      <c r="P20" s="266">
        <v>-8136.2</v>
      </c>
      <c r="Q20" s="266" t="s">
        <v>302</v>
      </c>
      <c r="R20" s="266">
        <v>6230.3</v>
      </c>
      <c r="S20" s="231" t="s">
        <v>643</v>
      </c>
      <c r="T20" s="267" t="s">
        <v>302</v>
      </c>
      <c r="V20" s="236">
        <f>SUM(R20:S20)/SUM(G20:Q20)*-1</f>
        <v>0.76415395182259727</v>
      </c>
    </row>
    <row r="21" spans="1:28">
      <c r="B21" s="231" t="s">
        <v>644</v>
      </c>
      <c r="C21" s="266">
        <v>1174.4000000000001</v>
      </c>
      <c r="D21" s="266" t="s">
        <v>302</v>
      </c>
      <c r="E21" s="266" t="s">
        <v>302</v>
      </c>
      <c r="F21" s="266">
        <v>1389.2</v>
      </c>
      <c r="G21" s="266" t="s">
        <v>302</v>
      </c>
      <c r="H21" s="266">
        <v>569.1</v>
      </c>
      <c r="I21" s="266" t="s">
        <v>302</v>
      </c>
      <c r="J21" s="266" t="s">
        <v>302</v>
      </c>
      <c r="K21" s="266" t="s">
        <v>302</v>
      </c>
      <c r="L21" s="266" t="s">
        <v>302</v>
      </c>
      <c r="M21" s="266" t="s">
        <v>302</v>
      </c>
      <c r="N21" s="266" t="s">
        <v>302</v>
      </c>
      <c r="O21" s="266">
        <v>820.1</v>
      </c>
      <c r="P21" s="266">
        <v>-214.8</v>
      </c>
      <c r="Q21" s="266" t="s">
        <v>302</v>
      </c>
      <c r="R21" s="266" t="s">
        <v>302</v>
      </c>
      <c r="S21" s="231" t="s">
        <v>644</v>
      </c>
      <c r="T21" s="267" t="s">
        <v>302</v>
      </c>
    </row>
    <row r="22" spans="1:28">
      <c r="B22" s="231" t="s">
        <v>645</v>
      </c>
      <c r="C22" s="266" t="s">
        <v>302</v>
      </c>
      <c r="D22" s="266" t="s">
        <v>302</v>
      </c>
      <c r="E22" s="266" t="s">
        <v>302</v>
      </c>
      <c r="F22" s="266" t="s">
        <v>302</v>
      </c>
      <c r="G22" s="266" t="s">
        <v>302</v>
      </c>
      <c r="H22" s="266" t="s">
        <v>302</v>
      </c>
      <c r="I22" s="266" t="s">
        <v>302</v>
      </c>
      <c r="J22" s="266" t="s">
        <v>302</v>
      </c>
      <c r="K22" s="266" t="s">
        <v>302</v>
      </c>
      <c r="L22" s="266" t="s">
        <v>302</v>
      </c>
      <c r="M22" s="266" t="s">
        <v>302</v>
      </c>
      <c r="N22" s="266" t="s">
        <v>302</v>
      </c>
      <c r="O22" s="266" t="s">
        <v>302</v>
      </c>
      <c r="P22" s="266" t="s">
        <v>302</v>
      </c>
      <c r="Q22" s="266" t="s">
        <v>302</v>
      </c>
      <c r="R22" s="266" t="s">
        <v>302</v>
      </c>
      <c r="S22" s="266" t="s">
        <v>302</v>
      </c>
      <c r="T22" s="267" t="s">
        <v>302</v>
      </c>
    </row>
    <row r="23" spans="1:28" ht="15">
      <c r="A23" s="236"/>
      <c r="B23" s="237" t="s">
        <v>646</v>
      </c>
      <c r="C23" s="266">
        <v>-10927.8</v>
      </c>
      <c r="D23" s="266">
        <v>-266941.5</v>
      </c>
      <c r="E23" s="266" t="s">
        <v>302</v>
      </c>
      <c r="F23" s="266">
        <v>256013.7</v>
      </c>
      <c r="G23" s="266">
        <v>10275.5</v>
      </c>
      <c r="H23" s="266">
        <v>9390.1</v>
      </c>
      <c r="I23" s="266">
        <v>50169</v>
      </c>
      <c r="J23" s="266">
        <v>28779.8</v>
      </c>
      <c r="K23" s="266" t="s">
        <v>302</v>
      </c>
      <c r="L23" s="266">
        <v>95681.7</v>
      </c>
      <c r="M23" s="266">
        <v>5373.7</v>
      </c>
      <c r="N23" s="266">
        <v>10650.6</v>
      </c>
      <c r="O23" s="266">
        <v>45693.3</v>
      </c>
      <c r="P23" s="266" t="s">
        <v>302</v>
      </c>
      <c r="Q23" s="266" t="s">
        <v>302</v>
      </c>
      <c r="R23" s="266" t="s">
        <v>302</v>
      </c>
      <c r="S23" s="266" t="s">
        <v>302</v>
      </c>
      <c r="T23" s="267" t="s">
        <v>302</v>
      </c>
      <c r="V23" s="222">
        <v>29</v>
      </c>
      <c r="W23" s="222">
        <f>V23/$V$27</f>
        <v>5.8467741935483868E-2</v>
      </c>
    </row>
    <row r="24" spans="1:28" ht="15">
      <c r="B24" s="237" t="s">
        <v>647</v>
      </c>
      <c r="C24" s="266" t="s">
        <v>302</v>
      </c>
      <c r="D24" s="266" t="s">
        <v>302</v>
      </c>
      <c r="E24" s="266" t="s">
        <v>302</v>
      </c>
      <c r="F24" s="266" t="s">
        <v>302</v>
      </c>
      <c r="G24" s="266" t="s">
        <v>302</v>
      </c>
      <c r="H24" s="266" t="s">
        <v>302</v>
      </c>
      <c r="I24" s="266" t="s">
        <v>302</v>
      </c>
      <c r="J24" s="266" t="s">
        <v>302</v>
      </c>
      <c r="K24" s="266" t="s">
        <v>302</v>
      </c>
      <c r="L24" s="266" t="s">
        <v>302</v>
      </c>
      <c r="M24" s="266" t="s">
        <v>302</v>
      </c>
      <c r="N24" s="266" t="s">
        <v>302</v>
      </c>
      <c r="O24" s="266" t="s">
        <v>302</v>
      </c>
      <c r="P24" s="266" t="s">
        <v>302</v>
      </c>
      <c r="Q24" s="266" t="s">
        <v>302</v>
      </c>
      <c r="R24" s="266" t="s">
        <v>302</v>
      </c>
      <c r="S24" s="266" t="s">
        <v>302</v>
      </c>
      <c r="T24" s="267" t="s">
        <v>302</v>
      </c>
      <c r="V24" s="222">
        <v>54</v>
      </c>
      <c r="W24" s="222">
        <f>V24/$V$27</f>
        <v>0.10887096774193548</v>
      </c>
    </row>
    <row r="25" spans="1:28">
      <c r="B25" s="231" t="s">
        <v>648</v>
      </c>
      <c r="C25" s="266">
        <v>-2.0999999999999996</v>
      </c>
      <c r="D25" s="266" t="s">
        <v>302</v>
      </c>
      <c r="E25" s="266" t="s">
        <v>302</v>
      </c>
      <c r="F25" s="266" t="s">
        <v>302</v>
      </c>
      <c r="G25" s="266" t="s">
        <v>302</v>
      </c>
      <c r="H25" s="266" t="s">
        <v>302</v>
      </c>
      <c r="I25" s="266" t="s">
        <v>302</v>
      </c>
      <c r="J25" s="266" t="s">
        <v>302</v>
      </c>
      <c r="K25" s="266" t="s">
        <v>302</v>
      </c>
      <c r="L25" s="266" t="s">
        <v>302</v>
      </c>
      <c r="M25" s="266" t="s">
        <v>302</v>
      </c>
      <c r="N25" s="266" t="s">
        <v>302</v>
      </c>
      <c r="O25" s="266" t="s">
        <v>302</v>
      </c>
      <c r="P25" s="266" t="s">
        <v>302</v>
      </c>
      <c r="Q25" s="266">
        <v>-2.0999999999999996</v>
      </c>
      <c r="R25" s="266" t="s">
        <v>302</v>
      </c>
      <c r="S25" s="266" t="s">
        <v>302</v>
      </c>
      <c r="T25" s="267" t="s">
        <v>302</v>
      </c>
      <c r="V25" s="222">
        <v>98</v>
      </c>
      <c r="W25" s="222">
        <f>V25/$V$27</f>
        <v>0.19758064516129031</v>
      </c>
    </row>
    <row r="26" spans="1:28" ht="15">
      <c r="B26" s="238" t="s">
        <v>649</v>
      </c>
      <c r="C26" s="268">
        <v>47230.5</v>
      </c>
      <c r="D26" s="268">
        <v>452.5</v>
      </c>
      <c r="E26" s="266" t="s">
        <v>302</v>
      </c>
      <c r="F26" s="268">
        <v>13615.7</v>
      </c>
      <c r="G26" s="266">
        <v>7968</v>
      </c>
      <c r="H26" s="266" t="s">
        <v>302</v>
      </c>
      <c r="I26" s="266" t="s">
        <v>302</v>
      </c>
      <c r="J26" s="266" t="s">
        <v>302</v>
      </c>
      <c r="K26" s="266" t="s">
        <v>302</v>
      </c>
      <c r="L26" s="266" t="s">
        <v>302</v>
      </c>
      <c r="M26" s="266" t="s">
        <v>302</v>
      </c>
      <c r="N26" s="266" t="s">
        <v>302</v>
      </c>
      <c r="O26" s="266">
        <v>5647.7</v>
      </c>
      <c r="P26" s="268">
        <v>19479.2</v>
      </c>
      <c r="Q26" s="266" t="s">
        <v>302</v>
      </c>
      <c r="R26" s="268">
        <v>9.6</v>
      </c>
      <c r="S26" s="268">
        <v>13673.5</v>
      </c>
      <c r="T26" s="267" t="s">
        <v>302</v>
      </c>
      <c r="U26" s="223"/>
      <c r="V26" s="222">
        <v>315</v>
      </c>
      <c r="W26" s="222">
        <f>V26/$V$27</f>
        <v>0.63508064516129037</v>
      </c>
    </row>
    <row r="27" spans="1:28" ht="15">
      <c r="B27" s="238" t="s">
        <v>650</v>
      </c>
      <c r="C27" s="268">
        <v>38719.5</v>
      </c>
      <c r="D27" s="268">
        <v>1753.9</v>
      </c>
      <c r="E27" s="266" t="s">
        <v>302</v>
      </c>
      <c r="F27" s="266" t="s">
        <v>302</v>
      </c>
      <c r="G27" s="266" t="s">
        <v>302</v>
      </c>
      <c r="H27" s="266" t="s">
        <v>302</v>
      </c>
      <c r="I27" s="266" t="s">
        <v>302</v>
      </c>
      <c r="J27" s="266" t="s">
        <v>302</v>
      </c>
      <c r="K27" s="266" t="s">
        <v>302</v>
      </c>
      <c r="L27" s="266" t="s">
        <v>302</v>
      </c>
      <c r="M27" s="266" t="s">
        <v>302</v>
      </c>
      <c r="N27" s="266" t="s">
        <v>302</v>
      </c>
      <c r="O27" s="266" t="s">
        <v>302</v>
      </c>
      <c r="P27" s="268">
        <v>28154.5</v>
      </c>
      <c r="Q27" s="266" t="s">
        <v>302</v>
      </c>
      <c r="R27" s="268">
        <v>798.9</v>
      </c>
      <c r="S27" s="268">
        <v>8012.2</v>
      </c>
      <c r="T27" s="267" t="s">
        <v>302</v>
      </c>
      <c r="U27" s="223"/>
      <c r="V27" s="222">
        <f>SUM(V23:V26)</f>
        <v>496</v>
      </c>
      <c r="W27" s="223"/>
    </row>
    <row r="28" spans="1:28" ht="15">
      <c r="B28" s="238" t="s">
        <v>651</v>
      </c>
      <c r="C28" s="268">
        <v>472588.5</v>
      </c>
      <c r="D28" s="266" t="s">
        <v>302</v>
      </c>
      <c r="E28" s="266" t="s">
        <v>302</v>
      </c>
      <c r="F28" s="268">
        <v>189886.30000000002</v>
      </c>
      <c r="G28" s="266">
        <v>2307.5</v>
      </c>
      <c r="H28" s="266">
        <v>7976.7</v>
      </c>
      <c r="I28" s="266">
        <v>58251.199999999997</v>
      </c>
      <c r="J28" s="266">
        <v>12960.8</v>
      </c>
      <c r="K28" s="266">
        <v>189.4</v>
      </c>
      <c r="L28" s="266">
        <v>60929.8</v>
      </c>
      <c r="M28" s="266">
        <v>3275.2</v>
      </c>
      <c r="N28" s="266">
        <v>9958.6</v>
      </c>
      <c r="O28" s="266">
        <v>34037.1</v>
      </c>
      <c r="P28" s="268">
        <v>200323.1</v>
      </c>
      <c r="Q28" s="268">
        <v>1784.3000000000002</v>
      </c>
      <c r="R28" s="268">
        <v>13207.5</v>
      </c>
      <c r="S28" s="268">
        <v>67198.3</v>
      </c>
      <c r="T28" s="269">
        <v>189</v>
      </c>
      <c r="U28" s="223"/>
      <c r="Z28" s="223">
        <f>P28-P17</f>
        <v>441346.7</v>
      </c>
      <c r="AA28" s="222">
        <f>Z28*56</f>
        <v>24715415.199999999</v>
      </c>
    </row>
    <row r="29" spans="1:28" ht="15">
      <c r="B29" s="238" t="s">
        <v>652</v>
      </c>
      <c r="C29" s="268">
        <v>417127.69999999995</v>
      </c>
      <c r="D29" s="266" t="s">
        <v>302</v>
      </c>
      <c r="E29" s="266" t="s">
        <v>302</v>
      </c>
      <c r="F29" s="268">
        <v>135808.9</v>
      </c>
      <c r="G29" s="266" t="s">
        <v>302</v>
      </c>
      <c r="H29" s="266">
        <v>1033.7</v>
      </c>
      <c r="I29" s="266">
        <v>58251.199999999997</v>
      </c>
      <c r="J29" s="266">
        <v>12960.8</v>
      </c>
      <c r="K29" s="266">
        <v>25.8</v>
      </c>
      <c r="L29" s="266">
        <v>60784.800000000003</v>
      </c>
      <c r="M29" s="266">
        <v>2655</v>
      </c>
      <c r="N29" s="266" t="s">
        <v>302</v>
      </c>
      <c r="O29" s="266">
        <v>97.6</v>
      </c>
      <c r="P29" s="268">
        <v>199092.7</v>
      </c>
      <c r="Q29" s="268">
        <v>1784.3000000000002</v>
      </c>
      <c r="R29" s="268">
        <v>13207.5</v>
      </c>
      <c r="S29" s="268">
        <v>67198.3</v>
      </c>
      <c r="T29" s="269">
        <v>36</v>
      </c>
      <c r="U29" s="223"/>
      <c r="W29" s="223">
        <f>SUM(S26:S28)-S14</f>
        <v>93758.399999999994</v>
      </c>
      <c r="AA29" s="222">
        <f>P17*-1*56/1000000</f>
        <v>13.497321599999999</v>
      </c>
      <c r="AB29" s="222" t="s">
        <v>653</v>
      </c>
    </row>
    <row r="30" spans="1:28">
      <c r="B30" s="239" t="s">
        <v>654</v>
      </c>
      <c r="C30" s="268">
        <v>67965.7</v>
      </c>
      <c r="D30" s="266" t="s">
        <v>302</v>
      </c>
      <c r="E30" s="266" t="s">
        <v>302</v>
      </c>
      <c r="F30" s="268">
        <v>5794.4000000000005</v>
      </c>
      <c r="G30" s="266" t="s">
        <v>302</v>
      </c>
      <c r="H30" s="266">
        <v>23.5</v>
      </c>
      <c r="I30" s="266" t="s">
        <v>302</v>
      </c>
      <c r="J30" s="266" t="s">
        <v>302</v>
      </c>
      <c r="K30" s="266" t="s">
        <v>302</v>
      </c>
      <c r="L30" s="266">
        <v>3630</v>
      </c>
      <c r="M30" s="266">
        <v>2043.3</v>
      </c>
      <c r="N30" s="266" t="s">
        <v>302</v>
      </c>
      <c r="O30" s="266">
        <v>97.6</v>
      </c>
      <c r="P30" s="268">
        <v>38903.800000000003</v>
      </c>
      <c r="Q30" s="268">
        <v>269</v>
      </c>
      <c r="R30" s="268">
        <v>7166.1</v>
      </c>
      <c r="S30" s="268">
        <v>15832.4</v>
      </c>
      <c r="T30" s="267" t="s">
        <v>302</v>
      </c>
      <c r="W30" s="223"/>
      <c r="AA30" s="222">
        <f>P28*56/1000000</f>
        <v>11.2180936</v>
      </c>
      <c r="AB30" s="222" t="s">
        <v>655</v>
      </c>
    </row>
    <row r="31" spans="1:28" ht="15">
      <c r="B31" s="240" t="s">
        <v>656</v>
      </c>
      <c r="C31" s="266">
        <v>2365.1000000000004</v>
      </c>
      <c r="D31" s="266" t="s">
        <v>302</v>
      </c>
      <c r="E31" s="266" t="s">
        <v>302</v>
      </c>
      <c r="F31" s="266" t="s">
        <v>302</v>
      </c>
      <c r="G31" s="266" t="s">
        <v>302</v>
      </c>
      <c r="H31" s="266" t="s">
        <v>302</v>
      </c>
      <c r="I31" s="266" t="s">
        <v>302</v>
      </c>
      <c r="J31" s="266" t="s">
        <v>302</v>
      </c>
      <c r="K31" s="266" t="s">
        <v>302</v>
      </c>
      <c r="L31" s="266" t="s">
        <v>302</v>
      </c>
      <c r="M31" s="266" t="s">
        <v>302</v>
      </c>
      <c r="N31" s="266" t="s">
        <v>302</v>
      </c>
      <c r="O31" s="266" t="s">
        <v>302</v>
      </c>
      <c r="P31" s="266">
        <v>1070.2</v>
      </c>
      <c r="Q31" s="266" t="s">
        <v>302</v>
      </c>
      <c r="R31" s="266" t="s">
        <v>302</v>
      </c>
      <c r="S31" s="266">
        <v>1294.9000000000001</v>
      </c>
      <c r="T31" s="267" t="s">
        <v>302</v>
      </c>
      <c r="AA31" s="222">
        <f>F28*65/1000000</f>
        <v>12.342609500000002</v>
      </c>
      <c r="AB31" s="222" t="s">
        <v>657</v>
      </c>
    </row>
    <row r="32" spans="1:28" ht="15">
      <c r="B32" s="240" t="s">
        <v>658</v>
      </c>
      <c r="C32" s="266">
        <v>22995.5</v>
      </c>
      <c r="D32" s="266" t="s">
        <v>302</v>
      </c>
      <c r="E32" s="266" t="s">
        <v>302</v>
      </c>
      <c r="F32" s="266">
        <v>85</v>
      </c>
      <c r="G32" s="266" t="s">
        <v>302</v>
      </c>
      <c r="H32" s="266" t="s">
        <v>302</v>
      </c>
      <c r="I32" s="266" t="s">
        <v>302</v>
      </c>
      <c r="J32" s="266" t="s">
        <v>302</v>
      </c>
      <c r="K32" s="266" t="s">
        <v>302</v>
      </c>
      <c r="L32" s="266" t="s">
        <v>302</v>
      </c>
      <c r="M32" s="266" t="s">
        <v>302</v>
      </c>
      <c r="N32" s="266" t="s">
        <v>302</v>
      </c>
      <c r="O32" s="266">
        <v>85</v>
      </c>
      <c r="P32" s="266">
        <v>13917.1</v>
      </c>
      <c r="Q32" s="266" t="s">
        <v>302</v>
      </c>
      <c r="R32" s="266">
        <v>7166.1</v>
      </c>
      <c r="S32" s="266">
        <v>1827.3</v>
      </c>
      <c r="T32" s="267" t="s">
        <v>302</v>
      </c>
    </row>
    <row r="33" spans="2:28" ht="15">
      <c r="B33" s="240" t="s">
        <v>659</v>
      </c>
      <c r="C33" s="266">
        <v>3361.1</v>
      </c>
      <c r="D33" s="266" t="s">
        <v>302</v>
      </c>
      <c r="E33" s="266" t="s">
        <v>302</v>
      </c>
      <c r="F33" s="266">
        <v>123.2</v>
      </c>
      <c r="G33" s="266" t="s">
        <v>302</v>
      </c>
      <c r="H33" s="266" t="s">
        <v>302</v>
      </c>
      <c r="I33" s="266" t="s">
        <v>302</v>
      </c>
      <c r="J33" s="266" t="s">
        <v>302</v>
      </c>
      <c r="K33" s="266" t="s">
        <v>302</v>
      </c>
      <c r="L33" s="266" t="s">
        <v>302</v>
      </c>
      <c r="M33" s="266">
        <v>123.2</v>
      </c>
      <c r="N33" s="266" t="s">
        <v>302</v>
      </c>
      <c r="O33" s="266" t="s">
        <v>302</v>
      </c>
      <c r="P33" s="266">
        <v>74.2</v>
      </c>
      <c r="Q33" s="266" t="s">
        <v>302</v>
      </c>
      <c r="R33" s="266" t="s">
        <v>302</v>
      </c>
      <c r="S33" s="266">
        <v>3163.7</v>
      </c>
      <c r="T33" s="267" t="s">
        <v>302</v>
      </c>
      <c r="Z33" s="222" t="s">
        <v>660</v>
      </c>
      <c r="AA33" s="222" t="s">
        <v>62</v>
      </c>
    </row>
    <row r="34" spans="2:28" ht="15">
      <c r="B34" s="240" t="s">
        <v>661</v>
      </c>
      <c r="C34" s="266">
        <v>12373.6</v>
      </c>
      <c r="D34" s="266" t="s">
        <v>302</v>
      </c>
      <c r="E34" s="266" t="s">
        <v>302</v>
      </c>
      <c r="F34" s="266">
        <v>148.6</v>
      </c>
      <c r="G34" s="266" t="s">
        <v>302</v>
      </c>
      <c r="H34" s="266" t="s">
        <v>302</v>
      </c>
      <c r="I34" s="266" t="s">
        <v>302</v>
      </c>
      <c r="J34" s="266" t="s">
        <v>302</v>
      </c>
      <c r="K34" s="266" t="s">
        <v>302</v>
      </c>
      <c r="L34" s="266">
        <v>4.3</v>
      </c>
      <c r="M34" s="266">
        <v>131.69999999999999</v>
      </c>
      <c r="N34" s="266" t="s">
        <v>302</v>
      </c>
      <c r="O34" s="266">
        <v>12.6</v>
      </c>
      <c r="P34" s="266">
        <v>10460.299999999999</v>
      </c>
      <c r="Q34" s="266" t="s">
        <v>302</v>
      </c>
      <c r="R34" s="266" t="s">
        <v>302</v>
      </c>
      <c r="S34" s="266">
        <v>1764.7</v>
      </c>
      <c r="T34" s="267" t="s">
        <v>302</v>
      </c>
      <c r="Z34" s="222">
        <f>AA34*56/1000</f>
        <v>11.920669600000002</v>
      </c>
      <c r="AA34" s="223">
        <f>(-1*P17-P27)/1000</f>
        <v>212.8691</v>
      </c>
      <c r="AB34" s="222" t="s">
        <v>662</v>
      </c>
    </row>
    <row r="35" spans="2:28" ht="15">
      <c r="B35" s="240" t="s">
        <v>663</v>
      </c>
      <c r="C35" s="266">
        <v>21.5</v>
      </c>
      <c r="D35" s="266" t="s">
        <v>302</v>
      </c>
      <c r="E35" s="266" t="s">
        <v>302</v>
      </c>
      <c r="F35" s="266">
        <v>4.3</v>
      </c>
      <c r="G35" s="266" t="s">
        <v>302</v>
      </c>
      <c r="H35" s="266" t="s">
        <v>302</v>
      </c>
      <c r="I35" s="266" t="s">
        <v>302</v>
      </c>
      <c r="J35" s="266" t="s">
        <v>302</v>
      </c>
      <c r="K35" s="266" t="s">
        <v>302</v>
      </c>
      <c r="L35" s="266">
        <v>4.3</v>
      </c>
      <c r="M35" s="266" t="s">
        <v>302</v>
      </c>
      <c r="N35" s="266" t="s">
        <v>302</v>
      </c>
      <c r="O35" s="266" t="s">
        <v>302</v>
      </c>
      <c r="P35" s="266">
        <v>7.8</v>
      </c>
      <c r="Q35" s="266" t="s">
        <v>302</v>
      </c>
      <c r="R35" s="266" t="s">
        <v>302</v>
      </c>
      <c r="S35" s="266">
        <v>9.4</v>
      </c>
      <c r="T35" s="267" t="s">
        <v>302</v>
      </c>
      <c r="Z35" s="222">
        <f>AA35*65/1000</f>
        <v>0.71030700000000002</v>
      </c>
      <c r="AA35" s="223">
        <f>C23/-1000</f>
        <v>10.9278</v>
      </c>
      <c r="AB35" s="222" t="s">
        <v>664</v>
      </c>
    </row>
    <row r="36" spans="2:28" ht="15">
      <c r="B36" s="240" t="s">
        <v>665</v>
      </c>
      <c r="C36" s="266">
        <v>1481.5</v>
      </c>
      <c r="D36" s="266" t="s">
        <v>302</v>
      </c>
      <c r="E36" s="266" t="s">
        <v>302</v>
      </c>
      <c r="F36" s="266">
        <v>26</v>
      </c>
      <c r="G36" s="266" t="s">
        <v>302</v>
      </c>
      <c r="H36" s="266">
        <v>4.7</v>
      </c>
      <c r="I36" s="266" t="s">
        <v>302</v>
      </c>
      <c r="J36" s="266" t="s">
        <v>302</v>
      </c>
      <c r="K36" s="266" t="s">
        <v>302</v>
      </c>
      <c r="L36" s="266">
        <v>4.3</v>
      </c>
      <c r="M36" s="266">
        <v>17</v>
      </c>
      <c r="N36" s="266" t="s">
        <v>302</v>
      </c>
      <c r="O36" s="266" t="s">
        <v>302</v>
      </c>
      <c r="P36" s="266">
        <v>703.1</v>
      </c>
      <c r="Q36" s="266" t="s">
        <v>302</v>
      </c>
      <c r="R36" s="266" t="s">
        <v>302</v>
      </c>
      <c r="S36" s="266">
        <v>752.4</v>
      </c>
      <c r="T36" s="267" t="s">
        <v>302</v>
      </c>
      <c r="Z36" s="222">
        <f>AA36*56/1000</f>
        <v>11.2180936</v>
      </c>
      <c r="AA36" s="223">
        <f>P28/1000</f>
        <v>200.32310000000001</v>
      </c>
      <c r="AB36" s="222" t="s">
        <v>666</v>
      </c>
    </row>
    <row r="37" spans="2:28">
      <c r="B37" s="241" t="s">
        <v>667</v>
      </c>
      <c r="C37" s="266">
        <v>1162.8999999999999</v>
      </c>
      <c r="D37" s="266" t="s">
        <v>302</v>
      </c>
      <c r="E37" s="266" t="s">
        <v>302</v>
      </c>
      <c r="F37" s="266">
        <v>328.79999999999995</v>
      </c>
      <c r="G37" s="266" t="s">
        <v>302</v>
      </c>
      <c r="H37" s="266">
        <v>4.7</v>
      </c>
      <c r="I37" s="266" t="s">
        <v>302</v>
      </c>
      <c r="J37" s="266" t="s">
        <v>302</v>
      </c>
      <c r="K37" s="266" t="s">
        <v>302</v>
      </c>
      <c r="L37" s="266">
        <v>319.89999999999998</v>
      </c>
      <c r="M37" s="266">
        <v>4.2</v>
      </c>
      <c r="N37" s="266" t="s">
        <v>302</v>
      </c>
      <c r="O37" s="266" t="s">
        <v>302</v>
      </c>
      <c r="P37" s="266">
        <v>441.4</v>
      </c>
      <c r="Q37" s="266" t="s">
        <v>302</v>
      </c>
      <c r="R37" s="266" t="s">
        <v>302</v>
      </c>
      <c r="S37" s="266">
        <v>392.7</v>
      </c>
      <c r="T37" s="267" t="s">
        <v>302</v>
      </c>
      <c r="Z37" s="222">
        <f>AA37*65/1000</f>
        <v>12.3426095</v>
      </c>
      <c r="AA37" s="223">
        <f>F28/1000</f>
        <v>189.88630000000001</v>
      </c>
      <c r="AB37" s="222" t="s">
        <v>668</v>
      </c>
    </row>
    <row r="38" spans="2:28">
      <c r="B38" s="241" t="s">
        <v>669</v>
      </c>
      <c r="C38" s="266">
        <v>12769.2</v>
      </c>
      <c r="D38" s="266" t="s">
        <v>302</v>
      </c>
      <c r="E38" s="266" t="s">
        <v>302</v>
      </c>
      <c r="F38" s="266">
        <v>289.60000000000002</v>
      </c>
      <c r="G38" s="266" t="s">
        <v>302</v>
      </c>
      <c r="H38" s="266">
        <v>4.7</v>
      </c>
      <c r="I38" s="266" t="s">
        <v>302</v>
      </c>
      <c r="J38" s="266" t="s">
        <v>302</v>
      </c>
      <c r="K38" s="266" t="s">
        <v>302</v>
      </c>
      <c r="L38" s="266">
        <v>89.5</v>
      </c>
      <c r="M38" s="266">
        <v>195.4</v>
      </c>
      <c r="N38" s="266" t="s">
        <v>302</v>
      </c>
      <c r="O38" s="266" t="s">
        <v>302</v>
      </c>
      <c r="P38" s="266">
        <v>9593.1</v>
      </c>
      <c r="Q38" s="266">
        <v>258.5</v>
      </c>
      <c r="R38" s="266" t="s">
        <v>302</v>
      </c>
      <c r="S38" s="266">
        <v>2628</v>
      </c>
      <c r="T38" s="267" t="s">
        <v>302</v>
      </c>
      <c r="Z38" s="242">
        <f>SUM(Z34:Z37)</f>
        <v>36.191679700000002</v>
      </c>
      <c r="AA38" s="243">
        <f>SUM(AA34:AA37)</f>
        <v>614.00630000000001</v>
      </c>
      <c r="AB38" s="242" t="s">
        <v>670</v>
      </c>
    </row>
    <row r="39" spans="2:28">
      <c r="B39" s="241" t="s">
        <v>671</v>
      </c>
      <c r="C39" s="266">
        <v>361.2</v>
      </c>
      <c r="D39" s="266" t="s">
        <v>302</v>
      </c>
      <c r="E39" s="266" t="s">
        <v>302</v>
      </c>
      <c r="F39" s="266" t="s">
        <v>302</v>
      </c>
      <c r="G39" s="266" t="s">
        <v>302</v>
      </c>
      <c r="H39" s="266" t="s">
        <v>302</v>
      </c>
      <c r="I39" s="266" t="s">
        <v>302</v>
      </c>
      <c r="J39" s="266" t="s">
        <v>302</v>
      </c>
      <c r="K39" s="266" t="s">
        <v>302</v>
      </c>
      <c r="L39" s="266" t="s">
        <v>302</v>
      </c>
      <c r="M39" s="266" t="s">
        <v>302</v>
      </c>
      <c r="N39" s="266" t="s">
        <v>302</v>
      </c>
      <c r="O39" s="266" t="s">
        <v>302</v>
      </c>
      <c r="P39" s="266">
        <v>97.7</v>
      </c>
      <c r="Q39" s="266" t="s">
        <v>302</v>
      </c>
      <c r="R39" s="266" t="s">
        <v>302</v>
      </c>
      <c r="S39" s="266">
        <v>263.5</v>
      </c>
      <c r="T39" s="267" t="s">
        <v>302</v>
      </c>
      <c r="Z39" s="222">
        <f>AA39*56*24/1000</f>
        <v>37.839648000000004</v>
      </c>
      <c r="AA39" s="223">
        <f>P27/1000</f>
        <v>28.154499999999999</v>
      </c>
      <c r="AB39" s="222" t="s">
        <v>672</v>
      </c>
    </row>
    <row r="40" spans="2:28" ht="15">
      <c r="B40" s="240" t="s">
        <v>673</v>
      </c>
      <c r="C40" s="266">
        <v>159.4</v>
      </c>
      <c r="D40" s="266" t="s">
        <v>302</v>
      </c>
      <c r="E40" s="266" t="s">
        <v>302</v>
      </c>
      <c r="F40" s="266" t="s">
        <v>302</v>
      </c>
      <c r="G40" s="266" t="s">
        <v>302</v>
      </c>
      <c r="H40" s="266" t="s">
        <v>302</v>
      </c>
      <c r="I40" s="266" t="s">
        <v>302</v>
      </c>
      <c r="J40" s="266" t="s">
        <v>302</v>
      </c>
      <c r="K40" s="266" t="s">
        <v>302</v>
      </c>
      <c r="L40" s="266" t="s">
        <v>302</v>
      </c>
      <c r="M40" s="266" t="s">
        <v>302</v>
      </c>
      <c r="N40" s="266" t="s">
        <v>302</v>
      </c>
      <c r="O40" s="266" t="s">
        <v>302</v>
      </c>
      <c r="P40" s="266">
        <v>3.9</v>
      </c>
      <c r="Q40" s="266" t="s">
        <v>302</v>
      </c>
      <c r="R40" s="266" t="s">
        <v>302</v>
      </c>
      <c r="S40" s="266">
        <v>155.5</v>
      </c>
      <c r="T40" s="267" t="s">
        <v>302</v>
      </c>
      <c r="Z40" s="243">
        <f>SUM(Z38:Z39)</f>
        <v>74.031327700000006</v>
      </c>
      <c r="AA40" s="243">
        <f>SUM(AA38:AA39)</f>
        <v>642.16079999999999</v>
      </c>
      <c r="AB40" s="242" t="s">
        <v>674</v>
      </c>
    </row>
    <row r="41" spans="2:28">
      <c r="B41" s="241" t="s">
        <v>675</v>
      </c>
      <c r="C41" s="266">
        <v>1170.0999999999999</v>
      </c>
      <c r="D41" s="266" t="s">
        <v>302</v>
      </c>
      <c r="E41" s="266" t="s">
        <v>302</v>
      </c>
      <c r="F41" s="266">
        <v>30.3</v>
      </c>
      <c r="G41" s="266" t="s">
        <v>302</v>
      </c>
      <c r="H41" s="266">
        <v>4.7</v>
      </c>
      <c r="I41" s="266" t="s">
        <v>302</v>
      </c>
      <c r="J41" s="266" t="s">
        <v>302</v>
      </c>
      <c r="K41" s="266" t="s">
        <v>302</v>
      </c>
      <c r="L41" s="266">
        <v>25.6</v>
      </c>
      <c r="M41" s="266" t="s">
        <v>302</v>
      </c>
      <c r="N41" s="266" t="s">
        <v>302</v>
      </c>
      <c r="O41" s="266" t="s">
        <v>302</v>
      </c>
      <c r="P41" s="266">
        <v>519.5</v>
      </c>
      <c r="Q41" s="266" t="s">
        <v>302</v>
      </c>
      <c r="R41" s="266" t="s">
        <v>302</v>
      </c>
      <c r="S41" s="266">
        <v>620.29999999999995</v>
      </c>
      <c r="T41" s="267" t="s">
        <v>302</v>
      </c>
    </row>
    <row r="42" spans="2:28">
      <c r="B42" s="241" t="s">
        <v>676</v>
      </c>
      <c r="C42" s="266">
        <v>8683.7999999999993</v>
      </c>
      <c r="D42" s="266" t="s">
        <v>302</v>
      </c>
      <c r="E42" s="266" t="s">
        <v>302</v>
      </c>
      <c r="F42" s="266">
        <v>4707.5</v>
      </c>
      <c r="G42" s="266" t="s">
        <v>302</v>
      </c>
      <c r="H42" s="266">
        <v>4.7</v>
      </c>
      <c r="I42" s="266" t="s">
        <v>302</v>
      </c>
      <c r="J42" s="266" t="s">
        <v>302</v>
      </c>
      <c r="K42" s="266" t="s">
        <v>302</v>
      </c>
      <c r="L42" s="266">
        <v>3135.2</v>
      </c>
      <c r="M42" s="266">
        <v>1567.6</v>
      </c>
      <c r="N42" s="266" t="s">
        <v>302</v>
      </c>
      <c r="O42" s="266" t="s">
        <v>302</v>
      </c>
      <c r="P42" s="266">
        <v>1562.4</v>
      </c>
      <c r="Q42" s="266">
        <v>10.5</v>
      </c>
      <c r="R42" s="266" t="s">
        <v>302</v>
      </c>
      <c r="S42" s="266">
        <v>2403.4</v>
      </c>
      <c r="T42" s="267" t="s">
        <v>302</v>
      </c>
    </row>
    <row r="43" spans="2:28" ht="15">
      <c r="B43" s="240" t="s">
        <v>677</v>
      </c>
      <c r="C43" s="266">
        <v>1060.8000000000002</v>
      </c>
      <c r="D43" s="266" t="s">
        <v>302</v>
      </c>
      <c r="E43" s="266" t="s">
        <v>302</v>
      </c>
      <c r="F43" s="266">
        <v>51.1</v>
      </c>
      <c r="G43" s="266" t="s">
        <v>302</v>
      </c>
      <c r="H43" s="266" t="s">
        <v>302</v>
      </c>
      <c r="I43" s="266" t="s">
        <v>302</v>
      </c>
      <c r="J43" s="266" t="s">
        <v>302</v>
      </c>
      <c r="K43" s="266" t="s">
        <v>302</v>
      </c>
      <c r="L43" s="266">
        <v>46.9</v>
      </c>
      <c r="M43" s="266">
        <v>4.2</v>
      </c>
      <c r="N43" s="266" t="s">
        <v>302</v>
      </c>
      <c r="O43" s="266" t="s">
        <v>302</v>
      </c>
      <c r="P43" s="266">
        <v>453.1</v>
      </c>
      <c r="Q43" s="266" t="s">
        <v>302</v>
      </c>
      <c r="R43" s="266" t="s">
        <v>302</v>
      </c>
      <c r="S43" s="266">
        <v>556.6</v>
      </c>
      <c r="T43" s="267" t="s">
        <v>302</v>
      </c>
      <c r="AA43" s="222" t="s">
        <v>678</v>
      </c>
    </row>
    <row r="44" spans="2:28" ht="15">
      <c r="B44" s="244" t="s">
        <v>679</v>
      </c>
      <c r="C44" s="268">
        <v>116855.90000000001</v>
      </c>
      <c r="D44" s="266" t="s">
        <v>302</v>
      </c>
      <c r="E44" s="266" t="s">
        <v>302</v>
      </c>
      <c r="F44" s="268">
        <v>115375.30000000002</v>
      </c>
      <c r="G44" s="266" t="s">
        <v>302</v>
      </c>
      <c r="H44" s="266">
        <v>848.9</v>
      </c>
      <c r="I44" s="266">
        <v>58030.9</v>
      </c>
      <c r="J44" s="266">
        <v>12960.8</v>
      </c>
      <c r="K44" s="266">
        <v>4.3</v>
      </c>
      <c r="L44" s="266">
        <v>43513.4</v>
      </c>
      <c r="M44" s="266">
        <v>17</v>
      </c>
      <c r="N44" s="266" t="s">
        <v>302</v>
      </c>
      <c r="O44" s="266" t="s">
        <v>302</v>
      </c>
      <c r="P44" s="268">
        <v>23.4</v>
      </c>
      <c r="Q44" s="268">
        <v>2.1</v>
      </c>
      <c r="R44" s="266" t="s">
        <v>302</v>
      </c>
      <c r="S44" s="268">
        <v>1427.4</v>
      </c>
      <c r="T44" s="269">
        <v>27.7</v>
      </c>
      <c r="AA44" s="222">
        <v>14.3</v>
      </c>
      <c r="AB44" s="222" t="s">
        <v>108</v>
      </c>
    </row>
    <row r="45" spans="2:28">
      <c r="B45" s="241" t="s">
        <v>680</v>
      </c>
      <c r="C45" s="266">
        <v>100725.3</v>
      </c>
      <c r="D45" s="266" t="s">
        <v>302</v>
      </c>
      <c r="E45" s="266" t="s">
        <v>302</v>
      </c>
      <c r="F45" s="266">
        <v>100725.3</v>
      </c>
      <c r="G45" s="266" t="s">
        <v>302</v>
      </c>
      <c r="H45" s="266">
        <v>848.9</v>
      </c>
      <c r="I45" s="266">
        <v>58030.9</v>
      </c>
      <c r="J45" s="266" t="s">
        <v>302</v>
      </c>
      <c r="K45" s="266" t="s">
        <v>302</v>
      </c>
      <c r="L45" s="266">
        <v>41845.5</v>
      </c>
      <c r="M45" s="266" t="s">
        <v>302</v>
      </c>
      <c r="N45" s="266" t="s">
        <v>302</v>
      </c>
      <c r="O45" s="266" t="s">
        <v>302</v>
      </c>
      <c r="P45" s="266" t="s">
        <v>302</v>
      </c>
      <c r="Q45" s="266" t="s">
        <v>302</v>
      </c>
      <c r="R45" s="266" t="s">
        <v>302</v>
      </c>
      <c r="S45" s="266" t="s">
        <v>302</v>
      </c>
      <c r="T45" s="267" t="s">
        <v>302</v>
      </c>
      <c r="AA45" s="222">
        <v>6.94</v>
      </c>
      <c r="AB45" s="222" t="s">
        <v>681</v>
      </c>
    </row>
    <row r="46" spans="2:28" ht="15">
      <c r="B46" s="240" t="s">
        <v>682</v>
      </c>
      <c r="C46" s="266">
        <v>1543</v>
      </c>
      <c r="D46" s="266" t="s">
        <v>302</v>
      </c>
      <c r="E46" s="266" t="s">
        <v>302</v>
      </c>
      <c r="F46" s="266">
        <v>349.7</v>
      </c>
      <c r="G46" s="266" t="s">
        <v>302</v>
      </c>
      <c r="H46" s="266" t="s">
        <v>302</v>
      </c>
      <c r="I46" s="266" t="s">
        <v>302</v>
      </c>
      <c r="J46" s="266" t="s">
        <v>302</v>
      </c>
      <c r="K46" s="266" t="s">
        <v>302</v>
      </c>
      <c r="L46" s="266">
        <v>345.5</v>
      </c>
      <c r="M46" s="266">
        <v>4.2</v>
      </c>
      <c r="N46" s="266" t="s">
        <v>302</v>
      </c>
      <c r="O46" s="266" t="s">
        <v>302</v>
      </c>
      <c r="P46" s="266" t="s">
        <v>302</v>
      </c>
      <c r="Q46" s="266">
        <v>2.1</v>
      </c>
      <c r="R46" s="266" t="s">
        <v>302</v>
      </c>
      <c r="S46" s="266">
        <v>1163.5</v>
      </c>
      <c r="T46" s="267">
        <v>27.7</v>
      </c>
      <c r="AA46" s="222">
        <v>6.7</v>
      </c>
      <c r="AB46" s="222" t="s">
        <v>683</v>
      </c>
    </row>
    <row r="47" spans="2:28">
      <c r="B47" s="241" t="s">
        <v>684</v>
      </c>
      <c r="C47" s="266">
        <v>12977.999999999998</v>
      </c>
      <c r="D47" s="266" t="s">
        <v>302</v>
      </c>
      <c r="E47" s="266" t="s">
        <v>302</v>
      </c>
      <c r="F47" s="266">
        <v>12977.999999999998</v>
      </c>
      <c r="G47" s="266" t="s">
        <v>302</v>
      </c>
      <c r="H47" s="266" t="s">
        <v>302</v>
      </c>
      <c r="I47" s="266" t="s">
        <v>302</v>
      </c>
      <c r="J47" s="266">
        <v>12960.8</v>
      </c>
      <c r="K47" s="266">
        <v>4.3</v>
      </c>
      <c r="L47" s="266">
        <v>12.9</v>
      </c>
      <c r="M47" s="266" t="s">
        <v>302</v>
      </c>
      <c r="N47" s="266" t="s">
        <v>302</v>
      </c>
      <c r="O47" s="266" t="s">
        <v>302</v>
      </c>
      <c r="P47" s="266" t="s">
        <v>302</v>
      </c>
      <c r="Q47" s="266" t="s">
        <v>302</v>
      </c>
      <c r="R47" s="266" t="s">
        <v>302</v>
      </c>
      <c r="S47" s="266" t="s">
        <v>302</v>
      </c>
      <c r="T47" s="267" t="s">
        <v>302</v>
      </c>
      <c r="AA47" s="222">
        <v>6.5</v>
      </c>
      <c r="AB47" s="222" t="s">
        <v>679</v>
      </c>
    </row>
    <row r="48" spans="2:28">
      <c r="B48" s="241" t="s">
        <v>685</v>
      </c>
      <c r="C48" s="266">
        <v>1309.5</v>
      </c>
      <c r="D48" s="266" t="s">
        <v>302</v>
      </c>
      <c r="E48" s="266" t="s">
        <v>302</v>
      </c>
      <c r="F48" s="266">
        <v>1309.5</v>
      </c>
      <c r="G48" s="266" t="s">
        <v>302</v>
      </c>
      <c r="H48" s="266" t="s">
        <v>302</v>
      </c>
      <c r="I48" s="266" t="s">
        <v>302</v>
      </c>
      <c r="J48" s="266" t="s">
        <v>302</v>
      </c>
      <c r="K48" s="266" t="s">
        <v>302</v>
      </c>
      <c r="L48" s="266">
        <v>1309.5</v>
      </c>
      <c r="M48" s="266" t="s">
        <v>302</v>
      </c>
      <c r="N48" s="266" t="s">
        <v>302</v>
      </c>
      <c r="O48" s="266" t="s">
        <v>302</v>
      </c>
      <c r="P48" s="266" t="s">
        <v>302</v>
      </c>
      <c r="Q48" s="266" t="s">
        <v>302</v>
      </c>
      <c r="R48" s="266" t="s">
        <v>302</v>
      </c>
      <c r="S48" s="266" t="s">
        <v>302</v>
      </c>
      <c r="T48" s="267" t="s">
        <v>302</v>
      </c>
      <c r="AA48" s="222">
        <v>3.92</v>
      </c>
      <c r="AB48" s="222" t="s">
        <v>130</v>
      </c>
    </row>
    <row r="49" spans="2:28">
      <c r="B49" s="241" t="s">
        <v>686</v>
      </c>
      <c r="C49" s="266">
        <v>287.29999999999995</v>
      </c>
      <c r="D49" s="266" t="s">
        <v>302</v>
      </c>
      <c r="E49" s="266" t="s">
        <v>302</v>
      </c>
      <c r="F49" s="266" t="s">
        <v>302</v>
      </c>
      <c r="G49" s="266" t="s">
        <v>302</v>
      </c>
      <c r="H49" s="266" t="s">
        <v>302</v>
      </c>
      <c r="I49" s="266" t="s">
        <v>302</v>
      </c>
      <c r="J49" s="266" t="s">
        <v>302</v>
      </c>
      <c r="K49" s="266" t="s">
        <v>302</v>
      </c>
      <c r="L49" s="266" t="s">
        <v>302</v>
      </c>
      <c r="M49" s="266" t="s">
        <v>302</v>
      </c>
      <c r="N49" s="266" t="s">
        <v>302</v>
      </c>
      <c r="O49" s="266" t="s">
        <v>302</v>
      </c>
      <c r="P49" s="266">
        <v>23.4</v>
      </c>
      <c r="Q49" s="266" t="s">
        <v>302</v>
      </c>
      <c r="R49" s="266" t="s">
        <v>302</v>
      </c>
      <c r="S49" s="266">
        <v>263.89999999999998</v>
      </c>
      <c r="T49" s="267" t="s">
        <v>302</v>
      </c>
      <c r="AA49" s="222">
        <v>2.8</v>
      </c>
      <c r="AB49" s="222" t="s">
        <v>687</v>
      </c>
    </row>
    <row r="50" spans="2:28" ht="30">
      <c r="B50" s="245" t="s">
        <v>688</v>
      </c>
      <c r="C50" s="266">
        <v>12.8</v>
      </c>
      <c r="D50" s="266" t="s">
        <v>302</v>
      </c>
      <c r="E50" s="266" t="s">
        <v>302</v>
      </c>
      <c r="F50" s="266">
        <v>12.8</v>
      </c>
      <c r="G50" s="266" t="s">
        <v>302</v>
      </c>
      <c r="H50" s="266" t="s">
        <v>302</v>
      </c>
      <c r="I50" s="266" t="s">
        <v>302</v>
      </c>
      <c r="J50" s="266" t="s">
        <v>302</v>
      </c>
      <c r="K50" s="266" t="s">
        <v>302</v>
      </c>
      <c r="L50" s="266" t="s">
        <v>302</v>
      </c>
      <c r="M50" s="266">
        <v>12.8</v>
      </c>
      <c r="N50" s="266" t="s">
        <v>302</v>
      </c>
      <c r="O50" s="266" t="s">
        <v>302</v>
      </c>
      <c r="P50" s="266" t="s">
        <v>302</v>
      </c>
      <c r="Q50" s="266" t="s">
        <v>302</v>
      </c>
      <c r="R50" s="266" t="s">
        <v>302</v>
      </c>
      <c r="S50" s="266" t="s">
        <v>302</v>
      </c>
      <c r="T50" s="267" t="s">
        <v>302</v>
      </c>
      <c r="AA50" s="222">
        <v>1.7</v>
      </c>
      <c r="AB50" s="222" t="s">
        <v>689</v>
      </c>
    </row>
    <row r="51" spans="2:28" ht="15">
      <c r="B51" s="244" t="s">
        <v>690</v>
      </c>
      <c r="C51" s="268">
        <v>232306.1</v>
      </c>
      <c r="D51" s="266" t="s">
        <v>302</v>
      </c>
      <c r="E51" s="266" t="s">
        <v>302</v>
      </c>
      <c r="F51" s="268">
        <v>14639.2</v>
      </c>
      <c r="G51" s="266" t="s">
        <v>302</v>
      </c>
      <c r="H51" s="266">
        <v>161.30000000000001</v>
      </c>
      <c r="I51" s="266">
        <v>220.3</v>
      </c>
      <c r="J51" s="266" t="s">
        <v>302</v>
      </c>
      <c r="K51" s="266">
        <v>21.5</v>
      </c>
      <c r="L51" s="266">
        <v>13641.4</v>
      </c>
      <c r="M51" s="266">
        <v>594.70000000000005</v>
      </c>
      <c r="N51" s="266" t="s">
        <v>302</v>
      </c>
      <c r="O51" s="266" t="s">
        <v>302</v>
      </c>
      <c r="P51" s="268">
        <v>160165.5</v>
      </c>
      <c r="Q51" s="268">
        <v>1513.2</v>
      </c>
      <c r="R51" s="268">
        <v>6041.4</v>
      </c>
      <c r="S51" s="268">
        <v>49938.5</v>
      </c>
      <c r="T51" s="269">
        <v>8.3000000000000007</v>
      </c>
      <c r="AA51" s="222">
        <v>1.36</v>
      </c>
      <c r="AB51" s="222" t="s">
        <v>691</v>
      </c>
    </row>
    <row r="52" spans="2:28" ht="30">
      <c r="B52" s="240" t="s">
        <v>692</v>
      </c>
      <c r="C52" s="266">
        <v>21730.699999999997</v>
      </c>
      <c r="D52" s="266" t="s">
        <v>302</v>
      </c>
      <c r="E52" s="266" t="s">
        <v>302</v>
      </c>
      <c r="F52" s="266">
        <v>13511.1</v>
      </c>
      <c r="G52" s="266" t="s">
        <v>302</v>
      </c>
      <c r="H52" s="266">
        <v>9.5</v>
      </c>
      <c r="I52" s="266">
        <v>190.1</v>
      </c>
      <c r="J52" s="266" t="s">
        <v>302</v>
      </c>
      <c r="K52" s="266" t="s">
        <v>302</v>
      </c>
      <c r="L52" s="266">
        <v>12971.7</v>
      </c>
      <c r="M52" s="266">
        <v>339.8</v>
      </c>
      <c r="N52" s="266" t="s">
        <v>302</v>
      </c>
      <c r="O52" s="266" t="s">
        <v>302</v>
      </c>
      <c r="P52" s="266">
        <v>4085.7</v>
      </c>
      <c r="Q52" s="266">
        <v>12.6</v>
      </c>
      <c r="R52" s="266" t="s">
        <v>302</v>
      </c>
      <c r="S52" s="266">
        <v>4121.3</v>
      </c>
      <c r="T52" s="267" t="s">
        <v>302</v>
      </c>
      <c r="AA52" s="222">
        <v>0.7</v>
      </c>
      <c r="AB52" s="222" t="s">
        <v>693</v>
      </c>
    </row>
    <row r="53" spans="2:28">
      <c r="B53" s="241" t="s">
        <v>694</v>
      </c>
      <c r="C53" s="266">
        <v>51900.800000000003</v>
      </c>
      <c r="D53" s="266" t="s">
        <v>302</v>
      </c>
      <c r="E53" s="266" t="s">
        <v>302</v>
      </c>
      <c r="F53" s="266">
        <v>636.6</v>
      </c>
      <c r="G53" s="266" t="s">
        <v>302</v>
      </c>
      <c r="H53" s="266">
        <v>19</v>
      </c>
      <c r="I53" s="266" t="s">
        <v>302</v>
      </c>
      <c r="J53" s="266" t="s">
        <v>302</v>
      </c>
      <c r="K53" s="266">
        <v>17.2</v>
      </c>
      <c r="L53" s="266">
        <v>345.5</v>
      </c>
      <c r="M53" s="266">
        <v>254.9</v>
      </c>
      <c r="N53" s="266" t="s">
        <v>302</v>
      </c>
      <c r="O53" s="266" t="s">
        <v>302</v>
      </c>
      <c r="P53" s="266">
        <v>26521.7</v>
      </c>
      <c r="Q53" s="266">
        <v>1042.5</v>
      </c>
      <c r="R53" s="266">
        <v>979.3</v>
      </c>
      <c r="S53" s="266">
        <v>22712.400000000001</v>
      </c>
      <c r="T53" s="267">
        <v>8.3000000000000007</v>
      </c>
      <c r="AA53" s="222">
        <v>-8.4700000000000006</v>
      </c>
      <c r="AB53" s="222" t="s">
        <v>695</v>
      </c>
    </row>
    <row r="54" spans="2:28">
      <c r="B54" s="241" t="s">
        <v>696</v>
      </c>
      <c r="C54" s="266">
        <v>158674.6</v>
      </c>
      <c r="D54" s="266" t="s">
        <v>302</v>
      </c>
      <c r="E54" s="266" t="s">
        <v>302</v>
      </c>
      <c r="F54" s="266">
        <v>491.5</v>
      </c>
      <c r="G54" s="266" t="s">
        <v>302</v>
      </c>
      <c r="H54" s="266">
        <v>132.80000000000001</v>
      </c>
      <c r="I54" s="266">
        <v>30.2</v>
      </c>
      <c r="J54" s="266" t="s">
        <v>302</v>
      </c>
      <c r="K54" s="266">
        <v>4.3</v>
      </c>
      <c r="L54" s="266">
        <v>324.2</v>
      </c>
      <c r="M54" s="266" t="s">
        <v>302</v>
      </c>
      <c r="N54" s="266" t="s">
        <v>302</v>
      </c>
      <c r="O54" s="266" t="s">
        <v>302</v>
      </c>
      <c r="P54" s="266">
        <v>129558.1</v>
      </c>
      <c r="Q54" s="266">
        <v>458.1</v>
      </c>
      <c r="R54" s="266">
        <v>5062.1000000000004</v>
      </c>
      <c r="S54" s="266">
        <v>23104.799999999999</v>
      </c>
      <c r="T54" s="267" t="s">
        <v>302</v>
      </c>
      <c r="AA54" s="222">
        <f>SUM(AA44:AA53)</f>
        <v>36.450000000000003</v>
      </c>
      <c r="AB54" s="222" t="s">
        <v>697</v>
      </c>
    </row>
    <row r="55" spans="2:28">
      <c r="B55" s="241" t="s">
        <v>698</v>
      </c>
      <c r="C55" s="266" t="s">
        <v>302</v>
      </c>
      <c r="D55" s="266" t="s">
        <v>302</v>
      </c>
      <c r="E55" s="266" t="s">
        <v>302</v>
      </c>
      <c r="F55" s="266" t="s">
        <v>302</v>
      </c>
      <c r="G55" s="266" t="s">
        <v>302</v>
      </c>
      <c r="H55" s="266" t="s">
        <v>302</v>
      </c>
      <c r="I55" s="266" t="s">
        <v>302</v>
      </c>
      <c r="J55" s="266" t="s">
        <v>302</v>
      </c>
      <c r="K55" s="266" t="s">
        <v>302</v>
      </c>
      <c r="L55" s="266" t="s">
        <v>302</v>
      </c>
      <c r="M55" s="266" t="s">
        <v>302</v>
      </c>
      <c r="N55" s="266" t="s">
        <v>302</v>
      </c>
      <c r="O55" s="266" t="s">
        <v>302</v>
      </c>
      <c r="P55" s="266" t="s">
        <v>302</v>
      </c>
      <c r="Q55" s="266" t="s">
        <v>302</v>
      </c>
      <c r="R55" s="266" t="s">
        <v>302</v>
      </c>
      <c r="S55" s="266" t="s">
        <v>302</v>
      </c>
      <c r="T55" s="267" t="s">
        <v>302</v>
      </c>
      <c r="AA55" s="222">
        <f>AA44+AA46+AA47+AA49+AA50+AA51+AA52</f>
        <v>34.06</v>
      </c>
      <c r="AB55" s="222" t="s">
        <v>699</v>
      </c>
    </row>
    <row r="56" spans="2:28" ht="16" thickBot="1">
      <c r="B56" s="246" t="s">
        <v>700</v>
      </c>
      <c r="C56" s="270">
        <v>55460.800000000003</v>
      </c>
      <c r="D56" s="271" t="s">
        <v>302</v>
      </c>
      <c r="E56" s="271" t="s">
        <v>302</v>
      </c>
      <c r="F56" s="270">
        <v>54077.4</v>
      </c>
      <c r="G56" s="271">
        <v>2307.5</v>
      </c>
      <c r="H56" s="271">
        <v>6943</v>
      </c>
      <c r="I56" s="271" t="s">
        <v>302</v>
      </c>
      <c r="J56" s="271" t="s">
        <v>302</v>
      </c>
      <c r="K56" s="271">
        <v>163.6</v>
      </c>
      <c r="L56" s="271">
        <v>145</v>
      </c>
      <c r="M56" s="271">
        <v>620.20000000000005</v>
      </c>
      <c r="N56" s="271">
        <v>9958.6</v>
      </c>
      <c r="O56" s="271">
        <v>33939.5</v>
      </c>
      <c r="P56" s="270">
        <v>1230.4000000000001</v>
      </c>
      <c r="Q56" s="271" t="s">
        <v>302</v>
      </c>
      <c r="R56" s="271" t="s">
        <v>302</v>
      </c>
      <c r="S56" s="271" t="s">
        <v>302</v>
      </c>
      <c r="T56" s="272">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8"/>
  <sheetViews>
    <sheetView topLeftCell="A7" zoomScale="83" workbookViewId="0">
      <selection activeCell="A41" sqref="A41"/>
    </sheetView>
  </sheetViews>
  <sheetFormatPr baseColWidth="10" defaultColWidth="8.796875" defaultRowHeight="15"/>
  <cols>
    <col min="1" max="1" width="8.796875" style="217"/>
    <col min="2" max="2" width="15.3984375" style="217" bestFit="1" customWidth="1"/>
    <col min="3" max="3" width="47.3984375" style="217" customWidth="1"/>
    <col min="4" max="4" width="12.19921875" style="217" customWidth="1"/>
    <col min="5" max="10" width="8.796875" style="217"/>
    <col min="11" max="11" width="21.3984375" style="217" customWidth="1"/>
    <col min="12" max="24" width="8.796875" style="217"/>
    <col min="25" max="25" width="9.3984375" style="217" customWidth="1"/>
    <col min="26" max="36" width="8.796875" style="217"/>
    <col min="37" max="37" width="15.59765625" style="217" customWidth="1"/>
    <col min="38" max="16384" width="8.796875" style="217"/>
  </cols>
  <sheetData>
    <row r="1" spans="2:39">
      <c r="V1" s="217" t="s">
        <v>565</v>
      </c>
      <c r="W1" s="217" t="str">
        <f>RIGHT(W2,6)</f>
        <v>ELCCH4</v>
      </c>
      <c r="X1" s="217" t="str">
        <f>RIGHT(X2,6)</f>
        <v>ELCN2O</v>
      </c>
      <c r="Y1" s="217" t="str">
        <f>RIGHT(Y2,6)</f>
        <v>ELCSO2</v>
      </c>
      <c r="Z1" s="217" t="str">
        <f>RIGHT(Z2,5)</f>
        <v>ELCPM</v>
      </c>
    </row>
    <row r="2" spans="2:39">
      <c r="B2" s="217" t="s">
        <v>2</v>
      </c>
      <c r="C2" s="217" t="s">
        <v>3</v>
      </c>
      <c r="D2" s="217" t="s">
        <v>5</v>
      </c>
      <c r="E2" s="217" t="s">
        <v>6</v>
      </c>
      <c r="F2" s="217" t="s">
        <v>169</v>
      </c>
      <c r="G2" s="217" t="s">
        <v>342</v>
      </c>
      <c r="H2" s="217" t="s">
        <v>335</v>
      </c>
      <c r="I2" s="217" t="s">
        <v>7</v>
      </c>
      <c r="J2" s="217" t="s">
        <v>336</v>
      </c>
      <c r="K2" s="217" t="s">
        <v>337</v>
      </c>
      <c r="L2" s="217" t="s">
        <v>8</v>
      </c>
      <c r="M2" s="217" t="s">
        <v>10</v>
      </c>
      <c r="N2" s="217" t="s">
        <v>333</v>
      </c>
      <c r="O2" s="217" t="s">
        <v>17</v>
      </c>
      <c r="P2" s="217" t="s">
        <v>18</v>
      </c>
      <c r="Q2" s="217" t="s">
        <v>19</v>
      </c>
      <c r="R2" s="217" t="s">
        <v>20</v>
      </c>
      <c r="S2" s="217" t="s">
        <v>21</v>
      </c>
      <c r="T2" s="217" t="s">
        <v>39</v>
      </c>
      <c r="U2" s="217" t="s">
        <v>338</v>
      </c>
      <c r="V2" s="217" t="s">
        <v>343</v>
      </c>
      <c r="W2" s="217" t="s">
        <v>344</v>
      </c>
      <c r="X2" s="217" t="s">
        <v>345</v>
      </c>
      <c r="Y2" s="217" t="s">
        <v>346</v>
      </c>
      <c r="Z2" s="217" t="s">
        <v>347</v>
      </c>
      <c r="AA2" s="217" t="s">
        <v>348</v>
      </c>
      <c r="AB2" s="217" t="s">
        <v>349</v>
      </c>
      <c r="AC2" s="217" t="s">
        <v>350</v>
      </c>
      <c r="AD2" s="217" t="s">
        <v>351</v>
      </c>
      <c r="AE2" s="217" t="s">
        <v>352</v>
      </c>
      <c r="AF2" s="217" t="s">
        <v>353</v>
      </c>
      <c r="AG2" s="217" t="s">
        <v>354</v>
      </c>
      <c r="AH2" s="217" t="s">
        <v>355</v>
      </c>
      <c r="AI2" s="217" t="s">
        <v>356</v>
      </c>
      <c r="AJ2" s="217" t="s">
        <v>357</v>
      </c>
      <c r="AK2" s="217" t="s">
        <v>358</v>
      </c>
      <c r="AL2" s="217" t="s">
        <v>359</v>
      </c>
      <c r="AM2" s="217" t="s">
        <v>360</v>
      </c>
    </row>
    <row r="3" spans="2:39">
      <c r="B3" s="67" t="s">
        <v>361</v>
      </c>
      <c r="C3" s="67" t="s">
        <v>362</v>
      </c>
      <c r="D3" s="67" t="s">
        <v>38</v>
      </c>
      <c r="E3" s="67" t="s">
        <v>28</v>
      </c>
      <c r="F3" s="67" t="s">
        <v>170</v>
      </c>
      <c r="G3" s="67" t="s">
        <v>363</v>
      </c>
      <c r="H3" s="67">
        <v>2020</v>
      </c>
      <c r="I3" s="67">
        <v>0.2</v>
      </c>
      <c r="J3" s="67"/>
      <c r="K3" s="67"/>
      <c r="L3" s="67"/>
      <c r="M3" s="67"/>
      <c r="N3" s="67">
        <v>37.25</v>
      </c>
      <c r="O3" s="67">
        <v>0.2384</v>
      </c>
      <c r="P3" s="67">
        <v>53.8055555555556</v>
      </c>
      <c r="Q3" s="67">
        <v>3.1536000000000002E-2</v>
      </c>
      <c r="R3" s="67">
        <v>0.96</v>
      </c>
      <c r="S3" s="67">
        <v>1</v>
      </c>
      <c r="T3" s="67">
        <v>15</v>
      </c>
      <c r="U3" s="67">
        <v>0.4</v>
      </c>
      <c r="V3" s="67"/>
      <c r="W3" s="67"/>
      <c r="X3" s="67"/>
      <c r="Y3" s="67">
        <v>270</v>
      </c>
      <c r="Z3" s="67"/>
      <c r="AA3" s="67">
        <v>31</v>
      </c>
      <c r="AB3" s="67" t="s">
        <v>364</v>
      </c>
      <c r="AC3" s="67" t="s">
        <v>365</v>
      </c>
      <c r="AD3" s="67" t="s">
        <v>366</v>
      </c>
      <c r="AE3" s="67" t="s">
        <v>156</v>
      </c>
      <c r="AF3" s="67" t="s">
        <v>139</v>
      </c>
      <c r="AG3" s="67" t="s">
        <v>367</v>
      </c>
      <c r="AH3" s="67" t="s">
        <v>368</v>
      </c>
      <c r="AI3" s="67"/>
      <c r="AJ3" s="67" t="s">
        <v>369</v>
      </c>
      <c r="AK3" s="67">
        <v>0.96</v>
      </c>
      <c r="AL3" s="67" t="s">
        <v>370</v>
      </c>
      <c r="AM3" s="67">
        <v>1</v>
      </c>
    </row>
    <row r="4" spans="2:39">
      <c r="B4" s="67"/>
      <c r="C4" s="67"/>
      <c r="D4" s="67"/>
      <c r="E4" s="67"/>
      <c r="F4" s="67" t="s">
        <v>170</v>
      </c>
      <c r="G4" s="67" t="s">
        <v>371</v>
      </c>
      <c r="H4" s="67"/>
      <c r="I4" s="67">
        <v>0.22</v>
      </c>
      <c r="J4" s="67"/>
      <c r="K4" s="67"/>
      <c r="L4" s="67"/>
      <c r="M4" s="67"/>
      <c r="N4" s="67">
        <v>28.31</v>
      </c>
      <c r="O4" s="67">
        <v>0.2384</v>
      </c>
      <c r="P4" s="67">
        <v>43.4583333333333</v>
      </c>
      <c r="Q4" s="67"/>
      <c r="R4" s="67">
        <v>0.97</v>
      </c>
      <c r="S4" s="67"/>
      <c r="T4" s="67">
        <v>15</v>
      </c>
      <c r="U4" s="67">
        <v>0.3</v>
      </c>
      <c r="V4" s="67"/>
      <c r="W4" s="67"/>
      <c r="X4" s="67"/>
      <c r="Y4" s="67">
        <v>270</v>
      </c>
      <c r="Z4" s="67"/>
      <c r="AA4" s="67">
        <v>31</v>
      </c>
      <c r="AB4" s="67" t="s">
        <v>364</v>
      </c>
      <c r="AC4" s="67" t="s">
        <v>365</v>
      </c>
      <c r="AD4" s="67" t="s">
        <v>366</v>
      </c>
      <c r="AE4" s="67" t="s">
        <v>156</v>
      </c>
      <c r="AF4" s="67" t="s">
        <v>139</v>
      </c>
      <c r="AG4" s="67" t="s">
        <v>367</v>
      </c>
      <c r="AH4" s="67" t="s">
        <v>368</v>
      </c>
      <c r="AI4" s="67"/>
      <c r="AJ4" s="67" t="s">
        <v>369</v>
      </c>
      <c r="AK4" s="67">
        <v>0.97</v>
      </c>
      <c r="AL4" s="67" t="s">
        <v>370</v>
      </c>
      <c r="AM4" s="67">
        <v>1</v>
      </c>
    </row>
    <row r="5" spans="2:39">
      <c r="B5" s="67"/>
      <c r="C5" s="67"/>
      <c r="D5" s="67"/>
      <c r="E5" s="67"/>
      <c r="F5" s="67" t="s">
        <v>170</v>
      </c>
      <c r="G5" s="67" t="s">
        <v>372</v>
      </c>
      <c r="H5" s="67"/>
      <c r="I5" s="67">
        <v>0.22</v>
      </c>
      <c r="J5" s="67"/>
      <c r="K5" s="67"/>
      <c r="L5" s="67"/>
      <c r="M5" s="67"/>
      <c r="N5" s="67">
        <v>28.31</v>
      </c>
      <c r="O5" s="67">
        <v>0.2384</v>
      </c>
      <c r="P5" s="67">
        <v>43.4583333333333</v>
      </c>
      <c r="Q5" s="67"/>
      <c r="R5" s="67">
        <v>0.97</v>
      </c>
      <c r="S5" s="67"/>
      <c r="T5" s="67">
        <v>15</v>
      </c>
      <c r="U5" s="67">
        <v>0.3</v>
      </c>
      <c r="V5" s="67"/>
      <c r="W5" s="67"/>
      <c r="X5" s="67"/>
      <c r="Y5" s="67">
        <v>270</v>
      </c>
      <c r="Z5" s="67"/>
      <c r="AA5" s="67">
        <v>31</v>
      </c>
      <c r="AB5" s="67" t="s">
        <v>364</v>
      </c>
      <c r="AC5" s="67" t="s">
        <v>365</v>
      </c>
      <c r="AD5" s="67" t="s">
        <v>366</v>
      </c>
      <c r="AE5" s="67" t="s">
        <v>156</v>
      </c>
      <c r="AF5" s="67" t="s">
        <v>139</v>
      </c>
      <c r="AG5" s="67" t="s">
        <v>367</v>
      </c>
      <c r="AH5" s="67" t="s">
        <v>368</v>
      </c>
      <c r="AI5" s="67"/>
      <c r="AJ5" s="67" t="s">
        <v>369</v>
      </c>
      <c r="AK5" s="67">
        <v>0.97</v>
      </c>
      <c r="AL5" s="67" t="s">
        <v>370</v>
      </c>
      <c r="AM5" s="67">
        <v>1</v>
      </c>
    </row>
    <row r="6" spans="2:39">
      <c r="B6" s="67"/>
      <c r="C6" s="67"/>
      <c r="D6" s="67"/>
      <c r="E6" s="67"/>
      <c r="F6" s="67" t="s">
        <v>170</v>
      </c>
      <c r="G6" s="67" t="s">
        <v>373</v>
      </c>
      <c r="H6" s="67"/>
      <c r="I6" s="67">
        <v>0.22</v>
      </c>
      <c r="J6" s="67"/>
      <c r="K6" s="67"/>
      <c r="L6" s="67"/>
      <c r="M6" s="67"/>
      <c r="N6" s="67">
        <v>28.31</v>
      </c>
      <c r="O6" s="67">
        <v>0.2384</v>
      </c>
      <c r="P6" s="67">
        <v>43.4583333333333</v>
      </c>
      <c r="Q6" s="67"/>
      <c r="R6" s="67">
        <v>0.97</v>
      </c>
      <c r="S6" s="67"/>
      <c r="T6" s="67">
        <v>15</v>
      </c>
      <c r="U6" s="67">
        <v>0.3</v>
      </c>
      <c r="V6" s="67"/>
      <c r="W6" s="67"/>
      <c r="X6" s="67"/>
      <c r="Y6" s="67">
        <v>270</v>
      </c>
      <c r="Z6" s="67"/>
      <c r="AA6" s="67">
        <v>31</v>
      </c>
      <c r="AB6" s="67" t="s">
        <v>364</v>
      </c>
      <c r="AC6" s="67" t="s">
        <v>365</v>
      </c>
      <c r="AD6" s="67" t="s">
        <v>366</v>
      </c>
      <c r="AE6" s="67" t="s">
        <v>156</v>
      </c>
      <c r="AF6" s="67" t="s">
        <v>139</v>
      </c>
      <c r="AG6" s="67" t="s">
        <v>367</v>
      </c>
      <c r="AH6" s="67" t="s">
        <v>368</v>
      </c>
      <c r="AI6" s="67"/>
      <c r="AJ6" s="67" t="s">
        <v>369</v>
      </c>
      <c r="AK6" s="67">
        <v>0.97</v>
      </c>
      <c r="AL6" s="67" t="s">
        <v>370</v>
      </c>
      <c r="AM6" s="67">
        <v>1</v>
      </c>
    </row>
    <row r="7" spans="2:39">
      <c r="B7" s="331" t="s">
        <v>2208</v>
      </c>
      <c r="C7" s="67" t="s">
        <v>374</v>
      </c>
      <c r="D7" s="67" t="s">
        <v>118</v>
      </c>
      <c r="E7" s="67" t="s">
        <v>28</v>
      </c>
      <c r="F7" s="67" t="s">
        <v>170</v>
      </c>
      <c r="G7" s="67" t="s">
        <v>363</v>
      </c>
      <c r="H7" s="67">
        <v>2020</v>
      </c>
      <c r="I7" s="67">
        <v>1</v>
      </c>
      <c r="J7" s="67"/>
      <c r="K7" s="67"/>
      <c r="L7" s="67"/>
      <c r="M7" s="67"/>
      <c r="N7" s="67">
        <v>29.8</v>
      </c>
      <c r="O7" s="67">
        <v>0.745</v>
      </c>
      <c r="P7" s="67"/>
      <c r="Q7" s="67">
        <v>3.1536000000000002E-2</v>
      </c>
      <c r="R7" s="67"/>
      <c r="S7" s="67">
        <v>0.3</v>
      </c>
      <c r="T7" s="67">
        <v>20</v>
      </c>
      <c r="U7" s="67">
        <v>1</v>
      </c>
      <c r="V7" s="67"/>
      <c r="W7" s="67"/>
      <c r="X7" s="67"/>
      <c r="Y7" s="67"/>
      <c r="Z7" s="67"/>
      <c r="AA7" s="67">
        <v>35</v>
      </c>
      <c r="AB7" s="67" t="s">
        <v>375</v>
      </c>
      <c r="AC7" s="67" t="s">
        <v>148</v>
      </c>
      <c r="AD7" s="67" t="s">
        <v>376</v>
      </c>
      <c r="AE7" s="67" t="s">
        <v>148</v>
      </c>
      <c r="AF7" s="67" t="s">
        <v>141</v>
      </c>
      <c r="AG7" s="67" t="s">
        <v>367</v>
      </c>
      <c r="AH7" s="67" t="s">
        <v>368</v>
      </c>
      <c r="AI7" s="67">
        <v>0.18264840182648401</v>
      </c>
      <c r="AJ7" s="67" t="s">
        <v>377</v>
      </c>
      <c r="AK7" s="67">
        <v>0.18264840182648401</v>
      </c>
      <c r="AL7" s="67" t="s">
        <v>370</v>
      </c>
      <c r="AM7" s="67">
        <v>1</v>
      </c>
    </row>
    <row r="8" spans="2:39">
      <c r="B8" s="67"/>
      <c r="C8" s="67"/>
      <c r="D8" s="67"/>
      <c r="E8" s="67"/>
      <c r="F8" s="67" t="s">
        <v>170</v>
      </c>
      <c r="G8" s="67" t="s">
        <v>371</v>
      </c>
      <c r="H8" s="67"/>
      <c r="I8" s="67">
        <v>1</v>
      </c>
      <c r="J8" s="67"/>
      <c r="K8" s="67"/>
      <c r="L8" s="67"/>
      <c r="M8" s="67"/>
      <c r="N8" s="67">
        <v>28.31</v>
      </c>
      <c r="O8" s="67">
        <v>0.70774999999999999</v>
      </c>
      <c r="P8" s="67"/>
      <c r="Q8" s="67"/>
      <c r="R8" s="67"/>
      <c r="S8" s="67"/>
      <c r="T8" s="67">
        <v>20</v>
      </c>
      <c r="U8" s="67">
        <v>1</v>
      </c>
      <c r="V8" s="67"/>
      <c r="W8" s="67"/>
      <c r="X8" s="67"/>
      <c r="Y8" s="67"/>
      <c r="Z8" s="67"/>
      <c r="AA8" s="67">
        <v>35</v>
      </c>
      <c r="AB8" s="67" t="s">
        <v>375</v>
      </c>
      <c r="AC8" s="67" t="s">
        <v>148</v>
      </c>
      <c r="AD8" s="67" t="s">
        <v>376</v>
      </c>
      <c r="AE8" s="67" t="s">
        <v>148</v>
      </c>
      <c r="AF8" s="67" t="s">
        <v>141</v>
      </c>
      <c r="AG8" s="67" t="s">
        <v>367</v>
      </c>
      <c r="AH8" s="67" t="s">
        <v>368</v>
      </c>
      <c r="AI8" s="67">
        <v>0.18264840182648401</v>
      </c>
      <c r="AJ8" s="67" t="s">
        <v>377</v>
      </c>
      <c r="AK8" s="67">
        <v>0.18264840182648401</v>
      </c>
      <c r="AL8" s="67" t="s">
        <v>370</v>
      </c>
      <c r="AM8" s="67">
        <v>1</v>
      </c>
    </row>
    <row r="9" spans="2:39">
      <c r="B9" s="67"/>
      <c r="C9" s="67"/>
      <c r="D9" s="67"/>
      <c r="E9" s="67"/>
      <c r="F9" s="67" t="s">
        <v>170</v>
      </c>
      <c r="G9" s="67" t="s">
        <v>372</v>
      </c>
      <c r="H9" s="67"/>
      <c r="I9" s="67">
        <v>1</v>
      </c>
      <c r="J9" s="67"/>
      <c r="K9" s="67"/>
      <c r="L9" s="67"/>
      <c r="M9" s="67"/>
      <c r="N9" s="67">
        <v>26.894500000000001</v>
      </c>
      <c r="O9" s="67">
        <v>0.67049999999999998</v>
      </c>
      <c r="P9" s="67"/>
      <c r="Q9" s="67"/>
      <c r="R9" s="67"/>
      <c r="S9" s="67"/>
      <c r="T9" s="67">
        <v>20</v>
      </c>
      <c r="U9" s="67">
        <v>1</v>
      </c>
      <c r="V9" s="67"/>
      <c r="W9" s="67"/>
      <c r="X9" s="67"/>
      <c r="Y9" s="67"/>
      <c r="Z9" s="67"/>
      <c r="AA9" s="67">
        <v>35</v>
      </c>
      <c r="AB9" s="67" t="s">
        <v>375</v>
      </c>
      <c r="AC9" s="67" t="s">
        <v>148</v>
      </c>
      <c r="AD9" s="67" t="s">
        <v>376</v>
      </c>
      <c r="AE9" s="67" t="s">
        <v>148</v>
      </c>
      <c r="AF9" s="67" t="s">
        <v>141</v>
      </c>
      <c r="AG9" s="67" t="s">
        <v>367</v>
      </c>
      <c r="AH9" s="67" t="s">
        <v>368</v>
      </c>
      <c r="AI9" s="67">
        <v>0.18264840182648401</v>
      </c>
      <c r="AJ9" s="67" t="s">
        <v>377</v>
      </c>
      <c r="AK9" s="67">
        <v>0.18264840182648401</v>
      </c>
      <c r="AL9" s="67" t="s">
        <v>370</v>
      </c>
      <c r="AM9" s="67">
        <v>1</v>
      </c>
    </row>
    <row r="10" spans="2:39">
      <c r="B10" s="67"/>
      <c r="C10" s="67"/>
      <c r="D10" s="67"/>
      <c r="E10" s="67"/>
      <c r="F10" s="67" t="s">
        <v>170</v>
      </c>
      <c r="G10" s="67" t="s">
        <v>373</v>
      </c>
      <c r="H10" s="67"/>
      <c r="I10" s="67">
        <v>1</v>
      </c>
      <c r="J10" s="67"/>
      <c r="K10" s="67"/>
      <c r="L10" s="67"/>
      <c r="M10" s="67"/>
      <c r="N10" s="67">
        <v>25.549775</v>
      </c>
      <c r="O10" s="67">
        <v>0.63324999999999998</v>
      </c>
      <c r="P10" s="67"/>
      <c r="Q10" s="67"/>
      <c r="R10" s="67"/>
      <c r="S10" s="67"/>
      <c r="T10" s="67">
        <v>20</v>
      </c>
      <c r="U10" s="67">
        <v>1</v>
      </c>
      <c r="V10" s="67"/>
      <c r="W10" s="67"/>
      <c r="X10" s="67"/>
      <c r="Y10" s="67"/>
      <c r="Z10" s="67"/>
      <c r="AA10" s="67">
        <v>35</v>
      </c>
      <c r="AB10" s="67" t="s">
        <v>375</v>
      </c>
      <c r="AC10" s="67" t="s">
        <v>148</v>
      </c>
      <c r="AD10" s="67" t="s">
        <v>376</v>
      </c>
      <c r="AE10" s="67" t="s">
        <v>148</v>
      </c>
      <c r="AF10" s="67" t="s">
        <v>141</v>
      </c>
      <c r="AG10" s="67" t="s">
        <v>367</v>
      </c>
      <c r="AH10" s="67" t="s">
        <v>368</v>
      </c>
      <c r="AI10" s="67">
        <v>0.18264840182648401</v>
      </c>
      <c r="AJ10" s="67" t="s">
        <v>377</v>
      </c>
      <c r="AK10" s="67">
        <v>0.18264840182648401</v>
      </c>
      <c r="AL10" s="67" t="s">
        <v>370</v>
      </c>
      <c r="AM10" s="67">
        <v>1</v>
      </c>
    </row>
    <row r="11" spans="2:39">
      <c r="B11" s="344" t="s">
        <v>2209</v>
      </c>
      <c r="C11" s="67" t="s">
        <v>378</v>
      </c>
      <c r="D11" s="67" t="s">
        <v>118</v>
      </c>
      <c r="E11" s="67" t="s">
        <v>28</v>
      </c>
      <c r="F11" s="67" t="s">
        <v>170</v>
      </c>
      <c r="G11" s="67" t="s">
        <v>363</v>
      </c>
      <c r="H11" s="67">
        <v>2020</v>
      </c>
      <c r="I11" s="67">
        <v>1</v>
      </c>
      <c r="J11" s="67"/>
      <c r="K11" s="67"/>
      <c r="L11" s="67"/>
      <c r="M11" s="67"/>
      <c r="N11" s="67">
        <v>9.8790352499999994</v>
      </c>
      <c r="O11" s="67">
        <v>0.19072</v>
      </c>
      <c r="P11" s="67">
        <v>5.7944444444444398</v>
      </c>
      <c r="Q11" s="67">
        <v>3.1536000000000002E-2</v>
      </c>
      <c r="R11" s="67"/>
      <c r="S11" s="67">
        <v>0.3</v>
      </c>
      <c r="T11" s="67">
        <v>25</v>
      </c>
      <c r="U11" s="67">
        <v>1.5</v>
      </c>
      <c r="V11" s="67"/>
      <c r="W11" s="67"/>
      <c r="X11" s="67"/>
      <c r="Y11" s="67"/>
      <c r="Z11" s="67"/>
      <c r="AA11" s="67">
        <v>34</v>
      </c>
      <c r="AB11" s="67" t="s">
        <v>379</v>
      </c>
      <c r="AC11" s="67" t="s">
        <v>148</v>
      </c>
      <c r="AD11" s="67" t="s">
        <v>376</v>
      </c>
      <c r="AE11" s="67" t="s">
        <v>148</v>
      </c>
      <c r="AF11" s="67" t="s">
        <v>141</v>
      </c>
      <c r="AG11" s="67" t="s">
        <v>367</v>
      </c>
      <c r="AH11" s="67" t="s">
        <v>368</v>
      </c>
      <c r="AI11" s="67">
        <v>0.35388127853881302</v>
      </c>
      <c r="AJ11" s="67" t="s">
        <v>377</v>
      </c>
      <c r="AK11" s="67">
        <v>0.35388127853881302</v>
      </c>
      <c r="AL11" s="67" t="s">
        <v>370</v>
      </c>
      <c r="AM11" s="67">
        <v>2</v>
      </c>
    </row>
    <row r="12" spans="2:39">
      <c r="B12" s="67"/>
      <c r="C12" s="67"/>
      <c r="D12" s="67"/>
      <c r="E12" s="67"/>
      <c r="F12" s="67" t="s">
        <v>170</v>
      </c>
      <c r="G12" s="67" t="s">
        <v>371</v>
      </c>
      <c r="H12" s="67"/>
      <c r="I12" s="67">
        <v>1</v>
      </c>
      <c r="J12" s="67"/>
      <c r="K12" s="67"/>
      <c r="L12" s="67"/>
      <c r="M12" s="67"/>
      <c r="N12" s="67">
        <v>8.3348737499999999</v>
      </c>
      <c r="O12" s="67">
        <v>0.1043</v>
      </c>
      <c r="P12" s="67">
        <v>3.1041666666666701</v>
      </c>
      <c r="Q12" s="67"/>
      <c r="R12" s="67"/>
      <c r="S12" s="67"/>
      <c r="T12" s="67">
        <v>27</v>
      </c>
      <c r="U12" s="67">
        <v>1.5</v>
      </c>
      <c r="V12" s="67"/>
      <c r="W12" s="67"/>
      <c r="X12" s="67"/>
      <c r="Y12" s="67"/>
      <c r="Z12" s="67"/>
      <c r="AA12" s="67">
        <v>34</v>
      </c>
      <c r="AB12" s="67" t="s">
        <v>379</v>
      </c>
      <c r="AC12" s="67" t="s">
        <v>148</v>
      </c>
      <c r="AD12" s="67" t="s">
        <v>376</v>
      </c>
      <c r="AE12" s="67" t="s">
        <v>148</v>
      </c>
      <c r="AF12" s="67" t="s">
        <v>141</v>
      </c>
      <c r="AG12" s="67" t="s">
        <v>367</v>
      </c>
      <c r="AH12" s="67" t="s">
        <v>368</v>
      </c>
      <c r="AI12" s="67">
        <v>0.38812785388127902</v>
      </c>
      <c r="AJ12" s="67" t="s">
        <v>377</v>
      </c>
      <c r="AK12" s="67">
        <v>0.38812785388127902</v>
      </c>
      <c r="AL12" s="67" t="s">
        <v>370</v>
      </c>
      <c r="AM12" s="67">
        <v>2</v>
      </c>
    </row>
    <row r="13" spans="2:39">
      <c r="B13" s="67"/>
      <c r="C13" s="67"/>
      <c r="D13" s="67"/>
      <c r="E13" s="67"/>
      <c r="F13" s="67" t="s">
        <v>170</v>
      </c>
      <c r="G13" s="67" t="s">
        <v>372</v>
      </c>
      <c r="H13" s="67"/>
      <c r="I13" s="67">
        <v>1</v>
      </c>
      <c r="J13" s="67"/>
      <c r="K13" s="67"/>
      <c r="L13" s="67"/>
      <c r="M13" s="67"/>
      <c r="N13" s="67">
        <v>7.7149313125000001</v>
      </c>
      <c r="O13" s="67">
        <v>9.3869999999999995E-2</v>
      </c>
      <c r="P13" s="67">
        <v>2.7937500000000002</v>
      </c>
      <c r="Q13" s="67"/>
      <c r="R13" s="67"/>
      <c r="S13" s="67"/>
      <c r="T13" s="67">
        <v>30</v>
      </c>
      <c r="U13" s="67">
        <v>1.5</v>
      </c>
      <c r="V13" s="67"/>
      <c r="W13" s="67"/>
      <c r="X13" s="67"/>
      <c r="Y13" s="67"/>
      <c r="Z13" s="67"/>
      <c r="AA13" s="67">
        <v>34</v>
      </c>
      <c r="AB13" s="67" t="s">
        <v>379</v>
      </c>
      <c r="AC13" s="67" t="s">
        <v>148</v>
      </c>
      <c r="AD13" s="67" t="s">
        <v>376</v>
      </c>
      <c r="AE13" s="67" t="s">
        <v>148</v>
      </c>
      <c r="AF13" s="67" t="s">
        <v>141</v>
      </c>
      <c r="AG13" s="67" t="s">
        <v>367</v>
      </c>
      <c r="AH13" s="67" t="s">
        <v>368</v>
      </c>
      <c r="AI13" s="67">
        <v>0.41095890410958902</v>
      </c>
      <c r="AJ13" s="67" t="s">
        <v>377</v>
      </c>
      <c r="AK13" s="67">
        <v>0.41095890410958902</v>
      </c>
      <c r="AL13" s="67" t="s">
        <v>370</v>
      </c>
      <c r="AM13" s="67">
        <v>2</v>
      </c>
    </row>
    <row r="14" spans="2:39">
      <c r="B14" s="67"/>
      <c r="C14" s="67"/>
      <c r="D14" s="67"/>
      <c r="E14" s="67"/>
      <c r="F14" s="67" t="s">
        <v>170</v>
      </c>
      <c r="G14" s="67" t="s">
        <v>380</v>
      </c>
      <c r="H14" s="67"/>
      <c r="I14" s="67">
        <v>1</v>
      </c>
      <c r="J14" s="67"/>
      <c r="K14" s="67"/>
      <c r="L14" s="67"/>
      <c r="M14" s="67"/>
      <c r="N14" s="67">
        <v>7.2828611125</v>
      </c>
      <c r="O14" s="67">
        <v>8.6360400000000004E-2</v>
      </c>
      <c r="P14" s="67">
        <v>2.5702500000000001</v>
      </c>
      <c r="Q14" s="67"/>
      <c r="R14" s="67"/>
      <c r="S14" s="67"/>
      <c r="T14" s="67">
        <v>30</v>
      </c>
      <c r="U14" s="67">
        <v>1.5</v>
      </c>
      <c r="V14" s="67"/>
      <c r="W14" s="67"/>
      <c r="X14" s="67"/>
      <c r="Y14" s="67"/>
      <c r="Z14" s="67"/>
      <c r="AA14" s="67">
        <v>34</v>
      </c>
      <c r="AB14" s="67" t="s">
        <v>379</v>
      </c>
      <c r="AC14" s="67" t="s">
        <v>148</v>
      </c>
      <c r="AD14" s="67" t="s">
        <v>376</v>
      </c>
      <c r="AE14" s="67" t="s">
        <v>148</v>
      </c>
      <c r="AF14" s="67" t="s">
        <v>141</v>
      </c>
      <c r="AG14" s="67" t="s">
        <v>367</v>
      </c>
      <c r="AH14" s="67" t="s">
        <v>368</v>
      </c>
      <c r="AI14" s="67">
        <v>0.42237442922374402</v>
      </c>
      <c r="AJ14" s="67" t="s">
        <v>377</v>
      </c>
      <c r="AK14" s="67">
        <v>0.42237442922374402</v>
      </c>
      <c r="AL14" s="67" t="s">
        <v>370</v>
      </c>
      <c r="AM14" s="67">
        <v>2</v>
      </c>
    </row>
    <row r="15" spans="2:39">
      <c r="B15" s="67"/>
      <c r="C15" s="67"/>
      <c r="D15" s="67"/>
      <c r="E15" s="67"/>
      <c r="F15" s="67" t="s">
        <v>170</v>
      </c>
      <c r="G15" s="67" t="s">
        <v>373</v>
      </c>
      <c r="H15" s="67"/>
      <c r="I15" s="67">
        <v>1</v>
      </c>
      <c r="J15" s="67"/>
      <c r="K15" s="67"/>
      <c r="L15" s="67"/>
      <c r="M15" s="67"/>
      <c r="N15" s="67">
        <v>7.1748435625000004</v>
      </c>
      <c r="O15" s="67">
        <v>8.4483000000000003E-2</v>
      </c>
      <c r="P15" s="67">
        <v>2.5143749999999998</v>
      </c>
      <c r="Q15" s="67"/>
      <c r="R15" s="67"/>
      <c r="S15" s="67"/>
      <c r="T15" s="67">
        <v>30</v>
      </c>
      <c r="U15" s="67">
        <v>1.5</v>
      </c>
      <c r="V15" s="67"/>
      <c r="W15" s="67"/>
      <c r="X15" s="67"/>
      <c r="Y15" s="67"/>
      <c r="Z15" s="67"/>
      <c r="AA15" s="67">
        <v>34</v>
      </c>
      <c r="AB15" s="67" t="s">
        <v>379</v>
      </c>
      <c r="AC15" s="67" t="s">
        <v>148</v>
      </c>
      <c r="AD15" s="67" t="s">
        <v>376</v>
      </c>
      <c r="AE15" s="67" t="s">
        <v>148</v>
      </c>
      <c r="AF15" s="67" t="s">
        <v>141</v>
      </c>
      <c r="AG15" s="67" t="s">
        <v>367</v>
      </c>
      <c r="AH15" s="67" t="s">
        <v>368</v>
      </c>
      <c r="AI15" s="67">
        <v>0.43378995433790002</v>
      </c>
      <c r="AJ15" s="67" t="s">
        <v>377</v>
      </c>
      <c r="AK15" s="67">
        <v>0.43378995433790002</v>
      </c>
      <c r="AL15" s="67" t="s">
        <v>370</v>
      </c>
      <c r="AM15" s="67">
        <v>2</v>
      </c>
    </row>
    <row r="16" spans="2:39">
      <c r="B16" s="67" t="s">
        <v>2210</v>
      </c>
      <c r="C16" s="67" t="s">
        <v>381</v>
      </c>
      <c r="D16" s="67" t="s">
        <v>118</v>
      </c>
      <c r="E16" s="67" t="s">
        <v>28</v>
      </c>
      <c r="F16" s="67" t="s">
        <v>170</v>
      </c>
      <c r="G16" s="67" t="s">
        <v>363</v>
      </c>
      <c r="H16" s="67">
        <v>2020</v>
      </c>
      <c r="I16" s="67">
        <v>1</v>
      </c>
      <c r="J16" s="67"/>
      <c r="K16" s="67"/>
      <c r="L16" s="67"/>
      <c r="M16" s="67"/>
      <c r="N16" s="67">
        <v>18.5943</v>
      </c>
      <c r="O16" s="67">
        <v>0.3841965</v>
      </c>
      <c r="P16" s="67">
        <v>8.0087499999999991</v>
      </c>
      <c r="Q16" s="67">
        <v>3.1536000000000002E-2</v>
      </c>
      <c r="R16" s="67"/>
      <c r="S16" s="67">
        <v>0.3</v>
      </c>
      <c r="T16" s="67">
        <v>25</v>
      </c>
      <c r="U16" s="67">
        <v>2</v>
      </c>
      <c r="V16" s="67"/>
      <c r="W16" s="67"/>
      <c r="X16" s="67"/>
      <c r="Y16" s="67"/>
      <c r="Z16" s="67"/>
      <c r="AA16" s="67">
        <v>37</v>
      </c>
      <c r="AB16" s="67" t="s">
        <v>382</v>
      </c>
      <c r="AC16" s="67" t="s">
        <v>148</v>
      </c>
      <c r="AD16" s="67" t="s">
        <v>376</v>
      </c>
      <c r="AE16" s="67" t="s">
        <v>148</v>
      </c>
      <c r="AF16" s="67" t="s">
        <v>141</v>
      </c>
      <c r="AG16" s="67" t="s">
        <v>367</v>
      </c>
      <c r="AH16" s="67" t="s">
        <v>368</v>
      </c>
      <c r="AI16" s="67">
        <v>0.50228310502283102</v>
      </c>
      <c r="AJ16" s="67" t="s">
        <v>383</v>
      </c>
      <c r="AK16" s="67">
        <v>0.50228310502283102</v>
      </c>
      <c r="AL16" s="67" t="s">
        <v>370</v>
      </c>
      <c r="AM16" s="67">
        <v>1</v>
      </c>
    </row>
    <row r="17" spans="2:39">
      <c r="B17" s="67"/>
      <c r="C17" s="67"/>
      <c r="D17" s="67"/>
      <c r="E17" s="67"/>
      <c r="F17" s="67" t="s">
        <v>170</v>
      </c>
      <c r="G17" s="67" t="s">
        <v>371</v>
      </c>
      <c r="H17" s="67"/>
      <c r="I17" s="67">
        <v>1</v>
      </c>
      <c r="J17" s="67"/>
      <c r="K17" s="67"/>
      <c r="L17" s="67"/>
      <c r="M17" s="67"/>
      <c r="N17" s="67">
        <v>13.0227014311841</v>
      </c>
      <c r="O17" s="67">
        <v>0.26859321701817301</v>
      </c>
      <c r="P17" s="67">
        <v>5.52660940366611</v>
      </c>
      <c r="Q17" s="67"/>
      <c r="R17" s="67"/>
      <c r="S17" s="67"/>
      <c r="T17" s="67">
        <v>27</v>
      </c>
      <c r="U17" s="67">
        <v>2</v>
      </c>
      <c r="V17" s="67"/>
      <c r="W17" s="67"/>
      <c r="X17" s="67"/>
      <c r="Y17" s="67"/>
      <c r="Z17" s="67"/>
      <c r="AA17" s="67">
        <v>37</v>
      </c>
      <c r="AB17" s="67" t="s">
        <v>382</v>
      </c>
      <c r="AC17" s="67" t="s">
        <v>148</v>
      </c>
      <c r="AD17" s="67" t="s">
        <v>376</v>
      </c>
      <c r="AE17" s="67" t="s">
        <v>148</v>
      </c>
      <c r="AF17" s="67" t="s">
        <v>141</v>
      </c>
      <c r="AG17" s="67" t="s">
        <v>367</v>
      </c>
      <c r="AH17" s="67" t="s">
        <v>368</v>
      </c>
      <c r="AI17" s="67">
        <v>0.51369863013698602</v>
      </c>
      <c r="AJ17" s="67" t="s">
        <v>383</v>
      </c>
      <c r="AK17" s="67">
        <v>0.51369863013698602</v>
      </c>
      <c r="AL17" s="67" t="s">
        <v>370</v>
      </c>
      <c r="AM17" s="67">
        <v>1</v>
      </c>
    </row>
    <row r="18" spans="2:39">
      <c r="B18" s="67"/>
      <c r="C18" s="67"/>
      <c r="D18" s="67"/>
      <c r="E18" s="67"/>
      <c r="F18" s="67" t="s">
        <v>170</v>
      </c>
      <c r="G18" s="67" t="s">
        <v>372</v>
      </c>
      <c r="H18" s="67"/>
      <c r="I18" s="67">
        <v>1</v>
      </c>
      <c r="J18" s="67"/>
      <c r="K18" s="67"/>
      <c r="L18" s="67"/>
      <c r="M18" s="67"/>
      <c r="N18" s="67">
        <v>12.3715663596249</v>
      </c>
      <c r="O18" s="67">
        <v>0.25516355616726399</v>
      </c>
      <c r="P18" s="67">
        <v>5.2502789334828002</v>
      </c>
      <c r="Q18" s="67"/>
      <c r="R18" s="67"/>
      <c r="S18" s="67"/>
      <c r="T18" s="67">
        <v>30</v>
      </c>
      <c r="U18" s="67">
        <v>2</v>
      </c>
      <c r="V18" s="67"/>
      <c r="W18" s="67"/>
      <c r="X18" s="67"/>
      <c r="Y18" s="67"/>
      <c r="Z18" s="67"/>
      <c r="AA18" s="67">
        <v>37</v>
      </c>
      <c r="AB18" s="67" t="s">
        <v>382</v>
      </c>
      <c r="AC18" s="67" t="s">
        <v>148</v>
      </c>
      <c r="AD18" s="67" t="s">
        <v>376</v>
      </c>
      <c r="AE18" s="67" t="s">
        <v>148</v>
      </c>
      <c r="AF18" s="67" t="s">
        <v>141</v>
      </c>
      <c r="AG18" s="67" t="s">
        <v>367</v>
      </c>
      <c r="AH18" s="67" t="s">
        <v>368</v>
      </c>
      <c r="AI18" s="67">
        <v>0.53082191780821897</v>
      </c>
      <c r="AJ18" s="67" t="s">
        <v>383</v>
      </c>
      <c r="AK18" s="67">
        <v>0.53082191780821897</v>
      </c>
      <c r="AL18" s="67" t="s">
        <v>370</v>
      </c>
      <c r="AM18" s="67">
        <v>1</v>
      </c>
    </row>
    <row r="19" spans="2:39">
      <c r="B19" s="67"/>
      <c r="C19" s="67"/>
      <c r="D19" s="67"/>
      <c r="E19" s="67"/>
      <c r="F19" s="67" t="s">
        <v>170</v>
      </c>
      <c r="G19" s="67" t="s">
        <v>380</v>
      </c>
      <c r="H19" s="67"/>
      <c r="I19" s="67">
        <v>1</v>
      </c>
      <c r="J19" s="67"/>
      <c r="K19" s="67"/>
      <c r="L19" s="67"/>
      <c r="M19" s="67"/>
      <c r="N19" s="67">
        <v>11.9525927112219</v>
      </c>
      <c r="O19" s="67">
        <v>0.24495701392057401</v>
      </c>
      <c r="P19" s="67">
        <v>5.04026777614349</v>
      </c>
      <c r="Q19" s="67"/>
      <c r="R19" s="67"/>
      <c r="S19" s="67"/>
      <c r="T19" s="67">
        <v>30</v>
      </c>
      <c r="U19" s="67">
        <v>2</v>
      </c>
      <c r="V19" s="67"/>
      <c r="W19" s="67"/>
      <c r="X19" s="67"/>
      <c r="Y19" s="67"/>
      <c r="Z19" s="67"/>
      <c r="AA19" s="67">
        <v>37</v>
      </c>
      <c r="AB19" s="67" t="s">
        <v>382</v>
      </c>
      <c r="AC19" s="67" t="s">
        <v>148</v>
      </c>
      <c r="AD19" s="67" t="s">
        <v>376</v>
      </c>
      <c r="AE19" s="67" t="s">
        <v>148</v>
      </c>
      <c r="AF19" s="67" t="s">
        <v>141</v>
      </c>
      <c r="AG19" s="67" t="s">
        <v>367</v>
      </c>
      <c r="AH19" s="67" t="s">
        <v>368</v>
      </c>
      <c r="AI19" s="67">
        <v>0.53652968036529702</v>
      </c>
      <c r="AJ19" s="67" t="s">
        <v>383</v>
      </c>
      <c r="AK19" s="67">
        <v>0.53652968036529702</v>
      </c>
      <c r="AL19" s="67" t="s">
        <v>370</v>
      </c>
      <c r="AM19" s="67">
        <v>1</v>
      </c>
    </row>
    <row r="20" spans="2:39">
      <c r="B20" s="67"/>
      <c r="C20" s="67"/>
      <c r="D20" s="67"/>
      <c r="E20" s="67"/>
      <c r="F20" s="67" t="s">
        <v>170</v>
      </c>
      <c r="G20" s="67" t="s">
        <v>373</v>
      </c>
      <c r="H20" s="67"/>
      <c r="I20" s="67">
        <v>1</v>
      </c>
      <c r="J20" s="67"/>
      <c r="K20" s="67"/>
      <c r="L20" s="67"/>
      <c r="M20" s="67"/>
      <c r="N20" s="67">
        <v>11.7529880416437</v>
      </c>
      <c r="O20" s="67">
        <v>0.242405378358901</v>
      </c>
      <c r="P20" s="67">
        <v>4.9877649868086502</v>
      </c>
      <c r="Q20" s="67"/>
      <c r="R20" s="67"/>
      <c r="S20" s="67"/>
      <c r="T20" s="67">
        <v>30</v>
      </c>
      <c r="U20" s="67">
        <v>2</v>
      </c>
      <c r="V20" s="67"/>
      <c r="W20" s="67"/>
      <c r="X20" s="67"/>
      <c r="Y20" s="67"/>
      <c r="Z20" s="67"/>
      <c r="AA20" s="67">
        <v>37</v>
      </c>
      <c r="AB20" s="67" t="s">
        <v>382</v>
      </c>
      <c r="AC20" s="67" t="s">
        <v>148</v>
      </c>
      <c r="AD20" s="67" t="s">
        <v>376</v>
      </c>
      <c r="AE20" s="67" t="s">
        <v>148</v>
      </c>
      <c r="AF20" s="67" t="s">
        <v>141</v>
      </c>
      <c r="AG20" s="67" t="s">
        <v>367</v>
      </c>
      <c r="AH20" s="67" t="s">
        <v>368</v>
      </c>
      <c r="AI20" s="67">
        <v>0.55936073059360703</v>
      </c>
      <c r="AJ20" s="67" t="s">
        <v>383</v>
      </c>
      <c r="AK20" s="67">
        <v>0.55936073059360703</v>
      </c>
      <c r="AL20" s="67" t="s">
        <v>370</v>
      </c>
      <c r="AM20" s="67">
        <v>1</v>
      </c>
    </row>
    <row r="21" spans="2:39">
      <c r="B21" s="67" t="s">
        <v>2211</v>
      </c>
      <c r="C21" s="67" t="s">
        <v>384</v>
      </c>
      <c r="D21" s="67" t="s">
        <v>118</v>
      </c>
      <c r="E21" s="67" t="s">
        <v>28</v>
      </c>
      <c r="F21" s="67" t="s">
        <v>170</v>
      </c>
      <c r="G21" s="67" t="s">
        <v>363</v>
      </c>
      <c r="H21" s="67">
        <v>2020</v>
      </c>
      <c r="I21" s="67">
        <v>1</v>
      </c>
      <c r="J21" s="67"/>
      <c r="K21" s="67"/>
      <c r="L21" s="67"/>
      <c r="M21" s="67"/>
      <c r="N21" s="67">
        <v>21.306999999999999</v>
      </c>
      <c r="O21" s="67">
        <v>0.42688500000000001</v>
      </c>
      <c r="P21" s="67">
        <v>8.8986111111111104</v>
      </c>
      <c r="Q21" s="67">
        <v>3.1536000000000002E-2</v>
      </c>
      <c r="R21" s="67"/>
      <c r="S21" s="67">
        <v>0.3</v>
      </c>
      <c r="T21" s="67">
        <v>25</v>
      </c>
      <c r="U21" s="67">
        <v>3</v>
      </c>
      <c r="V21" s="67"/>
      <c r="W21" s="67"/>
      <c r="X21" s="67"/>
      <c r="Y21" s="67"/>
      <c r="Z21" s="67"/>
      <c r="AA21" s="67">
        <v>36</v>
      </c>
      <c r="AB21" s="67" t="s">
        <v>385</v>
      </c>
      <c r="AC21" s="67" t="s">
        <v>148</v>
      </c>
      <c r="AD21" s="67" t="s">
        <v>376</v>
      </c>
      <c r="AE21" s="67" t="s">
        <v>148</v>
      </c>
      <c r="AF21" s="67" t="s">
        <v>141</v>
      </c>
      <c r="AG21" s="67" t="s">
        <v>367</v>
      </c>
      <c r="AH21" s="67" t="s">
        <v>368</v>
      </c>
      <c r="AI21" s="67">
        <v>0.50228310502283102</v>
      </c>
      <c r="AJ21" s="67" t="s">
        <v>383</v>
      </c>
      <c r="AK21" s="67">
        <v>0.50228310502283102</v>
      </c>
      <c r="AL21" s="67" t="s">
        <v>370</v>
      </c>
      <c r="AM21" s="67">
        <v>2</v>
      </c>
    </row>
    <row r="22" spans="2:39">
      <c r="B22" s="67"/>
      <c r="C22" s="67"/>
      <c r="D22" s="67"/>
      <c r="E22" s="67"/>
      <c r="F22" s="67" t="s">
        <v>170</v>
      </c>
      <c r="G22" s="67" t="s">
        <v>371</v>
      </c>
      <c r="H22" s="67"/>
      <c r="I22" s="67">
        <v>1</v>
      </c>
      <c r="J22" s="67"/>
      <c r="K22" s="67"/>
      <c r="L22" s="67"/>
      <c r="M22" s="67"/>
      <c r="N22" s="67">
        <v>15.8566517798861</v>
      </c>
      <c r="O22" s="67">
        <v>0.298436907797969</v>
      </c>
      <c r="P22" s="67">
        <v>6.1406771151845501</v>
      </c>
      <c r="Q22" s="67"/>
      <c r="R22" s="67"/>
      <c r="S22" s="67"/>
      <c r="T22" s="67">
        <v>27</v>
      </c>
      <c r="U22" s="67">
        <v>2.5</v>
      </c>
      <c r="V22" s="67"/>
      <c r="W22" s="67"/>
      <c r="X22" s="67"/>
      <c r="Y22" s="67"/>
      <c r="Z22" s="67"/>
      <c r="AA22" s="67">
        <v>36</v>
      </c>
      <c r="AB22" s="67" t="s">
        <v>385</v>
      </c>
      <c r="AC22" s="67" t="s">
        <v>148</v>
      </c>
      <c r="AD22" s="67" t="s">
        <v>376</v>
      </c>
      <c r="AE22" s="67" t="s">
        <v>148</v>
      </c>
      <c r="AF22" s="67" t="s">
        <v>141</v>
      </c>
      <c r="AG22" s="67" t="s">
        <v>367</v>
      </c>
      <c r="AH22" s="67" t="s">
        <v>368</v>
      </c>
      <c r="AI22" s="67">
        <v>0.51369863013698602</v>
      </c>
      <c r="AJ22" s="67" t="s">
        <v>383</v>
      </c>
      <c r="AK22" s="67">
        <v>0.51369863013698602</v>
      </c>
      <c r="AL22" s="67" t="s">
        <v>370</v>
      </c>
      <c r="AM22" s="67">
        <v>2</v>
      </c>
    </row>
    <row r="23" spans="2:39">
      <c r="B23" s="67"/>
      <c r="C23" s="67"/>
      <c r="D23" s="67"/>
      <c r="E23" s="67"/>
      <c r="F23" s="67" t="s">
        <v>170</v>
      </c>
      <c r="G23" s="67" t="s">
        <v>372</v>
      </c>
      <c r="H23" s="67"/>
      <c r="I23" s="67">
        <v>1</v>
      </c>
      <c r="J23" s="67"/>
      <c r="K23" s="67"/>
      <c r="L23" s="67"/>
      <c r="M23" s="67"/>
      <c r="N23" s="67">
        <v>14.412684119332599</v>
      </c>
      <c r="O23" s="67">
        <v>0.26859321701817301</v>
      </c>
      <c r="P23" s="67">
        <v>5.52660940366611</v>
      </c>
      <c r="Q23" s="67"/>
      <c r="R23" s="67"/>
      <c r="S23" s="67"/>
      <c r="T23" s="67">
        <v>30</v>
      </c>
      <c r="U23" s="67">
        <v>2.5</v>
      </c>
      <c r="V23" s="67"/>
      <c r="W23" s="67"/>
      <c r="X23" s="67"/>
      <c r="Y23" s="67"/>
      <c r="Z23" s="67"/>
      <c r="AA23" s="67">
        <v>36</v>
      </c>
      <c r="AB23" s="67" t="s">
        <v>385</v>
      </c>
      <c r="AC23" s="67" t="s">
        <v>148</v>
      </c>
      <c r="AD23" s="67" t="s">
        <v>376</v>
      </c>
      <c r="AE23" s="67" t="s">
        <v>148</v>
      </c>
      <c r="AF23" s="67" t="s">
        <v>141</v>
      </c>
      <c r="AG23" s="67" t="s">
        <v>367</v>
      </c>
      <c r="AH23" s="67" t="s">
        <v>368</v>
      </c>
      <c r="AI23" s="67">
        <v>0.53082191780821897</v>
      </c>
      <c r="AJ23" s="67" t="s">
        <v>383</v>
      </c>
      <c r="AK23" s="67">
        <v>0.53082191780821897</v>
      </c>
      <c r="AL23" s="67" t="s">
        <v>370</v>
      </c>
      <c r="AM23" s="67">
        <v>2</v>
      </c>
    </row>
    <row r="24" spans="2:39">
      <c r="B24" s="67"/>
      <c r="C24" s="67"/>
      <c r="D24" s="67"/>
      <c r="E24" s="67"/>
      <c r="F24" s="67" t="s">
        <v>170</v>
      </c>
      <c r="G24" s="67" t="s">
        <v>380</v>
      </c>
      <c r="H24" s="67"/>
      <c r="I24" s="67">
        <v>1</v>
      </c>
      <c r="J24" s="67"/>
      <c r="K24" s="67"/>
      <c r="L24" s="67"/>
      <c r="M24" s="67"/>
      <c r="N24" s="67">
        <v>13.4750496162874</v>
      </c>
      <c r="O24" s="67">
        <v>0.24710575965671899</v>
      </c>
      <c r="P24" s="67">
        <v>5.0844806513728198</v>
      </c>
      <c r="Q24" s="67"/>
      <c r="R24" s="67"/>
      <c r="S24" s="67"/>
      <c r="T24" s="67">
        <v>30</v>
      </c>
      <c r="U24" s="67">
        <v>2.5</v>
      </c>
      <c r="V24" s="67"/>
      <c r="W24" s="67"/>
      <c r="X24" s="67"/>
      <c r="Y24" s="67"/>
      <c r="Z24" s="67"/>
      <c r="AA24" s="67">
        <v>36</v>
      </c>
      <c r="AB24" s="67" t="s">
        <v>385</v>
      </c>
      <c r="AC24" s="67" t="s">
        <v>148</v>
      </c>
      <c r="AD24" s="67" t="s">
        <v>376</v>
      </c>
      <c r="AE24" s="67" t="s">
        <v>148</v>
      </c>
      <c r="AF24" s="67" t="s">
        <v>141</v>
      </c>
      <c r="AG24" s="67" t="s">
        <v>367</v>
      </c>
      <c r="AH24" s="67" t="s">
        <v>368</v>
      </c>
      <c r="AI24" s="67">
        <v>0.53652968036529702</v>
      </c>
      <c r="AJ24" s="67" t="s">
        <v>383</v>
      </c>
      <c r="AK24" s="67">
        <v>0.53652968036529702</v>
      </c>
      <c r="AL24" s="67" t="s">
        <v>370</v>
      </c>
      <c r="AM24" s="67">
        <v>2</v>
      </c>
    </row>
    <row r="25" spans="2:39">
      <c r="B25" s="67"/>
      <c r="C25" s="67"/>
      <c r="D25" s="67"/>
      <c r="E25" s="67"/>
      <c r="F25" s="67" t="s">
        <v>170</v>
      </c>
      <c r="G25" s="67" t="s">
        <v>373</v>
      </c>
      <c r="H25" s="67"/>
      <c r="I25" s="67">
        <v>1</v>
      </c>
      <c r="J25" s="67"/>
      <c r="K25" s="67"/>
      <c r="L25" s="67"/>
      <c r="M25" s="67"/>
      <c r="N25" s="67">
        <v>13.240640990526</v>
      </c>
      <c r="O25" s="67">
        <v>0.241733895316356</v>
      </c>
      <c r="P25" s="67">
        <v>4.9739484632994904</v>
      </c>
      <c r="Q25" s="67"/>
      <c r="R25" s="67"/>
      <c r="S25" s="67"/>
      <c r="T25" s="67">
        <v>30</v>
      </c>
      <c r="U25" s="67">
        <v>2</v>
      </c>
      <c r="V25" s="67"/>
      <c r="W25" s="67"/>
      <c r="X25" s="67"/>
      <c r="Y25" s="67"/>
      <c r="Z25" s="67"/>
      <c r="AA25" s="67">
        <v>36</v>
      </c>
      <c r="AB25" s="67" t="s">
        <v>385</v>
      </c>
      <c r="AC25" s="67" t="s">
        <v>148</v>
      </c>
      <c r="AD25" s="67" t="s">
        <v>376</v>
      </c>
      <c r="AE25" s="67" t="s">
        <v>148</v>
      </c>
      <c r="AF25" s="67" t="s">
        <v>141</v>
      </c>
      <c r="AG25" s="67" t="s">
        <v>367</v>
      </c>
      <c r="AH25" s="67" t="s">
        <v>368</v>
      </c>
      <c r="AI25" s="67">
        <v>0.55936073059360703</v>
      </c>
      <c r="AJ25" s="67" t="s">
        <v>383</v>
      </c>
      <c r="AK25" s="67">
        <v>0.55936073059360703</v>
      </c>
      <c r="AL25" s="67" t="s">
        <v>370</v>
      </c>
      <c r="AM25" s="67">
        <v>2</v>
      </c>
    </row>
    <row r="26" spans="2:39">
      <c r="B26" s="67" t="s">
        <v>386</v>
      </c>
      <c r="C26" s="67" t="s">
        <v>387</v>
      </c>
      <c r="D26" s="67" t="s">
        <v>182</v>
      </c>
      <c r="E26" s="67" t="s">
        <v>28</v>
      </c>
      <c r="F26" s="67" t="s">
        <v>170</v>
      </c>
      <c r="G26" s="67" t="s">
        <v>363</v>
      </c>
      <c r="H26" s="67">
        <v>2020</v>
      </c>
      <c r="I26" s="67">
        <v>1</v>
      </c>
      <c r="J26" s="67"/>
      <c r="K26" s="67"/>
      <c r="L26" s="67"/>
      <c r="M26" s="67"/>
      <c r="N26" s="67">
        <v>10.8774768</v>
      </c>
      <c r="O26" s="67">
        <v>9.536E-2</v>
      </c>
      <c r="P26" s="67"/>
      <c r="Q26" s="67">
        <v>3.1536000000000002E-2</v>
      </c>
      <c r="R26" s="67"/>
      <c r="S26" s="67">
        <v>0.3</v>
      </c>
      <c r="T26" s="67">
        <v>30</v>
      </c>
      <c r="U26" s="67"/>
      <c r="V26" s="67"/>
      <c r="W26" s="67"/>
      <c r="X26" s="67"/>
      <c r="Y26" s="67"/>
      <c r="Z26" s="67"/>
      <c r="AA26" s="67">
        <v>40</v>
      </c>
      <c r="AB26" s="67" t="s">
        <v>388</v>
      </c>
      <c r="AC26" s="67" t="s">
        <v>389</v>
      </c>
      <c r="AD26" s="67" t="s">
        <v>376</v>
      </c>
      <c r="AE26" s="67" t="s">
        <v>389</v>
      </c>
      <c r="AF26" s="67" t="s">
        <v>193</v>
      </c>
      <c r="AG26" s="67" t="s">
        <v>367</v>
      </c>
      <c r="AH26" s="67" t="s">
        <v>368</v>
      </c>
      <c r="AI26" s="67">
        <v>0.15296803652968</v>
      </c>
      <c r="AJ26" s="67" t="s">
        <v>161</v>
      </c>
      <c r="AK26" s="67">
        <v>0.15296803652968</v>
      </c>
      <c r="AL26" s="67" t="s">
        <v>370</v>
      </c>
      <c r="AM26" s="67">
        <v>1</v>
      </c>
    </row>
    <row r="27" spans="2:39">
      <c r="B27" s="67"/>
      <c r="C27" s="67"/>
      <c r="D27" s="67"/>
      <c r="E27" s="67"/>
      <c r="F27" s="67" t="s">
        <v>170</v>
      </c>
      <c r="G27" s="67" t="s">
        <v>371</v>
      </c>
      <c r="H27" s="67"/>
      <c r="I27" s="67">
        <v>1</v>
      </c>
      <c r="J27" s="67"/>
      <c r="K27" s="67"/>
      <c r="L27" s="67"/>
      <c r="M27" s="67"/>
      <c r="N27" s="67">
        <v>6.2009191479800299</v>
      </c>
      <c r="O27" s="67">
        <v>8.1204999999999999E-2</v>
      </c>
      <c r="P27" s="67"/>
      <c r="Q27" s="67"/>
      <c r="R27" s="67"/>
      <c r="S27" s="67"/>
      <c r="T27" s="67">
        <v>35</v>
      </c>
      <c r="U27" s="67"/>
      <c r="V27" s="67"/>
      <c r="W27" s="67"/>
      <c r="X27" s="67"/>
      <c r="Y27" s="67"/>
      <c r="Z27" s="67"/>
      <c r="AA27" s="67">
        <v>40</v>
      </c>
      <c r="AB27" s="67" t="s">
        <v>388</v>
      </c>
      <c r="AC27" s="67" t="s">
        <v>389</v>
      </c>
      <c r="AD27" s="67" t="s">
        <v>376</v>
      </c>
      <c r="AE27" s="67" t="s">
        <v>389</v>
      </c>
      <c r="AF27" s="67" t="s">
        <v>193</v>
      </c>
      <c r="AG27" s="67" t="s">
        <v>367</v>
      </c>
      <c r="AH27" s="67" t="s">
        <v>368</v>
      </c>
      <c r="AI27" s="67">
        <v>0.162100456621005</v>
      </c>
      <c r="AJ27" s="67" t="s">
        <v>161</v>
      </c>
      <c r="AK27" s="67">
        <v>0.162100456621005</v>
      </c>
      <c r="AL27" s="67" t="s">
        <v>370</v>
      </c>
      <c r="AM27" s="67">
        <v>1</v>
      </c>
    </row>
    <row r="28" spans="2:39">
      <c r="B28" s="67"/>
      <c r="C28" s="67"/>
      <c r="D28" s="67"/>
      <c r="E28" s="67"/>
      <c r="F28" s="67" t="s">
        <v>170</v>
      </c>
      <c r="G28" s="67" t="s">
        <v>372</v>
      </c>
      <c r="H28" s="67"/>
      <c r="I28" s="67">
        <v>1</v>
      </c>
      <c r="J28" s="67"/>
      <c r="K28" s="67"/>
      <c r="L28" s="67"/>
      <c r="M28" s="67"/>
      <c r="N28" s="67">
        <v>5.1322847257911004</v>
      </c>
      <c r="O28" s="67">
        <v>6.5559999999999993E-2</v>
      </c>
      <c r="P28" s="67"/>
      <c r="Q28" s="67"/>
      <c r="R28" s="67"/>
      <c r="S28" s="67"/>
      <c r="T28" s="67">
        <v>40</v>
      </c>
      <c r="U28" s="67"/>
      <c r="V28" s="67"/>
      <c r="W28" s="67"/>
      <c r="X28" s="67"/>
      <c r="Y28" s="67"/>
      <c r="Z28" s="67"/>
      <c r="AA28" s="67">
        <v>40</v>
      </c>
      <c r="AB28" s="67" t="s">
        <v>388</v>
      </c>
      <c r="AC28" s="67" t="s">
        <v>389</v>
      </c>
      <c r="AD28" s="67" t="s">
        <v>376</v>
      </c>
      <c r="AE28" s="67" t="s">
        <v>389</v>
      </c>
      <c r="AF28" s="67" t="s">
        <v>193</v>
      </c>
      <c r="AG28" s="67" t="s">
        <v>367</v>
      </c>
      <c r="AH28" s="67" t="s">
        <v>368</v>
      </c>
      <c r="AI28" s="67">
        <v>0.16666666666666699</v>
      </c>
      <c r="AJ28" s="67" t="s">
        <v>161</v>
      </c>
      <c r="AK28" s="67">
        <v>0.16666666666666699</v>
      </c>
      <c r="AL28" s="67" t="s">
        <v>370</v>
      </c>
      <c r="AM28" s="67">
        <v>1</v>
      </c>
    </row>
    <row r="29" spans="2:39">
      <c r="B29" s="67"/>
      <c r="C29" s="67"/>
      <c r="D29" s="67"/>
      <c r="E29" s="67"/>
      <c r="F29" s="67" t="s">
        <v>170</v>
      </c>
      <c r="G29" s="67" t="s">
        <v>373</v>
      </c>
      <c r="H29" s="67"/>
      <c r="I29" s="67">
        <v>1</v>
      </c>
      <c r="J29" s="67"/>
      <c r="K29" s="67"/>
      <c r="L29" s="67"/>
      <c r="M29" s="67"/>
      <c r="N29" s="67">
        <v>4.1527827082407196</v>
      </c>
      <c r="O29" s="67">
        <v>5.5129999999999998E-2</v>
      </c>
      <c r="P29" s="67"/>
      <c r="Q29" s="67"/>
      <c r="R29" s="67"/>
      <c r="S29" s="67"/>
      <c r="T29" s="67">
        <v>40</v>
      </c>
      <c r="U29" s="67"/>
      <c r="V29" s="67"/>
      <c r="W29" s="67"/>
      <c r="X29" s="67"/>
      <c r="Y29" s="67"/>
      <c r="Z29" s="67"/>
      <c r="AA29" s="67">
        <v>40</v>
      </c>
      <c r="AB29" s="67" t="s">
        <v>388</v>
      </c>
      <c r="AC29" s="67" t="s">
        <v>389</v>
      </c>
      <c r="AD29" s="67" t="s">
        <v>376</v>
      </c>
      <c r="AE29" s="67" t="s">
        <v>389</v>
      </c>
      <c r="AF29" s="67" t="s">
        <v>193</v>
      </c>
      <c r="AG29" s="67" t="s">
        <v>367</v>
      </c>
      <c r="AH29" s="67" t="s">
        <v>368</v>
      </c>
      <c r="AI29" s="67">
        <v>0.17237442922374399</v>
      </c>
      <c r="AJ29" s="67" t="s">
        <v>161</v>
      </c>
      <c r="AK29" s="67">
        <v>0.17237442922374399</v>
      </c>
      <c r="AL29" s="67" t="s">
        <v>370</v>
      </c>
      <c r="AM29" s="67">
        <v>1</v>
      </c>
    </row>
    <row r="30" spans="2:39">
      <c r="B30" s="67" t="s">
        <v>390</v>
      </c>
      <c r="C30" s="67" t="s">
        <v>391</v>
      </c>
      <c r="D30" s="67" t="s">
        <v>182</v>
      </c>
      <c r="E30" s="67" t="s">
        <v>28</v>
      </c>
      <c r="F30" s="67" t="s">
        <v>170</v>
      </c>
      <c r="G30" s="67" t="s">
        <v>363</v>
      </c>
      <c r="H30" s="67">
        <v>2020</v>
      </c>
      <c r="I30" s="67">
        <v>1</v>
      </c>
      <c r="J30" s="67"/>
      <c r="K30" s="67"/>
      <c r="L30" s="67"/>
      <c r="M30" s="67"/>
      <c r="N30" s="67">
        <v>10.014945600000001</v>
      </c>
      <c r="O30" s="67">
        <v>9.9978999999999998E-2</v>
      </c>
      <c r="P30" s="67"/>
      <c r="Q30" s="67">
        <v>3.1536000000000002E-2</v>
      </c>
      <c r="R30" s="67"/>
      <c r="S30" s="67">
        <v>0.3</v>
      </c>
      <c r="T30" s="67">
        <v>30</v>
      </c>
      <c r="U30" s="67"/>
      <c r="V30" s="67"/>
      <c r="W30" s="67"/>
      <c r="X30" s="67"/>
      <c r="Y30" s="67"/>
      <c r="Z30" s="67"/>
      <c r="AA30" s="67">
        <v>39</v>
      </c>
      <c r="AB30" s="67" t="s">
        <v>392</v>
      </c>
      <c r="AC30" s="67" t="s">
        <v>389</v>
      </c>
      <c r="AD30" s="67" t="s">
        <v>376</v>
      </c>
      <c r="AE30" s="67" t="s">
        <v>389</v>
      </c>
      <c r="AF30" s="67" t="s">
        <v>193</v>
      </c>
      <c r="AG30" s="67" t="s">
        <v>367</v>
      </c>
      <c r="AH30" s="67" t="s">
        <v>368</v>
      </c>
      <c r="AI30" s="67">
        <v>0.11936662017123301</v>
      </c>
      <c r="AJ30" s="67" t="s">
        <v>161</v>
      </c>
      <c r="AK30" s="67">
        <v>0.11936662017123301</v>
      </c>
      <c r="AL30" s="67" t="s">
        <v>370</v>
      </c>
      <c r="AM30" s="67">
        <v>2</v>
      </c>
    </row>
    <row r="31" spans="2:39">
      <c r="B31" s="67"/>
      <c r="C31" s="67"/>
      <c r="D31" s="67"/>
      <c r="E31" s="67"/>
      <c r="F31" s="67" t="s">
        <v>170</v>
      </c>
      <c r="G31" s="67" t="s">
        <v>371</v>
      </c>
      <c r="H31" s="67"/>
      <c r="I31" s="67">
        <v>1</v>
      </c>
      <c r="J31" s="67"/>
      <c r="K31" s="67"/>
      <c r="L31" s="67"/>
      <c r="M31" s="67"/>
      <c r="N31" s="67">
        <v>5.9876163263341899</v>
      </c>
      <c r="O31" s="67">
        <v>8.5227999999999998E-2</v>
      </c>
      <c r="P31" s="67"/>
      <c r="Q31" s="67"/>
      <c r="R31" s="67"/>
      <c r="S31" s="67"/>
      <c r="T31" s="67">
        <v>35</v>
      </c>
      <c r="U31" s="67"/>
      <c r="V31" s="67"/>
      <c r="W31" s="67"/>
      <c r="X31" s="67"/>
      <c r="Y31" s="67"/>
      <c r="Z31" s="67"/>
      <c r="AA31" s="67">
        <v>39</v>
      </c>
      <c r="AB31" s="67" t="s">
        <v>392</v>
      </c>
      <c r="AC31" s="67" t="s">
        <v>389</v>
      </c>
      <c r="AD31" s="67" t="s">
        <v>376</v>
      </c>
      <c r="AE31" s="67" t="s">
        <v>389</v>
      </c>
      <c r="AF31" s="67" t="s">
        <v>193</v>
      </c>
      <c r="AG31" s="67" t="s">
        <v>367</v>
      </c>
      <c r="AH31" s="67" t="s">
        <v>368</v>
      </c>
      <c r="AI31" s="67">
        <v>0.128924292071918</v>
      </c>
      <c r="AJ31" s="67" t="s">
        <v>161</v>
      </c>
      <c r="AK31" s="67">
        <v>0.128924292071918</v>
      </c>
      <c r="AL31" s="67" t="s">
        <v>370</v>
      </c>
      <c r="AM31" s="67">
        <v>2</v>
      </c>
    </row>
    <row r="32" spans="2:39">
      <c r="B32" s="67"/>
      <c r="C32" s="67"/>
      <c r="D32" s="67"/>
      <c r="E32" s="67"/>
      <c r="F32" s="67" t="s">
        <v>170</v>
      </c>
      <c r="G32" s="67" t="s">
        <v>372</v>
      </c>
      <c r="H32" s="67"/>
      <c r="I32" s="67">
        <v>1</v>
      </c>
      <c r="J32" s="67"/>
      <c r="K32" s="67"/>
      <c r="L32" s="67"/>
      <c r="M32" s="67"/>
      <c r="N32" s="67">
        <v>4.7061221381957399</v>
      </c>
      <c r="O32" s="67">
        <v>6.8837999999999996E-2</v>
      </c>
      <c r="P32" s="67"/>
      <c r="Q32" s="67"/>
      <c r="R32" s="67"/>
      <c r="S32" s="67"/>
      <c r="T32" s="67">
        <v>40</v>
      </c>
      <c r="U32" s="67"/>
      <c r="V32" s="67"/>
      <c r="W32" s="67"/>
      <c r="X32" s="67"/>
      <c r="Y32" s="67"/>
      <c r="Z32" s="67"/>
      <c r="AA32" s="67">
        <v>39</v>
      </c>
      <c r="AB32" s="67" t="s">
        <v>392</v>
      </c>
      <c r="AC32" s="67" t="s">
        <v>389</v>
      </c>
      <c r="AD32" s="67" t="s">
        <v>376</v>
      </c>
      <c r="AE32" s="67" t="s">
        <v>389</v>
      </c>
      <c r="AF32" s="67" t="s">
        <v>193</v>
      </c>
      <c r="AG32" s="67" t="s">
        <v>367</v>
      </c>
      <c r="AH32" s="67" t="s">
        <v>368</v>
      </c>
      <c r="AI32" s="67">
        <v>0.13310915497602699</v>
      </c>
      <c r="AJ32" s="67" t="s">
        <v>161</v>
      </c>
      <c r="AK32" s="67">
        <v>0.13310915497602699</v>
      </c>
      <c r="AL32" s="67" t="s">
        <v>370</v>
      </c>
      <c r="AM32" s="67">
        <v>2</v>
      </c>
    </row>
    <row r="33" spans="2:39">
      <c r="B33" s="67"/>
      <c r="C33" s="67"/>
      <c r="D33" s="67"/>
      <c r="E33" s="67"/>
      <c r="F33" s="67" t="s">
        <v>170</v>
      </c>
      <c r="G33" s="67" t="s">
        <v>373</v>
      </c>
      <c r="H33" s="67"/>
      <c r="I33" s="67">
        <v>1</v>
      </c>
      <c r="J33" s="67"/>
      <c r="K33" s="67"/>
      <c r="L33" s="67"/>
      <c r="M33" s="67"/>
      <c r="N33" s="67">
        <v>3.6806998715803201</v>
      </c>
      <c r="O33" s="67">
        <v>5.81845E-2</v>
      </c>
      <c r="P33" s="67"/>
      <c r="Q33" s="67"/>
      <c r="R33" s="67"/>
      <c r="S33" s="67"/>
      <c r="T33" s="67">
        <v>40</v>
      </c>
      <c r="U33" s="67"/>
      <c r="V33" s="67"/>
      <c r="W33" s="67"/>
      <c r="X33" s="67"/>
      <c r="Y33" s="67"/>
      <c r="Z33" s="67"/>
      <c r="AA33" s="67">
        <v>39</v>
      </c>
      <c r="AB33" s="67" t="s">
        <v>392</v>
      </c>
      <c r="AC33" s="67" t="s">
        <v>389</v>
      </c>
      <c r="AD33" s="67" t="s">
        <v>376</v>
      </c>
      <c r="AE33" s="67" t="s">
        <v>389</v>
      </c>
      <c r="AF33" s="67" t="s">
        <v>193</v>
      </c>
      <c r="AG33" s="67" t="s">
        <v>367</v>
      </c>
      <c r="AH33" s="67" t="s">
        <v>368</v>
      </c>
      <c r="AI33" s="67">
        <v>0.13735564458904101</v>
      </c>
      <c r="AJ33" s="67" t="s">
        <v>161</v>
      </c>
      <c r="AK33" s="67">
        <v>0.13735564458904101</v>
      </c>
      <c r="AL33" s="67" t="s">
        <v>370</v>
      </c>
      <c r="AM33" s="67">
        <v>2</v>
      </c>
    </row>
    <row r="34" spans="2:39">
      <c r="B34" s="67" t="s">
        <v>393</v>
      </c>
      <c r="C34" s="67" t="s">
        <v>394</v>
      </c>
      <c r="D34" s="67" t="s">
        <v>182</v>
      </c>
      <c r="E34" s="67" t="s">
        <v>28</v>
      </c>
      <c r="F34" s="67" t="s">
        <v>170</v>
      </c>
      <c r="G34" s="67" t="s">
        <v>363</v>
      </c>
      <c r="H34" s="67">
        <v>2020</v>
      </c>
      <c r="I34" s="67">
        <v>1</v>
      </c>
      <c r="J34" s="67"/>
      <c r="K34" s="67"/>
      <c r="L34" s="67"/>
      <c r="M34" s="67"/>
      <c r="N34" s="67">
        <v>11.771000000000001</v>
      </c>
      <c r="O34" s="67">
        <v>0.1173375</v>
      </c>
      <c r="P34" s="67"/>
      <c r="Q34" s="67">
        <v>3.1536000000000002E-2</v>
      </c>
      <c r="R34" s="67"/>
      <c r="S34" s="67">
        <v>0.3</v>
      </c>
      <c r="T34" s="67">
        <v>30</v>
      </c>
      <c r="U34" s="67"/>
      <c r="V34" s="67"/>
      <c r="W34" s="67"/>
      <c r="X34" s="67"/>
      <c r="Y34" s="67"/>
      <c r="Z34" s="67"/>
      <c r="AA34" s="67">
        <v>38</v>
      </c>
      <c r="AB34" s="67" t="s">
        <v>395</v>
      </c>
      <c r="AC34" s="67" t="s">
        <v>389</v>
      </c>
      <c r="AD34" s="67" t="s">
        <v>376</v>
      </c>
      <c r="AE34" s="67" t="s">
        <v>389</v>
      </c>
      <c r="AF34" s="67" t="s">
        <v>193</v>
      </c>
      <c r="AG34" s="67" t="s">
        <v>367</v>
      </c>
      <c r="AH34" s="67" t="s">
        <v>368</v>
      </c>
      <c r="AI34" s="67">
        <v>0.112038453133562</v>
      </c>
      <c r="AJ34" s="67" t="s">
        <v>161</v>
      </c>
      <c r="AK34" s="67">
        <v>0.112038453133562</v>
      </c>
      <c r="AL34" s="67" t="s">
        <v>370</v>
      </c>
      <c r="AM34" s="67">
        <v>3</v>
      </c>
    </row>
    <row r="35" spans="2:39">
      <c r="B35" s="67"/>
      <c r="C35" s="67"/>
      <c r="D35" s="67"/>
      <c r="E35" s="67"/>
      <c r="F35" s="67" t="s">
        <v>170</v>
      </c>
      <c r="G35" s="67" t="s">
        <v>371</v>
      </c>
      <c r="H35" s="67"/>
      <c r="I35" s="67">
        <v>1</v>
      </c>
      <c r="J35" s="67"/>
      <c r="K35" s="67"/>
      <c r="L35" s="67"/>
      <c r="M35" s="67"/>
      <c r="N35" s="67">
        <v>8.4068172743686205</v>
      </c>
      <c r="O35" s="67">
        <v>0.10012799999999999</v>
      </c>
      <c r="P35" s="67"/>
      <c r="Q35" s="67"/>
      <c r="R35" s="67"/>
      <c r="S35" s="67"/>
      <c r="T35" s="67">
        <v>35</v>
      </c>
      <c r="U35" s="67"/>
      <c r="V35" s="67"/>
      <c r="W35" s="67"/>
      <c r="X35" s="67"/>
      <c r="Y35" s="67"/>
      <c r="Z35" s="67"/>
      <c r="AA35" s="67">
        <v>38</v>
      </c>
      <c r="AB35" s="67" t="s">
        <v>395</v>
      </c>
      <c r="AC35" s="67" t="s">
        <v>389</v>
      </c>
      <c r="AD35" s="67" t="s">
        <v>376</v>
      </c>
      <c r="AE35" s="67" t="s">
        <v>389</v>
      </c>
      <c r="AF35" s="67" t="s">
        <v>193</v>
      </c>
      <c r="AG35" s="67" t="s">
        <v>367</v>
      </c>
      <c r="AH35" s="67" t="s">
        <v>368</v>
      </c>
      <c r="AI35" s="67">
        <v>0.119007038835616</v>
      </c>
      <c r="AJ35" s="67" t="s">
        <v>161</v>
      </c>
      <c r="AK35" s="67">
        <v>0.119007038835616</v>
      </c>
      <c r="AL35" s="67" t="s">
        <v>370</v>
      </c>
      <c r="AM35" s="67">
        <v>3</v>
      </c>
    </row>
    <row r="36" spans="2:39">
      <c r="B36" s="67"/>
      <c r="C36" s="67"/>
      <c r="D36" s="67"/>
      <c r="E36" s="67"/>
      <c r="F36" s="67" t="s">
        <v>170</v>
      </c>
      <c r="G36" s="67" t="s">
        <v>372</v>
      </c>
      <c r="H36" s="67"/>
      <c r="I36" s="67">
        <v>1</v>
      </c>
      <c r="J36" s="67"/>
      <c r="K36" s="67"/>
      <c r="L36" s="67"/>
      <c r="M36" s="67"/>
      <c r="N36" s="67">
        <v>6.4774593743010804</v>
      </c>
      <c r="O36" s="67">
        <v>8.0571749999999998E-2</v>
      </c>
      <c r="P36" s="67"/>
      <c r="Q36" s="67"/>
      <c r="R36" s="67"/>
      <c r="S36" s="67"/>
      <c r="T36" s="67">
        <v>40</v>
      </c>
      <c r="U36" s="67"/>
      <c r="V36" s="67"/>
      <c r="W36" s="67"/>
      <c r="X36" s="67"/>
      <c r="Y36" s="67"/>
      <c r="Z36" s="67"/>
      <c r="AA36" s="67">
        <v>38</v>
      </c>
      <c r="AB36" s="67" t="s">
        <v>395</v>
      </c>
      <c r="AC36" s="67" t="s">
        <v>389</v>
      </c>
      <c r="AD36" s="67" t="s">
        <v>376</v>
      </c>
      <c r="AE36" s="67" t="s">
        <v>389</v>
      </c>
      <c r="AF36" s="67" t="s">
        <v>193</v>
      </c>
      <c r="AG36" s="67" t="s">
        <v>367</v>
      </c>
      <c r="AH36" s="67" t="s">
        <v>368</v>
      </c>
      <c r="AI36" s="67">
        <v>0.12296006984589</v>
      </c>
      <c r="AJ36" s="67" t="s">
        <v>161</v>
      </c>
      <c r="AK36" s="67">
        <v>0.12296006984589</v>
      </c>
      <c r="AL36" s="67" t="s">
        <v>370</v>
      </c>
      <c r="AM36" s="67">
        <v>3</v>
      </c>
    </row>
    <row r="37" spans="2:39">
      <c r="B37" s="67"/>
      <c r="C37" s="67"/>
      <c r="D37" s="67"/>
      <c r="E37" s="67"/>
      <c r="F37" s="67" t="s">
        <v>170</v>
      </c>
      <c r="G37" s="67" t="s">
        <v>373</v>
      </c>
      <c r="H37" s="67"/>
      <c r="I37" s="67">
        <v>1</v>
      </c>
      <c r="J37" s="67"/>
      <c r="K37" s="67"/>
      <c r="L37" s="67"/>
      <c r="M37" s="67"/>
      <c r="N37" s="67">
        <v>4.3768426652281596</v>
      </c>
      <c r="O37" s="67">
        <v>6.8055749999999998E-2</v>
      </c>
      <c r="P37" s="67"/>
      <c r="Q37" s="67"/>
      <c r="R37" s="67"/>
      <c r="S37" s="67"/>
      <c r="T37" s="67">
        <v>40</v>
      </c>
      <c r="U37" s="67"/>
      <c r="V37" s="67"/>
      <c r="W37" s="67"/>
      <c r="X37" s="67"/>
      <c r="Y37" s="67"/>
      <c r="Z37" s="67"/>
      <c r="AA37" s="67">
        <v>38</v>
      </c>
      <c r="AB37" s="67" t="s">
        <v>395</v>
      </c>
      <c r="AC37" s="67" t="s">
        <v>389</v>
      </c>
      <c r="AD37" s="67" t="s">
        <v>376</v>
      </c>
      <c r="AE37" s="67" t="s">
        <v>389</v>
      </c>
      <c r="AF37" s="67" t="s">
        <v>193</v>
      </c>
      <c r="AG37" s="67" t="s">
        <v>367</v>
      </c>
      <c r="AH37" s="67" t="s">
        <v>368</v>
      </c>
      <c r="AI37" s="67">
        <v>0.128351949226027</v>
      </c>
      <c r="AJ37" s="67" t="s">
        <v>161</v>
      </c>
      <c r="AK37" s="67">
        <v>0.128351949226027</v>
      </c>
      <c r="AL37" s="67" t="s">
        <v>370</v>
      </c>
      <c r="AM37" s="67">
        <v>3</v>
      </c>
    </row>
    <row r="38" spans="2:39">
      <c r="B38" s="67" t="s">
        <v>2212</v>
      </c>
      <c r="C38" s="67" t="s">
        <v>396</v>
      </c>
      <c r="D38" s="67" t="s">
        <v>184</v>
      </c>
      <c r="E38" s="67" t="s">
        <v>28</v>
      </c>
      <c r="F38" s="67" t="s">
        <v>170</v>
      </c>
      <c r="G38" s="67" t="s">
        <v>363</v>
      </c>
      <c r="H38" s="67">
        <v>2020</v>
      </c>
      <c r="I38" s="67">
        <v>1</v>
      </c>
      <c r="J38" s="67"/>
      <c r="K38" s="67"/>
      <c r="L38" s="67"/>
      <c r="M38" s="67"/>
      <c r="N38" s="67">
        <v>34.270000000000003</v>
      </c>
      <c r="O38" s="67"/>
      <c r="P38" s="67">
        <v>41.3888888888889</v>
      </c>
      <c r="Q38" s="67">
        <v>3.1536000000000002E-2</v>
      </c>
      <c r="R38" s="67"/>
      <c r="S38" s="67">
        <v>1</v>
      </c>
      <c r="T38" s="67">
        <v>10</v>
      </c>
      <c r="U38" s="67">
        <v>3</v>
      </c>
      <c r="V38" s="67"/>
      <c r="W38" s="67"/>
      <c r="X38" s="67"/>
      <c r="Y38" s="67"/>
      <c r="Z38" s="67"/>
      <c r="AA38" s="67">
        <v>41</v>
      </c>
      <c r="AB38" s="67" t="s">
        <v>397</v>
      </c>
      <c r="AC38" s="67" t="s">
        <v>398</v>
      </c>
      <c r="AD38" s="67" t="s">
        <v>376</v>
      </c>
      <c r="AE38" s="67" t="s">
        <v>398</v>
      </c>
      <c r="AF38" s="67" t="s">
        <v>199</v>
      </c>
      <c r="AG38" s="67" t="s">
        <v>367</v>
      </c>
      <c r="AH38" s="67" t="s">
        <v>368</v>
      </c>
      <c r="AI38" s="67">
        <v>0.17123287671232901</v>
      </c>
      <c r="AJ38" s="67" t="s">
        <v>399</v>
      </c>
      <c r="AK38" s="67">
        <v>0.9</v>
      </c>
      <c r="AL38" s="67" t="s">
        <v>370</v>
      </c>
      <c r="AM38" s="67">
        <v>1</v>
      </c>
    </row>
    <row r="39" spans="2:39">
      <c r="B39" s="67" t="s">
        <v>2119</v>
      </c>
      <c r="C39" s="67"/>
      <c r="D39" s="67"/>
      <c r="E39" s="67"/>
      <c r="F39" s="67" t="s">
        <v>170</v>
      </c>
      <c r="G39" s="67" t="s">
        <v>371</v>
      </c>
      <c r="H39" s="67"/>
      <c r="I39" s="67">
        <v>1</v>
      </c>
      <c r="J39" s="67"/>
      <c r="K39" s="67"/>
      <c r="L39" s="67"/>
      <c r="M39" s="67"/>
      <c r="N39" s="67">
        <v>28.31</v>
      </c>
      <c r="O39" s="67"/>
      <c r="P39" s="67">
        <v>31.0416666666667</v>
      </c>
      <c r="Q39" s="67"/>
      <c r="R39" s="67"/>
      <c r="S39" s="67"/>
      <c r="T39" s="67">
        <v>20</v>
      </c>
      <c r="U39" s="67">
        <v>3</v>
      </c>
      <c r="V39" s="67"/>
      <c r="W39" s="67"/>
      <c r="X39" s="67"/>
      <c r="Y39" s="67"/>
      <c r="Z39" s="67"/>
      <c r="AA39" s="67">
        <v>41</v>
      </c>
      <c r="AB39" s="67" t="s">
        <v>397</v>
      </c>
      <c r="AC39" s="67" t="s">
        <v>398</v>
      </c>
      <c r="AD39" s="67" t="s">
        <v>376</v>
      </c>
      <c r="AE39" s="67" t="s">
        <v>398</v>
      </c>
      <c r="AF39" s="67" t="s">
        <v>199</v>
      </c>
      <c r="AG39" s="67" t="s">
        <v>367</v>
      </c>
      <c r="AH39" s="67" t="s">
        <v>368</v>
      </c>
      <c r="AI39" s="67">
        <v>0.28538812785388101</v>
      </c>
      <c r="AJ39" s="67" t="s">
        <v>399</v>
      </c>
      <c r="AK39" s="67">
        <v>0.95</v>
      </c>
      <c r="AL39" s="67" t="s">
        <v>370</v>
      </c>
      <c r="AM39" s="67">
        <v>1</v>
      </c>
    </row>
    <row r="40" spans="2:39">
      <c r="B40" s="67" t="s">
        <v>2119</v>
      </c>
      <c r="C40" s="67"/>
      <c r="D40" s="67"/>
      <c r="E40" s="67"/>
      <c r="F40" s="67" t="s">
        <v>170</v>
      </c>
      <c r="G40" s="67" t="s">
        <v>372</v>
      </c>
      <c r="H40" s="67"/>
      <c r="I40" s="67">
        <v>1</v>
      </c>
      <c r="J40" s="67"/>
      <c r="K40" s="67"/>
      <c r="L40" s="67"/>
      <c r="M40" s="67"/>
      <c r="N40" s="67">
        <v>16.39</v>
      </c>
      <c r="O40" s="67"/>
      <c r="P40" s="67">
        <v>20.6944444444444</v>
      </c>
      <c r="Q40" s="67"/>
      <c r="R40" s="67"/>
      <c r="S40" s="67"/>
      <c r="T40" s="67">
        <v>25</v>
      </c>
      <c r="U40" s="67">
        <v>3</v>
      </c>
      <c r="V40" s="67"/>
      <c r="W40" s="67"/>
      <c r="X40" s="67"/>
      <c r="Y40" s="67"/>
      <c r="Z40" s="67"/>
      <c r="AA40" s="67">
        <v>41</v>
      </c>
      <c r="AB40" s="67" t="s">
        <v>397</v>
      </c>
      <c r="AC40" s="67" t="s">
        <v>398</v>
      </c>
      <c r="AD40" s="67" t="s">
        <v>376</v>
      </c>
      <c r="AE40" s="67" t="s">
        <v>398</v>
      </c>
      <c r="AF40" s="67" t="s">
        <v>199</v>
      </c>
      <c r="AG40" s="67" t="s">
        <v>367</v>
      </c>
      <c r="AH40" s="67" t="s">
        <v>368</v>
      </c>
      <c r="AI40" s="67">
        <v>0.39954337899543402</v>
      </c>
      <c r="AJ40" s="67" t="s">
        <v>399</v>
      </c>
      <c r="AK40" s="67">
        <v>0.97</v>
      </c>
      <c r="AL40" s="67" t="s">
        <v>370</v>
      </c>
      <c r="AM40" s="67">
        <v>1</v>
      </c>
    </row>
    <row r="41" spans="2:39">
      <c r="B41" s="67" t="s">
        <v>2119</v>
      </c>
      <c r="C41" s="67"/>
      <c r="D41" s="67"/>
      <c r="E41" s="67"/>
      <c r="F41" s="67" t="s">
        <v>170</v>
      </c>
      <c r="G41" s="67" t="s">
        <v>373</v>
      </c>
      <c r="H41" s="67"/>
      <c r="I41" s="67">
        <v>1</v>
      </c>
      <c r="J41" s="67"/>
      <c r="K41" s="67"/>
      <c r="L41" s="67"/>
      <c r="M41" s="67"/>
      <c r="N41" s="67">
        <v>11.92</v>
      </c>
      <c r="O41" s="67"/>
      <c r="P41" s="67">
        <v>14.4861111111111</v>
      </c>
      <c r="Q41" s="67"/>
      <c r="R41" s="67"/>
      <c r="S41" s="67"/>
      <c r="T41" s="67">
        <v>30</v>
      </c>
      <c r="U41" s="67">
        <v>3</v>
      </c>
      <c r="V41" s="67"/>
      <c r="W41" s="67"/>
      <c r="X41" s="67"/>
      <c r="Y41" s="67"/>
      <c r="Z41" s="67"/>
      <c r="AA41" s="67">
        <v>41</v>
      </c>
      <c r="AB41" s="67" t="s">
        <v>397</v>
      </c>
      <c r="AC41" s="67" t="s">
        <v>398</v>
      </c>
      <c r="AD41" s="67" t="s">
        <v>376</v>
      </c>
      <c r="AE41" s="67" t="s">
        <v>398</v>
      </c>
      <c r="AF41" s="67" t="s">
        <v>199</v>
      </c>
      <c r="AG41" s="67" t="s">
        <v>367</v>
      </c>
      <c r="AH41" s="67" t="s">
        <v>368</v>
      </c>
      <c r="AI41" s="67">
        <v>0.51369863013698602</v>
      </c>
      <c r="AJ41" s="67" t="s">
        <v>399</v>
      </c>
      <c r="AK41" s="67">
        <v>0.98</v>
      </c>
      <c r="AL41" s="67" t="s">
        <v>370</v>
      </c>
      <c r="AM41" s="67">
        <v>1</v>
      </c>
    </row>
    <row r="42" spans="2:39">
      <c r="B42" s="67" t="s">
        <v>400</v>
      </c>
      <c r="C42" s="67" t="s">
        <v>401</v>
      </c>
      <c r="D42" s="67" t="s">
        <v>37</v>
      </c>
      <c r="E42" s="67" t="s">
        <v>28</v>
      </c>
      <c r="F42" s="67" t="s">
        <v>170</v>
      </c>
      <c r="G42" s="67" t="s">
        <v>363</v>
      </c>
      <c r="H42" s="67">
        <v>2020</v>
      </c>
      <c r="I42" s="67">
        <v>0.35</v>
      </c>
      <c r="J42" s="67"/>
      <c r="K42" s="67"/>
      <c r="L42" s="67"/>
      <c r="M42" s="67"/>
      <c r="N42" s="67">
        <v>2.6074999999999999</v>
      </c>
      <c r="O42" s="67">
        <v>6.5559999999999993E-2</v>
      </c>
      <c r="P42" s="67">
        <v>12.4166666666667</v>
      </c>
      <c r="Q42" s="67">
        <v>3.1536000000000002E-2</v>
      </c>
      <c r="R42" s="67">
        <v>0.9</v>
      </c>
      <c r="S42" s="67">
        <v>1</v>
      </c>
      <c r="T42" s="67">
        <v>25</v>
      </c>
      <c r="U42" s="67">
        <v>1</v>
      </c>
      <c r="V42" s="67">
        <v>942</v>
      </c>
      <c r="W42" s="67">
        <v>24</v>
      </c>
      <c r="X42" s="67">
        <v>2.1</v>
      </c>
      <c r="Y42" s="67">
        <v>23</v>
      </c>
      <c r="Z42" s="67">
        <v>5</v>
      </c>
      <c r="AA42" s="67">
        <v>50</v>
      </c>
      <c r="AB42" s="67" t="s">
        <v>402</v>
      </c>
      <c r="AC42" s="67" t="s">
        <v>365</v>
      </c>
      <c r="AD42" s="67" t="s">
        <v>366</v>
      </c>
      <c r="AE42" s="67" t="s">
        <v>131</v>
      </c>
      <c r="AF42" s="67" t="s">
        <v>135</v>
      </c>
      <c r="AG42" s="67" t="s">
        <v>367</v>
      </c>
      <c r="AH42" s="67" t="s">
        <v>368</v>
      </c>
      <c r="AI42" s="67"/>
      <c r="AJ42" s="67" t="s">
        <v>369</v>
      </c>
      <c r="AK42" s="67">
        <v>0.9</v>
      </c>
      <c r="AL42" s="67" t="s">
        <v>370</v>
      </c>
      <c r="AM42" s="67">
        <v>1</v>
      </c>
    </row>
    <row r="43" spans="2:39">
      <c r="B43" s="67"/>
      <c r="C43" s="67"/>
      <c r="D43" s="67"/>
      <c r="E43" s="67"/>
      <c r="F43" s="67" t="s">
        <v>170</v>
      </c>
      <c r="G43" s="67" t="s">
        <v>371</v>
      </c>
      <c r="H43" s="67"/>
      <c r="I43" s="67">
        <v>0.35</v>
      </c>
      <c r="J43" s="67"/>
      <c r="K43" s="67"/>
      <c r="L43" s="67"/>
      <c r="M43" s="67"/>
      <c r="N43" s="67">
        <v>2.5553499999999998</v>
      </c>
      <c r="O43" s="67">
        <v>6.5559999999999993E-2</v>
      </c>
      <c r="P43" s="67">
        <v>12.4166666666667</v>
      </c>
      <c r="Q43" s="67"/>
      <c r="R43" s="67">
        <v>0.9</v>
      </c>
      <c r="S43" s="67"/>
      <c r="T43" s="67">
        <v>25</v>
      </c>
      <c r="U43" s="67">
        <v>1</v>
      </c>
      <c r="V43" s="67">
        <v>942</v>
      </c>
      <c r="W43" s="67">
        <v>24</v>
      </c>
      <c r="X43" s="67">
        <v>2.1</v>
      </c>
      <c r="Y43" s="67">
        <v>23</v>
      </c>
      <c r="Z43" s="67">
        <v>5</v>
      </c>
      <c r="AA43" s="67">
        <v>50</v>
      </c>
      <c r="AB43" s="67" t="s">
        <v>402</v>
      </c>
      <c r="AC43" s="67" t="s">
        <v>365</v>
      </c>
      <c r="AD43" s="67" t="s">
        <v>366</v>
      </c>
      <c r="AE43" s="67" t="s">
        <v>131</v>
      </c>
      <c r="AF43" s="67" t="s">
        <v>135</v>
      </c>
      <c r="AG43" s="67" t="s">
        <v>367</v>
      </c>
      <c r="AH43" s="67" t="s">
        <v>368</v>
      </c>
      <c r="AI43" s="67"/>
      <c r="AJ43" s="67" t="s">
        <v>369</v>
      </c>
      <c r="AK43" s="67">
        <v>0.9</v>
      </c>
      <c r="AL43" s="67" t="s">
        <v>370</v>
      </c>
      <c r="AM43" s="67">
        <v>1</v>
      </c>
    </row>
    <row r="44" spans="2:39">
      <c r="B44" s="67"/>
      <c r="C44" s="67"/>
      <c r="D44" s="67"/>
      <c r="E44" s="67"/>
      <c r="F44" s="67" t="s">
        <v>170</v>
      </c>
      <c r="G44" s="67" t="s">
        <v>372</v>
      </c>
      <c r="H44" s="67"/>
      <c r="I44" s="67">
        <v>0.35</v>
      </c>
      <c r="J44" s="67"/>
      <c r="K44" s="67"/>
      <c r="L44" s="67"/>
      <c r="M44" s="67"/>
      <c r="N44" s="67">
        <v>2.5553499999999998</v>
      </c>
      <c r="O44" s="67">
        <v>6.2937599999999996E-2</v>
      </c>
      <c r="P44" s="67">
        <v>12.4166666666667</v>
      </c>
      <c r="Q44" s="67"/>
      <c r="R44" s="67">
        <v>0.9</v>
      </c>
      <c r="S44" s="67"/>
      <c r="T44" s="67">
        <v>25</v>
      </c>
      <c r="U44" s="67">
        <v>1</v>
      </c>
      <c r="V44" s="67">
        <v>942</v>
      </c>
      <c r="W44" s="67">
        <v>24</v>
      </c>
      <c r="X44" s="67">
        <v>2.1</v>
      </c>
      <c r="Y44" s="67">
        <v>23</v>
      </c>
      <c r="Z44" s="67">
        <v>5</v>
      </c>
      <c r="AA44" s="67">
        <v>50</v>
      </c>
      <c r="AB44" s="67" t="s">
        <v>402</v>
      </c>
      <c r="AC44" s="67" t="s">
        <v>365</v>
      </c>
      <c r="AD44" s="67" t="s">
        <v>366</v>
      </c>
      <c r="AE44" s="67" t="s">
        <v>131</v>
      </c>
      <c r="AF44" s="67" t="s">
        <v>135</v>
      </c>
      <c r="AG44" s="67" t="s">
        <v>367</v>
      </c>
      <c r="AH44" s="67" t="s">
        <v>368</v>
      </c>
      <c r="AI44" s="67"/>
      <c r="AJ44" s="67" t="s">
        <v>369</v>
      </c>
      <c r="AK44" s="67">
        <v>0.9</v>
      </c>
      <c r="AL44" s="67" t="s">
        <v>370</v>
      </c>
      <c r="AM44" s="67">
        <v>1</v>
      </c>
    </row>
    <row r="45" spans="2:39">
      <c r="B45" s="67"/>
      <c r="C45" s="67"/>
      <c r="D45" s="67"/>
      <c r="E45" s="67"/>
      <c r="F45" s="67" t="s">
        <v>170</v>
      </c>
      <c r="G45" s="67" t="s">
        <v>373</v>
      </c>
      <c r="H45" s="67"/>
      <c r="I45" s="67">
        <v>0.35</v>
      </c>
      <c r="J45" s="67"/>
      <c r="K45" s="67"/>
      <c r="L45" s="67"/>
      <c r="M45" s="67"/>
      <c r="N45" s="67">
        <v>2.5032000000000001</v>
      </c>
      <c r="O45" s="67">
        <v>6.0315199999999999E-2</v>
      </c>
      <c r="P45" s="67">
        <v>12.4166666666667</v>
      </c>
      <c r="Q45" s="67"/>
      <c r="R45" s="67">
        <v>0.9</v>
      </c>
      <c r="S45" s="67"/>
      <c r="T45" s="67">
        <v>25</v>
      </c>
      <c r="U45" s="67">
        <v>1</v>
      </c>
      <c r="V45" s="67">
        <v>942</v>
      </c>
      <c r="W45" s="67">
        <v>24</v>
      </c>
      <c r="X45" s="67">
        <v>2.1</v>
      </c>
      <c r="Y45" s="67">
        <v>23</v>
      </c>
      <c r="Z45" s="67">
        <v>5</v>
      </c>
      <c r="AA45" s="67">
        <v>50</v>
      </c>
      <c r="AB45" s="67" t="s">
        <v>402</v>
      </c>
      <c r="AC45" s="67" t="s">
        <v>365</v>
      </c>
      <c r="AD45" s="67" t="s">
        <v>366</v>
      </c>
      <c r="AE45" s="67" t="s">
        <v>131</v>
      </c>
      <c r="AF45" s="67" t="s">
        <v>135</v>
      </c>
      <c r="AG45" s="67" t="s">
        <v>367</v>
      </c>
      <c r="AH45" s="67" t="s">
        <v>368</v>
      </c>
      <c r="AI45" s="67"/>
      <c r="AJ45" s="67" t="s">
        <v>369</v>
      </c>
      <c r="AK45" s="67">
        <v>0.9</v>
      </c>
      <c r="AL45" s="67" t="s">
        <v>370</v>
      </c>
      <c r="AM45" s="67">
        <v>1</v>
      </c>
    </row>
    <row r="46" spans="2:39">
      <c r="B46" s="67" t="s">
        <v>403</v>
      </c>
      <c r="C46" s="67" t="s">
        <v>404</v>
      </c>
      <c r="D46" s="67" t="s">
        <v>339</v>
      </c>
      <c r="E46" s="67" t="s">
        <v>28</v>
      </c>
      <c r="F46" s="67" t="s">
        <v>170</v>
      </c>
      <c r="G46" s="67" t="s">
        <v>363</v>
      </c>
      <c r="H46" s="67">
        <v>2020</v>
      </c>
      <c r="I46" s="67">
        <v>0.46</v>
      </c>
      <c r="J46" s="67"/>
      <c r="K46" s="67"/>
      <c r="L46" s="67"/>
      <c r="M46" s="67"/>
      <c r="N46" s="67">
        <v>3.7995000000000001</v>
      </c>
      <c r="O46" s="67">
        <v>4.8425000000000003E-2</v>
      </c>
      <c r="P46" s="67">
        <v>12.4166666666667</v>
      </c>
      <c r="Q46" s="67">
        <v>3.1536000000000002E-2</v>
      </c>
      <c r="R46" s="67">
        <v>0.9</v>
      </c>
      <c r="S46" s="67">
        <v>1</v>
      </c>
      <c r="T46" s="67">
        <v>25</v>
      </c>
      <c r="U46" s="67">
        <v>1</v>
      </c>
      <c r="V46" s="67">
        <v>75</v>
      </c>
      <c r="W46" s="67">
        <v>315</v>
      </c>
      <c r="X46" s="67">
        <v>0.6</v>
      </c>
      <c r="Y46" s="67"/>
      <c r="Z46" s="67">
        <v>0.76</v>
      </c>
      <c r="AA46" s="67">
        <v>51</v>
      </c>
      <c r="AB46" s="67" t="s">
        <v>405</v>
      </c>
      <c r="AC46" s="67" t="s">
        <v>365</v>
      </c>
      <c r="AD46" s="67" t="s">
        <v>366</v>
      </c>
      <c r="AE46" s="67" t="s">
        <v>406</v>
      </c>
      <c r="AF46" s="67" t="s">
        <v>136</v>
      </c>
      <c r="AG46" s="67" t="s">
        <v>367</v>
      </c>
      <c r="AH46" s="67" t="s">
        <v>368</v>
      </c>
      <c r="AI46" s="67"/>
      <c r="AJ46" s="67" t="s">
        <v>369</v>
      </c>
      <c r="AK46" s="67">
        <v>0.9</v>
      </c>
      <c r="AL46" s="67" t="s">
        <v>370</v>
      </c>
      <c r="AM46" s="67">
        <v>1</v>
      </c>
    </row>
    <row r="47" spans="2:39">
      <c r="B47" s="67"/>
      <c r="C47" s="67"/>
      <c r="D47" s="67"/>
      <c r="E47" s="67"/>
      <c r="F47" s="67" t="s">
        <v>170</v>
      </c>
      <c r="G47" s="67" t="s">
        <v>371</v>
      </c>
      <c r="H47" s="67"/>
      <c r="I47" s="67">
        <v>0.46</v>
      </c>
      <c r="J47" s="67"/>
      <c r="K47" s="67"/>
      <c r="L47" s="67"/>
      <c r="M47" s="67"/>
      <c r="N47" s="67">
        <v>3.6855150000000001</v>
      </c>
      <c r="O47" s="67">
        <v>4.8425000000000003E-2</v>
      </c>
      <c r="P47" s="67">
        <v>12.4166666666667</v>
      </c>
      <c r="Q47" s="67"/>
      <c r="R47" s="67">
        <v>0.9</v>
      </c>
      <c r="S47" s="67"/>
      <c r="T47" s="67">
        <v>25</v>
      </c>
      <c r="U47" s="67">
        <v>1</v>
      </c>
      <c r="V47" s="67">
        <v>75</v>
      </c>
      <c r="W47" s="67">
        <v>315</v>
      </c>
      <c r="X47" s="67">
        <v>0.6</v>
      </c>
      <c r="Y47" s="67"/>
      <c r="Z47" s="67">
        <v>0.76</v>
      </c>
      <c r="AA47" s="67">
        <v>51</v>
      </c>
      <c r="AB47" s="67" t="s">
        <v>405</v>
      </c>
      <c r="AC47" s="67" t="s">
        <v>365</v>
      </c>
      <c r="AD47" s="67" t="s">
        <v>366</v>
      </c>
      <c r="AE47" s="67" t="s">
        <v>406</v>
      </c>
      <c r="AF47" s="67" t="s">
        <v>136</v>
      </c>
      <c r="AG47" s="67" t="s">
        <v>367</v>
      </c>
      <c r="AH47" s="67" t="s">
        <v>368</v>
      </c>
      <c r="AI47" s="67"/>
      <c r="AJ47" s="67" t="s">
        <v>369</v>
      </c>
      <c r="AK47" s="67">
        <v>0.9</v>
      </c>
      <c r="AL47" s="67" t="s">
        <v>370</v>
      </c>
      <c r="AM47" s="67">
        <v>1</v>
      </c>
    </row>
    <row r="48" spans="2:39">
      <c r="B48" s="67"/>
      <c r="C48" s="67"/>
      <c r="D48" s="67"/>
      <c r="E48" s="67"/>
      <c r="F48" s="67" t="s">
        <v>170</v>
      </c>
      <c r="G48" s="67" t="s">
        <v>372</v>
      </c>
      <c r="H48" s="67"/>
      <c r="I48" s="67">
        <v>0.48</v>
      </c>
      <c r="J48" s="67"/>
      <c r="K48" s="67"/>
      <c r="L48" s="67"/>
      <c r="M48" s="67"/>
      <c r="N48" s="67">
        <v>3.5335350000000001</v>
      </c>
      <c r="O48" s="67">
        <v>4.65625E-2</v>
      </c>
      <c r="P48" s="67">
        <v>12.4166666666667</v>
      </c>
      <c r="Q48" s="67"/>
      <c r="R48" s="67">
        <v>0.9</v>
      </c>
      <c r="S48" s="67"/>
      <c r="T48" s="67">
        <v>25</v>
      </c>
      <c r="U48" s="67">
        <v>1</v>
      </c>
      <c r="V48" s="67">
        <v>75</v>
      </c>
      <c r="W48" s="67">
        <v>315</v>
      </c>
      <c r="X48" s="67">
        <v>0.6</v>
      </c>
      <c r="Y48" s="67"/>
      <c r="Z48" s="67">
        <v>0.76</v>
      </c>
      <c r="AA48" s="67">
        <v>51</v>
      </c>
      <c r="AB48" s="67" t="s">
        <v>405</v>
      </c>
      <c r="AC48" s="67" t="s">
        <v>365</v>
      </c>
      <c r="AD48" s="67" t="s">
        <v>366</v>
      </c>
      <c r="AE48" s="67" t="s">
        <v>406</v>
      </c>
      <c r="AF48" s="67" t="s">
        <v>136</v>
      </c>
      <c r="AG48" s="67" t="s">
        <v>367</v>
      </c>
      <c r="AH48" s="67" t="s">
        <v>368</v>
      </c>
      <c r="AI48" s="67"/>
      <c r="AJ48" s="67" t="s">
        <v>369</v>
      </c>
      <c r="AK48" s="67">
        <v>0.9</v>
      </c>
      <c r="AL48" s="67" t="s">
        <v>370</v>
      </c>
      <c r="AM48" s="67">
        <v>1</v>
      </c>
    </row>
    <row r="49" spans="2:39">
      <c r="B49" s="67"/>
      <c r="C49" s="67"/>
      <c r="D49" s="67"/>
      <c r="E49" s="67"/>
      <c r="F49" s="67" t="s">
        <v>170</v>
      </c>
      <c r="G49" s="67" t="s">
        <v>373</v>
      </c>
      <c r="H49" s="67"/>
      <c r="I49" s="67">
        <v>0.48</v>
      </c>
      <c r="J49" s="67"/>
      <c r="K49" s="67"/>
      <c r="L49" s="67"/>
      <c r="M49" s="67"/>
      <c r="N49" s="67">
        <v>3.3435600000000001</v>
      </c>
      <c r="O49" s="67">
        <v>4.4699999999999997E-2</v>
      </c>
      <c r="P49" s="67">
        <v>12.4166666666667</v>
      </c>
      <c r="Q49" s="67"/>
      <c r="R49" s="67">
        <v>0.9</v>
      </c>
      <c r="S49" s="67"/>
      <c r="T49" s="67">
        <v>25</v>
      </c>
      <c r="U49" s="67">
        <v>1</v>
      </c>
      <c r="V49" s="67">
        <v>75</v>
      </c>
      <c r="W49" s="67">
        <v>315</v>
      </c>
      <c r="X49" s="67">
        <v>0.6</v>
      </c>
      <c r="Y49" s="67"/>
      <c r="Z49" s="67">
        <v>0.76</v>
      </c>
      <c r="AA49" s="67">
        <v>51</v>
      </c>
      <c r="AB49" s="67" t="s">
        <v>405</v>
      </c>
      <c r="AC49" s="67" t="s">
        <v>365</v>
      </c>
      <c r="AD49" s="67" t="s">
        <v>366</v>
      </c>
      <c r="AE49" s="67" t="s">
        <v>406</v>
      </c>
      <c r="AF49" s="67" t="s">
        <v>136</v>
      </c>
      <c r="AG49" s="67" t="s">
        <v>367</v>
      </c>
      <c r="AH49" s="67" t="s">
        <v>368</v>
      </c>
      <c r="AI49" s="67"/>
      <c r="AJ49" s="67" t="s">
        <v>369</v>
      </c>
      <c r="AK49" s="67">
        <v>0.9</v>
      </c>
      <c r="AL49" s="67" t="s">
        <v>370</v>
      </c>
      <c r="AM49" s="67">
        <v>1</v>
      </c>
    </row>
    <row r="50" spans="2:39">
      <c r="B50" s="67" t="s">
        <v>407</v>
      </c>
      <c r="C50" s="67" t="s">
        <v>408</v>
      </c>
      <c r="D50" s="67" t="s">
        <v>37</v>
      </c>
      <c r="E50" s="67" t="s">
        <v>28</v>
      </c>
      <c r="F50" s="67" t="s">
        <v>170</v>
      </c>
      <c r="G50" s="67" t="s">
        <v>363</v>
      </c>
      <c r="H50" s="67">
        <v>2020</v>
      </c>
      <c r="I50" s="67">
        <v>0.38</v>
      </c>
      <c r="J50" s="67"/>
      <c r="K50" s="67"/>
      <c r="L50" s="67"/>
      <c r="M50" s="67"/>
      <c r="N50" s="67">
        <v>2.9055</v>
      </c>
      <c r="O50" s="67">
        <v>6.0106600000000003E-2</v>
      </c>
      <c r="P50" s="67">
        <v>9.3125</v>
      </c>
      <c r="Q50" s="67">
        <v>3.1536000000000002E-2</v>
      </c>
      <c r="R50" s="67">
        <v>0.98629999999999995</v>
      </c>
      <c r="S50" s="67">
        <v>1</v>
      </c>
      <c r="T50" s="67">
        <v>25</v>
      </c>
      <c r="U50" s="67">
        <v>0.2</v>
      </c>
      <c r="V50" s="67">
        <v>230</v>
      </c>
      <c r="W50" s="67">
        <v>3</v>
      </c>
      <c r="X50" s="67">
        <v>0.6</v>
      </c>
      <c r="Y50" s="67">
        <v>23</v>
      </c>
      <c r="Z50" s="67">
        <v>5</v>
      </c>
      <c r="AA50" s="67">
        <v>53</v>
      </c>
      <c r="AB50" s="67" t="s">
        <v>409</v>
      </c>
      <c r="AC50" s="67" t="s">
        <v>365</v>
      </c>
      <c r="AD50" s="67" t="s">
        <v>366</v>
      </c>
      <c r="AE50" s="67" t="s">
        <v>131</v>
      </c>
      <c r="AF50" s="67" t="s">
        <v>135</v>
      </c>
      <c r="AG50" s="67" t="s">
        <v>367</v>
      </c>
      <c r="AH50" s="67" t="s">
        <v>368</v>
      </c>
      <c r="AI50" s="67"/>
      <c r="AJ50" s="67" t="s">
        <v>369</v>
      </c>
      <c r="AK50" s="67"/>
      <c r="AL50" s="67" t="s">
        <v>370</v>
      </c>
      <c r="AM50" s="67">
        <v>2</v>
      </c>
    </row>
    <row r="51" spans="2:39">
      <c r="B51" s="67"/>
      <c r="C51" s="67"/>
      <c r="D51" s="67"/>
      <c r="E51" s="67"/>
      <c r="F51" s="67" t="s">
        <v>170</v>
      </c>
      <c r="G51" s="67" t="s">
        <v>371</v>
      </c>
      <c r="H51" s="67"/>
      <c r="I51" s="67">
        <v>0.39</v>
      </c>
      <c r="J51" s="67"/>
      <c r="K51" s="67"/>
      <c r="L51" s="67"/>
      <c r="M51" s="67"/>
      <c r="N51" s="67">
        <v>2.8183349999999998</v>
      </c>
      <c r="O51" s="67">
        <v>6.0106600000000003E-2</v>
      </c>
      <c r="P51" s="67">
        <v>9.3125</v>
      </c>
      <c r="Q51" s="67"/>
      <c r="R51" s="67">
        <v>0.98629999999999995</v>
      </c>
      <c r="S51" s="67"/>
      <c r="T51" s="67">
        <v>25</v>
      </c>
      <c r="U51" s="67">
        <v>0.2</v>
      </c>
      <c r="V51" s="67">
        <v>230</v>
      </c>
      <c r="W51" s="67">
        <v>3</v>
      </c>
      <c r="X51" s="67">
        <v>0.6</v>
      </c>
      <c r="Y51" s="67">
        <v>23</v>
      </c>
      <c r="Z51" s="67">
        <v>5</v>
      </c>
      <c r="AA51" s="67">
        <v>53</v>
      </c>
      <c r="AB51" s="67" t="s">
        <v>409</v>
      </c>
      <c r="AC51" s="67" t="s">
        <v>365</v>
      </c>
      <c r="AD51" s="67" t="s">
        <v>366</v>
      </c>
      <c r="AE51" s="67" t="s">
        <v>131</v>
      </c>
      <c r="AF51" s="67" t="s">
        <v>135</v>
      </c>
      <c r="AG51" s="67" t="s">
        <v>367</v>
      </c>
      <c r="AH51" s="67" t="s">
        <v>368</v>
      </c>
      <c r="AI51" s="67"/>
      <c r="AJ51" s="67" t="s">
        <v>369</v>
      </c>
      <c r="AK51" s="67"/>
      <c r="AL51" s="67" t="s">
        <v>370</v>
      </c>
      <c r="AM51" s="67">
        <v>2</v>
      </c>
    </row>
    <row r="52" spans="2:39">
      <c r="B52" s="67"/>
      <c r="C52" s="67"/>
      <c r="D52" s="67"/>
      <c r="E52" s="67"/>
      <c r="F52" s="67" t="s">
        <v>170</v>
      </c>
      <c r="G52" s="67" t="s">
        <v>372</v>
      </c>
      <c r="H52" s="67"/>
      <c r="I52" s="67">
        <v>0.4</v>
      </c>
      <c r="J52" s="67"/>
      <c r="K52" s="67"/>
      <c r="L52" s="67"/>
      <c r="M52" s="67"/>
      <c r="N52" s="67">
        <v>2.702115</v>
      </c>
      <c r="O52" s="67">
        <v>5.7702336E-2</v>
      </c>
      <c r="P52" s="67">
        <v>9.3125</v>
      </c>
      <c r="Q52" s="67"/>
      <c r="R52" s="67">
        <v>0.98629999999999995</v>
      </c>
      <c r="S52" s="67"/>
      <c r="T52" s="67">
        <v>25</v>
      </c>
      <c r="U52" s="67">
        <v>0.2</v>
      </c>
      <c r="V52" s="67">
        <v>230</v>
      </c>
      <c r="W52" s="67">
        <v>3</v>
      </c>
      <c r="X52" s="67">
        <v>0.6</v>
      </c>
      <c r="Y52" s="67">
        <v>23</v>
      </c>
      <c r="Z52" s="67">
        <v>5</v>
      </c>
      <c r="AA52" s="67">
        <v>53</v>
      </c>
      <c r="AB52" s="67" t="s">
        <v>409</v>
      </c>
      <c r="AC52" s="67" t="s">
        <v>365</v>
      </c>
      <c r="AD52" s="67" t="s">
        <v>366</v>
      </c>
      <c r="AE52" s="67" t="s">
        <v>131</v>
      </c>
      <c r="AF52" s="67" t="s">
        <v>135</v>
      </c>
      <c r="AG52" s="67" t="s">
        <v>367</v>
      </c>
      <c r="AH52" s="67" t="s">
        <v>368</v>
      </c>
      <c r="AI52" s="67"/>
      <c r="AJ52" s="67" t="s">
        <v>369</v>
      </c>
      <c r="AK52" s="67"/>
      <c r="AL52" s="67" t="s">
        <v>370</v>
      </c>
      <c r="AM52" s="67">
        <v>2</v>
      </c>
    </row>
    <row r="53" spans="2:39">
      <c r="B53" s="67"/>
      <c r="C53" s="67"/>
      <c r="D53" s="67"/>
      <c r="E53" s="67"/>
      <c r="F53" s="67" t="s">
        <v>170</v>
      </c>
      <c r="G53" s="67" t="s">
        <v>373</v>
      </c>
      <c r="H53" s="67"/>
      <c r="I53" s="67">
        <v>0.42</v>
      </c>
      <c r="J53" s="67"/>
      <c r="K53" s="67"/>
      <c r="L53" s="67"/>
      <c r="M53" s="67"/>
      <c r="N53" s="67">
        <v>2.5568399999999998</v>
      </c>
      <c r="O53" s="67">
        <v>5.5298071999999997E-2</v>
      </c>
      <c r="P53" s="67">
        <v>9.3125</v>
      </c>
      <c r="Q53" s="67"/>
      <c r="R53" s="67">
        <v>0.98629999999999995</v>
      </c>
      <c r="S53" s="67"/>
      <c r="T53" s="67">
        <v>25</v>
      </c>
      <c r="U53" s="67">
        <v>0.2</v>
      </c>
      <c r="V53" s="67">
        <v>230</v>
      </c>
      <c r="W53" s="67">
        <v>3</v>
      </c>
      <c r="X53" s="67">
        <v>0.6</v>
      </c>
      <c r="Y53" s="67">
        <v>23</v>
      </c>
      <c r="Z53" s="67">
        <v>5</v>
      </c>
      <c r="AA53" s="67">
        <v>53</v>
      </c>
      <c r="AB53" s="67" t="s">
        <v>409</v>
      </c>
      <c r="AC53" s="67" t="s">
        <v>365</v>
      </c>
      <c r="AD53" s="67" t="s">
        <v>366</v>
      </c>
      <c r="AE53" s="67" t="s">
        <v>131</v>
      </c>
      <c r="AF53" s="67" t="s">
        <v>135</v>
      </c>
      <c r="AG53" s="67" t="s">
        <v>367</v>
      </c>
      <c r="AH53" s="67" t="s">
        <v>368</v>
      </c>
      <c r="AI53" s="67"/>
      <c r="AJ53" s="67" t="s">
        <v>369</v>
      </c>
      <c r="AK53" s="67"/>
      <c r="AL53" s="67" t="s">
        <v>370</v>
      </c>
      <c r="AM53" s="67">
        <v>2</v>
      </c>
    </row>
    <row r="54" spans="2:39">
      <c r="B54" s="67" t="s">
        <v>410</v>
      </c>
      <c r="C54" s="67" t="s">
        <v>411</v>
      </c>
      <c r="D54" s="67" t="s">
        <v>339</v>
      </c>
      <c r="E54" s="67" t="s">
        <v>28</v>
      </c>
      <c r="F54" s="67" t="s">
        <v>170</v>
      </c>
      <c r="G54" s="67" t="s">
        <v>363</v>
      </c>
      <c r="H54" s="67">
        <v>2020</v>
      </c>
      <c r="I54" s="67">
        <v>0.39</v>
      </c>
      <c r="J54" s="67"/>
      <c r="K54" s="67"/>
      <c r="L54" s="67"/>
      <c r="M54" s="67"/>
      <c r="N54" s="67">
        <v>3.4866000000000001</v>
      </c>
      <c r="O54" s="67">
        <v>6.0106600000000003E-2</v>
      </c>
      <c r="P54" s="67">
        <v>9.3125</v>
      </c>
      <c r="Q54" s="67">
        <v>3.1536000000000002E-2</v>
      </c>
      <c r="R54" s="67">
        <v>0.98629999999999995</v>
      </c>
      <c r="S54" s="67">
        <v>1</v>
      </c>
      <c r="T54" s="67">
        <v>25</v>
      </c>
      <c r="U54" s="67">
        <v>0.2</v>
      </c>
      <c r="V54" s="67">
        <v>48</v>
      </c>
      <c r="W54" s="67">
        <v>1.7</v>
      </c>
      <c r="X54" s="67">
        <v>1</v>
      </c>
      <c r="Y54" s="67">
        <v>0.43</v>
      </c>
      <c r="Z54" s="67">
        <v>0.1</v>
      </c>
      <c r="AA54" s="67">
        <v>52</v>
      </c>
      <c r="AB54" s="67" t="s">
        <v>412</v>
      </c>
      <c r="AC54" s="67" t="s">
        <v>365</v>
      </c>
      <c r="AD54" s="67" t="s">
        <v>366</v>
      </c>
      <c r="AE54" s="67" t="s">
        <v>406</v>
      </c>
      <c r="AF54" s="67" t="s">
        <v>136</v>
      </c>
      <c r="AG54" s="67" t="s">
        <v>367</v>
      </c>
      <c r="AH54" s="67" t="s">
        <v>368</v>
      </c>
      <c r="AI54" s="67"/>
      <c r="AJ54" s="67" t="s">
        <v>369</v>
      </c>
      <c r="AK54" s="67">
        <v>0.98629999999999995</v>
      </c>
      <c r="AL54" s="67" t="s">
        <v>370</v>
      </c>
      <c r="AM54" s="67">
        <v>2</v>
      </c>
    </row>
    <row r="55" spans="2:39">
      <c r="B55" s="67"/>
      <c r="C55" s="67"/>
      <c r="D55" s="67"/>
      <c r="E55" s="67"/>
      <c r="F55" s="67" t="s">
        <v>170</v>
      </c>
      <c r="G55" s="67" t="s">
        <v>371</v>
      </c>
      <c r="H55" s="67"/>
      <c r="I55" s="67">
        <v>0.4</v>
      </c>
      <c r="J55" s="67"/>
      <c r="K55" s="67"/>
      <c r="L55" s="67"/>
      <c r="M55" s="67"/>
      <c r="N55" s="67">
        <v>3.382002</v>
      </c>
      <c r="O55" s="67">
        <v>6.0106600000000003E-2</v>
      </c>
      <c r="P55" s="67">
        <v>9.3125</v>
      </c>
      <c r="Q55" s="67"/>
      <c r="R55" s="67">
        <v>0.98629999999999995</v>
      </c>
      <c r="S55" s="67"/>
      <c r="T55" s="67">
        <v>25</v>
      </c>
      <c r="U55" s="67">
        <v>0.2</v>
      </c>
      <c r="V55" s="67">
        <v>48</v>
      </c>
      <c r="W55" s="67">
        <v>1.7</v>
      </c>
      <c r="X55" s="67">
        <v>1</v>
      </c>
      <c r="Y55" s="67">
        <v>0.43</v>
      </c>
      <c r="Z55" s="67">
        <v>0.1</v>
      </c>
      <c r="AA55" s="67">
        <v>52</v>
      </c>
      <c r="AB55" s="67" t="s">
        <v>412</v>
      </c>
      <c r="AC55" s="67" t="s">
        <v>365</v>
      </c>
      <c r="AD55" s="67" t="s">
        <v>366</v>
      </c>
      <c r="AE55" s="67" t="s">
        <v>406</v>
      </c>
      <c r="AF55" s="67" t="s">
        <v>136</v>
      </c>
      <c r="AG55" s="67" t="s">
        <v>367</v>
      </c>
      <c r="AH55" s="67" t="s">
        <v>368</v>
      </c>
      <c r="AI55" s="67"/>
      <c r="AJ55" s="67" t="s">
        <v>369</v>
      </c>
      <c r="AK55" s="67">
        <v>0.98629999999999995</v>
      </c>
      <c r="AL55" s="67" t="s">
        <v>370</v>
      </c>
      <c r="AM55" s="67">
        <v>2</v>
      </c>
    </row>
    <row r="56" spans="2:39">
      <c r="B56" s="67"/>
      <c r="C56" s="67"/>
      <c r="D56" s="67"/>
      <c r="E56" s="67"/>
      <c r="F56" s="67" t="s">
        <v>170</v>
      </c>
      <c r="G56" s="67" t="s">
        <v>372</v>
      </c>
      <c r="H56" s="67"/>
      <c r="I56" s="67">
        <v>0.41</v>
      </c>
      <c r="J56" s="67"/>
      <c r="K56" s="67"/>
      <c r="L56" s="67"/>
      <c r="M56" s="67"/>
      <c r="N56" s="67">
        <v>3.2425380000000001</v>
      </c>
      <c r="O56" s="67">
        <v>5.7702336E-2</v>
      </c>
      <c r="P56" s="67">
        <v>9.3125</v>
      </c>
      <c r="Q56" s="67"/>
      <c r="R56" s="67">
        <v>0.98629999999999995</v>
      </c>
      <c r="S56" s="67"/>
      <c r="T56" s="67">
        <v>25</v>
      </c>
      <c r="U56" s="67">
        <v>0.2</v>
      </c>
      <c r="V56" s="67">
        <v>48</v>
      </c>
      <c r="W56" s="67">
        <v>1.7</v>
      </c>
      <c r="X56" s="67">
        <v>1</v>
      </c>
      <c r="Y56" s="67">
        <v>0.43</v>
      </c>
      <c r="Z56" s="67">
        <v>0.1</v>
      </c>
      <c r="AA56" s="67">
        <v>52</v>
      </c>
      <c r="AB56" s="67" t="s">
        <v>412</v>
      </c>
      <c r="AC56" s="67" t="s">
        <v>365</v>
      </c>
      <c r="AD56" s="67" t="s">
        <v>366</v>
      </c>
      <c r="AE56" s="67" t="s">
        <v>406</v>
      </c>
      <c r="AF56" s="67" t="s">
        <v>136</v>
      </c>
      <c r="AG56" s="67" t="s">
        <v>367</v>
      </c>
      <c r="AH56" s="67" t="s">
        <v>368</v>
      </c>
      <c r="AI56" s="67"/>
      <c r="AJ56" s="67" t="s">
        <v>369</v>
      </c>
      <c r="AK56" s="67">
        <v>0.98629999999999995</v>
      </c>
      <c r="AL56" s="67" t="s">
        <v>370</v>
      </c>
      <c r="AM56" s="67">
        <v>2</v>
      </c>
    </row>
    <row r="57" spans="2:39">
      <c r="B57" s="67"/>
      <c r="C57" s="67"/>
      <c r="D57" s="67"/>
      <c r="E57" s="67"/>
      <c r="F57" s="67" t="s">
        <v>170</v>
      </c>
      <c r="G57" s="67" t="s">
        <v>373</v>
      </c>
      <c r="H57" s="67"/>
      <c r="I57" s="67">
        <v>0.43</v>
      </c>
      <c r="J57" s="67"/>
      <c r="K57" s="67"/>
      <c r="L57" s="67"/>
      <c r="M57" s="67"/>
      <c r="N57" s="67">
        <v>3.0682079999999998</v>
      </c>
      <c r="O57" s="67">
        <v>5.5298071999999997E-2</v>
      </c>
      <c r="P57" s="67">
        <v>9.3125</v>
      </c>
      <c r="Q57" s="67"/>
      <c r="R57" s="67">
        <v>0.98629999999999995</v>
      </c>
      <c r="S57" s="67"/>
      <c r="T57" s="67">
        <v>25</v>
      </c>
      <c r="U57" s="67">
        <v>0.2</v>
      </c>
      <c r="V57" s="67">
        <v>48</v>
      </c>
      <c r="W57" s="67">
        <v>1.7</v>
      </c>
      <c r="X57" s="67">
        <v>1</v>
      </c>
      <c r="Y57" s="67">
        <v>0.43</v>
      </c>
      <c r="Z57" s="67">
        <v>0.1</v>
      </c>
      <c r="AA57" s="67">
        <v>52</v>
      </c>
      <c r="AB57" s="67" t="s">
        <v>412</v>
      </c>
      <c r="AC57" s="67" t="s">
        <v>365</v>
      </c>
      <c r="AD57" s="67" t="s">
        <v>366</v>
      </c>
      <c r="AE57" s="67" t="s">
        <v>406</v>
      </c>
      <c r="AF57" s="67" t="s">
        <v>136</v>
      </c>
      <c r="AG57" s="67" t="s">
        <v>367</v>
      </c>
      <c r="AH57" s="67" t="s">
        <v>368</v>
      </c>
      <c r="AI57" s="67"/>
      <c r="AJ57" s="67" t="s">
        <v>369</v>
      </c>
      <c r="AK57" s="67">
        <v>0.98629999999999995</v>
      </c>
      <c r="AL57" s="67" t="s">
        <v>370</v>
      </c>
      <c r="AM57" s="67">
        <v>2</v>
      </c>
    </row>
    <row r="58" spans="2:39">
      <c r="B58" s="388" t="s">
        <v>2228</v>
      </c>
      <c r="C58" s="388" t="s">
        <v>2229</v>
      </c>
      <c r="D58" s="388" t="s">
        <v>120</v>
      </c>
      <c r="E58" s="388" t="s">
        <v>28</v>
      </c>
      <c r="F58" s="388" t="s">
        <v>564</v>
      </c>
      <c r="G58" s="388">
        <v>2015</v>
      </c>
      <c r="H58" s="388">
        <v>2015</v>
      </c>
      <c r="I58" s="389">
        <v>1</v>
      </c>
      <c r="J58" s="389"/>
      <c r="K58" s="390"/>
      <c r="L58" s="389"/>
      <c r="M58" s="389"/>
      <c r="N58" s="389">
        <f>1.8*7.5</f>
        <v>13.5</v>
      </c>
      <c r="O58" s="389">
        <f>0.04*7.5</f>
        <v>0.3</v>
      </c>
      <c r="P58" s="389">
        <f>1.2*7.5</f>
        <v>9</v>
      </c>
      <c r="Q58" s="389">
        <v>3.2000000000000001E-2</v>
      </c>
      <c r="R58" s="389"/>
      <c r="S58" s="389">
        <v>1</v>
      </c>
      <c r="T58" s="390">
        <v>75</v>
      </c>
      <c r="U58" s="390">
        <v>6</v>
      </c>
      <c r="V58" s="391"/>
      <c r="W58" s="392"/>
      <c r="X58" s="389"/>
      <c r="Y58" s="389"/>
      <c r="Z58" s="389"/>
      <c r="AA58" s="389"/>
      <c r="AB58" s="389"/>
      <c r="AC58" s="393"/>
      <c r="AD58" s="393"/>
      <c r="AE58" s="393"/>
      <c r="AF58" s="393"/>
      <c r="AG58" s="393"/>
      <c r="AH58" s="393"/>
      <c r="AI58" s="393"/>
      <c r="AJ58" s="393"/>
      <c r="AK58" s="393"/>
      <c r="AL58" s="393"/>
      <c r="AM58" s="393"/>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O139"/>
  <sheetViews>
    <sheetView topLeftCell="C1" workbookViewId="0">
      <selection activeCell="B3" sqref="B3"/>
    </sheetView>
  </sheetViews>
  <sheetFormatPr baseColWidth="10" defaultColWidth="8.796875" defaultRowHeight="15"/>
  <cols>
    <col min="1" max="1" width="8.796875" style="217"/>
    <col min="2" max="2" width="15.59765625" style="217" bestFit="1" customWidth="1"/>
    <col min="3" max="3" width="55.59765625" style="217" customWidth="1"/>
    <col min="4" max="4" width="17" style="217" customWidth="1"/>
    <col min="5" max="10" width="8.796875" style="217"/>
    <col min="11" max="11" width="23.796875" style="217" customWidth="1"/>
    <col min="12" max="21" width="8.796875" style="217"/>
    <col min="22" max="22" width="7.796875" style="217" customWidth="1"/>
    <col min="23" max="23" width="21.796875" style="217" customWidth="1"/>
    <col min="24" max="24" width="22.19921875" style="217" customWidth="1"/>
    <col min="25" max="25" width="20.19921875" style="217" customWidth="1"/>
    <col min="26" max="26" width="19.796875" style="217" customWidth="1"/>
    <col min="27" max="27" width="21.796875" style="217" customWidth="1"/>
    <col min="28" max="28" width="12.59765625" style="217" customWidth="1"/>
    <col min="29" max="16384" width="8.796875" style="217"/>
  </cols>
  <sheetData>
    <row r="1" spans="2:41">
      <c r="L1" s="217" t="s">
        <v>9</v>
      </c>
      <c r="M1" s="217" t="s">
        <v>2225</v>
      </c>
      <c r="N1" s="217" t="s">
        <v>10</v>
      </c>
      <c r="W1" s="217" t="s">
        <v>565</v>
      </c>
      <c r="X1" s="217" t="s">
        <v>566</v>
      </c>
      <c r="Y1" s="217" t="s">
        <v>567</v>
      </c>
      <c r="Z1" s="217" t="s">
        <v>568</v>
      </c>
      <c r="AA1" s="217" t="s">
        <v>569</v>
      </c>
    </row>
    <row r="2" spans="2:41">
      <c r="B2" s="67" t="s">
        <v>2</v>
      </c>
      <c r="C2" s="67" t="s">
        <v>3</v>
      </c>
      <c r="D2" s="67" t="s">
        <v>5</v>
      </c>
      <c r="E2" s="67" t="s">
        <v>6</v>
      </c>
      <c r="F2" s="67" t="s">
        <v>169</v>
      </c>
      <c r="G2" s="67" t="s">
        <v>342</v>
      </c>
      <c r="H2" s="67" t="s">
        <v>335</v>
      </c>
      <c r="I2" s="67" t="s">
        <v>7</v>
      </c>
      <c r="J2" s="67" t="s">
        <v>336</v>
      </c>
      <c r="K2" s="67" t="s">
        <v>337</v>
      </c>
      <c r="L2" s="67" t="s">
        <v>2214</v>
      </c>
      <c r="M2" s="67" t="s">
        <v>8</v>
      </c>
      <c r="N2" s="67" t="s">
        <v>10</v>
      </c>
      <c r="O2" s="67" t="s">
        <v>333</v>
      </c>
      <c r="P2" s="67" t="s">
        <v>17</v>
      </c>
      <c r="Q2" s="67" t="s">
        <v>18</v>
      </c>
      <c r="R2" s="67" t="s">
        <v>19</v>
      </c>
      <c r="S2" s="67" t="s">
        <v>20</v>
      </c>
      <c r="T2" s="67" t="s">
        <v>21</v>
      </c>
      <c r="U2" s="67" t="s">
        <v>39</v>
      </c>
      <c r="V2" s="67" t="s">
        <v>338</v>
      </c>
      <c r="W2" s="67" t="s">
        <v>343</v>
      </c>
      <c r="X2" s="67" t="s">
        <v>2215</v>
      </c>
      <c r="Y2" s="67" t="s">
        <v>345</v>
      </c>
      <c r="Z2" s="67" t="s">
        <v>346</v>
      </c>
      <c r="AA2" s="67" t="s">
        <v>347</v>
      </c>
      <c r="AB2" s="67" t="s">
        <v>348</v>
      </c>
      <c r="AC2" s="67" t="s">
        <v>349</v>
      </c>
      <c r="AD2" s="67" t="s">
        <v>350</v>
      </c>
      <c r="AE2" s="67" t="s">
        <v>351</v>
      </c>
      <c r="AF2" s="67" t="s">
        <v>352</v>
      </c>
      <c r="AG2" s="67" t="s">
        <v>353</v>
      </c>
      <c r="AH2" s="67" t="s">
        <v>354</v>
      </c>
      <c r="AI2" s="67" t="s">
        <v>355</v>
      </c>
      <c r="AJ2" s="67" t="s">
        <v>356</v>
      </c>
      <c r="AK2" s="67" t="s">
        <v>357</v>
      </c>
      <c r="AL2" s="67" t="s">
        <v>358</v>
      </c>
      <c r="AM2" s="67" t="s">
        <v>359</v>
      </c>
      <c r="AN2" s="67" t="s">
        <v>360</v>
      </c>
      <c r="AO2" s="67" t="s">
        <v>344</v>
      </c>
    </row>
    <row r="3" spans="2:41">
      <c r="B3" s="67" t="s">
        <v>413</v>
      </c>
      <c r="C3" s="67" t="s">
        <v>414</v>
      </c>
      <c r="D3" s="67" t="s">
        <v>31</v>
      </c>
      <c r="E3" s="67" t="s">
        <v>28</v>
      </c>
      <c r="F3" s="67" t="s">
        <v>170</v>
      </c>
      <c r="G3" s="67" t="s">
        <v>363</v>
      </c>
      <c r="H3" s="67">
        <v>2020</v>
      </c>
      <c r="I3" s="67">
        <v>0.44</v>
      </c>
      <c r="J3" s="67"/>
      <c r="K3" s="67"/>
      <c r="L3" s="67"/>
      <c r="M3" s="67">
        <v>1.3333333333333299</v>
      </c>
      <c r="N3" s="67">
        <v>0.15</v>
      </c>
      <c r="O3" s="67">
        <v>14.378500000000001</v>
      </c>
      <c r="P3" s="67">
        <v>0.23467499999999999</v>
      </c>
      <c r="Q3" s="67">
        <v>6.1048611111111102</v>
      </c>
      <c r="R3" s="67">
        <v>3.1536000000000002E-2</v>
      </c>
      <c r="S3" s="67">
        <v>0.95</v>
      </c>
      <c r="T3" s="67">
        <v>1</v>
      </c>
      <c r="U3" s="67">
        <v>25</v>
      </c>
      <c r="V3" s="67">
        <v>4.5</v>
      </c>
      <c r="W3" s="67">
        <v>38</v>
      </c>
      <c r="X3" s="67">
        <v>1.5</v>
      </c>
      <c r="Y3" s="67">
        <v>0.8</v>
      </c>
      <c r="Z3" s="67">
        <v>8.1000000000000192</v>
      </c>
      <c r="AA3" s="67"/>
      <c r="AB3" s="67">
        <v>1</v>
      </c>
      <c r="AC3" s="67" t="s">
        <v>415</v>
      </c>
      <c r="AD3" s="67" t="s">
        <v>63</v>
      </c>
      <c r="AE3" s="67" t="s">
        <v>416</v>
      </c>
      <c r="AF3" s="67" t="s">
        <v>128</v>
      </c>
      <c r="AG3" s="67" t="s">
        <v>133</v>
      </c>
      <c r="AH3" s="67" t="s">
        <v>417</v>
      </c>
      <c r="AI3" s="67" t="s">
        <v>418</v>
      </c>
      <c r="AJ3" s="67"/>
      <c r="AK3" s="67" t="s">
        <v>419</v>
      </c>
      <c r="AL3" s="67">
        <v>0.95</v>
      </c>
      <c r="AM3" s="67" t="s">
        <v>420</v>
      </c>
      <c r="AN3" s="67">
        <v>1</v>
      </c>
      <c r="AO3" s="67">
        <f>Table11[[#This Row],[*EMISSIONS~ELCCH4]]/25</f>
        <v>0.06</v>
      </c>
    </row>
    <row r="4" spans="2:41">
      <c r="B4" s="67"/>
      <c r="C4" s="67"/>
      <c r="D4" s="67"/>
      <c r="E4" s="67" t="s">
        <v>32</v>
      </c>
      <c r="F4" s="67" t="s">
        <v>170</v>
      </c>
      <c r="G4" s="67" t="s">
        <v>371</v>
      </c>
      <c r="H4" s="67"/>
      <c r="I4" s="67">
        <v>0.46</v>
      </c>
      <c r="J4" s="67"/>
      <c r="K4" s="67"/>
      <c r="L4" s="67"/>
      <c r="M4" s="67">
        <v>1.19047619047619</v>
      </c>
      <c r="N4" s="67">
        <v>0.15</v>
      </c>
      <c r="O4" s="67">
        <v>14.154999999999999</v>
      </c>
      <c r="P4" s="67">
        <v>0.23094999999999999</v>
      </c>
      <c r="Q4" s="67">
        <v>6.00138888888889</v>
      </c>
      <c r="R4" s="67"/>
      <c r="S4" s="67">
        <v>0.95</v>
      </c>
      <c r="T4" s="67"/>
      <c r="U4" s="67">
        <v>25</v>
      </c>
      <c r="V4" s="67">
        <v>4.5</v>
      </c>
      <c r="W4" s="67">
        <v>35</v>
      </c>
      <c r="X4" s="67">
        <v>1.5</v>
      </c>
      <c r="Y4" s="67">
        <v>0.8</v>
      </c>
      <c r="Z4" s="67">
        <v>8.1000000000000192</v>
      </c>
      <c r="AA4" s="67"/>
      <c r="AB4" s="67">
        <v>1</v>
      </c>
      <c r="AC4" s="67" t="s">
        <v>415</v>
      </c>
      <c r="AD4" s="67" t="s">
        <v>63</v>
      </c>
      <c r="AE4" s="67" t="s">
        <v>416</v>
      </c>
      <c r="AF4" s="67" t="s">
        <v>128</v>
      </c>
      <c r="AG4" s="67" t="s">
        <v>133</v>
      </c>
      <c r="AH4" s="67" t="s">
        <v>417</v>
      </c>
      <c r="AI4" s="67" t="s">
        <v>418</v>
      </c>
      <c r="AJ4" s="67"/>
      <c r="AK4" s="67" t="s">
        <v>419</v>
      </c>
      <c r="AL4" s="67">
        <v>0.95</v>
      </c>
      <c r="AM4" s="67" t="s">
        <v>420</v>
      </c>
      <c r="AN4" s="67">
        <v>1</v>
      </c>
      <c r="AO4" s="67">
        <f>Table11[[#This Row],[*EMISSIONS~ELCCH4]]/25</f>
        <v>0.06</v>
      </c>
    </row>
    <row r="5" spans="2:41">
      <c r="B5" s="67"/>
      <c r="C5" s="67"/>
      <c r="D5" s="67"/>
      <c r="E5" s="67"/>
      <c r="F5" s="67" t="s">
        <v>170</v>
      </c>
      <c r="G5" s="67" t="s">
        <v>372</v>
      </c>
      <c r="H5" s="67"/>
      <c r="I5" s="67">
        <v>0.52</v>
      </c>
      <c r="J5" s="67"/>
      <c r="K5" s="67"/>
      <c r="L5" s="67"/>
      <c r="M5" s="67">
        <v>0.99009900990098998</v>
      </c>
      <c r="N5" s="67">
        <v>0.15</v>
      </c>
      <c r="O5" s="67">
        <v>13.8605383866804</v>
      </c>
      <c r="P5" s="67">
        <v>0.22614562630899601</v>
      </c>
      <c r="Q5" s="67">
        <v>5.8765440528323403</v>
      </c>
      <c r="R5" s="67"/>
      <c r="S5" s="67">
        <v>0.95</v>
      </c>
      <c r="T5" s="67"/>
      <c r="U5" s="67">
        <v>25</v>
      </c>
      <c r="V5" s="67">
        <v>4.5</v>
      </c>
      <c r="W5" s="67">
        <v>35</v>
      </c>
      <c r="X5" s="67">
        <v>1.5</v>
      </c>
      <c r="Y5" s="67">
        <v>0.8</v>
      </c>
      <c r="Z5" s="67">
        <v>8.1000000000000192</v>
      </c>
      <c r="AA5" s="67"/>
      <c r="AB5" s="67">
        <v>1</v>
      </c>
      <c r="AC5" s="67" t="s">
        <v>415</v>
      </c>
      <c r="AD5" s="67" t="s">
        <v>63</v>
      </c>
      <c r="AE5" s="67" t="s">
        <v>416</v>
      </c>
      <c r="AF5" s="67" t="s">
        <v>128</v>
      </c>
      <c r="AG5" s="67" t="s">
        <v>133</v>
      </c>
      <c r="AH5" s="67" t="s">
        <v>417</v>
      </c>
      <c r="AI5" s="67" t="s">
        <v>418</v>
      </c>
      <c r="AJ5" s="67"/>
      <c r="AK5" s="67" t="s">
        <v>419</v>
      </c>
      <c r="AL5" s="67">
        <v>0.95</v>
      </c>
      <c r="AM5" s="67" t="s">
        <v>420</v>
      </c>
      <c r="AN5" s="67">
        <v>1</v>
      </c>
      <c r="AO5" s="67">
        <f>Table11[[#This Row],[*EMISSIONS~ELCCH4]]/25</f>
        <v>0.06</v>
      </c>
    </row>
    <row r="6" spans="2:41">
      <c r="B6" s="67"/>
      <c r="C6" s="67"/>
      <c r="D6" s="67"/>
      <c r="E6" s="67"/>
      <c r="F6" s="67" t="s">
        <v>170</v>
      </c>
      <c r="G6" s="67" t="s">
        <v>373</v>
      </c>
      <c r="H6" s="67"/>
      <c r="I6" s="67">
        <v>0.52</v>
      </c>
      <c r="J6" s="67"/>
      <c r="K6" s="67"/>
      <c r="L6" s="67"/>
      <c r="M6" s="67">
        <v>0.99009900990098998</v>
      </c>
      <c r="N6" s="67">
        <v>0.15</v>
      </c>
      <c r="O6" s="67">
        <v>13.2898644836587</v>
      </c>
      <c r="P6" s="67">
        <v>0.216834631049168</v>
      </c>
      <c r="Q6" s="67">
        <v>5.6345916670482801</v>
      </c>
      <c r="R6" s="67"/>
      <c r="S6" s="67">
        <v>0.95</v>
      </c>
      <c r="T6" s="67"/>
      <c r="U6" s="67">
        <v>25</v>
      </c>
      <c r="V6" s="67">
        <v>4.5</v>
      </c>
      <c r="W6" s="67">
        <v>35</v>
      </c>
      <c r="X6" s="67">
        <v>1.5</v>
      </c>
      <c r="Y6" s="67">
        <v>0.8</v>
      </c>
      <c r="Z6" s="67">
        <v>8.1000000000000192</v>
      </c>
      <c r="AA6" s="67"/>
      <c r="AB6" s="67">
        <v>1</v>
      </c>
      <c r="AC6" s="67" t="s">
        <v>415</v>
      </c>
      <c r="AD6" s="67" t="s">
        <v>63</v>
      </c>
      <c r="AE6" s="67" t="s">
        <v>416</v>
      </c>
      <c r="AF6" s="67" t="s">
        <v>128</v>
      </c>
      <c r="AG6" s="67" t="s">
        <v>133</v>
      </c>
      <c r="AH6" s="67" t="s">
        <v>417</v>
      </c>
      <c r="AI6" s="67" t="s">
        <v>418</v>
      </c>
      <c r="AJ6" s="67"/>
      <c r="AK6" s="67" t="s">
        <v>419</v>
      </c>
      <c r="AL6" s="67">
        <v>0.95</v>
      </c>
      <c r="AM6" s="67" t="s">
        <v>420</v>
      </c>
      <c r="AN6" s="67">
        <v>1</v>
      </c>
      <c r="AO6" s="67">
        <f>Table11[[#This Row],[*EMISSIONS~ELCCH4]]/25</f>
        <v>0.06</v>
      </c>
    </row>
    <row r="7" spans="2:41">
      <c r="B7" s="67" t="s">
        <v>421</v>
      </c>
      <c r="C7" s="67" t="s">
        <v>422</v>
      </c>
      <c r="D7" s="67" t="s">
        <v>339</v>
      </c>
      <c r="E7" s="67" t="s">
        <v>28</v>
      </c>
      <c r="F7" s="67" t="s">
        <v>170</v>
      </c>
      <c r="G7" s="67" t="s">
        <v>363</v>
      </c>
      <c r="H7" s="67">
        <v>2020</v>
      </c>
      <c r="I7" s="67">
        <v>0.28000000000000003</v>
      </c>
      <c r="J7" s="67"/>
      <c r="K7" s="67"/>
      <c r="L7" s="67">
        <v>1.6666666666666701</v>
      </c>
      <c r="M7" s="67"/>
      <c r="N7" s="67"/>
      <c r="O7" s="67">
        <v>8.94</v>
      </c>
      <c r="P7" s="67"/>
      <c r="Q7" s="67">
        <v>31.0416666666667</v>
      </c>
      <c r="R7" s="67">
        <v>3.1536000000000002E-2</v>
      </c>
      <c r="S7" s="67">
        <v>0.95</v>
      </c>
      <c r="T7" s="67">
        <v>1</v>
      </c>
      <c r="U7" s="67">
        <v>15</v>
      </c>
      <c r="V7" s="67">
        <v>0.5</v>
      </c>
      <c r="W7" s="67">
        <v>10</v>
      </c>
      <c r="X7" s="67">
        <v>6</v>
      </c>
      <c r="Y7" s="67"/>
      <c r="Z7" s="67">
        <v>270</v>
      </c>
      <c r="AA7" s="67"/>
      <c r="AB7" s="67">
        <v>9</v>
      </c>
      <c r="AC7" s="67" t="s">
        <v>423</v>
      </c>
      <c r="AD7" s="67" t="s">
        <v>63</v>
      </c>
      <c r="AE7" s="67" t="s">
        <v>416</v>
      </c>
      <c r="AF7" s="67" t="s">
        <v>406</v>
      </c>
      <c r="AG7" s="67" t="s">
        <v>136</v>
      </c>
      <c r="AH7" s="67" t="s">
        <v>424</v>
      </c>
      <c r="AI7" s="67" t="s">
        <v>418</v>
      </c>
      <c r="AJ7" s="67"/>
      <c r="AK7" s="67" t="s">
        <v>425</v>
      </c>
      <c r="AL7" s="67">
        <v>0.95</v>
      </c>
      <c r="AM7" s="67" t="s">
        <v>420</v>
      </c>
      <c r="AN7" s="67">
        <v>1</v>
      </c>
      <c r="AO7" s="67">
        <f>Table11[[#This Row],[*EMISSIONS~ELCCH4]]/25</f>
        <v>0.24</v>
      </c>
    </row>
    <row r="8" spans="2:41">
      <c r="B8" s="67"/>
      <c r="C8" s="67"/>
      <c r="D8" s="67"/>
      <c r="E8" s="67" t="s">
        <v>32</v>
      </c>
      <c r="F8" s="67" t="s">
        <v>170</v>
      </c>
      <c r="G8" s="67" t="s">
        <v>371</v>
      </c>
      <c r="H8" s="67"/>
      <c r="I8" s="67">
        <v>0.28000000000000003</v>
      </c>
      <c r="J8" s="67"/>
      <c r="K8" s="67"/>
      <c r="L8" s="67">
        <v>1.6666666666666701</v>
      </c>
      <c r="M8" s="67"/>
      <c r="N8" s="67"/>
      <c r="O8" s="67">
        <v>8.94</v>
      </c>
      <c r="P8" s="67"/>
      <c r="Q8" s="67">
        <v>31.0416666666667</v>
      </c>
      <c r="R8" s="67"/>
      <c r="S8" s="67">
        <v>0.95</v>
      </c>
      <c r="T8" s="67"/>
      <c r="U8" s="67">
        <v>15</v>
      </c>
      <c r="V8" s="67">
        <v>0.5</v>
      </c>
      <c r="W8" s="67">
        <v>10</v>
      </c>
      <c r="X8" s="67">
        <v>6</v>
      </c>
      <c r="Y8" s="67"/>
      <c r="Z8" s="67">
        <v>270</v>
      </c>
      <c r="AA8" s="67"/>
      <c r="AB8" s="67">
        <v>9</v>
      </c>
      <c r="AC8" s="67" t="s">
        <v>423</v>
      </c>
      <c r="AD8" s="67" t="s">
        <v>63</v>
      </c>
      <c r="AE8" s="67" t="s">
        <v>416</v>
      </c>
      <c r="AF8" s="67" t="s">
        <v>406</v>
      </c>
      <c r="AG8" s="67" t="s">
        <v>136</v>
      </c>
      <c r="AH8" s="67" t="s">
        <v>424</v>
      </c>
      <c r="AI8" s="67" t="s">
        <v>418</v>
      </c>
      <c r="AJ8" s="67"/>
      <c r="AK8" s="67" t="s">
        <v>425</v>
      </c>
      <c r="AL8" s="67">
        <v>0.95</v>
      </c>
      <c r="AM8" s="67" t="s">
        <v>420</v>
      </c>
      <c r="AN8" s="67">
        <v>1</v>
      </c>
      <c r="AO8" s="67">
        <f>Table11[[#This Row],[*EMISSIONS~ELCCH4]]/25</f>
        <v>0.24</v>
      </c>
    </row>
    <row r="9" spans="2:41">
      <c r="B9" s="67"/>
      <c r="C9" s="67"/>
      <c r="D9" s="67"/>
      <c r="E9" s="67"/>
      <c r="F9" s="67" t="s">
        <v>170</v>
      </c>
      <c r="G9" s="67" t="s">
        <v>372</v>
      </c>
      <c r="H9" s="67"/>
      <c r="I9" s="67">
        <v>0.28000000000000003</v>
      </c>
      <c r="J9" s="67"/>
      <c r="K9" s="67"/>
      <c r="L9" s="67">
        <v>1.6666666666666701</v>
      </c>
      <c r="M9" s="67"/>
      <c r="N9" s="67"/>
      <c r="O9" s="67">
        <v>8.1950000000000003</v>
      </c>
      <c r="P9" s="67"/>
      <c r="Q9" s="67">
        <v>28.9722222222222</v>
      </c>
      <c r="R9" s="67"/>
      <c r="S9" s="67">
        <v>0.95</v>
      </c>
      <c r="T9" s="67"/>
      <c r="U9" s="67">
        <v>15</v>
      </c>
      <c r="V9" s="67">
        <v>0.5</v>
      </c>
      <c r="W9" s="67">
        <v>10</v>
      </c>
      <c r="X9" s="67">
        <v>6</v>
      </c>
      <c r="Y9" s="67"/>
      <c r="Z9" s="67">
        <v>270</v>
      </c>
      <c r="AA9" s="67"/>
      <c r="AB9" s="67">
        <v>9</v>
      </c>
      <c r="AC9" s="67" t="s">
        <v>423</v>
      </c>
      <c r="AD9" s="67" t="s">
        <v>63</v>
      </c>
      <c r="AE9" s="67" t="s">
        <v>416</v>
      </c>
      <c r="AF9" s="67" t="s">
        <v>406</v>
      </c>
      <c r="AG9" s="67" t="s">
        <v>136</v>
      </c>
      <c r="AH9" s="67" t="s">
        <v>424</v>
      </c>
      <c r="AI9" s="67" t="s">
        <v>418</v>
      </c>
      <c r="AJ9" s="67"/>
      <c r="AK9" s="67" t="s">
        <v>425</v>
      </c>
      <c r="AL9" s="67">
        <v>0.95</v>
      </c>
      <c r="AM9" s="67" t="s">
        <v>420</v>
      </c>
      <c r="AN9" s="67">
        <v>1</v>
      </c>
      <c r="AO9" s="67">
        <f>Table11[[#This Row],[*EMISSIONS~ELCCH4]]/25</f>
        <v>0.24</v>
      </c>
    </row>
    <row r="10" spans="2:41">
      <c r="B10" s="67"/>
      <c r="C10" s="67"/>
      <c r="D10" s="67"/>
      <c r="E10" s="67"/>
      <c r="F10" s="67" t="s">
        <v>170</v>
      </c>
      <c r="G10" s="67" t="s">
        <v>373</v>
      </c>
      <c r="H10" s="67"/>
      <c r="I10" s="67">
        <v>0.28000000000000003</v>
      </c>
      <c r="J10" s="67"/>
      <c r="K10" s="67"/>
      <c r="L10" s="67">
        <v>1.6666666666666701</v>
      </c>
      <c r="M10" s="67"/>
      <c r="N10" s="67"/>
      <c r="O10" s="67">
        <v>7.45</v>
      </c>
      <c r="P10" s="67"/>
      <c r="Q10" s="67">
        <v>26.9027777777778</v>
      </c>
      <c r="R10" s="67"/>
      <c r="S10" s="67">
        <v>0.95</v>
      </c>
      <c r="T10" s="67"/>
      <c r="U10" s="67">
        <v>15</v>
      </c>
      <c r="V10" s="67">
        <v>0.5</v>
      </c>
      <c r="W10" s="67">
        <v>10</v>
      </c>
      <c r="X10" s="67">
        <v>6</v>
      </c>
      <c r="Y10" s="67"/>
      <c r="Z10" s="67">
        <v>270</v>
      </c>
      <c r="AA10" s="67"/>
      <c r="AB10" s="67">
        <v>9</v>
      </c>
      <c r="AC10" s="67" t="s">
        <v>423</v>
      </c>
      <c r="AD10" s="67" t="s">
        <v>63</v>
      </c>
      <c r="AE10" s="67" t="s">
        <v>416</v>
      </c>
      <c r="AF10" s="67" t="s">
        <v>406</v>
      </c>
      <c r="AG10" s="67" t="s">
        <v>136</v>
      </c>
      <c r="AH10" s="67" t="s">
        <v>424</v>
      </c>
      <c r="AI10" s="67" t="s">
        <v>418</v>
      </c>
      <c r="AJ10" s="67"/>
      <c r="AK10" s="67" t="s">
        <v>425</v>
      </c>
      <c r="AL10" s="67">
        <v>0.95</v>
      </c>
      <c r="AM10" s="67" t="s">
        <v>420</v>
      </c>
      <c r="AN10" s="67">
        <v>1</v>
      </c>
      <c r="AO10" s="67">
        <f>Table11[[#This Row],[*EMISSIONS~ELCCH4]]/25</f>
        <v>0.24</v>
      </c>
    </row>
    <row r="11" spans="2:41">
      <c r="B11" s="67" t="s">
        <v>426</v>
      </c>
      <c r="C11" s="67" t="s">
        <v>427</v>
      </c>
      <c r="D11" s="67" t="s">
        <v>339</v>
      </c>
      <c r="E11" s="67" t="s">
        <v>28</v>
      </c>
      <c r="F11" s="67" t="s">
        <v>170</v>
      </c>
      <c r="G11" s="67" t="s">
        <v>363</v>
      </c>
      <c r="H11" s="67">
        <v>2020</v>
      </c>
      <c r="I11" s="67">
        <v>0.34</v>
      </c>
      <c r="J11" s="67"/>
      <c r="K11" s="67"/>
      <c r="L11" s="67">
        <v>1.40845070422535</v>
      </c>
      <c r="M11" s="67"/>
      <c r="N11" s="67"/>
      <c r="O11" s="67">
        <v>5.5875000000000004</v>
      </c>
      <c r="P11" s="67">
        <v>0.14899999999999999</v>
      </c>
      <c r="Q11" s="67">
        <v>11.3819444444444</v>
      </c>
      <c r="R11" s="67">
        <v>3.1536000000000002E-2</v>
      </c>
      <c r="S11" s="67">
        <v>0.98</v>
      </c>
      <c r="T11" s="67">
        <v>1</v>
      </c>
      <c r="U11" s="67">
        <v>25</v>
      </c>
      <c r="V11" s="67">
        <v>1.5</v>
      </c>
      <c r="W11" s="67">
        <v>20</v>
      </c>
      <c r="X11" s="67">
        <v>1.5</v>
      </c>
      <c r="Y11" s="67">
        <v>1</v>
      </c>
      <c r="Z11" s="67">
        <v>270</v>
      </c>
      <c r="AA11" s="67"/>
      <c r="AB11" s="67">
        <v>8</v>
      </c>
      <c r="AC11" s="67" t="s">
        <v>428</v>
      </c>
      <c r="AD11" s="67" t="s">
        <v>63</v>
      </c>
      <c r="AE11" s="67" t="s">
        <v>416</v>
      </c>
      <c r="AF11" s="67" t="s">
        <v>406</v>
      </c>
      <c r="AG11" s="67" t="s">
        <v>136</v>
      </c>
      <c r="AH11" s="67" t="s">
        <v>424</v>
      </c>
      <c r="AI11" s="67" t="s">
        <v>418</v>
      </c>
      <c r="AJ11" s="67"/>
      <c r="AK11" s="67" t="s">
        <v>425</v>
      </c>
      <c r="AL11" s="67">
        <v>0.98</v>
      </c>
      <c r="AM11" s="67" t="s">
        <v>420</v>
      </c>
      <c r="AN11" s="67">
        <v>2</v>
      </c>
      <c r="AO11" s="67">
        <f>Table11[[#This Row],[*EMISSIONS~ELCCH4]]/25</f>
        <v>0.06</v>
      </c>
    </row>
    <row r="12" spans="2:41">
      <c r="B12" s="67"/>
      <c r="C12" s="67"/>
      <c r="D12" s="67"/>
      <c r="E12" s="67" t="s">
        <v>32</v>
      </c>
      <c r="F12" s="67" t="s">
        <v>170</v>
      </c>
      <c r="G12" s="67" t="s">
        <v>371</v>
      </c>
      <c r="H12" s="67"/>
      <c r="I12" s="67">
        <v>0.35</v>
      </c>
      <c r="J12" s="67"/>
      <c r="K12" s="67"/>
      <c r="L12" s="67">
        <v>1.3698630136986301</v>
      </c>
      <c r="M12" s="67"/>
      <c r="N12" s="67"/>
      <c r="O12" s="67">
        <v>5.4385000000000003</v>
      </c>
      <c r="P12" s="67">
        <v>0.14527499999999999</v>
      </c>
      <c r="Q12" s="67">
        <v>11.175000000000001</v>
      </c>
      <c r="R12" s="67"/>
      <c r="S12" s="67">
        <v>0.98</v>
      </c>
      <c r="T12" s="67"/>
      <c r="U12" s="67">
        <v>25</v>
      </c>
      <c r="V12" s="67">
        <v>1.5</v>
      </c>
      <c r="W12" s="67">
        <v>15</v>
      </c>
      <c r="X12" s="67">
        <v>1.5</v>
      </c>
      <c r="Y12" s="67">
        <v>1</v>
      </c>
      <c r="Z12" s="67">
        <v>270</v>
      </c>
      <c r="AA12" s="67"/>
      <c r="AB12" s="67">
        <v>8</v>
      </c>
      <c r="AC12" s="67" t="s">
        <v>428</v>
      </c>
      <c r="AD12" s="67" t="s">
        <v>63</v>
      </c>
      <c r="AE12" s="67" t="s">
        <v>416</v>
      </c>
      <c r="AF12" s="67" t="s">
        <v>406</v>
      </c>
      <c r="AG12" s="67" t="s">
        <v>136</v>
      </c>
      <c r="AH12" s="67" t="s">
        <v>424</v>
      </c>
      <c r="AI12" s="67" t="s">
        <v>418</v>
      </c>
      <c r="AJ12" s="67"/>
      <c r="AK12" s="67" t="s">
        <v>425</v>
      </c>
      <c r="AL12" s="67">
        <v>0.98</v>
      </c>
      <c r="AM12" s="67" t="s">
        <v>420</v>
      </c>
      <c r="AN12" s="67">
        <v>2</v>
      </c>
      <c r="AO12" s="67">
        <f>Table11[[#This Row],[*EMISSIONS~ELCCH4]]/25</f>
        <v>0.06</v>
      </c>
    </row>
    <row r="13" spans="2:41">
      <c r="B13" s="67"/>
      <c r="C13" s="67"/>
      <c r="D13" s="67"/>
      <c r="E13" s="67"/>
      <c r="F13" s="67" t="s">
        <v>170</v>
      </c>
      <c r="G13" s="67" t="s">
        <v>372</v>
      </c>
      <c r="H13" s="67"/>
      <c r="I13" s="67">
        <v>0.37</v>
      </c>
      <c r="J13" s="67"/>
      <c r="K13" s="67"/>
      <c r="L13" s="67">
        <v>1.25</v>
      </c>
      <c r="M13" s="67"/>
      <c r="N13" s="67"/>
      <c r="O13" s="67">
        <v>5.2149999999999999</v>
      </c>
      <c r="P13" s="67">
        <v>0.13857</v>
      </c>
      <c r="Q13" s="67">
        <v>10.554166666666699</v>
      </c>
      <c r="R13" s="67"/>
      <c r="S13" s="67">
        <v>0.98</v>
      </c>
      <c r="T13" s="67"/>
      <c r="U13" s="67">
        <v>25</v>
      </c>
      <c r="V13" s="67">
        <v>1.5</v>
      </c>
      <c r="W13" s="67">
        <v>10</v>
      </c>
      <c r="X13" s="67">
        <v>1.5</v>
      </c>
      <c r="Y13" s="67">
        <v>1</v>
      </c>
      <c r="Z13" s="67">
        <v>270</v>
      </c>
      <c r="AA13" s="67"/>
      <c r="AB13" s="67">
        <v>8</v>
      </c>
      <c r="AC13" s="67" t="s">
        <v>428</v>
      </c>
      <c r="AD13" s="67" t="s">
        <v>63</v>
      </c>
      <c r="AE13" s="67" t="s">
        <v>416</v>
      </c>
      <c r="AF13" s="67" t="s">
        <v>406</v>
      </c>
      <c r="AG13" s="67" t="s">
        <v>136</v>
      </c>
      <c r="AH13" s="67" t="s">
        <v>424</v>
      </c>
      <c r="AI13" s="67" t="s">
        <v>418</v>
      </c>
      <c r="AJ13" s="67"/>
      <c r="AK13" s="67" t="s">
        <v>425</v>
      </c>
      <c r="AL13" s="67">
        <v>0.98</v>
      </c>
      <c r="AM13" s="67" t="s">
        <v>420</v>
      </c>
      <c r="AN13" s="67">
        <v>2</v>
      </c>
      <c r="AO13" s="67">
        <f>Table11[[#This Row],[*EMISSIONS~ELCCH4]]/25</f>
        <v>0.06</v>
      </c>
    </row>
    <row r="14" spans="2:41">
      <c r="B14" s="67"/>
      <c r="C14" s="67"/>
      <c r="D14" s="67"/>
      <c r="E14" s="67"/>
      <c r="F14" s="67" t="s">
        <v>170</v>
      </c>
      <c r="G14" s="67" t="s">
        <v>373</v>
      </c>
      <c r="H14" s="67"/>
      <c r="I14" s="67">
        <v>0.38</v>
      </c>
      <c r="J14" s="67"/>
      <c r="K14" s="67"/>
      <c r="L14" s="67">
        <v>1.25</v>
      </c>
      <c r="M14" s="67"/>
      <c r="N14" s="67"/>
      <c r="O14" s="67">
        <v>5.0659999999999998</v>
      </c>
      <c r="P14" s="67">
        <v>0.1341</v>
      </c>
      <c r="Q14" s="67">
        <v>9.5194444444444404</v>
      </c>
      <c r="R14" s="67"/>
      <c r="S14" s="67">
        <v>0.98</v>
      </c>
      <c r="T14" s="67"/>
      <c r="U14" s="67">
        <v>25</v>
      </c>
      <c r="V14" s="67">
        <v>1.5</v>
      </c>
      <c r="W14" s="67">
        <v>10</v>
      </c>
      <c r="X14" s="67">
        <v>1.5</v>
      </c>
      <c r="Y14" s="67">
        <v>1</v>
      </c>
      <c r="Z14" s="67">
        <v>270</v>
      </c>
      <c r="AA14" s="67"/>
      <c r="AB14" s="67">
        <v>8</v>
      </c>
      <c r="AC14" s="67" t="s">
        <v>428</v>
      </c>
      <c r="AD14" s="67" t="s">
        <v>63</v>
      </c>
      <c r="AE14" s="67" t="s">
        <v>416</v>
      </c>
      <c r="AF14" s="67" t="s">
        <v>406</v>
      </c>
      <c r="AG14" s="67" t="s">
        <v>136</v>
      </c>
      <c r="AH14" s="67" t="s">
        <v>424</v>
      </c>
      <c r="AI14" s="67" t="s">
        <v>418</v>
      </c>
      <c r="AJ14" s="67"/>
      <c r="AK14" s="67" t="s">
        <v>425</v>
      </c>
      <c r="AL14" s="67">
        <v>0.98</v>
      </c>
      <c r="AM14" s="67" t="s">
        <v>420</v>
      </c>
      <c r="AN14" s="67">
        <v>2</v>
      </c>
      <c r="AO14" s="67">
        <f>Table11[[#This Row],[*EMISSIONS~ELCCH4]]/25</f>
        <v>0.06</v>
      </c>
    </row>
    <row r="15" spans="2:41">
      <c r="B15" s="67" t="s">
        <v>429</v>
      </c>
      <c r="C15" s="67" t="s">
        <v>430</v>
      </c>
      <c r="D15" s="67" t="s">
        <v>339</v>
      </c>
      <c r="E15" s="67" t="s">
        <v>28</v>
      </c>
      <c r="F15" s="67" t="s">
        <v>170</v>
      </c>
      <c r="G15" s="67" t="s">
        <v>363</v>
      </c>
      <c r="H15" s="67">
        <v>2020</v>
      </c>
      <c r="I15" s="67">
        <v>0.39</v>
      </c>
      <c r="J15" s="67"/>
      <c r="K15" s="67"/>
      <c r="L15" s="67">
        <v>1.0526315789473699</v>
      </c>
      <c r="M15" s="67"/>
      <c r="N15" s="67"/>
      <c r="O15" s="67">
        <v>4.47</v>
      </c>
      <c r="P15" s="67">
        <v>0.14899999999999999</v>
      </c>
      <c r="Q15" s="67">
        <v>9.3125</v>
      </c>
      <c r="R15" s="67">
        <v>3.1536000000000002E-2</v>
      </c>
      <c r="S15" s="67">
        <v>0.98</v>
      </c>
      <c r="T15" s="67">
        <v>1</v>
      </c>
      <c r="U15" s="67">
        <v>25</v>
      </c>
      <c r="V15" s="67">
        <v>1.5</v>
      </c>
      <c r="W15" s="67">
        <v>20</v>
      </c>
      <c r="X15" s="67">
        <v>1.5</v>
      </c>
      <c r="Y15" s="67">
        <v>1</v>
      </c>
      <c r="Z15" s="67">
        <v>270</v>
      </c>
      <c r="AA15" s="67"/>
      <c r="AB15" s="67">
        <v>7</v>
      </c>
      <c r="AC15" s="67" t="s">
        <v>431</v>
      </c>
      <c r="AD15" s="67" t="s">
        <v>63</v>
      </c>
      <c r="AE15" s="67" t="s">
        <v>416</v>
      </c>
      <c r="AF15" s="67" t="s">
        <v>406</v>
      </c>
      <c r="AG15" s="67" t="s">
        <v>136</v>
      </c>
      <c r="AH15" s="67" t="s">
        <v>417</v>
      </c>
      <c r="AI15" s="67" t="s">
        <v>418</v>
      </c>
      <c r="AJ15" s="67"/>
      <c r="AK15" s="67" t="s">
        <v>425</v>
      </c>
      <c r="AL15" s="67">
        <v>0.98</v>
      </c>
      <c r="AM15" s="67" t="s">
        <v>420</v>
      </c>
      <c r="AN15" s="67">
        <v>3</v>
      </c>
      <c r="AO15" s="67">
        <f>Table11[[#This Row],[*EMISSIONS~ELCCH4]]/25</f>
        <v>0.06</v>
      </c>
    </row>
    <row r="16" spans="2:41">
      <c r="B16" s="67"/>
      <c r="C16" s="67"/>
      <c r="D16" s="67"/>
      <c r="E16" s="67" t="s">
        <v>32</v>
      </c>
      <c r="F16" s="67" t="s">
        <v>170</v>
      </c>
      <c r="G16" s="67" t="s">
        <v>371</v>
      </c>
      <c r="H16" s="67"/>
      <c r="I16" s="67">
        <v>0.4</v>
      </c>
      <c r="J16" s="67"/>
      <c r="K16" s="67"/>
      <c r="L16" s="67">
        <v>1.0416666666666701</v>
      </c>
      <c r="M16" s="67"/>
      <c r="N16" s="67"/>
      <c r="O16" s="67">
        <v>4.3955000000000002</v>
      </c>
      <c r="P16" s="67">
        <v>0.14527499999999999</v>
      </c>
      <c r="Q16" s="67">
        <v>9.1055555555555596</v>
      </c>
      <c r="R16" s="67"/>
      <c r="S16" s="67">
        <v>0.98</v>
      </c>
      <c r="T16" s="67"/>
      <c r="U16" s="67">
        <v>25</v>
      </c>
      <c r="V16" s="67">
        <v>1.5</v>
      </c>
      <c r="W16" s="67">
        <v>15</v>
      </c>
      <c r="X16" s="67">
        <v>1.5</v>
      </c>
      <c r="Y16" s="67">
        <v>1</v>
      </c>
      <c r="Z16" s="67">
        <v>270</v>
      </c>
      <c r="AA16" s="67"/>
      <c r="AB16" s="67">
        <v>7</v>
      </c>
      <c r="AC16" s="67" t="s">
        <v>431</v>
      </c>
      <c r="AD16" s="67" t="s">
        <v>63</v>
      </c>
      <c r="AE16" s="67" t="s">
        <v>416</v>
      </c>
      <c r="AF16" s="67" t="s">
        <v>406</v>
      </c>
      <c r="AG16" s="67" t="s">
        <v>136</v>
      </c>
      <c r="AH16" s="67" t="s">
        <v>417</v>
      </c>
      <c r="AI16" s="67" t="s">
        <v>418</v>
      </c>
      <c r="AJ16" s="67"/>
      <c r="AK16" s="67" t="s">
        <v>425</v>
      </c>
      <c r="AL16" s="67">
        <v>0.98</v>
      </c>
      <c r="AM16" s="67" t="s">
        <v>420</v>
      </c>
      <c r="AN16" s="67">
        <v>3</v>
      </c>
      <c r="AO16" s="67">
        <f>Table11[[#This Row],[*EMISSIONS~ELCCH4]]/25</f>
        <v>0.06</v>
      </c>
    </row>
    <row r="17" spans="2:41">
      <c r="B17" s="67"/>
      <c r="C17" s="67"/>
      <c r="D17" s="67"/>
      <c r="E17" s="67"/>
      <c r="F17" s="67" t="s">
        <v>170</v>
      </c>
      <c r="G17" s="67" t="s">
        <v>372</v>
      </c>
      <c r="H17" s="67"/>
      <c r="I17" s="67">
        <v>0.41</v>
      </c>
      <c r="J17" s="67"/>
      <c r="K17" s="67"/>
      <c r="L17" s="67">
        <v>1</v>
      </c>
      <c r="M17" s="67"/>
      <c r="N17" s="67"/>
      <c r="O17" s="67">
        <v>4.1719999999999997</v>
      </c>
      <c r="P17" s="67">
        <v>0.13857</v>
      </c>
      <c r="Q17" s="67">
        <v>8.69166666666667</v>
      </c>
      <c r="R17" s="67"/>
      <c r="S17" s="67">
        <v>0.98</v>
      </c>
      <c r="T17" s="67"/>
      <c r="U17" s="67">
        <v>25</v>
      </c>
      <c r="V17" s="67">
        <v>1.5</v>
      </c>
      <c r="W17" s="67">
        <v>10</v>
      </c>
      <c r="X17" s="67">
        <v>1.5</v>
      </c>
      <c r="Y17" s="67">
        <v>1</v>
      </c>
      <c r="Z17" s="67">
        <v>270</v>
      </c>
      <c r="AA17" s="67"/>
      <c r="AB17" s="67">
        <v>7</v>
      </c>
      <c r="AC17" s="67" t="s">
        <v>431</v>
      </c>
      <c r="AD17" s="67" t="s">
        <v>63</v>
      </c>
      <c r="AE17" s="67" t="s">
        <v>416</v>
      </c>
      <c r="AF17" s="67" t="s">
        <v>406</v>
      </c>
      <c r="AG17" s="67" t="s">
        <v>136</v>
      </c>
      <c r="AH17" s="67" t="s">
        <v>417</v>
      </c>
      <c r="AI17" s="67" t="s">
        <v>418</v>
      </c>
      <c r="AJ17" s="67"/>
      <c r="AK17" s="67" t="s">
        <v>425</v>
      </c>
      <c r="AL17" s="67">
        <v>0.98</v>
      </c>
      <c r="AM17" s="67" t="s">
        <v>420</v>
      </c>
      <c r="AN17" s="67">
        <v>3</v>
      </c>
      <c r="AO17" s="67">
        <f>Table11[[#This Row],[*EMISSIONS~ELCCH4]]/25</f>
        <v>0.06</v>
      </c>
    </row>
    <row r="18" spans="2:41">
      <c r="B18" s="67"/>
      <c r="C18" s="67"/>
      <c r="D18" s="67"/>
      <c r="E18" s="67"/>
      <c r="F18" s="67" t="s">
        <v>170</v>
      </c>
      <c r="G18" s="67" t="s">
        <v>373</v>
      </c>
      <c r="H18" s="67"/>
      <c r="I18" s="67">
        <v>0.43</v>
      </c>
      <c r="J18" s="67"/>
      <c r="K18" s="67"/>
      <c r="L18" s="67">
        <v>1</v>
      </c>
      <c r="M18" s="67"/>
      <c r="N18" s="67"/>
      <c r="O18" s="67">
        <v>3.8740000000000001</v>
      </c>
      <c r="P18" s="67">
        <v>0.1341</v>
      </c>
      <c r="Q18" s="67">
        <v>8.2777777777777803</v>
      </c>
      <c r="R18" s="67"/>
      <c r="S18" s="67">
        <v>0.98</v>
      </c>
      <c r="T18" s="67"/>
      <c r="U18" s="67">
        <v>25</v>
      </c>
      <c r="V18" s="67">
        <v>1.5</v>
      </c>
      <c r="W18" s="67">
        <v>10</v>
      </c>
      <c r="X18" s="67">
        <v>1.5</v>
      </c>
      <c r="Y18" s="67">
        <v>1</v>
      </c>
      <c r="Z18" s="67">
        <v>270</v>
      </c>
      <c r="AA18" s="67"/>
      <c r="AB18" s="67">
        <v>7</v>
      </c>
      <c r="AC18" s="67" t="s">
        <v>431</v>
      </c>
      <c r="AD18" s="67" t="s">
        <v>63</v>
      </c>
      <c r="AE18" s="67" t="s">
        <v>416</v>
      </c>
      <c r="AF18" s="67" t="s">
        <v>406</v>
      </c>
      <c r="AG18" s="67" t="s">
        <v>136</v>
      </c>
      <c r="AH18" s="67" t="s">
        <v>417</v>
      </c>
      <c r="AI18" s="67" t="s">
        <v>418</v>
      </c>
      <c r="AJ18" s="67"/>
      <c r="AK18" s="67" t="s">
        <v>425</v>
      </c>
      <c r="AL18" s="67">
        <v>0.98</v>
      </c>
      <c r="AM18" s="67" t="s">
        <v>420</v>
      </c>
      <c r="AN18" s="67">
        <v>3</v>
      </c>
      <c r="AO18" s="67">
        <f>Table11[[#This Row],[*EMISSIONS~ELCCH4]]/25</f>
        <v>0.06</v>
      </c>
    </row>
    <row r="19" spans="2:41">
      <c r="B19" s="67" t="s">
        <v>432</v>
      </c>
      <c r="C19" s="67" t="s">
        <v>433</v>
      </c>
      <c r="D19" s="67" t="s">
        <v>339</v>
      </c>
      <c r="E19" s="67" t="s">
        <v>28</v>
      </c>
      <c r="F19" s="67" t="s">
        <v>170</v>
      </c>
      <c r="G19" s="67" t="s">
        <v>363</v>
      </c>
      <c r="H19" s="67">
        <v>2020</v>
      </c>
      <c r="I19" s="67">
        <v>0.47</v>
      </c>
      <c r="J19" s="67"/>
      <c r="K19" s="67"/>
      <c r="L19" s="67">
        <v>0.83333333333333304</v>
      </c>
      <c r="M19" s="67"/>
      <c r="N19" s="67"/>
      <c r="O19" s="67">
        <v>9.6850000000000005</v>
      </c>
      <c r="P19" s="67">
        <v>0.2235</v>
      </c>
      <c r="Q19" s="67">
        <v>9.3125</v>
      </c>
      <c r="R19" s="67">
        <v>3.1536000000000002E-2</v>
      </c>
      <c r="S19" s="67">
        <v>0.97</v>
      </c>
      <c r="T19" s="67">
        <v>1</v>
      </c>
      <c r="U19" s="67">
        <v>25</v>
      </c>
      <c r="V19" s="67">
        <v>2.5</v>
      </c>
      <c r="W19" s="67">
        <v>20</v>
      </c>
      <c r="X19" s="67">
        <v>1.5</v>
      </c>
      <c r="Y19" s="67">
        <v>1</v>
      </c>
      <c r="Z19" s="67">
        <v>270</v>
      </c>
      <c r="AA19" s="67"/>
      <c r="AB19" s="67">
        <v>11</v>
      </c>
      <c r="AC19" s="67" t="s">
        <v>434</v>
      </c>
      <c r="AD19" s="67" t="s">
        <v>63</v>
      </c>
      <c r="AE19" s="67" t="s">
        <v>416</v>
      </c>
      <c r="AF19" s="67" t="s">
        <v>406</v>
      </c>
      <c r="AG19" s="67" t="s">
        <v>136</v>
      </c>
      <c r="AH19" s="67" t="s">
        <v>424</v>
      </c>
      <c r="AI19" s="67" t="s">
        <v>418</v>
      </c>
      <c r="AJ19" s="67"/>
      <c r="AK19" s="67" t="s">
        <v>425</v>
      </c>
      <c r="AL19" s="67">
        <v>0.97</v>
      </c>
      <c r="AM19" s="67" t="s">
        <v>420</v>
      </c>
      <c r="AN19" s="67">
        <v>4</v>
      </c>
      <c r="AO19" s="67">
        <f>Table11[[#This Row],[*EMISSIONS~ELCCH4]]/25</f>
        <v>0.06</v>
      </c>
    </row>
    <row r="20" spans="2:41">
      <c r="B20" s="67"/>
      <c r="C20" s="67"/>
      <c r="D20" s="67"/>
      <c r="E20" s="67" t="s">
        <v>32</v>
      </c>
      <c r="F20" s="67" t="s">
        <v>170</v>
      </c>
      <c r="G20" s="67" t="s">
        <v>371</v>
      </c>
      <c r="H20" s="67"/>
      <c r="I20" s="67">
        <v>0.48</v>
      </c>
      <c r="J20" s="67"/>
      <c r="K20" s="67"/>
      <c r="L20" s="67">
        <v>0.76923076923076905</v>
      </c>
      <c r="M20" s="67"/>
      <c r="N20" s="67"/>
      <c r="O20" s="67">
        <v>9.6850000000000005</v>
      </c>
      <c r="P20" s="67">
        <v>0.21828500000000001</v>
      </c>
      <c r="Q20" s="67">
        <v>9.1055555555555596</v>
      </c>
      <c r="R20" s="67"/>
      <c r="S20" s="67">
        <v>0.97</v>
      </c>
      <c r="T20" s="67"/>
      <c r="U20" s="67">
        <v>25</v>
      </c>
      <c r="V20" s="67">
        <v>2</v>
      </c>
      <c r="W20" s="67">
        <v>15</v>
      </c>
      <c r="X20" s="67">
        <v>1.5</v>
      </c>
      <c r="Y20" s="67">
        <v>1</v>
      </c>
      <c r="Z20" s="67">
        <v>270</v>
      </c>
      <c r="AA20" s="67"/>
      <c r="AB20" s="67">
        <v>11</v>
      </c>
      <c r="AC20" s="67" t="s">
        <v>434</v>
      </c>
      <c r="AD20" s="67" t="s">
        <v>63</v>
      </c>
      <c r="AE20" s="67" t="s">
        <v>416</v>
      </c>
      <c r="AF20" s="67" t="s">
        <v>406</v>
      </c>
      <c r="AG20" s="67" t="s">
        <v>136</v>
      </c>
      <c r="AH20" s="67" t="s">
        <v>424</v>
      </c>
      <c r="AI20" s="67" t="s">
        <v>418</v>
      </c>
      <c r="AJ20" s="67"/>
      <c r="AK20" s="67" t="s">
        <v>425</v>
      </c>
      <c r="AL20" s="67">
        <v>0.97</v>
      </c>
      <c r="AM20" s="67" t="s">
        <v>420</v>
      </c>
      <c r="AN20" s="67">
        <v>4</v>
      </c>
      <c r="AO20" s="67">
        <f>Table11[[#This Row],[*EMISSIONS~ELCCH4]]/25</f>
        <v>0.06</v>
      </c>
    </row>
    <row r="21" spans="2:41">
      <c r="B21" s="67"/>
      <c r="C21" s="67"/>
      <c r="D21" s="67"/>
      <c r="E21" s="67"/>
      <c r="F21" s="67" t="s">
        <v>170</v>
      </c>
      <c r="G21" s="67" t="s">
        <v>372</v>
      </c>
      <c r="H21" s="67"/>
      <c r="I21" s="67">
        <v>0.5</v>
      </c>
      <c r="J21" s="67"/>
      <c r="K21" s="67"/>
      <c r="L21" s="67">
        <v>0.71428571428571397</v>
      </c>
      <c r="M21" s="67"/>
      <c r="N21" s="67"/>
      <c r="O21" s="67">
        <v>8.94</v>
      </c>
      <c r="P21" s="67">
        <v>0.20710999999999999</v>
      </c>
      <c r="Q21" s="67">
        <v>8.69166666666667</v>
      </c>
      <c r="R21" s="67"/>
      <c r="S21" s="67">
        <v>0.97</v>
      </c>
      <c r="T21" s="67"/>
      <c r="U21" s="67">
        <v>25</v>
      </c>
      <c r="V21" s="67">
        <v>2</v>
      </c>
      <c r="W21" s="67">
        <v>10</v>
      </c>
      <c r="X21" s="67">
        <v>1.5</v>
      </c>
      <c r="Y21" s="67">
        <v>1</v>
      </c>
      <c r="Z21" s="67">
        <v>270</v>
      </c>
      <c r="AA21" s="67"/>
      <c r="AB21" s="67">
        <v>11</v>
      </c>
      <c r="AC21" s="67" t="s">
        <v>434</v>
      </c>
      <c r="AD21" s="67" t="s">
        <v>63</v>
      </c>
      <c r="AE21" s="67" t="s">
        <v>416</v>
      </c>
      <c r="AF21" s="67" t="s">
        <v>406</v>
      </c>
      <c r="AG21" s="67" t="s">
        <v>136</v>
      </c>
      <c r="AH21" s="67" t="s">
        <v>424</v>
      </c>
      <c r="AI21" s="67" t="s">
        <v>418</v>
      </c>
      <c r="AJ21" s="67"/>
      <c r="AK21" s="67" t="s">
        <v>425</v>
      </c>
      <c r="AL21" s="67">
        <v>0.97</v>
      </c>
      <c r="AM21" s="67" t="s">
        <v>420</v>
      </c>
      <c r="AN21" s="67">
        <v>4</v>
      </c>
      <c r="AO21" s="67">
        <f>Table11[[#This Row],[*EMISSIONS~ELCCH4]]/25</f>
        <v>0.06</v>
      </c>
    </row>
    <row r="22" spans="2:41">
      <c r="B22" s="67"/>
      <c r="C22" s="67"/>
      <c r="D22" s="67"/>
      <c r="E22" s="67"/>
      <c r="F22" s="67" t="s">
        <v>170</v>
      </c>
      <c r="G22" s="67" t="s">
        <v>373</v>
      </c>
      <c r="H22" s="67"/>
      <c r="I22" s="67">
        <v>0.52</v>
      </c>
      <c r="J22" s="67"/>
      <c r="K22" s="67"/>
      <c r="L22" s="67">
        <v>0.64516129032258096</v>
      </c>
      <c r="M22" s="67"/>
      <c r="N22" s="67"/>
      <c r="O22" s="67">
        <v>8.1950000000000003</v>
      </c>
      <c r="P22" s="67">
        <v>0.19370000000000001</v>
      </c>
      <c r="Q22" s="67">
        <v>8.2777777777777803</v>
      </c>
      <c r="R22" s="67"/>
      <c r="S22" s="67">
        <v>0.97</v>
      </c>
      <c r="T22" s="67"/>
      <c r="U22" s="67">
        <v>25</v>
      </c>
      <c r="V22" s="67">
        <v>2</v>
      </c>
      <c r="W22" s="67">
        <v>8</v>
      </c>
      <c r="X22" s="67">
        <v>1.5</v>
      </c>
      <c r="Y22" s="67">
        <v>1</v>
      </c>
      <c r="Z22" s="67">
        <v>270</v>
      </c>
      <c r="AA22" s="67"/>
      <c r="AB22" s="67">
        <v>11</v>
      </c>
      <c r="AC22" s="67" t="s">
        <v>434</v>
      </c>
      <c r="AD22" s="67" t="s">
        <v>63</v>
      </c>
      <c r="AE22" s="67" t="s">
        <v>416</v>
      </c>
      <c r="AF22" s="67" t="s">
        <v>406</v>
      </c>
      <c r="AG22" s="67" t="s">
        <v>136</v>
      </c>
      <c r="AH22" s="67" t="s">
        <v>424</v>
      </c>
      <c r="AI22" s="67" t="s">
        <v>418</v>
      </c>
      <c r="AJ22" s="67"/>
      <c r="AK22" s="67" t="s">
        <v>425</v>
      </c>
      <c r="AL22" s="67">
        <v>0.97</v>
      </c>
      <c r="AM22" s="67" t="s">
        <v>420</v>
      </c>
      <c r="AN22" s="67">
        <v>4</v>
      </c>
      <c r="AO22" s="67">
        <f>Table11[[#This Row],[*EMISSIONS~ELCCH4]]/25</f>
        <v>0.06</v>
      </c>
    </row>
    <row r="23" spans="2:41">
      <c r="B23" s="67" t="s">
        <v>435</v>
      </c>
      <c r="C23" s="67" t="s">
        <v>436</v>
      </c>
      <c r="D23" s="67" t="s">
        <v>339</v>
      </c>
      <c r="E23" s="67" t="s">
        <v>28</v>
      </c>
      <c r="F23" s="67" t="s">
        <v>170</v>
      </c>
      <c r="G23" s="67" t="s">
        <v>363</v>
      </c>
      <c r="H23" s="67">
        <v>2020</v>
      </c>
      <c r="I23" s="67">
        <v>0.55000000000000004</v>
      </c>
      <c r="J23" s="67"/>
      <c r="K23" s="67"/>
      <c r="L23" s="67"/>
      <c r="M23" s="67">
        <v>0.58823529411764697</v>
      </c>
      <c r="N23" s="67">
        <v>0.15</v>
      </c>
      <c r="O23" s="67">
        <v>6.7050000000000001</v>
      </c>
      <c r="P23" s="67">
        <v>0.2235</v>
      </c>
      <c r="Q23" s="67">
        <v>9.3125</v>
      </c>
      <c r="R23" s="67">
        <v>3.1536000000000002E-2</v>
      </c>
      <c r="S23" s="67">
        <v>0.97</v>
      </c>
      <c r="T23" s="67">
        <v>1</v>
      </c>
      <c r="U23" s="67">
        <v>25</v>
      </c>
      <c r="V23" s="67">
        <v>2.5</v>
      </c>
      <c r="W23" s="67">
        <v>20</v>
      </c>
      <c r="X23" s="67">
        <v>1.5</v>
      </c>
      <c r="Y23" s="67">
        <v>1</v>
      </c>
      <c r="Z23" s="67">
        <v>270</v>
      </c>
      <c r="AA23" s="67"/>
      <c r="AB23" s="67">
        <v>10</v>
      </c>
      <c r="AC23" s="67" t="s">
        <v>437</v>
      </c>
      <c r="AD23" s="67" t="s">
        <v>63</v>
      </c>
      <c r="AE23" s="67" t="s">
        <v>416</v>
      </c>
      <c r="AF23" s="67" t="s">
        <v>406</v>
      </c>
      <c r="AG23" s="67" t="s">
        <v>136</v>
      </c>
      <c r="AH23" s="67" t="s">
        <v>424</v>
      </c>
      <c r="AI23" s="67" t="s">
        <v>418</v>
      </c>
      <c r="AJ23" s="67"/>
      <c r="AK23" s="67" t="s">
        <v>419</v>
      </c>
      <c r="AL23" s="67">
        <v>0.97</v>
      </c>
      <c r="AM23" s="67" t="s">
        <v>420</v>
      </c>
      <c r="AN23" s="67">
        <v>1</v>
      </c>
      <c r="AO23" s="67">
        <f>Table11[[#This Row],[*EMISSIONS~ELCCH4]]/25</f>
        <v>0.06</v>
      </c>
    </row>
    <row r="24" spans="2:41">
      <c r="B24" s="67"/>
      <c r="C24" s="67"/>
      <c r="D24" s="67"/>
      <c r="E24" s="67" t="s">
        <v>32</v>
      </c>
      <c r="F24" s="67" t="s">
        <v>170</v>
      </c>
      <c r="G24" s="67" t="s">
        <v>371</v>
      </c>
      <c r="H24" s="67"/>
      <c r="I24" s="67">
        <v>0.56000000000000005</v>
      </c>
      <c r="J24" s="67"/>
      <c r="K24" s="67"/>
      <c r="L24" s="67"/>
      <c r="M24" s="67">
        <v>0.55555555555555602</v>
      </c>
      <c r="N24" s="67">
        <v>0.15</v>
      </c>
      <c r="O24" s="67">
        <v>6.556</v>
      </c>
      <c r="P24" s="67">
        <v>0.21828500000000001</v>
      </c>
      <c r="Q24" s="67">
        <v>9.1055555555555596</v>
      </c>
      <c r="R24" s="67"/>
      <c r="S24" s="67">
        <v>0.97</v>
      </c>
      <c r="T24" s="67"/>
      <c r="U24" s="67">
        <v>25</v>
      </c>
      <c r="V24" s="67">
        <v>2.5</v>
      </c>
      <c r="W24" s="67">
        <v>15</v>
      </c>
      <c r="X24" s="67">
        <v>1.5</v>
      </c>
      <c r="Y24" s="67">
        <v>1</v>
      </c>
      <c r="Z24" s="67">
        <v>270</v>
      </c>
      <c r="AA24" s="67"/>
      <c r="AB24" s="67">
        <v>10</v>
      </c>
      <c r="AC24" s="67" t="s">
        <v>437</v>
      </c>
      <c r="AD24" s="67" t="s">
        <v>63</v>
      </c>
      <c r="AE24" s="67" t="s">
        <v>416</v>
      </c>
      <c r="AF24" s="67" t="s">
        <v>406</v>
      </c>
      <c r="AG24" s="67" t="s">
        <v>136</v>
      </c>
      <c r="AH24" s="67" t="s">
        <v>424</v>
      </c>
      <c r="AI24" s="67" t="s">
        <v>418</v>
      </c>
      <c r="AJ24" s="67"/>
      <c r="AK24" s="67" t="s">
        <v>419</v>
      </c>
      <c r="AL24" s="67">
        <v>0.97</v>
      </c>
      <c r="AM24" s="67" t="s">
        <v>420</v>
      </c>
      <c r="AN24" s="67">
        <v>1</v>
      </c>
      <c r="AO24" s="67">
        <f>Table11[[#This Row],[*EMISSIONS~ELCCH4]]/25</f>
        <v>0.06</v>
      </c>
    </row>
    <row r="25" spans="2:41">
      <c r="B25" s="67"/>
      <c r="C25" s="67"/>
      <c r="D25" s="67"/>
      <c r="E25" s="67"/>
      <c r="F25" s="67" t="s">
        <v>170</v>
      </c>
      <c r="G25" s="67" t="s">
        <v>372</v>
      </c>
      <c r="H25" s="67"/>
      <c r="I25" s="67">
        <v>0.57999999999999996</v>
      </c>
      <c r="J25" s="67"/>
      <c r="K25" s="67"/>
      <c r="L25" s="67"/>
      <c r="M25" s="67">
        <v>0.5</v>
      </c>
      <c r="N25" s="67">
        <v>0.15</v>
      </c>
      <c r="O25" s="67">
        <v>6.1835000000000004</v>
      </c>
      <c r="P25" s="67">
        <v>0.20710999999999999</v>
      </c>
      <c r="Q25" s="67">
        <v>8.69166666666667</v>
      </c>
      <c r="R25" s="67"/>
      <c r="S25" s="67">
        <v>0.97</v>
      </c>
      <c r="T25" s="67"/>
      <c r="U25" s="67">
        <v>25</v>
      </c>
      <c r="V25" s="67">
        <v>2.5</v>
      </c>
      <c r="W25" s="67">
        <v>10</v>
      </c>
      <c r="X25" s="67">
        <v>1.5</v>
      </c>
      <c r="Y25" s="67">
        <v>1</v>
      </c>
      <c r="Z25" s="67">
        <v>270</v>
      </c>
      <c r="AA25" s="67"/>
      <c r="AB25" s="67">
        <v>10</v>
      </c>
      <c r="AC25" s="67" t="s">
        <v>437</v>
      </c>
      <c r="AD25" s="67" t="s">
        <v>63</v>
      </c>
      <c r="AE25" s="67" t="s">
        <v>416</v>
      </c>
      <c r="AF25" s="67" t="s">
        <v>406</v>
      </c>
      <c r="AG25" s="67" t="s">
        <v>136</v>
      </c>
      <c r="AH25" s="67" t="s">
        <v>424</v>
      </c>
      <c r="AI25" s="67" t="s">
        <v>418</v>
      </c>
      <c r="AJ25" s="67"/>
      <c r="AK25" s="67" t="s">
        <v>419</v>
      </c>
      <c r="AL25" s="67">
        <v>0.97</v>
      </c>
      <c r="AM25" s="67" t="s">
        <v>420</v>
      </c>
      <c r="AN25" s="67">
        <v>1</v>
      </c>
      <c r="AO25" s="67">
        <f>Table11[[#This Row],[*EMISSIONS~ELCCH4]]/25</f>
        <v>0.06</v>
      </c>
    </row>
    <row r="26" spans="2:41">
      <c r="B26" s="67"/>
      <c r="C26" s="67"/>
      <c r="D26" s="67"/>
      <c r="E26" s="67"/>
      <c r="F26" s="67" t="s">
        <v>170</v>
      </c>
      <c r="G26" s="67" t="s">
        <v>373</v>
      </c>
      <c r="H26" s="67"/>
      <c r="I26" s="67">
        <v>0.6</v>
      </c>
      <c r="J26" s="67"/>
      <c r="K26" s="67"/>
      <c r="L26" s="67"/>
      <c r="M26" s="67">
        <v>0.45454545454545497</v>
      </c>
      <c r="N26" s="67">
        <v>0.15</v>
      </c>
      <c r="O26" s="67">
        <v>5.96</v>
      </c>
      <c r="P26" s="67">
        <v>0.19370000000000001</v>
      </c>
      <c r="Q26" s="67">
        <v>8.2777777777777803</v>
      </c>
      <c r="R26" s="67"/>
      <c r="S26" s="67">
        <v>0.97</v>
      </c>
      <c r="T26" s="67"/>
      <c r="U26" s="67">
        <v>25</v>
      </c>
      <c r="V26" s="67">
        <v>2.5</v>
      </c>
      <c r="W26" s="67">
        <v>8</v>
      </c>
      <c r="X26" s="67">
        <v>1.5</v>
      </c>
      <c r="Y26" s="67">
        <v>1</v>
      </c>
      <c r="Z26" s="67">
        <v>270</v>
      </c>
      <c r="AA26" s="67"/>
      <c r="AB26" s="67">
        <v>10</v>
      </c>
      <c r="AC26" s="67" t="s">
        <v>437</v>
      </c>
      <c r="AD26" s="67" t="s">
        <v>63</v>
      </c>
      <c r="AE26" s="67" t="s">
        <v>416</v>
      </c>
      <c r="AF26" s="67" t="s">
        <v>406</v>
      </c>
      <c r="AG26" s="67" t="s">
        <v>136</v>
      </c>
      <c r="AH26" s="67" t="s">
        <v>424</v>
      </c>
      <c r="AI26" s="67" t="s">
        <v>418</v>
      </c>
      <c r="AJ26" s="67"/>
      <c r="AK26" s="67" t="s">
        <v>419</v>
      </c>
      <c r="AL26" s="67">
        <v>0.97</v>
      </c>
      <c r="AM26" s="67" t="s">
        <v>420</v>
      </c>
      <c r="AN26" s="67">
        <v>1</v>
      </c>
      <c r="AO26" s="67">
        <f>Table11[[#This Row],[*EMISSIONS~ELCCH4]]/25</f>
        <v>0.06</v>
      </c>
    </row>
    <row r="27" spans="2:41">
      <c r="B27" s="67" t="s">
        <v>438</v>
      </c>
      <c r="C27" s="67" t="s">
        <v>439</v>
      </c>
      <c r="D27" s="67" t="s">
        <v>36</v>
      </c>
      <c r="E27" s="67" t="s">
        <v>28</v>
      </c>
      <c r="F27" s="67" t="s">
        <v>170</v>
      </c>
      <c r="G27" s="67" t="s">
        <v>363</v>
      </c>
      <c r="H27" s="67">
        <v>2020</v>
      </c>
      <c r="I27" s="67">
        <v>0.4</v>
      </c>
      <c r="J27" s="67"/>
      <c r="K27" s="67"/>
      <c r="L27" s="67">
        <v>1.2195121951219501</v>
      </c>
      <c r="M27" s="67"/>
      <c r="N27" s="67"/>
      <c r="O27" s="67">
        <v>7.45</v>
      </c>
      <c r="P27" s="67">
        <v>7.4499999999999997E-2</v>
      </c>
      <c r="Q27" s="67">
        <v>16.5555555555556</v>
      </c>
      <c r="R27" s="67">
        <v>3.1536000000000002E-2</v>
      </c>
      <c r="S27" s="67">
        <v>0.97</v>
      </c>
      <c r="T27" s="67">
        <v>1</v>
      </c>
      <c r="U27" s="67">
        <v>25</v>
      </c>
      <c r="V27" s="67">
        <v>1</v>
      </c>
      <c r="W27" s="67">
        <v>100</v>
      </c>
      <c r="X27" s="67">
        <v>300</v>
      </c>
      <c r="Y27" s="67">
        <v>1</v>
      </c>
      <c r="Z27" s="67"/>
      <c r="AA27" s="67"/>
      <c r="AB27" s="67">
        <v>13</v>
      </c>
      <c r="AC27" s="67" t="s">
        <v>440</v>
      </c>
      <c r="AD27" s="67" t="s">
        <v>63</v>
      </c>
      <c r="AE27" s="67" t="s">
        <v>416</v>
      </c>
      <c r="AF27" s="67" t="s">
        <v>151</v>
      </c>
      <c r="AG27" s="67" t="s">
        <v>137</v>
      </c>
      <c r="AH27" s="67" t="s">
        <v>424</v>
      </c>
      <c r="AI27" s="67" t="s">
        <v>418</v>
      </c>
      <c r="AJ27" s="67"/>
      <c r="AK27" s="67" t="s">
        <v>425</v>
      </c>
      <c r="AL27" s="67">
        <v>0.97</v>
      </c>
      <c r="AM27" s="67" t="s">
        <v>420</v>
      </c>
      <c r="AN27" s="67">
        <v>1</v>
      </c>
      <c r="AO27" s="67">
        <f>Table11[[#This Row],[*EMISSIONS~ELCCH4]]/25</f>
        <v>12</v>
      </c>
    </row>
    <row r="28" spans="2:41">
      <c r="B28" s="67"/>
      <c r="C28" s="67"/>
      <c r="D28" s="67"/>
      <c r="E28" s="67" t="s">
        <v>32</v>
      </c>
      <c r="F28" s="67" t="s">
        <v>170</v>
      </c>
      <c r="G28" s="67" t="s">
        <v>371</v>
      </c>
      <c r="H28" s="67"/>
      <c r="I28" s="67">
        <v>0.41</v>
      </c>
      <c r="J28" s="67"/>
      <c r="K28" s="67"/>
      <c r="L28" s="67">
        <v>1.16279069767442</v>
      </c>
      <c r="M28" s="67"/>
      <c r="N28" s="67"/>
      <c r="O28" s="67">
        <v>7.0774999999999997</v>
      </c>
      <c r="P28" s="67">
        <v>7.2637499999999994E-2</v>
      </c>
      <c r="Q28" s="67">
        <v>15.5208333333333</v>
      </c>
      <c r="R28" s="67"/>
      <c r="S28" s="67">
        <v>0.97</v>
      </c>
      <c r="T28" s="67"/>
      <c r="U28" s="67">
        <v>25</v>
      </c>
      <c r="V28" s="67">
        <v>1</v>
      </c>
      <c r="W28" s="67">
        <v>100</v>
      </c>
      <c r="X28" s="67">
        <v>300</v>
      </c>
      <c r="Y28" s="67">
        <v>1</v>
      </c>
      <c r="Z28" s="67"/>
      <c r="AA28" s="67"/>
      <c r="AB28" s="67">
        <v>13</v>
      </c>
      <c r="AC28" s="67" t="s">
        <v>440</v>
      </c>
      <c r="AD28" s="67" t="s">
        <v>63</v>
      </c>
      <c r="AE28" s="67" t="s">
        <v>416</v>
      </c>
      <c r="AF28" s="67" t="s">
        <v>151</v>
      </c>
      <c r="AG28" s="67" t="s">
        <v>137</v>
      </c>
      <c r="AH28" s="67" t="s">
        <v>424</v>
      </c>
      <c r="AI28" s="67" t="s">
        <v>418</v>
      </c>
      <c r="AJ28" s="67"/>
      <c r="AK28" s="67" t="s">
        <v>425</v>
      </c>
      <c r="AL28" s="67">
        <v>0.97</v>
      </c>
      <c r="AM28" s="67" t="s">
        <v>420</v>
      </c>
      <c r="AN28" s="67">
        <v>1</v>
      </c>
      <c r="AO28" s="67">
        <f>Table11[[#This Row],[*EMISSIONS~ELCCH4]]/25</f>
        <v>12</v>
      </c>
    </row>
    <row r="29" spans="2:41">
      <c r="B29" s="67"/>
      <c r="C29" s="67"/>
      <c r="D29" s="67"/>
      <c r="E29" s="67"/>
      <c r="F29" s="67" t="s">
        <v>170</v>
      </c>
      <c r="G29" s="67" t="s">
        <v>372</v>
      </c>
      <c r="H29" s="67"/>
      <c r="I29" s="67">
        <v>0.43</v>
      </c>
      <c r="J29" s="67"/>
      <c r="K29" s="67"/>
      <c r="L29" s="67">
        <v>1.0869565217391299</v>
      </c>
      <c r="M29" s="67"/>
      <c r="N29" s="67"/>
      <c r="O29" s="67">
        <v>6.7050000000000001</v>
      </c>
      <c r="P29" s="67">
        <v>6.9284999999999999E-2</v>
      </c>
      <c r="Q29" s="67">
        <v>14.4861111111111</v>
      </c>
      <c r="R29" s="67"/>
      <c r="S29" s="67">
        <v>0.97</v>
      </c>
      <c r="T29" s="67"/>
      <c r="U29" s="67">
        <v>25</v>
      </c>
      <c r="V29" s="67">
        <v>1</v>
      </c>
      <c r="W29" s="67">
        <v>100</v>
      </c>
      <c r="X29" s="67">
        <v>300</v>
      </c>
      <c r="Y29" s="67">
        <v>1</v>
      </c>
      <c r="Z29" s="67"/>
      <c r="AA29" s="67"/>
      <c r="AB29" s="67">
        <v>13</v>
      </c>
      <c r="AC29" s="67" t="s">
        <v>440</v>
      </c>
      <c r="AD29" s="67" t="s">
        <v>63</v>
      </c>
      <c r="AE29" s="67" t="s">
        <v>416</v>
      </c>
      <c r="AF29" s="67" t="s">
        <v>151</v>
      </c>
      <c r="AG29" s="67" t="s">
        <v>137</v>
      </c>
      <c r="AH29" s="67" t="s">
        <v>424</v>
      </c>
      <c r="AI29" s="67" t="s">
        <v>418</v>
      </c>
      <c r="AJ29" s="67"/>
      <c r="AK29" s="67" t="s">
        <v>425</v>
      </c>
      <c r="AL29" s="67">
        <v>0.97</v>
      </c>
      <c r="AM29" s="67" t="s">
        <v>420</v>
      </c>
      <c r="AN29" s="67">
        <v>1</v>
      </c>
      <c r="AO29" s="67">
        <f>Table11[[#This Row],[*EMISSIONS~ELCCH4]]/25</f>
        <v>12</v>
      </c>
    </row>
    <row r="30" spans="2:41">
      <c r="B30" s="67"/>
      <c r="C30" s="67"/>
      <c r="D30" s="67"/>
      <c r="E30" s="67"/>
      <c r="F30" s="67" t="s">
        <v>170</v>
      </c>
      <c r="G30" s="67" t="s">
        <v>373</v>
      </c>
      <c r="H30" s="67"/>
      <c r="I30" s="67">
        <v>0.45</v>
      </c>
      <c r="J30" s="67"/>
      <c r="K30" s="67"/>
      <c r="L30" s="67">
        <v>1</v>
      </c>
      <c r="M30" s="67"/>
      <c r="N30" s="67"/>
      <c r="O30" s="67">
        <v>6.3324999999999996</v>
      </c>
      <c r="P30" s="67">
        <v>6.3325000000000006E-2</v>
      </c>
      <c r="Q30" s="67">
        <v>12.4166666666667</v>
      </c>
      <c r="R30" s="67"/>
      <c r="S30" s="67">
        <v>0.97</v>
      </c>
      <c r="T30" s="67"/>
      <c r="U30" s="67">
        <v>25</v>
      </c>
      <c r="V30" s="67">
        <v>1</v>
      </c>
      <c r="W30" s="67">
        <v>100</v>
      </c>
      <c r="X30" s="67">
        <v>300</v>
      </c>
      <c r="Y30" s="67">
        <v>1</v>
      </c>
      <c r="Z30" s="67"/>
      <c r="AA30" s="67"/>
      <c r="AB30" s="67">
        <v>13</v>
      </c>
      <c r="AC30" s="67" t="s">
        <v>440</v>
      </c>
      <c r="AD30" s="67" t="s">
        <v>63</v>
      </c>
      <c r="AE30" s="67" t="s">
        <v>416</v>
      </c>
      <c r="AF30" s="67" t="s">
        <v>151</v>
      </c>
      <c r="AG30" s="67" t="s">
        <v>137</v>
      </c>
      <c r="AH30" s="67" t="s">
        <v>424</v>
      </c>
      <c r="AI30" s="67" t="s">
        <v>418</v>
      </c>
      <c r="AJ30" s="67"/>
      <c r="AK30" s="67" t="s">
        <v>425</v>
      </c>
      <c r="AL30" s="67">
        <v>0.97</v>
      </c>
      <c r="AM30" s="67" t="s">
        <v>420</v>
      </c>
      <c r="AN30" s="67">
        <v>1</v>
      </c>
      <c r="AO30" s="67">
        <f>Table11[[#This Row],[*EMISSIONS~ELCCH4]]/25</f>
        <v>12</v>
      </c>
    </row>
    <row r="31" spans="2:41">
      <c r="B31" s="67" t="s">
        <v>441</v>
      </c>
      <c r="C31" s="67" t="s">
        <v>442</v>
      </c>
      <c r="D31" s="67" t="s">
        <v>339</v>
      </c>
      <c r="E31" s="67" t="s">
        <v>28</v>
      </c>
      <c r="F31" s="67" t="s">
        <v>170</v>
      </c>
      <c r="G31" s="67" t="s">
        <v>363</v>
      </c>
      <c r="H31" s="67">
        <v>2020</v>
      </c>
      <c r="I31" s="67">
        <v>0.44</v>
      </c>
      <c r="J31" s="67"/>
      <c r="K31" s="67"/>
      <c r="L31" s="67">
        <v>1.1111111111111101</v>
      </c>
      <c r="M31" s="67"/>
      <c r="N31" s="67"/>
      <c r="O31" s="67">
        <v>7.45</v>
      </c>
      <c r="P31" s="67">
        <v>7.4499999999999997E-2</v>
      </c>
      <c r="Q31" s="67">
        <v>11.175000000000001</v>
      </c>
      <c r="R31" s="67">
        <v>3.1536000000000002E-2</v>
      </c>
      <c r="S31" s="67">
        <v>0.97</v>
      </c>
      <c r="T31" s="67">
        <v>1</v>
      </c>
      <c r="U31" s="67">
        <v>25</v>
      </c>
      <c r="V31" s="67">
        <v>1</v>
      </c>
      <c r="W31" s="67">
        <v>75</v>
      </c>
      <c r="X31" s="67">
        <v>315</v>
      </c>
      <c r="Y31" s="67">
        <v>0.6</v>
      </c>
      <c r="Z31" s="67">
        <v>270</v>
      </c>
      <c r="AA31" s="67"/>
      <c r="AB31" s="67">
        <v>12</v>
      </c>
      <c r="AC31" s="67" t="s">
        <v>443</v>
      </c>
      <c r="AD31" s="67" t="s">
        <v>63</v>
      </c>
      <c r="AE31" s="67" t="s">
        <v>416</v>
      </c>
      <c r="AF31" s="67" t="s">
        <v>406</v>
      </c>
      <c r="AG31" s="67" t="s">
        <v>136</v>
      </c>
      <c r="AH31" s="67" t="s">
        <v>424</v>
      </c>
      <c r="AI31" s="67" t="s">
        <v>418</v>
      </c>
      <c r="AJ31" s="67"/>
      <c r="AK31" s="67" t="s">
        <v>425</v>
      </c>
      <c r="AL31" s="67">
        <v>0.97</v>
      </c>
      <c r="AM31" s="67" t="s">
        <v>420</v>
      </c>
      <c r="AN31" s="67">
        <v>5</v>
      </c>
      <c r="AO31" s="67">
        <f>Table11[[#This Row],[*EMISSIONS~ELCCH4]]/25</f>
        <v>12.6</v>
      </c>
    </row>
    <row r="32" spans="2:41">
      <c r="B32" s="67"/>
      <c r="C32" s="67"/>
      <c r="D32" s="67"/>
      <c r="E32" s="67" t="s">
        <v>32</v>
      </c>
      <c r="F32" s="67" t="s">
        <v>170</v>
      </c>
      <c r="G32" s="67" t="s">
        <v>371</v>
      </c>
      <c r="H32" s="67"/>
      <c r="I32" s="67">
        <v>0.45</v>
      </c>
      <c r="J32" s="67"/>
      <c r="K32" s="67"/>
      <c r="L32" s="67">
        <v>1.0526315789473699</v>
      </c>
      <c r="M32" s="67"/>
      <c r="N32" s="67"/>
      <c r="O32" s="67">
        <v>7.0774999999999997</v>
      </c>
      <c r="P32" s="67">
        <v>7.2637499999999994E-2</v>
      </c>
      <c r="Q32" s="67">
        <v>11.175000000000001</v>
      </c>
      <c r="R32" s="67"/>
      <c r="S32" s="67">
        <v>0.97</v>
      </c>
      <c r="T32" s="67"/>
      <c r="U32" s="67">
        <v>25</v>
      </c>
      <c r="V32" s="67">
        <v>1</v>
      </c>
      <c r="W32" s="67">
        <v>60</v>
      </c>
      <c r="X32" s="67">
        <v>315</v>
      </c>
      <c r="Y32" s="67">
        <v>0.6</v>
      </c>
      <c r="Z32" s="67">
        <v>270</v>
      </c>
      <c r="AA32" s="67"/>
      <c r="AB32" s="67">
        <v>12</v>
      </c>
      <c r="AC32" s="67" t="s">
        <v>443</v>
      </c>
      <c r="AD32" s="67" t="s">
        <v>63</v>
      </c>
      <c r="AE32" s="67" t="s">
        <v>416</v>
      </c>
      <c r="AF32" s="67" t="s">
        <v>406</v>
      </c>
      <c r="AG32" s="67" t="s">
        <v>136</v>
      </c>
      <c r="AH32" s="67" t="s">
        <v>424</v>
      </c>
      <c r="AI32" s="67" t="s">
        <v>418</v>
      </c>
      <c r="AJ32" s="67"/>
      <c r="AK32" s="67" t="s">
        <v>425</v>
      </c>
      <c r="AL32" s="67">
        <v>0.97</v>
      </c>
      <c r="AM32" s="67" t="s">
        <v>420</v>
      </c>
      <c r="AN32" s="67">
        <v>5</v>
      </c>
      <c r="AO32" s="67">
        <f>Table11[[#This Row],[*EMISSIONS~ELCCH4]]/25</f>
        <v>12.6</v>
      </c>
    </row>
    <row r="33" spans="2:41">
      <c r="B33" s="67"/>
      <c r="C33" s="67"/>
      <c r="D33" s="67"/>
      <c r="E33" s="67"/>
      <c r="F33" s="67" t="s">
        <v>170</v>
      </c>
      <c r="G33" s="67" t="s">
        <v>372</v>
      </c>
      <c r="H33" s="67"/>
      <c r="I33" s="67">
        <v>0.47</v>
      </c>
      <c r="J33" s="67"/>
      <c r="K33" s="67"/>
      <c r="L33" s="67">
        <v>1.0101010101010099</v>
      </c>
      <c r="M33" s="67"/>
      <c r="N33" s="67"/>
      <c r="O33" s="67">
        <v>6.7050000000000001</v>
      </c>
      <c r="P33" s="67">
        <v>6.9284999999999999E-2</v>
      </c>
      <c r="Q33" s="67">
        <v>10.554166666666699</v>
      </c>
      <c r="R33" s="67"/>
      <c r="S33" s="67">
        <v>0.97</v>
      </c>
      <c r="T33" s="67"/>
      <c r="U33" s="67">
        <v>25</v>
      </c>
      <c r="V33" s="67">
        <v>1</v>
      </c>
      <c r="W33" s="67">
        <v>60</v>
      </c>
      <c r="X33" s="67">
        <v>280</v>
      </c>
      <c r="Y33" s="67">
        <v>0.6</v>
      </c>
      <c r="Z33" s="67">
        <v>270</v>
      </c>
      <c r="AA33" s="67"/>
      <c r="AB33" s="67">
        <v>12</v>
      </c>
      <c r="AC33" s="67" t="s">
        <v>443</v>
      </c>
      <c r="AD33" s="67" t="s">
        <v>63</v>
      </c>
      <c r="AE33" s="67" t="s">
        <v>416</v>
      </c>
      <c r="AF33" s="67" t="s">
        <v>406</v>
      </c>
      <c r="AG33" s="67" t="s">
        <v>136</v>
      </c>
      <c r="AH33" s="67" t="s">
        <v>424</v>
      </c>
      <c r="AI33" s="67" t="s">
        <v>418</v>
      </c>
      <c r="AJ33" s="67"/>
      <c r="AK33" s="67" t="s">
        <v>425</v>
      </c>
      <c r="AL33" s="67">
        <v>0.97</v>
      </c>
      <c r="AM33" s="67" t="s">
        <v>420</v>
      </c>
      <c r="AN33" s="67">
        <v>5</v>
      </c>
      <c r="AO33" s="67">
        <f>Table11[[#This Row],[*EMISSIONS~ELCCH4]]/25</f>
        <v>11.2</v>
      </c>
    </row>
    <row r="34" spans="2:41">
      <c r="B34" s="67"/>
      <c r="C34" s="67"/>
      <c r="D34" s="67"/>
      <c r="E34" s="67"/>
      <c r="F34" s="67" t="s">
        <v>170</v>
      </c>
      <c r="G34" s="67" t="s">
        <v>373</v>
      </c>
      <c r="H34" s="67"/>
      <c r="I34" s="67">
        <v>0.48</v>
      </c>
      <c r="J34" s="67"/>
      <c r="K34" s="67"/>
      <c r="L34" s="67">
        <v>0.96153846153846101</v>
      </c>
      <c r="M34" s="67"/>
      <c r="N34" s="67"/>
      <c r="O34" s="67">
        <v>6.3324999999999996</v>
      </c>
      <c r="P34" s="67">
        <v>6.3325000000000006E-2</v>
      </c>
      <c r="Q34" s="67">
        <v>10.140277777777801</v>
      </c>
      <c r="R34" s="67"/>
      <c r="S34" s="67">
        <v>0.97</v>
      </c>
      <c r="T34" s="67"/>
      <c r="U34" s="67">
        <v>25</v>
      </c>
      <c r="V34" s="67">
        <v>1</v>
      </c>
      <c r="W34" s="67">
        <v>60</v>
      </c>
      <c r="X34" s="67">
        <v>250</v>
      </c>
      <c r="Y34" s="67">
        <v>0.6</v>
      </c>
      <c r="Z34" s="67">
        <v>270</v>
      </c>
      <c r="AA34" s="67"/>
      <c r="AB34" s="67">
        <v>12</v>
      </c>
      <c r="AC34" s="67" t="s">
        <v>443</v>
      </c>
      <c r="AD34" s="67" t="s">
        <v>63</v>
      </c>
      <c r="AE34" s="67" t="s">
        <v>416</v>
      </c>
      <c r="AF34" s="67" t="s">
        <v>406</v>
      </c>
      <c r="AG34" s="67" t="s">
        <v>136</v>
      </c>
      <c r="AH34" s="67" t="s">
        <v>424</v>
      </c>
      <c r="AI34" s="67" t="s">
        <v>418</v>
      </c>
      <c r="AJ34" s="67"/>
      <c r="AK34" s="67" t="s">
        <v>425</v>
      </c>
      <c r="AL34" s="67">
        <v>0.97</v>
      </c>
      <c r="AM34" s="67" t="s">
        <v>420</v>
      </c>
      <c r="AN34" s="67">
        <v>5</v>
      </c>
      <c r="AO34" s="67">
        <f>Table11[[#This Row],[*EMISSIONS~ELCCH4]]/25</f>
        <v>10</v>
      </c>
    </row>
    <row r="35" spans="2:41">
      <c r="B35" s="67" t="s">
        <v>444</v>
      </c>
      <c r="C35" s="67" t="s">
        <v>445</v>
      </c>
      <c r="D35" s="67" t="s">
        <v>35</v>
      </c>
      <c r="E35" s="67" t="s">
        <v>28</v>
      </c>
      <c r="F35" s="67" t="s">
        <v>170</v>
      </c>
      <c r="G35" s="67" t="s">
        <v>363</v>
      </c>
      <c r="H35" s="67">
        <v>2020</v>
      </c>
      <c r="I35" s="67">
        <v>0.221</v>
      </c>
      <c r="J35" s="67"/>
      <c r="K35" s="67"/>
      <c r="L35" s="67"/>
      <c r="M35" s="67">
        <v>3.3333333333333299</v>
      </c>
      <c r="N35" s="67">
        <v>1</v>
      </c>
      <c r="O35" s="67">
        <v>59.6</v>
      </c>
      <c r="P35" s="67">
        <v>1.7261649999999999</v>
      </c>
      <c r="Q35" s="67">
        <v>51.322222222222202</v>
      </c>
      <c r="R35" s="67">
        <v>3.1536000000000002E-2</v>
      </c>
      <c r="S35" s="67">
        <v>0.99</v>
      </c>
      <c r="T35" s="67">
        <v>1</v>
      </c>
      <c r="U35" s="67">
        <v>25</v>
      </c>
      <c r="V35" s="67">
        <v>3</v>
      </c>
      <c r="W35" s="67">
        <v>90</v>
      </c>
      <c r="X35" s="67">
        <v>0.3</v>
      </c>
      <c r="Y35" s="67">
        <v>1.2</v>
      </c>
      <c r="Z35" s="67">
        <v>0.54000000000002002</v>
      </c>
      <c r="AA35" s="67">
        <v>0.3</v>
      </c>
      <c r="AB35" s="67">
        <v>15</v>
      </c>
      <c r="AC35" s="67" t="s">
        <v>446</v>
      </c>
      <c r="AD35" s="67" t="s">
        <v>63</v>
      </c>
      <c r="AE35" s="67" t="s">
        <v>416</v>
      </c>
      <c r="AF35" s="67" t="s">
        <v>130</v>
      </c>
      <c r="AG35" s="67" t="s">
        <v>140</v>
      </c>
      <c r="AH35" s="67" t="s">
        <v>417</v>
      </c>
      <c r="AI35" s="67" t="s">
        <v>418</v>
      </c>
      <c r="AJ35" s="67"/>
      <c r="AK35" s="67" t="s">
        <v>419</v>
      </c>
      <c r="AL35" s="67">
        <v>0.99</v>
      </c>
      <c r="AM35" s="67" t="s">
        <v>420</v>
      </c>
      <c r="AN35" s="67">
        <v>1</v>
      </c>
      <c r="AO35" s="67">
        <f>Table11[[#This Row],[*EMISSIONS~ELCCH4]]/25</f>
        <v>1.2E-2</v>
      </c>
    </row>
    <row r="36" spans="2:41">
      <c r="B36" s="67"/>
      <c r="C36" s="67"/>
      <c r="D36" s="67"/>
      <c r="E36" s="67" t="s">
        <v>32</v>
      </c>
      <c r="F36" s="67" t="s">
        <v>170</v>
      </c>
      <c r="G36" s="67" t="s">
        <v>371</v>
      </c>
      <c r="H36" s="67"/>
      <c r="I36" s="67">
        <v>0.221</v>
      </c>
      <c r="J36" s="67"/>
      <c r="K36" s="67"/>
      <c r="L36" s="67"/>
      <c r="M36" s="67">
        <v>3.3333333333333299</v>
      </c>
      <c r="N36" s="67">
        <v>1</v>
      </c>
      <c r="O36" s="67">
        <v>58.11</v>
      </c>
      <c r="P36" s="67">
        <v>1.4028350000000001</v>
      </c>
      <c r="Q36" s="67">
        <v>51.322222222222202</v>
      </c>
      <c r="R36" s="67"/>
      <c r="S36" s="67">
        <v>0.99</v>
      </c>
      <c r="T36" s="67"/>
      <c r="U36" s="67">
        <v>25</v>
      </c>
      <c r="V36" s="67">
        <v>3</v>
      </c>
      <c r="W36" s="67">
        <v>56</v>
      </c>
      <c r="X36" s="67">
        <v>0.1</v>
      </c>
      <c r="Y36" s="67">
        <v>1</v>
      </c>
      <c r="Z36" s="67">
        <v>0.54000000000002002</v>
      </c>
      <c r="AA36" s="67">
        <v>0.3</v>
      </c>
      <c r="AB36" s="67">
        <v>15</v>
      </c>
      <c r="AC36" s="67" t="s">
        <v>446</v>
      </c>
      <c r="AD36" s="67" t="s">
        <v>63</v>
      </c>
      <c r="AE36" s="67" t="s">
        <v>416</v>
      </c>
      <c r="AF36" s="67" t="s">
        <v>130</v>
      </c>
      <c r="AG36" s="67" t="s">
        <v>140</v>
      </c>
      <c r="AH36" s="67" t="s">
        <v>417</v>
      </c>
      <c r="AI36" s="67" t="s">
        <v>418</v>
      </c>
      <c r="AJ36" s="67"/>
      <c r="AK36" s="67" t="s">
        <v>419</v>
      </c>
      <c r="AL36" s="67">
        <v>0.99</v>
      </c>
      <c r="AM36" s="67" t="s">
        <v>420</v>
      </c>
      <c r="AN36" s="67">
        <v>1</v>
      </c>
      <c r="AO36" s="67">
        <f>Table11[[#This Row],[*EMISSIONS~ELCCH4]]/25</f>
        <v>4.0000000000000001E-3</v>
      </c>
    </row>
    <row r="37" spans="2:41">
      <c r="B37" s="67"/>
      <c r="C37" s="67"/>
      <c r="D37" s="67"/>
      <c r="E37" s="67"/>
      <c r="F37" s="67" t="s">
        <v>170</v>
      </c>
      <c r="G37" s="67" t="s">
        <v>372</v>
      </c>
      <c r="H37" s="67"/>
      <c r="I37" s="67">
        <v>0.22700000000000001</v>
      </c>
      <c r="J37" s="67"/>
      <c r="K37" s="67"/>
      <c r="L37" s="67"/>
      <c r="M37" s="67">
        <v>3.2258064516128999</v>
      </c>
      <c r="N37" s="67">
        <v>1</v>
      </c>
      <c r="O37" s="67">
        <v>55.13</v>
      </c>
      <c r="P37" s="67">
        <v>1.3082199999999999</v>
      </c>
      <c r="Q37" s="67">
        <v>50.080555555555598</v>
      </c>
      <c r="R37" s="67"/>
      <c r="S37" s="67">
        <v>0.99</v>
      </c>
      <c r="T37" s="67"/>
      <c r="U37" s="67">
        <v>25</v>
      </c>
      <c r="V37" s="67">
        <v>3</v>
      </c>
      <c r="W37" s="67">
        <v>17</v>
      </c>
      <c r="X37" s="67">
        <v>0.1</v>
      </c>
      <c r="Y37" s="67">
        <v>1</v>
      </c>
      <c r="Z37" s="67">
        <v>0.54000000000002002</v>
      </c>
      <c r="AA37" s="67">
        <v>0.3</v>
      </c>
      <c r="AB37" s="67">
        <v>15</v>
      </c>
      <c r="AC37" s="67" t="s">
        <v>446</v>
      </c>
      <c r="AD37" s="67" t="s">
        <v>63</v>
      </c>
      <c r="AE37" s="67" t="s">
        <v>416</v>
      </c>
      <c r="AF37" s="67" t="s">
        <v>130</v>
      </c>
      <c r="AG37" s="67" t="s">
        <v>140</v>
      </c>
      <c r="AH37" s="67" t="s">
        <v>417</v>
      </c>
      <c r="AI37" s="67" t="s">
        <v>418</v>
      </c>
      <c r="AJ37" s="67"/>
      <c r="AK37" s="67" t="s">
        <v>419</v>
      </c>
      <c r="AL37" s="67">
        <v>0.99</v>
      </c>
      <c r="AM37" s="67" t="s">
        <v>420</v>
      </c>
      <c r="AN37" s="67">
        <v>1</v>
      </c>
      <c r="AO37" s="67">
        <f>Table11[[#This Row],[*EMISSIONS~ELCCH4]]/25</f>
        <v>4.0000000000000001E-3</v>
      </c>
    </row>
    <row r="38" spans="2:41">
      <c r="B38" s="67"/>
      <c r="C38" s="67"/>
      <c r="D38" s="67"/>
      <c r="E38" s="67"/>
      <c r="F38" s="67" t="s">
        <v>170</v>
      </c>
      <c r="G38" s="67" t="s">
        <v>373</v>
      </c>
      <c r="H38" s="67"/>
      <c r="I38" s="67">
        <v>0.23499999999999999</v>
      </c>
      <c r="J38" s="67"/>
      <c r="K38" s="67"/>
      <c r="L38" s="67"/>
      <c r="M38" s="67">
        <v>3.125</v>
      </c>
      <c r="N38" s="67">
        <v>1</v>
      </c>
      <c r="O38" s="67">
        <v>48.424999999999997</v>
      </c>
      <c r="P38" s="67">
        <v>1.11452</v>
      </c>
      <c r="Q38" s="67">
        <v>48.218055555555601</v>
      </c>
      <c r="R38" s="67"/>
      <c r="S38" s="67">
        <v>0.99</v>
      </c>
      <c r="T38" s="67"/>
      <c r="U38" s="67">
        <v>25</v>
      </c>
      <c r="V38" s="67">
        <v>3</v>
      </c>
      <c r="W38" s="67">
        <v>11</v>
      </c>
      <c r="X38" s="67">
        <v>0.1</v>
      </c>
      <c r="Y38" s="67">
        <v>1</v>
      </c>
      <c r="Z38" s="67">
        <v>0.54000000000002002</v>
      </c>
      <c r="AA38" s="67">
        <v>0.3</v>
      </c>
      <c r="AB38" s="67">
        <v>15</v>
      </c>
      <c r="AC38" s="67" t="s">
        <v>446</v>
      </c>
      <c r="AD38" s="67" t="s">
        <v>63</v>
      </c>
      <c r="AE38" s="67" t="s">
        <v>416</v>
      </c>
      <c r="AF38" s="67" t="s">
        <v>130</v>
      </c>
      <c r="AG38" s="67" t="s">
        <v>140</v>
      </c>
      <c r="AH38" s="67" t="s">
        <v>417</v>
      </c>
      <c r="AI38" s="67" t="s">
        <v>418</v>
      </c>
      <c r="AJ38" s="67"/>
      <c r="AK38" s="67" t="s">
        <v>419</v>
      </c>
      <c r="AL38" s="67">
        <v>0.99</v>
      </c>
      <c r="AM38" s="67" t="s">
        <v>420</v>
      </c>
      <c r="AN38" s="67">
        <v>1</v>
      </c>
      <c r="AO38" s="67">
        <f>Table11[[#This Row],[*EMISSIONS~ELCCH4]]/25</f>
        <v>4.0000000000000001E-3</v>
      </c>
    </row>
    <row r="39" spans="2:41">
      <c r="B39" s="67" t="s">
        <v>447</v>
      </c>
      <c r="C39" s="67" t="s">
        <v>448</v>
      </c>
      <c r="D39" s="67" t="s">
        <v>35</v>
      </c>
      <c r="E39" s="67" t="s">
        <v>28</v>
      </c>
      <c r="F39" s="67" t="s">
        <v>170</v>
      </c>
      <c r="G39" s="67" t="s">
        <v>363</v>
      </c>
      <c r="H39" s="67">
        <v>2020</v>
      </c>
      <c r="I39" s="67">
        <v>0.219</v>
      </c>
      <c r="J39" s="67"/>
      <c r="K39" s="67"/>
      <c r="L39" s="67"/>
      <c r="M39" s="67">
        <v>3.3333333333333299</v>
      </c>
      <c r="N39" s="67">
        <v>1</v>
      </c>
      <c r="O39" s="67">
        <v>69.284999999999997</v>
      </c>
      <c r="P39" s="67">
        <v>2.2402150000000001</v>
      </c>
      <c r="Q39" s="67">
        <v>51.7361111111111</v>
      </c>
      <c r="R39" s="67">
        <v>3.1536000000000002E-2</v>
      </c>
      <c r="S39" s="67">
        <v>0.99</v>
      </c>
      <c r="T39" s="67">
        <v>1</v>
      </c>
      <c r="U39" s="67">
        <v>25</v>
      </c>
      <c r="V39" s="67">
        <v>2.5</v>
      </c>
      <c r="W39" s="67">
        <v>90</v>
      </c>
      <c r="X39" s="67">
        <v>0.3</v>
      </c>
      <c r="Y39" s="67">
        <v>1.2</v>
      </c>
      <c r="Z39" s="67">
        <v>0.54000000000002002</v>
      </c>
      <c r="AA39" s="67">
        <v>0.3</v>
      </c>
      <c r="AB39" s="67">
        <v>16</v>
      </c>
      <c r="AC39" s="67" t="s">
        <v>449</v>
      </c>
      <c r="AD39" s="67" t="s">
        <v>63</v>
      </c>
      <c r="AE39" s="67" t="s">
        <v>416</v>
      </c>
      <c r="AF39" s="67" t="s">
        <v>130</v>
      </c>
      <c r="AG39" s="67" t="s">
        <v>140</v>
      </c>
      <c r="AH39" s="67" t="s">
        <v>424</v>
      </c>
      <c r="AI39" s="67" t="s">
        <v>418</v>
      </c>
      <c r="AJ39" s="67"/>
      <c r="AK39" s="67" t="s">
        <v>419</v>
      </c>
      <c r="AL39" s="67">
        <v>0.99</v>
      </c>
      <c r="AM39" s="67" t="s">
        <v>420</v>
      </c>
      <c r="AN39" s="67">
        <v>2</v>
      </c>
      <c r="AO39" s="67">
        <f>Table11[[#This Row],[*EMISSIONS~ELCCH4]]/25</f>
        <v>1.2E-2</v>
      </c>
    </row>
    <row r="40" spans="2:41">
      <c r="B40" s="67"/>
      <c r="C40" s="67"/>
      <c r="D40" s="67"/>
      <c r="E40" s="67" t="s">
        <v>32</v>
      </c>
      <c r="F40" s="67" t="s">
        <v>170</v>
      </c>
      <c r="G40" s="67" t="s">
        <v>371</v>
      </c>
      <c r="H40" s="67"/>
      <c r="I40" s="67">
        <v>0.219</v>
      </c>
      <c r="J40" s="67"/>
      <c r="K40" s="67"/>
      <c r="L40" s="67"/>
      <c r="M40" s="67">
        <v>3.3333333333333299</v>
      </c>
      <c r="N40" s="67">
        <v>1</v>
      </c>
      <c r="O40" s="67">
        <v>67.795000000000002</v>
      </c>
      <c r="P40" s="67">
        <v>1.9727600000000001</v>
      </c>
      <c r="Q40" s="67">
        <v>51.7361111111111</v>
      </c>
      <c r="R40" s="67"/>
      <c r="S40" s="67">
        <v>0.99</v>
      </c>
      <c r="T40" s="67"/>
      <c r="U40" s="67">
        <v>25</v>
      </c>
      <c r="V40" s="67">
        <v>2.5</v>
      </c>
      <c r="W40" s="67">
        <v>56</v>
      </c>
      <c r="X40" s="67">
        <v>0.1</v>
      </c>
      <c r="Y40" s="67">
        <v>1</v>
      </c>
      <c r="Z40" s="67">
        <v>0.54000000000002002</v>
      </c>
      <c r="AA40" s="67">
        <v>0.3</v>
      </c>
      <c r="AB40" s="67">
        <v>16</v>
      </c>
      <c r="AC40" s="67" t="s">
        <v>449</v>
      </c>
      <c r="AD40" s="67" t="s">
        <v>63</v>
      </c>
      <c r="AE40" s="67" t="s">
        <v>416</v>
      </c>
      <c r="AF40" s="67" t="s">
        <v>130</v>
      </c>
      <c r="AG40" s="67" t="s">
        <v>140</v>
      </c>
      <c r="AH40" s="67" t="s">
        <v>424</v>
      </c>
      <c r="AI40" s="67" t="s">
        <v>418</v>
      </c>
      <c r="AJ40" s="67"/>
      <c r="AK40" s="67" t="s">
        <v>419</v>
      </c>
      <c r="AL40" s="67">
        <v>0.99</v>
      </c>
      <c r="AM40" s="67" t="s">
        <v>420</v>
      </c>
      <c r="AN40" s="67">
        <v>2</v>
      </c>
      <c r="AO40" s="67">
        <f>Table11[[#This Row],[*EMISSIONS~ELCCH4]]/25</f>
        <v>4.0000000000000001E-3</v>
      </c>
    </row>
    <row r="41" spans="2:41">
      <c r="B41" s="67"/>
      <c r="C41" s="67"/>
      <c r="D41" s="67"/>
      <c r="E41" s="67"/>
      <c r="F41" s="67" t="s">
        <v>170</v>
      </c>
      <c r="G41" s="67" t="s">
        <v>372</v>
      </c>
      <c r="H41" s="67"/>
      <c r="I41" s="67">
        <v>0.224</v>
      </c>
      <c r="J41" s="67"/>
      <c r="K41" s="67"/>
      <c r="L41" s="67"/>
      <c r="M41" s="67">
        <v>3.3333333333333299</v>
      </c>
      <c r="N41" s="67">
        <v>1</v>
      </c>
      <c r="O41" s="67">
        <v>64.814999999999998</v>
      </c>
      <c r="P41" s="67">
        <v>1.837915</v>
      </c>
      <c r="Q41" s="67">
        <v>50.7013888888889</v>
      </c>
      <c r="R41" s="67"/>
      <c r="S41" s="67">
        <v>0.99</v>
      </c>
      <c r="T41" s="67"/>
      <c r="U41" s="67">
        <v>25</v>
      </c>
      <c r="V41" s="67">
        <v>2.5</v>
      </c>
      <c r="W41" s="67">
        <v>45</v>
      </c>
      <c r="X41" s="67">
        <v>0.1</v>
      </c>
      <c r="Y41" s="67">
        <v>1</v>
      </c>
      <c r="Z41" s="67">
        <v>0.54000000000002002</v>
      </c>
      <c r="AA41" s="67">
        <v>0.3</v>
      </c>
      <c r="AB41" s="67">
        <v>16</v>
      </c>
      <c r="AC41" s="67" t="s">
        <v>449</v>
      </c>
      <c r="AD41" s="67" t="s">
        <v>63</v>
      </c>
      <c r="AE41" s="67" t="s">
        <v>416</v>
      </c>
      <c r="AF41" s="67" t="s">
        <v>130</v>
      </c>
      <c r="AG41" s="67" t="s">
        <v>140</v>
      </c>
      <c r="AH41" s="67" t="s">
        <v>424</v>
      </c>
      <c r="AI41" s="67" t="s">
        <v>418</v>
      </c>
      <c r="AJ41" s="67"/>
      <c r="AK41" s="67" t="s">
        <v>419</v>
      </c>
      <c r="AL41" s="67">
        <v>0.99</v>
      </c>
      <c r="AM41" s="67" t="s">
        <v>420</v>
      </c>
      <c r="AN41" s="67">
        <v>2</v>
      </c>
      <c r="AO41" s="67">
        <f>Table11[[#This Row],[*EMISSIONS~ELCCH4]]/25</f>
        <v>4.0000000000000001E-3</v>
      </c>
    </row>
    <row r="42" spans="2:41">
      <c r="B42" s="67"/>
      <c r="C42" s="67"/>
      <c r="D42" s="67"/>
      <c r="E42" s="67"/>
      <c r="F42" s="67" t="s">
        <v>170</v>
      </c>
      <c r="G42" s="67" t="s">
        <v>373</v>
      </c>
      <c r="H42" s="67"/>
      <c r="I42" s="67">
        <v>0.23200000000000001</v>
      </c>
      <c r="J42" s="67"/>
      <c r="K42" s="67"/>
      <c r="L42" s="67"/>
      <c r="M42" s="67">
        <v>3.125</v>
      </c>
      <c r="N42" s="67">
        <v>1</v>
      </c>
      <c r="O42" s="67">
        <v>56.62</v>
      </c>
      <c r="P42" s="67">
        <v>1.56897</v>
      </c>
      <c r="Q42" s="67">
        <v>49.045833333333299</v>
      </c>
      <c r="R42" s="67"/>
      <c r="S42" s="67">
        <v>0.99</v>
      </c>
      <c r="T42" s="67"/>
      <c r="U42" s="67">
        <v>25</v>
      </c>
      <c r="V42" s="67">
        <v>2.5</v>
      </c>
      <c r="W42" s="67">
        <v>11</v>
      </c>
      <c r="X42" s="67">
        <v>0.1</v>
      </c>
      <c r="Y42" s="67">
        <v>1</v>
      </c>
      <c r="Z42" s="67">
        <v>0.54000000000002002</v>
      </c>
      <c r="AA42" s="67">
        <v>0.3</v>
      </c>
      <c r="AB42" s="67">
        <v>16</v>
      </c>
      <c r="AC42" s="67" t="s">
        <v>449</v>
      </c>
      <c r="AD42" s="67" t="s">
        <v>63</v>
      </c>
      <c r="AE42" s="67" t="s">
        <v>416</v>
      </c>
      <c r="AF42" s="67" t="s">
        <v>130</v>
      </c>
      <c r="AG42" s="67" t="s">
        <v>140</v>
      </c>
      <c r="AH42" s="67" t="s">
        <v>424</v>
      </c>
      <c r="AI42" s="67" t="s">
        <v>418</v>
      </c>
      <c r="AJ42" s="67"/>
      <c r="AK42" s="67" t="s">
        <v>419</v>
      </c>
      <c r="AL42" s="67">
        <v>0.99</v>
      </c>
      <c r="AM42" s="67" t="s">
        <v>420</v>
      </c>
      <c r="AN42" s="67">
        <v>2</v>
      </c>
      <c r="AO42" s="67">
        <f>Table11[[#This Row],[*EMISSIONS~ELCCH4]]/25</f>
        <v>4.0000000000000001E-3</v>
      </c>
    </row>
    <row r="43" spans="2:41">
      <c r="B43" s="67" t="s">
        <v>450</v>
      </c>
      <c r="C43" s="67" t="s">
        <v>451</v>
      </c>
      <c r="D43" s="67" t="s">
        <v>35</v>
      </c>
      <c r="E43" s="67" t="s">
        <v>28</v>
      </c>
      <c r="F43" s="67" t="s">
        <v>170</v>
      </c>
      <c r="G43" s="67" t="s">
        <v>363</v>
      </c>
      <c r="H43" s="67">
        <v>2020</v>
      </c>
      <c r="I43" s="67">
        <v>0.214</v>
      </c>
      <c r="J43" s="67"/>
      <c r="K43" s="67"/>
      <c r="L43" s="67"/>
      <c r="M43" s="67">
        <v>3.4482758620689702</v>
      </c>
      <c r="N43" s="67">
        <v>1</v>
      </c>
      <c r="O43" s="67">
        <v>79.715000000000003</v>
      </c>
      <c r="P43" s="67">
        <v>3.1871100000000001</v>
      </c>
      <c r="Q43" s="67">
        <v>52.977777777777803</v>
      </c>
      <c r="R43" s="67">
        <v>3.1536000000000002E-2</v>
      </c>
      <c r="S43" s="67">
        <v>0.99</v>
      </c>
      <c r="T43" s="67">
        <v>1</v>
      </c>
      <c r="U43" s="67">
        <v>25</v>
      </c>
      <c r="V43" s="67">
        <v>2.5</v>
      </c>
      <c r="W43" s="67">
        <v>90</v>
      </c>
      <c r="X43" s="67">
        <v>0.3</v>
      </c>
      <c r="Y43" s="67">
        <v>1.2</v>
      </c>
      <c r="Z43" s="67">
        <v>0.54000000000002002</v>
      </c>
      <c r="AA43" s="67">
        <v>0.3</v>
      </c>
      <c r="AB43" s="67">
        <v>17</v>
      </c>
      <c r="AC43" s="67" t="s">
        <v>452</v>
      </c>
      <c r="AD43" s="67" t="s">
        <v>63</v>
      </c>
      <c r="AE43" s="67" t="s">
        <v>416</v>
      </c>
      <c r="AF43" s="67" t="s">
        <v>130</v>
      </c>
      <c r="AG43" s="67" t="s">
        <v>140</v>
      </c>
      <c r="AH43" s="67" t="s">
        <v>424</v>
      </c>
      <c r="AI43" s="67" t="s">
        <v>418</v>
      </c>
      <c r="AJ43" s="67"/>
      <c r="AK43" s="67" t="s">
        <v>419</v>
      </c>
      <c r="AL43" s="67">
        <v>0.99</v>
      </c>
      <c r="AM43" s="67" t="s">
        <v>420</v>
      </c>
      <c r="AN43" s="67">
        <v>3</v>
      </c>
      <c r="AO43" s="67">
        <f>Table11[[#This Row],[*EMISSIONS~ELCCH4]]/25</f>
        <v>1.2E-2</v>
      </c>
    </row>
    <row r="44" spans="2:41">
      <c r="B44" s="67"/>
      <c r="C44" s="67"/>
      <c r="D44" s="67"/>
      <c r="E44" s="67" t="s">
        <v>32</v>
      </c>
      <c r="F44" s="67" t="s">
        <v>170</v>
      </c>
      <c r="G44" s="67" t="s">
        <v>371</v>
      </c>
      <c r="H44" s="67"/>
      <c r="I44" s="67">
        <v>0.214</v>
      </c>
      <c r="J44" s="67"/>
      <c r="K44" s="67"/>
      <c r="L44" s="67"/>
      <c r="M44" s="67">
        <v>3.4482758620689702</v>
      </c>
      <c r="N44" s="67">
        <v>1</v>
      </c>
      <c r="O44" s="67">
        <v>78.224999999999994</v>
      </c>
      <c r="P44" s="67">
        <v>3.0813199999999998</v>
      </c>
      <c r="Q44" s="67">
        <v>52.977777777777803</v>
      </c>
      <c r="R44" s="67"/>
      <c r="S44" s="67">
        <v>0.99</v>
      </c>
      <c r="T44" s="67"/>
      <c r="U44" s="67">
        <v>25</v>
      </c>
      <c r="V44" s="67">
        <v>2.5</v>
      </c>
      <c r="W44" s="67">
        <v>67</v>
      </c>
      <c r="X44" s="67">
        <v>0.1</v>
      </c>
      <c r="Y44" s="67">
        <v>1</v>
      </c>
      <c r="Z44" s="67">
        <v>0.54000000000002002</v>
      </c>
      <c r="AA44" s="67">
        <v>0.3</v>
      </c>
      <c r="AB44" s="67">
        <v>17</v>
      </c>
      <c r="AC44" s="67" t="s">
        <v>452</v>
      </c>
      <c r="AD44" s="67" t="s">
        <v>63</v>
      </c>
      <c r="AE44" s="67" t="s">
        <v>416</v>
      </c>
      <c r="AF44" s="67" t="s">
        <v>130</v>
      </c>
      <c r="AG44" s="67" t="s">
        <v>140</v>
      </c>
      <c r="AH44" s="67" t="s">
        <v>424</v>
      </c>
      <c r="AI44" s="67" t="s">
        <v>418</v>
      </c>
      <c r="AJ44" s="67"/>
      <c r="AK44" s="67" t="s">
        <v>419</v>
      </c>
      <c r="AL44" s="67">
        <v>0.99</v>
      </c>
      <c r="AM44" s="67" t="s">
        <v>420</v>
      </c>
      <c r="AN44" s="67">
        <v>3</v>
      </c>
      <c r="AO44" s="67">
        <f>Table11[[#This Row],[*EMISSIONS~ELCCH4]]/25</f>
        <v>4.0000000000000001E-3</v>
      </c>
    </row>
    <row r="45" spans="2:41">
      <c r="B45" s="67"/>
      <c r="C45" s="67"/>
      <c r="D45" s="67"/>
      <c r="E45" s="67"/>
      <c r="F45" s="67" t="s">
        <v>170</v>
      </c>
      <c r="G45" s="67" t="s">
        <v>372</v>
      </c>
      <c r="H45" s="67"/>
      <c r="I45" s="67">
        <v>0.223</v>
      </c>
      <c r="J45" s="67"/>
      <c r="K45" s="67"/>
      <c r="L45" s="67"/>
      <c r="M45" s="67">
        <v>3.3333333333333299</v>
      </c>
      <c r="N45" s="67">
        <v>1</v>
      </c>
      <c r="O45" s="67">
        <v>71.52</v>
      </c>
      <c r="P45" s="67">
        <v>2.7743799999999998</v>
      </c>
      <c r="Q45" s="67">
        <v>50.908333333333303</v>
      </c>
      <c r="R45" s="67"/>
      <c r="S45" s="67">
        <v>0.99</v>
      </c>
      <c r="T45" s="67"/>
      <c r="U45" s="67">
        <v>25</v>
      </c>
      <c r="V45" s="67">
        <v>2.5</v>
      </c>
      <c r="W45" s="67">
        <v>56</v>
      </c>
      <c r="X45" s="67">
        <v>0.1</v>
      </c>
      <c r="Y45" s="67">
        <v>1</v>
      </c>
      <c r="Z45" s="67">
        <v>0.54000000000002002</v>
      </c>
      <c r="AA45" s="67">
        <v>0.3</v>
      </c>
      <c r="AB45" s="67">
        <v>17</v>
      </c>
      <c r="AC45" s="67" t="s">
        <v>452</v>
      </c>
      <c r="AD45" s="67" t="s">
        <v>63</v>
      </c>
      <c r="AE45" s="67" t="s">
        <v>416</v>
      </c>
      <c r="AF45" s="67" t="s">
        <v>130</v>
      </c>
      <c r="AG45" s="67" t="s">
        <v>140</v>
      </c>
      <c r="AH45" s="67" t="s">
        <v>424</v>
      </c>
      <c r="AI45" s="67" t="s">
        <v>418</v>
      </c>
      <c r="AJ45" s="67"/>
      <c r="AK45" s="67" t="s">
        <v>419</v>
      </c>
      <c r="AL45" s="67">
        <v>0.99</v>
      </c>
      <c r="AM45" s="67" t="s">
        <v>420</v>
      </c>
      <c r="AN45" s="67">
        <v>3</v>
      </c>
      <c r="AO45" s="67">
        <f>Table11[[#This Row],[*EMISSIONS~ELCCH4]]/25</f>
        <v>4.0000000000000001E-3</v>
      </c>
    </row>
    <row r="46" spans="2:41">
      <c r="B46" s="67"/>
      <c r="C46" s="67"/>
      <c r="D46" s="67"/>
      <c r="E46" s="67"/>
      <c r="F46" s="67" t="s">
        <v>170</v>
      </c>
      <c r="G46" s="67" t="s">
        <v>373</v>
      </c>
      <c r="H46" s="67"/>
      <c r="I46" s="67">
        <v>0.22500000000000001</v>
      </c>
      <c r="J46" s="67"/>
      <c r="K46" s="67"/>
      <c r="L46" s="67"/>
      <c r="M46" s="67">
        <v>3.3333333333333299</v>
      </c>
      <c r="N46" s="67">
        <v>1</v>
      </c>
      <c r="O46" s="67">
        <v>65.56</v>
      </c>
      <c r="P46" s="67">
        <v>2.4547750000000002</v>
      </c>
      <c r="Q46" s="67">
        <v>50.494444444444397</v>
      </c>
      <c r="R46" s="67"/>
      <c r="S46" s="67">
        <v>0.99</v>
      </c>
      <c r="T46" s="67"/>
      <c r="U46" s="67">
        <v>25</v>
      </c>
      <c r="V46" s="67">
        <v>2.5</v>
      </c>
      <c r="W46" s="67">
        <v>22</v>
      </c>
      <c r="X46" s="67">
        <v>0.1</v>
      </c>
      <c r="Y46" s="67">
        <v>1</v>
      </c>
      <c r="Z46" s="67">
        <v>0.54000000000002002</v>
      </c>
      <c r="AA46" s="67">
        <v>0.3</v>
      </c>
      <c r="AB46" s="67">
        <v>17</v>
      </c>
      <c r="AC46" s="67" t="s">
        <v>452</v>
      </c>
      <c r="AD46" s="67" t="s">
        <v>63</v>
      </c>
      <c r="AE46" s="67" t="s">
        <v>416</v>
      </c>
      <c r="AF46" s="67" t="s">
        <v>130</v>
      </c>
      <c r="AG46" s="67" t="s">
        <v>140</v>
      </c>
      <c r="AH46" s="67" t="s">
        <v>424</v>
      </c>
      <c r="AI46" s="67" t="s">
        <v>418</v>
      </c>
      <c r="AJ46" s="67"/>
      <c r="AK46" s="67" t="s">
        <v>419</v>
      </c>
      <c r="AL46" s="67">
        <v>0.99</v>
      </c>
      <c r="AM46" s="67" t="s">
        <v>420</v>
      </c>
      <c r="AN46" s="67">
        <v>3</v>
      </c>
      <c r="AO46" s="67">
        <f>Table11[[#This Row],[*EMISSIONS~ELCCH4]]/25</f>
        <v>4.0000000000000001E-3</v>
      </c>
    </row>
    <row r="47" spans="2:41">
      <c r="B47" s="67" t="s">
        <v>453</v>
      </c>
      <c r="C47" s="67" t="s">
        <v>454</v>
      </c>
      <c r="D47" s="67" t="s">
        <v>35</v>
      </c>
      <c r="E47" s="67" t="s">
        <v>32</v>
      </c>
      <c r="F47" s="67" t="s">
        <v>170</v>
      </c>
      <c r="G47" s="67" t="s">
        <v>363</v>
      </c>
      <c r="H47" s="67">
        <v>2020</v>
      </c>
      <c r="I47" s="67">
        <v>1.0469999999999999</v>
      </c>
      <c r="J47" s="67"/>
      <c r="K47" s="67"/>
      <c r="L47" s="67"/>
      <c r="M47" s="67"/>
      <c r="N47" s="67"/>
      <c r="O47" s="67">
        <v>13.41</v>
      </c>
      <c r="P47" s="67">
        <v>0.60568500000000003</v>
      </c>
      <c r="Q47" s="67">
        <v>11.3819444444444</v>
      </c>
      <c r="R47" s="67">
        <v>3.1536000000000002E-2</v>
      </c>
      <c r="S47" s="67">
        <v>0.99</v>
      </c>
      <c r="T47" s="67">
        <v>1</v>
      </c>
      <c r="U47" s="67">
        <v>25</v>
      </c>
      <c r="V47" s="67">
        <v>2</v>
      </c>
      <c r="W47" s="67">
        <v>90</v>
      </c>
      <c r="X47" s="67">
        <v>0.3</v>
      </c>
      <c r="Y47" s="67">
        <v>1.2</v>
      </c>
      <c r="Z47" s="67">
        <v>0.54000000000002002</v>
      </c>
      <c r="AA47" s="67">
        <v>0.3</v>
      </c>
      <c r="AB47" s="67">
        <v>18</v>
      </c>
      <c r="AC47" s="67" t="s">
        <v>455</v>
      </c>
      <c r="AD47" s="67" t="s">
        <v>159</v>
      </c>
      <c r="AE47" s="67" t="s">
        <v>456</v>
      </c>
      <c r="AF47" s="67" t="s">
        <v>130</v>
      </c>
      <c r="AG47" s="67" t="s">
        <v>140</v>
      </c>
      <c r="AH47" s="67" t="s">
        <v>424</v>
      </c>
      <c r="AI47" s="67" t="s">
        <v>457</v>
      </c>
      <c r="AJ47" s="67"/>
      <c r="AK47" s="67" t="s">
        <v>458</v>
      </c>
      <c r="AL47" s="67">
        <v>0.99</v>
      </c>
      <c r="AM47" s="67" t="s">
        <v>420</v>
      </c>
      <c r="AN47" s="67">
        <v>1</v>
      </c>
      <c r="AO47" s="67">
        <f>Table11[[#This Row],[*EMISSIONS~ELCCH4]]/25</f>
        <v>1.2E-2</v>
      </c>
    </row>
    <row r="48" spans="2:41">
      <c r="B48" s="67"/>
      <c r="C48" s="67"/>
      <c r="D48" s="67"/>
      <c r="E48" s="67"/>
      <c r="F48" s="67" t="s">
        <v>170</v>
      </c>
      <c r="G48" s="67" t="s">
        <v>371</v>
      </c>
      <c r="H48" s="67"/>
      <c r="I48" s="67">
        <v>1.0469999999999999</v>
      </c>
      <c r="J48" s="67"/>
      <c r="K48" s="67"/>
      <c r="L48" s="67"/>
      <c r="M48" s="67"/>
      <c r="N48" s="67"/>
      <c r="O48" s="67">
        <v>13.0375</v>
      </c>
      <c r="P48" s="67">
        <v>0.58557000000000003</v>
      </c>
      <c r="Q48" s="67">
        <v>11.3819444444444</v>
      </c>
      <c r="R48" s="67"/>
      <c r="S48" s="67">
        <v>0.99</v>
      </c>
      <c r="T48" s="67"/>
      <c r="U48" s="67">
        <v>25</v>
      </c>
      <c r="V48" s="67">
        <v>2</v>
      </c>
      <c r="W48" s="67">
        <v>67</v>
      </c>
      <c r="X48" s="67">
        <v>0.1</v>
      </c>
      <c r="Y48" s="67">
        <v>1</v>
      </c>
      <c r="Z48" s="67">
        <v>0.54000000000002002</v>
      </c>
      <c r="AA48" s="67">
        <v>0.3</v>
      </c>
      <c r="AB48" s="67">
        <v>18</v>
      </c>
      <c r="AC48" s="67" t="s">
        <v>455</v>
      </c>
      <c r="AD48" s="67" t="s">
        <v>159</v>
      </c>
      <c r="AE48" s="67" t="s">
        <v>456</v>
      </c>
      <c r="AF48" s="67" t="s">
        <v>130</v>
      </c>
      <c r="AG48" s="67" t="s">
        <v>140</v>
      </c>
      <c r="AH48" s="67" t="s">
        <v>424</v>
      </c>
      <c r="AI48" s="67" t="s">
        <v>457</v>
      </c>
      <c r="AJ48" s="67"/>
      <c r="AK48" s="67" t="s">
        <v>458</v>
      </c>
      <c r="AL48" s="67">
        <v>0.99</v>
      </c>
      <c r="AM48" s="67" t="s">
        <v>420</v>
      </c>
      <c r="AN48" s="67">
        <v>1</v>
      </c>
      <c r="AO48" s="67">
        <f>Table11[[#This Row],[*EMISSIONS~ELCCH4]]/25</f>
        <v>4.0000000000000001E-3</v>
      </c>
    </row>
    <row r="49" spans="2:41">
      <c r="B49" s="67"/>
      <c r="C49" s="67"/>
      <c r="D49" s="67"/>
      <c r="E49" s="67"/>
      <c r="F49" s="67" t="s">
        <v>170</v>
      </c>
      <c r="G49" s="67" t="s">
        <v>372</v>
      </c>
      <c r="H49" s="67"/>
      <c r="I49" s="67">
        <v>1.05</v>
      </c>
      <c r="J49" s="67"/>
      <c r="K49" s="67"/>
      <c r="L49" s="67"/>
      <c r="M49" s="67"/>
      <c r="N49" s="67"/>
      <c r="O49" s="67">
        <v>12.367000000000001</v>
      </c>
      <c r="P49" s="67">
        <v>0.54608500000000004</v>
      </c>
      <c r="Q49" s="67">
        <v>11.3819444444444</v>
      </c>
      <c r="R49" s="67"/>
      <c r="S49" s="67">
        <v>0.99</v>
      </c>
      <c r="T49" s="67"/>
      <c r="U49" s="67">
        <v>25</v>
      </c>
      <c r="V49" s="67">
        <v>2</v>
      </c>
      <c r="W49" s="67">
        <v>56</v>
      </c>
      <c r="X49" s="67">
        <v>0.1</v>
      </c>
      <c r="Y49" s="67">
        <v>1</v>
      </c>
      <c r="Z49" s="67">
        <v>0.54000000000002002</v>
      </c>
      <c r="AA49" s="67">
        <v>0.3</v>
      </c>
      <c r="AB49" s="67">
        <v>18</v>
      </c>
      <c r="AC49" s="67" t="s">
        <v>455</v>
      </c>
      <c r="AD49" s="67" t="s">
        <v>159</v>
      </c>
      <c r="AE49" s="67" t="s">
        <v>456</v>
      </c>
      <c r="AF49" s="67" t="s">
        <v>130</v>
      </c>
      <c r="AG49" s="67" t="s">
        <v>140</v>
      </c>
      <c r="AH49" s="67" t="s">
        <v>424</v>
      </c>
      <c r="AI49" s="67" t="s">
        <v>457</v>
      </c>
      <c r="AJ49" s="67"/>
      <c r="AK49" s="67" t="s">
        <v>458</v>
      </c>
      <c r="AL49" s="67">
        <v>0.99</v>
      </c>
      <c r="AM49" s="67" t="s">
        <v>420</v>
      </c>
      <c r="AN49" s="67">
        <v>1</v>
      </c>
      <c r="AO49" s="67">
        <f>Table11[[#This Row],[*EMISSIONS~ELCCH4]]/25</f>
        <v>4.0000000000000001E-3</v>
      </c>
    </row>
    <row r="50" spans="2:41">
      <c r="B50" s="67"/>
      <c r="C50" s="67"/>
      <c r="D50" s="67"/>
      <c r="E50" s="67"/>
      <c r="F50" s="67" t="s">
        <v>170</v>
      </c>
      <c r="G50" s="67" t="s">
        <v>373</v>
      </c>
      <c r="H50" s="67"/>
      <c r="I50" s="67">
        <v>1.0549999999999999</v>
      </c>
      <c r="J50" s="67"/>
      <c r="K50" s="67"/>
      <c r="L50" s="67"/>
      <c r="M50" s="67"/>
      <c r="N50" s="67"/>
      <c r="O50" s="67">
        <v>11.547499999999999</v>
      </c>
      <c r="P50" s="67">
        <v>0.486485</v>
      </c>
      <c r="Q50" s="67">
        <v>11.3819444444444</v>
      </c>
      <c r="R50" s="67"/>
      <c r="S50" s="67">
        <v>0.99</v>
      </c>
      <c r="T50" s="67"/>
      <c r="U50" s="67">
        <v>25</v>
      </c>
      <c r="V50" s="67">
        <v>2</v>
      </c>
      <c r="W50" s="67">
        <v>22</v>
      </c>
      <c r="X50" s="67">
        <v>0.1</v>
      </c>
      <c r="Y50" s="67">
        <v>1</v>
      </c>
      <c r="Z50" s="67">
        <v>0.54000000000002002</v>
      </c>
      <c r="AA50" s="67">
        <v>0.3</v>
      </c>
      <c r="AB50" s="67">
        <v>18</v>
      </c>
      <c r="AC50" s="67" t="s">
        <v>455</v>
      </c>
      <c r="AD50" s="67" t="s">
        <v>159</v>
      </c>
      <c r="AE50" s="67" t="s">
        <v>456</v>
      </c>
      <c r="AF50" s="67" t="s">
        <v>130</v>
      </c>
      <c r="AG50" s="67" t="s">
        <v>140</v>
      </c>
      <c r="AH50" s="67" t="s">
        <v>424</v>
      </c>
      <c r="AI50" s="67" t="s">
        <v>457</v>
      </c>
      <c r="AJ50" s="67"/>
      <c r="AK50" s="67" t="s">
        <v>458</v>
      </c>
      <c r="AL50" s="67">
        <v>0.99</v>
      </c>
      <c r="AM50" s="67" t="s">
        <v>420</v>
      </c>
      <c r="AN50" s="67">
        <v>1</v>
      </c>
      <c r="AO50" s="67">
        <f>Table11[[#This Row],[*EMISSIONS~ELCCH4]]/25</f>
        <v>4.0000000000000001E-3</v>
      </c>
    </row>
    <row r="51" spans="2:41">
      <c r="B51" s="67" t="s">
        <v>459</v>
      </c>
      <c r="C51" s="67" t="s">
        <v>460</v>
      </c>
      <c r="D51" s="67" t="s">
        <v>183</v>
      </c>
      <c r="E51" s="67" t="s">
        <v>32</v>
      </c>
      <c r="F51" s="67" t="s">
        <v>170</v>
      </c>
      <c r="G51" s="67" t="s">
        <v>363</v>
      </c>
      <c r="H51" s="67">
        <v>2025</v>
      </c>
      <c r="I51" s="67">
        <v>1.0209999999999999</v>
      </c>
      <c r="J51" s="67"/>
      <c r="K51" s="67"/>
      <c r="L51" s="67"/>
      <c r="M51" s="67"/>
      <c r="N51" s="67"/>
      <c r="O51" s="67">
        <v>6.7794999999999996</v>
      </c>
      <c r="P51" s="67">
        <v>0.39410499999999998</v>
      </c>
      <c r="Q51" s="67">
        <v>1.24166666666667</v>
      </c>
      <c r="R51" s="67">
        <v>3.1536000000000002E-2</v>
      </c>
      <c r="S51" s="67">
        <v>0.96</v>
      </c>
      <c r="T51" s="67">
        <v>1</v>
      </c>
      <c r="U51" s="67">
        <v>25</v>
      </c>
      <c r="V51" s="67">
        <v>1</v>
      </c>
      <c r="W51" s="67">
        <v>90</v>
      </c>
      <c r="X51" s="67">
        <v>16</v>
      </c>
      <c r="Y51" s="67">
        <v>4</v>
      </c>
      <c r="Z51" s="67">
        <v>12.15</v>
      </c>
      <c r="AA51" s="67">
        <v>2</v>
      </c>
      <c r="AB51" s="67">
        <v>30</v>
      </c>
      <c r="AC51" s="67" t="s">
        <v>461</v>
      </c>
      <c r="AD51" s="67" t="s">
        <v>159</v>
      </c>
      <c r="AE51" s="67" t="s">
        <v>456</v>
      </c>
      <c r="AF51" s="67" t="s">
        <v>462</v>
      </c>
      <c r="AG51" s="67" t="s">
        <v>202</v>
      </c>
      <c r="AH51" s="67" t="s">
        <v>424</v>
      </c>
      <c r="AI51" s="67" t="s">
        <v>457</v>
      </c>
      <c r="AJ51" s="67"/>
      <c r="AK51" s="67" t="s">
        <v>458</v>
      </c>
      <c r="AL51" s="67">
        <v>0.96</v>
      </c>
      <c r="AM51" s="67" t="s">
        <v>420</v>
      </c>
      <c r="AN51" s="67">
        <v>1</v>
      </c>
      <c r="AO51" s="67">
        <f>Table11[[#This Row],[*EMISSIONS~ELCCH4]]/25</f>
        <v>0.64</v>
      </c>
    </row>
    <row r="52" spans="2:41">
      <c r="B52" s="67"/>
      <c r="C52" s="67"/>
      <c r="D52" s="67"/>
      <c r="E52" s="67"/>
      <c r="F52" s="67" t="s">
        <v>170</v>
      </c>
      <c r="G52" s="67" t="s">
        <v>371</v>
      </c>
      <c r="H52" s="67"/>
      <c r="I52" s="67">
        <v>1.0209999999999999</v>
      </c>
      <c r="J52" s="67"/>
      <c r="K52" s="67"/>
      <c r="L52" s="67"/>
      <c r="M52" s="67"/>
      <c r="N52" s="67"/>
      <c r="O52" s="67">
        <v>6.6304999999999996</v>
      </c>
      <c r="P52" s="67">
        <v>0.382185</v>
      </c>
      <c r="Q52" s="67">
        <v>1.24166666666667</v>
      </c>
      <c r="R52" s="67"/>
      <c r="S52" s="67">
        <v>0.96</v>
      </c>
      <c r="T52" s="67"/>
      <c r="U52" s="67">
        <v>25</v>
      </c>
      <c r="V52" s="67">
        <v>1</v>
      </c>
      <c r="W52" s="67">
        <v>72</v>
      </c>
      <c r="X52" s="67">
        <v>11</v>
      </c>
      <c r="Y52" s="67">
        <v>3</v>
      </c>
      <c r="Z52" s="67">
        <v>9.7199999999999704</v>
      </c>
      <c r="AA52" s="67">
        <v>0.3</v>
      </c>
      <c r="AB52" s="67">
        <v>30</v>
      </c>
      <c r="AC52" s="67" t="s">
        <v>461</v>
      </c>
      <c r="AD52" s="67" t="s">
        <v>159</v>
      </c>
      <c r="AE52" s="67" t="s">
        <v>456</v>
      </c>
      <c r="AF52" s="67" t="s">
        <v>462</v>
      </c>
      <c r="AG52" s="67" t="s">
        <v>202</v>
      </c>
      <c r="AH52" s="67" t="s">
        <v>424</v>
      </c>
      <c r="AI52" s="67" t="s">
        <v>457</v>
      </c>
      <c r="AJ52" s="67"/>
      <c r="AK52" s="67" t="s">
        <v>458</v>
      </c>
      <c r="AL52" s="67">
        <v>0.96</v>
      </c>
      <c r="AM52" s="67" t="s">
        <v>420</v>
      </c>
      <c r="AN52" s="67">
        <v>1</v>
      </c>
      <c r="AO52" s="67">
        <f>Table11[[#This Row],[*EMISSIONS~ELCCH4]]/25</f>
        <v>0.44</v>
      </c>
    </row>
    <row r="53" spans="2:41">
      <c r="B53" s="67"/>
      <c r="C53" s="67"/>
      <c r="D53" s="67"/>
      <c r="E53" s="67"/>
      <c r="F53" s="67" t="s">
        <v>170</v>
      </c>
      <c r="G53" s="67" t="s">
        <v>372</v>
      </c>
      <c r="H53" s="67"/>
      <c r="I53" s="67">
        <v>1.0209999999999999</v>
      </c>
      <c r="J53" s="67"/>
      <c r="K53" s="67"/>
      <c r="L53" s="67"/>
      <c r="M53" s="67"/>
      <c r="N53" s="67"/>
      <c r="O53" s="67">
        <v>6.258</v>
      </c>
      <c r="P53" s="67">
        <v>0.36058000000000001</v>
      </c>
      <c r="Q53" s="67">
        <v>1.24166666666667</v>
      </c>
      <c r="R53" s="67"/>
      <c r="S53" s="67">
        <v>0.96</v>
      </c>
      <c r="T53" s="67"/>
      <c r="U53" s="67">
        <v>25</v>
      </c>
      <c r="V53" s="67">
        <v>1</v>
      </c>
      <c r="W53" s="67">
        <v>73</v>
      </c>
      <c r="X53" s="67">
        <v>8</v>
      </c>
      <c r="Y53" s="67">
        <v>2</v>
      </c>
      <c r="Z53" s="67">
        <v>2.4300000000000099</v>
      </c>
      <c r="AA53" s="67">
        <v>0.3</v>
      </c>
      <c r="AB53" s="67">
        <v>30</v>
      </c>
      <c r="AC53" s="67" t="s">
        <v>461</v>
      </c>
      <c r="AD53" s="67" t="s">
        <v>159</v>
      </c>
      <c r="AE53" s="67" t="s">
        <v>456</v>
      </c>
      <c r="AF53" s="67" t="s">
        <v>462</v>
      </c>
      <c r="AG53" s="67" t="s">
        <v>202</v>
      </c>
      <c r="AH53" s="67" t="s">
        <v>424</v>
      </c>
      <c r="AI53" s="67" t="s">
        <v>457</v>
      </c>
      <c r="AJ53" s="67"/>
      <c r="AK53" s="67" t="s">
        <v>458</v>
      </c>
      <c r="AL53" s="67">
        <v>0.96</v>
      </c>
      <c r="AM53" s="67" t="s">
        <v>420</v>
      </c>
      <c r="AN53" s="67">
        <v>1</v>
      </c>
      <c r="AO53" s="67">
        <f>Table11[[#This Row],[*EMISSIONS~ELCCH4]]/25</f>
        <v>0.32</v>
      </c>
    </row>
    <row r="54" spans="2:41">
      <c r="B54" s="67"/>
      <c r="C54" s="67"/>
      <c r="D54" s="67"/>
      <c r="E54" s="67"/>
      <c r="F54" s="67" t="s">
        <v>170</v>
      </c>
      <c r="G54" s="67" t="s">
        <v>373</v>
      </c>
      <c r="H54" s="67"/>
      <c r="I54" s="67">
        <v>1.0209999999999999</v>
      </c>
      <c r="J54" s="67"/>
      <c r="K54" s="67"/>
      <c r="L54" s="67"/>
      <c r="M54" s="67"/>
      <c r="N54" s="67"/>
      <c r="O54" s="67">
        <v>5.6619999999999999</v>
      </c>
      <c r="P54" s="67">
        <v>0.32258500000000001</v>
      </c>
      <c r="Q54" s="67">
        <v>1.24166666666667</v>
      </c>
      <c r="R54" s="67"/>
      <c r="S54" s="67">
        <v>0.96</v>
      </c>
      <c r="T54" s="67"/>
      <c r="U54" s="67">
        <v>25</v>
      </c>
      <c r="V54" s="67">
        <v>1</v>
      </c>
      <c r="W54" s="67">
        <v>73</v>
      </c>
      <c r="X54" s="67">
        <v>4</v>
      </c>
      <c r="Y54" s="67">
        <v>1</v>
      </c>
      <c r="Z54" s="67">
        <v>0.54000000000002002</v>
      </c>
      <c r="AA54" s="67">
        <v>0.3</v>
      </c>
      <c r="AB54" s="67">
        <v>30</v>
      </c>
      <c r="AC54" s="67" t="s">
        <v>461</v>
      </c>
      <c r="AD54" s="67" t="s">
        <v>159</v>
      </c>
      <c r="AE54" s="67" t="s">
        <v>456</v>
      </c>
      <c r="AF54" s="67" t="s">
        <v>462</v>
      </c>
      <c r="AG54" s="67" t="s">
        <v>202</v>
      </c>
      <c r="AH54" s="67" t="s">
        <v>424</v>
      </c>
      <c r="AI54" s="67" t="s">
        <v>457</v>
      </c>
      <c r="AJ54" s="67"/>
      <c r="AK54" s="67" t="s">
        <v>458</v>
      </c>
      <c r="AL54" s="67">
        <v>0.96</v>
      </c>
      <c r="AM54" s="67" t="s">
        <v>420</v>
      </c>
      <c r="AN54" s="67">
        <v>1</v>
      </c>
      <c r="AO54" s="67">
        <f>Table11[[#This Row],[*EMISSIONS~ELCCH4]]/25</f>
        <v>0.16</v>
      </c>
    </row>
    <row r="55" spans="2:41">
      <c r="B55" s="67" t="s">
        <v>463</v>
      </c>
      <c r="C55" s="67" t="s">
        <v>464</v>
      </c>
      <c r="D55" s="67" t="s">
        <v>183</v>
      </c>
      <c r="E55" s="67" t="s">
        <v>28</v>
      </c>
      <c r="F55" s="67" t="s">
        <v>170</v>
      </c>
      <c r="G55" s="67" t="s">
        <v>363</v>
      </c>
      <c r="H55" s="67">
        <v>2025</v>
      </c>
      <c r="I55" s="67">
        <v>0.29299999999999998</v>
      </c>
      <c r="J55" s="67"/>
      <c r="K55" s="67"/>
      <c r="L55" s="67"/>
      <c r="M55" s="67">
        <v>2.2222222222222201</v>
      </c>
      <c r="N55" s="67">
        <v>1</v>
      </c>
      <c r="O55" s="67">
        <v>26.074999999999999</v>
      </c>
      <c r="P55" s="67">
        <v>0.95881499999999997</v>
      </c>
      <c r="Q55" s="67">
        <v>3.93194444444444</v>
      </c>
      <c r="R55" s="67">
        <v>3.1536000000000002E-2</v>
      </c>
      <c r="S55" s="67">
        <v>0.97</v>
      </c>
      <c r="T55" s="67">
        <v>1</v>
      </c>
      <c r="U55" s="67">
        <v>25</v>
      </c>
      <c r="V55" s="67">
        <v>3</v>
      </c>
      <c r="W55" s="67">
        <v>84</v>
      </c>
      <c r="X55" s="67"/>
      <c r="Y55" s="67">
        <v>1</v>
      </c>
      <c r="Z55" s="67">
        <v>12.15</v>
      </c>
      <c r="AA55" s="67">
        <v>0.3</v>
      </c>
      <c r="AB55" s="67">
        <v>25</v>
      </c>
      <c r="AC55" s="67" t="s">
        <v>465</v>
      </c>
      <c r="AD55" s="67" t="s">
        <v>63</v>
      </c>
      <c r="AE55" s="67" t="s">
        <v>416</v>
      </c>
      <c r="AF55" s="67" t="s">
        <v>462</v>
      </c>
      <c r="AG55" s="67" t="s">
        <v>202</v>
      </c>
      <c r="AH55" s="67" t="s">
        <v>417</v>
      </c>
      <c r="AI55" s="67" t="s">
        <v>418</v>
      </c>
      <c r="AJ55" s="67"/>
      <c r="AK55" s="67" t="s">
        <v>419</v>
      </c>
      <c r="AL55" s="67">
        <v>0.97</v>
      </c>
      <c r="AM55" s="67" t="s">
        <v>420</v>
      </c>
      <c r="AN55" s="67">
        <v>1</v>
      </c>
      <c r="AO55" s="67">
        <f>Table11[[#This Row],[*EMISSIONS~ELCCH4]]/25</f>
        <v>0</v>
      </c>
    </row>
    <row r="56" spans="2:41">
      <c r="B56" s="67"/>
      <c r="C56" s="67"/>
      <c r="D56" s="67"/>
      <c r="E56" s="67" t="s">
        <v>32</v>
      </c>
      <c r="F56" s="67" t="s">
        <v>170</v>
      </c>
      <c r="G56" s="67" t="s">
        <v>371</v>
      </c>
      <c r="H56" s="67"/>
      <c r="I56" s="67">
        <v>0.29299999999999998</v>
      </c>
      <c r="J56" s="67"/>
      <c r="K56" s="67"/>
      <c r="L56" s="67"/>
      <c r="M56" s="67">
        <v>2.2222222222222201</v>
      </c>
      <c r="N56" s="67">
        <v>1</v>
      </c>
      <c r="O56" s="67">
        <v>26.074999999999999</v>
      </c>
      <c r="P56" s="67">
        <v>0.93050500000000003</v>
      </c>
      <c r="Q56" s="67">
        <v>3.93194444444444</v>
      </c>
      <c r="R56" s="67"/>
      <c r="S56" s="67">
        <v>0.97</v>
      </c>
      <c r="T56" s="67"/>
      <c r="U56" s="67">
        <v>25</v>
      </c>
      <c r="V56" s="67">
        <v>3</v>
      </c>
      <c r="W56" s="67">
        <v>67</v>
      </c>
      <c r="X56" s="67"/>
      <c r="Y56" s="67">
        <v>1</v>
      </c>
      <c r="Z56" s="67">
        <v>9.7199999999999704</v>
      </c>
      <c r="AA56" s="67">
        <v>0.3</v>
      </c>
      <c r="AB56" s="67">
        <v>25</v>
      </c>
      <c r="AC56" s="67" t="s">
        <v>465</v>
      </c>
      <c r="AD56" s="67" t="s">
        <v>63</v>
      </c>
      <c r="AE56" s="67" t="s">
        <v>416</v>
      </c>
      <c r="AF56" s="67" t="s">
        <v>462</v>
      </c>
      <c r="AG56" s="67" t="s">
        <v>202</v>
      </c>
      <c r="AH56" s="67" t="s">
        <v>417</v>
      </c>
      <c r="AI56" s="67" t="s">
        <v>418</v>
      </c>
      <c r="AJ56" s="67"/>
      <c r="AK56" s="67" t="s">
        <v>419</v>
      </c>
      <c r="AL56" s="67">
        <v>0.97</v>
      </c>
      <c r="AM56" s="67" t="s">
        <v>420</v>
      </c>
      <c r="AN56" s="67">
        <v>1</v>
      </c>
      <c r="AO56" s="67">
        <f>Table11[[#This Row],[*EMISSIONS~ELCCH4]]/25</f>
        <v>0</v>
      </c>
    </row>
    <row r="57" spans="2:41">
      <c r="B57" s="67"/>
      <c r="C57" s="67"/>
      <c r="D57" s="67"/>
      <c r="E57" s="67"/>
      <c r="F57" s="67" t="s">
        <v>170</v>
      </c>
      <c r="G57" s="67" t="s">
        <v>372</v>
      </c>
      <c r="H57" s="67"/>
      <c r="I57" s="67">
        <v>0.29399999999999998</v>
      </c>
      <c r="J57" s="67"/>
      <c r="K57" s="67"/>
      <c r="L57" s="67"/>
      <c r="M57" s="67">
        <v>2.1739130434782599</v>
      </c>
      <c r="N57" s="67">
        <v>1</v>
      </c>
      <c r="O57" s="67">
        <v>24.585000000000001</v>
      </c>
      <c r="P57" s="67">
        <v>0.87388500000000002</v>
      </c>
      <c r="Q57" s="67">
        <v>3.93194444444444</v>
      </c>
      <c r="R57" s="67"/>
      <c r="S57" s="67">
        <v>0.97</v>
      </c>
      <c r="T57" s="67"/>
      <c r="U57" s="67">
        <v>25</v>
      </c>
      <c r="V57" s="67">
        <v>3</v>
      </c>
      <c r="W57" s="67">
        <v>36</v>
      </c>
      <c r="X57" s="67"/>
      <c r="Y57" s="67">
        <v>1</v>
      </c>
      <c r="Z57" s="67">
        <v>2.4300000000000099</v>
      </c>
      <c r="AA57" s="67">
        <v>0.3</v>
      </c>
      <c r="AB57" s="67">
        <v>25</v>
      </c>
      <c r="AC57" s="67" t="s">
        <v>465</v>
      </c>
      <c r="AD57" s="67" t="s">
        <v>63</v>
      </c>
      <c r="AE57" s="67" t="s">
        <v>416</v>
      </c>
      <c r="AF57" s="67" t="s">
        <v>462</v>
      </c>
      <c r="AG57" s="67" t="s">
        <v>202</v>
      </c>
      <c r="AH57" s="67" t="s">
        <v>417</v>
      </c>
      <c r="AI57" s="67" t="s">
        <v>418</v>
      </c>
      <c r="AJ57" s="67"/>
      <c r="AK57" s="67" t="s">
        <v>419</v>
      </c>
      <c r="AL57" s="67">
        <v>0.97</v>
      </c>
      <c r="AM57" s="67" t="s">
        <v>420</v>
      </c>
      <c r="AN57" s="67">
        <v>1</v>
      </c>
      <c r="AO57" s="67">
        <f>Table11[[#This Row],[*EMISSIONS~ELCCH4]]/25</f>
        <v>0</v>
      </c>
    </row>
    <row r="58" spans="2:41">
      <c r="B58" s="67"/>
      <c r="C58" s="67"/>
      <c r="D58" s="67"/>
      <c r="E58" s="67"/>
      <c r="F58" s="67" t="s">
        <v>170</v>
      </c>
      <c r="G58" s="67" t="s">
        <v>373</v>
      </c>
      <c r="H58" s="67"/>
      <c r="I58" s="67">
        <v>0.29399999999999998</v>
      </c>
      <c r="J58" s="67"/>
      <c r="K58" s="67"/>
      <c r="L58" s="67"/>
      <c r="M58" s="67">
        <v>2.1739130434782599</v>
      </c>
      <c r="N58" s="67">
        <v>1</v>
      </c>
      <c r="O58" s="67">
        <v>22.35</v>
      </c>
      <c r="P58" s="67">
        <v>0.78001500000000001</v>
      </c>
      <c r="Q58" s="67">
        <v>3.93194444444444</v>
      </c>
      <c r="R58" s="67"/>
      <c r="S58" s="67">
        <v>0.97</v>
      </c>
      <c r="T58" s="67"/>
      <c r="U58" s="67">
        <v>25</v>
      </c>
      <c r="V58" s="67">
        <v>3</v>
      </c>
      <c r="W58" s="67">
        <v>18</v>
      </c>
      <c r="X58" s="67"/>
      <c r="Y58" s="67">
        <v>1</v>
      </c>
      <c r="Z58" s="67">
        <v>0.54000000000002002</v>
      </c>
      <c r="AA58" s="67">
        <v>0.3</v>
      </c>
      <c r="AB58" s="67">
        <v>25</v>
      </c>
      <c r="AC58" s="67" t="s">
        <v>465</v>
      </c>
      <c r="AD58" s="67" t="s">
        <v>63</v>
      </c>
      <c r="AE58" s="67" t="s">
        <v>416</v>
      </c>
      <c r="AF58" s="67" t="s">
        <v>462</v>
      </c>
      <c r="AG58" s="67" t="s">
        <v>202</v>
      </c>
      <c r="AH58" s="67" t="s">
        <v>417</v>
      </c>
      <c r="AI58" s="67" t="s">
        <v>418</v>
      </c>
      <c r="AJ58" s="67"/>
      <c r="AK58" s="67" t="s">
        <v>419</v>
      </c>
      <c r="AL58" s="67">
        <v>0.97</v>
      </c>
      <c r="AM58" s="67" t="s">
        <v>420</v>
      </c>
      <c r="AN58" s="67">
        <v>1</v>
      </c>
      <c r="AO58" s="67">
        <f>Table11[[#This Row],[*EMISSIONS~ELCCH4]]/25</f>
        <v>0</v>
      </c>
    </row>
    <row r="59" spans="2:41">
      <c r="B59" s="67" t="s">
        <v>466</v>
      </c>
      <c r="C59" s="67" t="s">
        <v>467</v>
      </c>
      <c r="D59" s="67" t="s">
        <v>183</v>
      </c>
      <c r="E59" s="67" t="s">
        <v>28</v>
      </c>
      <c r="F59" s="67" t="s">
        <v>170</v>
      </c>
      <c r="G59" s="67" t="s">
        <v>363</v>
      </c>
      <c r="H59" s="67">
        <v>2025</v>
      </c>
      <c r="I59" s="67">
        <v>0.29399999999999998</v>
      </c>
      <c r="J59" s="67"/>
      <c r="K59" s="67"/>
      <c r="L59" s="67"/>
      <c r="M59" s="67">
        <v>2.1739130434782599</v>
      </c>
      <c r="N59" s="67">
        <v>1</v>
      </c>
      <c r="O59" s="67">
        <v>27.565000000000001</v>
      </c>
      <c r="P59" s="67">
        <v>1.1204799999999999</v>
      </c>
      <c r="Q59" s="67">
        <v>3.93194444444444</v>
      </c>
      <c r="R59" s="67">
        <v>3.1536000000000002E-2</v>
      </c>
      <c r="S59" s="67">
        <v>0.96</v>
      </c>
      <c r="T59" s="67">
        <v>1</v>
      </c>
      <c r="U59" s="67">
        <v>25</v>
      </c>
      <c r="V59" s="67">
        <v>2.5</v>
      </c>
      <c r="W59" s="67">
        <v>87</v>
      </c>
      <c r="X59" s="67"/>
      <c r="Y59" s="67">
        <v>1</v>
      </c>
      <c r="Z59" s="67">
        <v>12.15</v>
      </c>
      <c r="AA59" s="67">
        <v>2</v>
      </c>
      <c r="AB59" s="67">
        <v>26</v>
      </c>
      <c r="AC59" s="67" t="s">
        <v>468</v>
      </c>
      <c r="AD59" s="67" t="s">
        <v>63</v>
      </c>
      <c r="AE59" s="67" t="s">
        <v>416</v>
      </c>
      <c r="AF59" s="67" t="s">
        <v>462</v>
      </c>
      <c r="AG59" s="67" t="s">
        <v>202</v>
      </c>
      <c r="AH59" s="67" t="s">
        <v>424</v>
      </c>
      <c r="AI59" s="67" t="s">
        <v>418</v>
      </c>
      <c r="AJ59" s="67"/>
      <c r="AK59" s="67" t="s">
        <v>419</v>
      </c>
      <c r="AL59" s="67">
        <v>0.96</v>
      </c>
      <c r="AM59" s="67" t="s">
        <v>420</v>
      </c>
      <c r="AN59" s="67">
        <v>2</v>
      </c>
      <c r="AO59" s="67">
        <f>Table11[[#This Row],[*EMISSIONS~ELCCH4]]/25</f>
        <v>0</v>
      </c>
    </row>
    <row r="60" spans="2:41">
      <c r="B60" s="67"/>
      <c r="C60" s="67"/>
      <c r="D60" s="67"/>
      <c r="E60" s="67" t="s">
        <v>32</v>
      </c>
      <c r="F60" s="67" t="s">
        <v>170</v>
      </c>
      <c r="G60" s="67" t="s">
        <v>371</v>
      </c>
      <c r="H60" s="67"/>
      <c r="I60" s="67">
        <v>0.28999999999999998</v>
      </c>
      <c r="J60" s="67"/>
      <c r="K60" s="67"/>
      <c r="L60" s="67"/>
      <c r="M60" s="67">
        <v>2.2222222222222201</v>
      </c>
      <c r="N60" s="67">
        <v>1</v>
      </c>
      <c r="O60" s="67">
        <v>28.31</v>
      </c>
      <c r="P60" s="67">
        <v>1.1167549999999999</v>
      </c>
      <c r="Q60" s="67">
        <v>4.1388888888888902</v>
      </c>
      <c r="R60" s="67"/>
      <c r="S60" s="67">
        <v>0.96</v>
      </c>
      <c r="T60" s="67"/>
      <c r="U60" s="67">
        <v>25</v>
      </c>
      <c r="V60" s="67">
        <v>2.5</v>
      </c>
      <c r="W60" s="67">
        <v>70</v>
      </c>
      <c r="X60" s="67"/>
      <c r="Y60" s="67">
        <v>1</v>
      </c>
      <c r="Z60" s="67">
        <v>9.7199999999999704</v>
      </c>
      <c r="AA60" s="67">
        <v>0.3</v>
      </c>
      <c r="AB60" s="67">
        <v>26</v>
      </c>
      <c r="AC60" s="67" t="s">
        <v>468</v>
      </c>
      <c r="AD60" s="67" t="s">
        <v>63</v>
      </c>
      <c r="AE60" s="67" t="s">
        <v>416</v>
      </c>
      <c r="AF60" s="67" t="s">
        <v>462</v>
      </c>
      <c r="AG60" s="67" t="s">
        <v>202</v>
      </c>
      <c r="AH60" s="67" t="s">
        <v>424</v>
      </c>
      <c r="AI60" s="67" t="s">
        <v>418</v>
      </c>
      <c r="AJ60" s="67"/>
      <c r="AK60" s="67" t="s">
        <v>419</v>
      </c>
      <c r="AL60" s="67">
        <v>0.96</v>
      </c>
      <c r="AM60" s="67" t="s">
        <v>420</v>
      </c>
      <c r="AN60" s="67">
        <v>2</v>
      </c>
      <c r="AO60" s="67">
        <f>Table11[[#This Row],[*EMISSIONS~ELCCH4]]/25</f>
        <v>0</v>
      </c>
    </row>
    <row r="61" spans="2:41">
      <c r="B61" s="67"/>
      <c r="C61" s="67"/>
      <c r="D61" s="67"/>
      <c r="E61" s="67"/>
      <c r="F61" s="67" t="s">
        <v>170</v>
      </c>
      <c r="G61" s="67" t="s">
        <v>372</v>
      </c>
      <c r="H61" s="67"/>
      <c r="I61" s="67">
        <v>0.29099999999999998</v>
      </c>
      <c r="J61" s="67"/>
      <c r="K61" s="67"/>
      <c r="L61" s="67"/>
      <c r="M61" s="67">
        <v>2.2222222222222201</v>
      </c>
      <c r="N61" s="67">
        <v>1</v>
      </c>
      <c r="O61" s="67">
        <v>26.82</v>
      </c>
      <c r="P61" s="67">
        <v>1.0511950000000001</v>
      </c>
      <c r="Q61" s="67">
        <v>4.1388888888888902</v>
      </c>
      <c r="R61" s="67"/>
      <c r="S61" s="67">
        <v>0.96</v>
      </c>
      <c r="T61" s="67"/>
      <c r="U61" s="67">
        <v>25</v>
      </c>
      <c r="V61" s="67">
        <v>2.5</v>
      </c>
      <c r="W61" s="67">
        <v>47</v>
      </c>
      <c r="X61" s="67"/>
      <c r="Y61" s="67">
        <v>1</v>
      </c>
      <c r="Z61" s="67">
        <v>2.4300000000000099</v>
      </c>
      <c r="AA61" s="67">
        <v>0.3</v>
      </c>
      <c r="AB61" s="67">
        <v>26</v>
      </c>
      <c r="AC61" s="67" t="s">
        <v>468</v>
      </c>
      <c r="AD61" s="67" t="s">
        <v>63</v>
      </c>
      <c r="AE61" s="67" t="s">
        <v>416</v>
      </c>
      <c r="AF61" s="67" t="s">
        <v>462</v>
      </c>
      <c r="AG61" s="67" t="s">
        <v>202</v>
      </c>
      <c r="AH61" s="67" t="s">
        <v>424</v>
      </c>
      <c r="AI61" s="67" t="s">
        <v>418</v>
      </c>
      <c r="AJ61" s="67"/>
      <c r="AK61" s="67" t="s">
        <v>419</v>
      </c>
      <c r="AL61" s="67">
        <v>0.96</v>
      </c>
      <c r="AM61" s="67" t="s">
        <v>420</v>
      </c>
      <c r="AN61" s="67">
        <v>2</v>
      </c>
      <c r="AO61" s="67">
        <f>Table11[[#This Row],[*EMISSIONS~ELCCH4]]/25</f>
        <v>0</v>
      </c>
    </row>
    <row r="62" spans="2:41">
      <c r="B62" s="67"/>
      <c r="C62" s="67"/>
      <c r="D62" s="67"/>
      <c r="E62" s="67"/>
      <c r="F62" s="67" t="s">
        <v>170</v>
      </c>
      <c r="G62" s="67" t="s">
        <v>373</v>
      </c>
      <c r="H62" s="67"/>
      <c r="I62" s="67">
        <v>0.29099999999999998</v>
      </c>
      <c r="J62" s="67"/>
      <c r="K62" s="67"/>
      <c r="L62" s="67"/>
      <c r="M62" s="67">
        <v>2.2222222222222201</v>
      </c>
      <c r="N62" s="67">
        <v>1</v>
      </c>
      <c r="O62" s="67">
        <v>24.585000000000001</v>
      </c>
      <c r="P62" s="67">
        <v>0.94093499999999997</v>
      </c>
      <c r="Q62" s="67">
        <v>4.1388888888888902</v>
      </c>
      <c r="R62" s="67"/>
      <c r="S62" s="67">
        <v>0.96</v>
      </c>
      <c r="T62" s="67"/>
      <c r="U62" s="67">
        <v>25</v>
      </c>
      <c r="V62" s="67">
        <v>2.5</v>
      </c>
      <c r="W62" s="67">
        <v>29</v>
      </c>
      <c r="X62" s="67"/>
      <c r="Y62" s="67">
        <v>1</v>
      </c>
      <c r="Z62" s="67">
        <v>0.54000000000002002</v>
      </c>
      <c r="AA62" s="67">
        <v>0.3</v>
      </c>
      <c r="AB62" s="67">
        <v>26</v>
      </c>
      <c r="AC62" s="67" t="s">
        <v>468</v>
      </c>
      <c r="AD62" s="67" t="s">
        <v>63</v>
      </c>
      <c r="AE62" s="67" t="s">
        <v>416</v>
      </c>
      <c r="AF62" s="67" t="s">
        <v>462</v>
      </c>
      <c r="AG62" s="67" t="s">
        <v>202</v>
      </c>
      <c r="AH62" s="67" t="s">
        <v>424</v>
      </c>
      <c r="AI62" s="67" t="s">
        <v>418</v>
      </c>
      <c r="AJ62" s="67"/>
      <c r="AK62" s="67" t="s">
        <v>419</v>
      </c>
      <c r="AL62" s="67">
        <v>0.96</v>
      </c>
      <c r="AM62" s="67" t="s">
        <v>420</v>
      </c>
      <c r="AN62" s="67">
        <v>2</v>
      </c>
      <c r="AO62" s="67">
        <f>Table11[[#This Row],[*EMISSIONS~ELCCH4]]/25</f>
        <v>0</v>
      </c>
    </row>
    <row r="63" spans="2:41">
      <c r="B63" s="67" t="s">
        <v>469</v>
      </c>
      <c r="C63" s="67" t="s">
        <v>470</v>
      </c>
      <c r="D63" s="67" t="s">
        <v>183</v>
      </c>
      <c r="E63" s="67" t="s">
        <v>28</v>
      </c>
      <c r="F63" s="67" t="s">
        <v>170</v>
      </c>
      <c r="G63" s="67" t="s">
        <v>363</v>
      </c>
      <c r="H63" s="67">
        <v>2025</v>
      </c>
      <c r="I63" s="67">
        <v>0.14199999999999999</v>
      </c>
      <c r="J63" s="67"/>
      <c r="K63" s="67"/>
      <c r="L63" s="67"/>
      <c r="M63" s="67">
        <v>5.5555555555555598</v>
      </c>
      <c r="N63" s="67">
        <v>1</v>
      </c>
      <c r="O63" s="67">
        <v>52.15</v>
      </c>
      <c r="P63" s="67">
        <v>2.4123100000000002</v>
      </c>
      <c r="Q63" s="67">
        <v>8.2777777777777803</v>
      </c>
      <c r="R63" s="67">
        <v>3.1536000000000002E-2</v>
      </c>
      <c r="S63" s="67">
        <v>0.96</v>
      </c>
      <c r="T63" s="67">
        <v>1</v>
      </c>
      <c r="U63" s="67">
        <v>25</v>
      </c>
      <c r="V63" s="67">
        <v>1</v>
      </c>
      <c r="W63" s="67">
        <v>90</v>
      </c>
      <c r="X63" s="67">
        <v>16</v>
      </c>
      <c r="Y63" s="67">
        <v>1</v>
      </c>
      <c r="Z63" s="67">
        <v>12.15</v>
      </c>
      <c r="AA63" s="67">
        <v>2</v>
      </c>
      <c r="AB63" s="67">
        <v>27</v>
      </c>
      <c r="AC63" s="67" t="s">
        <v>471</v>
      </c>
      <c r="AD63" s="67" t="s">
        <v>63</v>
      </c>
      <c r="AE63" s="67" t="s">
        <v>416</v>
      </c>
      <c r="AF63" s="67" t="s">
        <v>462</v>
      </c>
      <c r="AG63" s="67" t="s">
        <v>202</v>
      </c>
      <c r="AH63" s="67" t="s">
        <v>424</v>
      </c>
      <c r="AI63" s="67" t="s">
        <v>418</v>
      </c>
      <c r="AJ63" s="67"/>
      <c r="AK63" s="67" t="s">
        <v>419</v>
      </c>
      <c r="AL63" s="67">
        <v>0.96</v>
      </c>
      <c r="AM63" s="67" t="s">
        <v>420</v>
      </c>
      <c r="AN63" s="67">
        <v>3</v>
      </c>
      <c r="AO63" s="67">
        <f>Table11[[#This Row],[*EMISSIONS~ELCCH4]]/25</f>
        <v>0.64</v>
      </c>
    </row>
    <row r="64" spans="2:41">
      <c r="B64" s="67"/>
      <c r="C64" s="67"/>
      <c r="D64" s="67"/>
      <c r="E64" s="67" t="s">
        <v>32</v>
      </c>
      <c r="F64" s="67" t="s">
        <v>170</v>
      </c>
      <c r="G64" s="67" t="s">
        <v>371</v>
      </c>
      <c r="H64" s="67"/>
      <c r="I64" s="67">
        <v>0.14199999999999999</v>
      </c>
      <c r="J64" s="67"/>
      <c r="K64" s="67"/>
      <c r="L64" s="67"/>
      <c r="M64" s="67">
        <v>5.5555555555555598</v>
      </c>
      <c r="N64" s="67">
        <v>1</v>
      </c>
      <c r="O64" s="67">
        <v>50.66</v>
      </c>
      <c r="P64" s="67">
        <v>2.37059</v>
      </c>
      <c r="Q64" s="67">
        <v>8.2777777777777803</v>
      </c>
      <c r="R64" s="67"/>
      <c r="S64" s="67">
        <v>0.96</v>
      </c>
      <c r="T64" s="67"/>
      <c r="U64" s="67">
        <v>25</v>
      </c>
      <c r="V64" s="67">
        <v>1</v>
      </c>
      <c r="W64" s="67">
        <v>72</v>
      </c>
      <c r="X64" s="67">
        <v>11</v>
      </c>
      <c r="Y64" s="67">
        <v>1</v>
      </c>
      <c r="Z64" s="67">
        <v>9.7199999999999704</v>
      </c>
      <c r="AA64" s="67">
        <v>0.3</v>
      </c>
      <c r="AB64" s="67">
        <v>27</v>
      </c>
      <c r="AC64" s="67" t="s">
        <v>471</v>
      </c>
      <c r="AD64" s="67" t="s">
        <v>63</v>
      </c>
      <c r="AE64" s="67" t="s">
        <v>416</v>
      </c>
      <c r="AF64" s="67" t="s">
        <v>462</v>
      </c>
      <c r="AG64" s="67" t="s">
        <v>202</v>
      </c>
      <c r="AH64" s="67" t="s">
        <v>424</v>
      </c>
      <c r="AI64" s="67" t="s">
        <v>418</v>
      </c>
      <c r="AJ64" s="67"/>
      <c r="AK64" s="67" t="s">
        <v>419</v>
      </c>
      <c r="AL64" s="67">
        <v>0.96</v>
      </c>
      <c r="AM64" s="67" t="s">
        <v>420</v>
      </c>
      <c r="AN64" s="67">
        <v>3</v>
      </c>
      <c r="AO64" s="67">
        <f>Table11[[#This Row],[*EMISSIONS~ELCCH4]]/25</f>
        <v>0.44</v>
      </c>
    </row>
    <row r="65" spans="2:41">
      <c r="B65" s="67"/>
      <c r="C65" s="67"/>
      <c r="D65" s="67"/>
      <c r="E65" s="67"/>
      <c r="F65" s="67" t="s">
        <v>170</v>
      </c>
      <c r="G65" s="67" t="s">
        <v>372</v>
      </c>
      <c r="H65" s="67"/>
      <c r="I65" s="67">
        <v>0.14299999999999999</v>
      </c>
      <c r="J65" s="67"/>
      <c r="K65" s="67"/>
      <c r="L65" s="67"/>
      <c r="M65" s="67">
        <v>5.5555555555555598</v>
      </c>
      <c r="N65" s="67">
        <v>1</v>
      </c>
      <c r="O65" s="67">
        <v>47.68</v>
      </c>
      <c r="P65" s="67">
        <v>2.28566</v>
      </c>
      <c r="Q65" s="67">
        <v>8.2777777777777803</v>
      </c>
      <c r="R65" s="67"/>
      <c r="S65" s="67">
        <v>0.96</v>
      </c>
      <c r="T65" s="67"/>
      <c r="U65" s="67">
        <v>25</v>
      </c>
      <c r="V65" s="67">
        <v>1</v>
      </c>
      <c r="W65" s="67">
        <v>55</v>
      </c>
      <c r="X65" s="67">
        <v>8</v>
      </c>
      <c r="Y65" s="67">
        <v>1</v>
      </c>
      <c r="Z65" s="67">
        <v>2.4300000000000099</v>
      </c>
      <c r="AA65" s="67">
        <v>0.3</v>
      </c>
      <c r="AB65" s="67">
        <v>27</v>
      </c>
      <c r="AC65" s="67" t="s">
        <v>471</v>
      </c>
      <c r="AD65" s="67" t="s">
        <v>63</v>
      </c>
      <c r="AE65" s="67" t="s">
        <v>416</v>
      </c>
      <c r="AF65" s="67" t="s">
        <v>462</v>
      </c>
      <c r="AG65" s="67" t="s">
        <v>202</v>
      </c>
      <c r="AH65" s="67" t="s">
        <v>424</v>
      </c>
      <c r="AI65" s="67" t="s">
        <v>418</v>
      </c>
      <c r="AJ65" s="67"/>
      <c r="AK65" s="67" t="s">
        <v>419</v>
      </c>
      <c r="AL65" s="67">
        <v>0.96</v>
      </c>
      <c r="AM65" s="67" t="s">
        <v>420</v>
      </c>
      <c r="AN65" s="67">
        <v>3</v>
      </c>
      <c r="AO65" s="67">
        <f>Table11[[#This Row],[*EMISSIONS~ELCCH4]]/25</f>
        <v>0.32</v>
      </c>
    </row>
    <row r="66" spans="2:41">
      <c r="B66" s="67"/>
      <c r="C66" s="67"/>
      <c r="D66" s="67"/>
      <c r="E66" s="67"/>
      <c r="F66" s="67" t="s">
        <v>170</v>
      </c>
      <c r="G66" s="67" t="s">
        <v>373</v>
      </c>
      <c r="H66" s="67"/>
      <c r="I66" s="67">
        <v>0.14099999999999999</v>
      </c>
      <c r="J66" s="67"/>
      <c r="K66" s="67"/>
      <c r="L66" s="67"/>
      <c r="M66" s="67">
        <v>5.5555555555555598</v>
      </c>
      <c r="N66" s="67">
        <v>1</v>
      </c>
      <c r="O66" s="67">
        <v>46.19</v>
      </c>
      <c r="P66" s="67">
        <v>2.2201</v>
      </c>
      <c r="Q66" s="67">
        <v>8.2777777777777803</v>
      </c>
      <c r="R66" s="67"/>
      <c r="S66" s="67">
        <v>0.96</v>
      </c>
      <c r="T66" s="67"/>
      <c r="U66" s="67">
        <v>25</v>
      </c>
      <c r="V66" s="67">
        <v>1</v>
      </c>
      <c r="W66" s="67">
        <v>44</v>
      </c>
      <c r="X66" s="67">
        <v>4</v>
      </c>
      <c r="Y66" s="67">
        <v>1</v>
      </c>
      <c r="Z66" s="67">
        <v>0.54000000000002002</v>
      </c>
      <c r="AA66" s="67">
        <v>0.3</v>
      </c>
      <c r="AB66" s="67">
        <v>27</v>
      </c>
      <c r="AC66" s="67" t="s">
        <v>471</v>
      </c>
      <c r="AD66" s="67" t="s">
        <v>63</v>
      </c>
      <c r="AE66" s="67" t="s">
        <v>416</v>
      </c>
      <c r="AF66" s="67" t="s">
        <v>462</v>
      </c>
      <c r="AG66" s="67" t="s">
        <v>202</v>
      </c>
      <c r="AH66" s="67" t="s">
        <v>424</v>
      </c>
      <c r="AI66" s="67" t="s">
        <v>418</v>
      </c>
      <c r="AJ66" s="67"/>
      <c r="AK66" s="67" t="s">
        <v>419</v>
      </c>
      <c r="AL66" s="67">
        <v>0.96</v>
      </c>
      <c r="AM66" s="67" t="s">
        <v>420</v>
      </c>
      <c r="AN66" s="67">
        <v>3</v>
      </c>
      <c r="AO66" s="67">
        <f>Table11[[#This Row],[*EMISSIONS~ELCCH4]]/25</f>
        <v>0.16</v>
      </c>
    </row>
    <row r="67" spans="2:41">
      <c r="B67" s="67" t="s">
        <v>472</v>
      </c>
      <c r="C67" s="67" t="s">
        <v>473</v>
      </c>
      <c r="D67" s="67" t="s">
        <v>38</v>
      </c>
      <c r="E67" s="67" t="s">
        <v>32</v>
      </c>
      <c r="F67" s="67" t="s">
        <v>170</v>
      </c>
      <c r="G67" s="67" t="s">
        <v>363</v>
      </c>
      <c r="H67" s="67">
        <v>2025</v>
      </c>
      <c r="I67" s="67">
        <v>1.149</v>
      </c>
      <c r="J67" s="67"/>
      <c r="K67" s="67"/>
      <c r="L67" s="67"/>
      <c r="M67" s="67"/>
      <c r="N67" s="67"/>
      <c r="O67" s="67">
        <v>5.2149999999999999</v>
      </c>
      <c r="P67" s="67">
        <v>0.24435999999999999</v>
      </c>
      <c r="Q67" s="67">
        <v>2.0694444444444402</v>
      </c>
      <c r="R67" s="67">
        <v>3.1536000000000002E-2</v>
      </c>
      <c r="S67" s="67">
        <v>0.97</v>
      </c>
      <c r="T67" s="67">
        <v>1</v>
      </c>
      <c r="U67" s="67">
        <v>25</v>
      </c>
      <c r="V67" s="67">
        <v>1</v>
      </c>
      <c r="W67" s="67">
        <v>90</v>
      </c>
      <c r="X67" s="67">
        <v>16</v>
      </c>
      <c r="Y67" s="67">
        <v>4</v>
      </c>
      <c r="Z67" s="67">
        <v>5.3999999999999799</v>
      </c>
      <c r="AA67" s="67">
        <v>2</v>
      </c>
      <c r="AB67" s="67">
        <v>28</v>
      </c>
      <c r="AC67" s="67" t="s">
        <v>474</v>
      </c>
      <c r="AD67" s="67" t="s">
        <v>159</v>
      </c>
      <c r="AE67" s="67" t="s">
        <v>456</v>
      </c>
      <c r="AF67" s="67" t="s">
        <v>156</v>
      </c>
      <c r="AG67" s="67" t="s">
        <v>139</v>
      </c>
      <c r="AH67" s="67" t="s">
        <v>424</v>
      </c>
      <c r="AI67" s="67" t="s">
        <v>457</v>
      </c>
      <c r="AJ67" s="67"/>
      <c r="AK67" s="67" t="s">
        <v>458</v>
      </c>
      <c r="AL67" s="67">
        <v>0.97</v>
      </c>
      <c r="AM67" s="67" t="s">
        <v>420</v>
      </c>
      <c r="AN67" s="67">
        <v>1</v>
      </c>
      <c r="AO67" s="67">
        <f>Table11[[#This Row],[*EMISSIONS~ELCCH4]]/25</f>
        <v>0.64</v>
      </c>
    </row>
    <row r="68" spans="2:41">
      <c r="B68" s="67"/>
      <c r="C68" s="67"/>
      <c r="D68" s="67"/>
      <c r="E68" s="67"/>
      <c r="F68" s="67" t="s">
        <v>170</v>
      </c>
      <c r="G68" s="67" t="s">
        <v>371</v>
      </c>
      <c r="H68" s="67"/>
      <c r="I68" s="67">
        <v>1.149</v>
      </c>
      <c r="J68" s="67"/>
      <c r="K68" s="67"/>
      <c r="L68" s="67"/>
      <c r="M68" s="67"/>
      <c r="N68" s="67"/>
      <c r="O68" s="67">
        <v>5.0659999999999998</v>
      </c>
      <c r="P68" s="67">
        <v>0.23988999999999999</v>
      </c>
      <c r="Q68" s="67">
        <v>2.0694444444444402</v>
      </c>
      <c r="R68" s="67"/>
      <c r="S68" s="67">
        <v>0.97</v>
      </c>
      <c r="T68" s="67"/>
      <c r="U68" s="67">
        <v>25</v>
      </c>
      <c r="V68" s="67">
        <v>1</v>
      </c>
      <c r="W68" s="67">
        <v>63</v>
      </c>
      <c r="X68" s="67">
        <v>11</v>
      </c>
      <c r="Y68" s="67">
        <v>3</v>
      </c>
      <c r="Z68" s="67">
        <v>5.3999999999999799</v>
      </c>
      <c r="AA68" s="67">
        <v>0.3</v>
      </c>
      <c r="AB68" s="67">
        <v>28</v>
      </c>
      <c r="AC68" s="67" t="s">
        <v>474</v>
      </c>
      <c r="AD68" s="67" t="s">
        <v>159</v>
      </c>
      <c r="AE68" s="67" t="s">
        <v>456</v>
      </c>
      <c r="AF68" s="67" t="s">
        <v>156</v>
      </c>
      <c r="AG68" s="67" t="s">
        <v>139</v>
      </c>
      <c r="AH68" s="67" t="s">
        <v>424</v>
      </c>
      <c r="AI68" s="67" t="s">
        <v>457</v>
      </c>
      <c r="AJ68" s="67"/>
      <c r="AK68" s="67" t="s">
        <v>458</v>
      </c>
      <c r="AL68" s="67">
        <v>0.97</v>
      </c>
      <c r="AM68" s="67" t="s">
        <v>420</v>
      </c>
      <c r="AN68" s="67">
        <v>1</v>
      </c>
      <c r="AO68" s="67">
        <f>Table11[[#This Row],[*EMISSIONS~ELCCH4]]/25</f>
        <v>0.44</v>
      </c>
    </row>
    <row r="69" spans="2:41">
      <c r="B69" s="67"/>
      <c r="C69" s="67"/>
      <c r="D69" s="67"/>
      <c r="E69" s="67"/>
      <c r="F69" s="67" t="s">
        <v>170</v>
      </c>
      <c r="G69" s="67" t="s">
        <v>372</v>
      </c>
      <c r="H69" s="67"/>
      <c r="I69" s="67">
        <v>1.149</v>
      </c>
      <c r="J69" s="67"/>
      <c r="K69" s="67"/>
      <c r="L69" s="67"/>
      <c r="M69" s="67"/>
      <c r="N69" s="67"/>
      <c r="O69" s="67">
        <v>4.8425000000000002</v>
      </c>
      <c r="P69" s="67">
        <v>0.23244000000000001</v>
      </c>
      <c r="Q69" s="67">
        <v>2.0694444444444402</v>
      </c>
      <c r="R69" s="67"/>
      <c r="S69" s="67">
        <v>0.97</v>
      </c>
      <c r="T69" s="67"/>
      <c r="U69" s="67">
        <v>25</v>
      </c>
      <c r="V69" s="67">
        <v>1</v>
      </c>
      <c r="W69" s="67">
        <v>49</v>
      </c>
      <c r="X69" s="67">
        <v>8</v>
      </c>
      <c r="Y69" s="67">
        <v>3</v>
      </c>
      <c r="Z69" s="67">
        <v>5.3999999999999799</v>
      </c>
      <c r="AA69" s="67">
        <v>0.3</v>
      </c>
      <c r="AB69" s="67">
        <v>28</v>
      </c>
      <c r="AC69" s="67" t="s">
        <v>474</v>
      </c>
      <c r="AD69" s="67" t="s">
        <v>159</v>
      </c>
      <c r="AE69" s="67" t="s">
        <v>456</v>
      </c>
      <c r="AF69" s="67" t="s">
        <v>156</v>
      </c>
      <c r="AG69" s="67" t="s">
        <v>139</v>
      </c>
      <c r="AH69" s="67" t="s">
        <v>424</v>
      </c>
      <c r="AI69" s="67" t="s">
        <v>457</v>
      </c>
      <c r="AJ69" s="67"/>
      <c r="AK69" s="67" t="s">
        <v>458</v>
      </c>
      <c r="AL69" s="67">
        <v>0.97</v>
      </c>
      <c r="AM69" s="67" t="s">
        <v>420</v>
      </c>
      <c r="AN69" s="67">
        <v>1</v>
      </c>
      <c r="AO69" s="67">
        <f>Table11[[#This Row],[*EMISSIONS~ELCCH4]]/25</f>
        <v>0.32</v>
      </c>
    </row>
    <row r="70" spans="2:41">
      <c r="B70" s="67"/>
      <c r="C70" s="67"/>
      <c r="D70" s="67"/>
      <c r="E70" s="67"/>
      <c r="F70" s="67" t="s">
        <v>170</v>
      </c>
      <c r="G70" s="67" t="s">
        <v>373</v>
      </c>
      <c r="H70" s="67"/>
      <c r="I70" s="67">
        <v>1.149</v>
      </c>
      <c r="J70" s="67"/>
      <c r="K70" s="67"/>
      <c r="L70" s="67"/>
      <c r="M70" s="67"/>
      <c r="N70" s="67"/>
      <c r="O70" s="67">
        <v>4.3955000000000002</v>
      </c>
      <c r="P70" s="67">
        <v>0.21828500000000001</v>
      </c>
      <c r="Q70" s="67">
        <v>2.0694444444444402</v>
      </c>
      <c r="R70" s="67"/>
      <c r="S70" s="67">
        <v>0.97</v>
      </c>
      <c r="T70" s="67"/>
      <c r="U70" s="67">
        <v>25</v>
      </c>
      <c r="V70" s="67">
        <v>1</v>
      </c>
      <c r="W70" s="67">
        <v>41</v>
      </c>
      <c r="X70" s="67">
        <v>4</v>
      </c>
      <c r="Y70" s="67">
        <v>1</v>
      </c>
      <c r="Z70" s="67">
        <v>5.3999999999999799</v>
      </c>
      <c r="AA70" s="67">
        <v>0.3</v>
      </c>
      <c r="AB70" s="67">
        <v>28</v>
      </c>
      <c r="AC70" s="67" t="s">
        <v>474</v>
      </c>
      <c r="AD70" s="67" t="s">
        <v>159</v>
      </c>
      <c r="AE70" s="67" t="s">
        <v>456</v>
      </c>
      <c r="AF70" s="67" t="s">
        <v>156</v>
      </c>
      <c r="AG70" s="67" t="s">
        <v>139</v>
      </c>
      <c r="AH70" s="67" t="s">
        <v>424</v>
      </c>
      <c r="AI70" s="67" t="s">
        <v>457</v>
      </c>
      <c r="AJ70" s="67"/>
      <c r="AK70" s="67" t="s">
        <v>458</v>
      </c>
      <c r="AL70" s="67">
        <v>0.97</v>
      </c>
      <c r="AM70" s="67" t="s">
        <v>420</v>
      </c>
      <c r="AN70" s="67">
        <v>1</v>
      </c>
      <c r="AO70" s="67">
        <f>Table11[[#This Row],[*EMISSIONS~ELCCH4]]/25</f>
        <v>0.16</v>
      </c>
    </row>
    <row r="71" spans="2:41">
      <c r="B71" s="67" t="s">
        <v>475</v>
      </c>
      <c r="C71" s="67" t="s">
        <v>476</v>
      </c>
      <c r="D71" s="67" t="s">
        <v>38</v>
      </c>
      <c r="E71" s="67" t="s">
        <v>28</v>
      </c>
      <c r="F71" s="67" t="s">
        <v>170</v>
      </c>
      <c r="G71" s="67" t="s">
        <v>363</v>
      </c>
      <c r="H71" s="67">
        <v>2025</v>
      </c>
      <c r="I71" s="67">
        <v>0.27900000000000003</v>
      </c>
      <c r="J71" s="67"/>
      <c r="K71" s="67"/>
      <c r="L71" s="67"/>
      <c r="M71" s="67">
        <v>2.7777777777777799</v>
      </c>
      <c r="N71" s="67">
        <v>1</v>
      </c>
      <c r="O71" s="67">
        <v>26.074999999999999</v>
      </c>
      <c r="P71" s="67">
        <v>0.74872499999999997</v>
      </c>
      <c r="Q71" s="67">
        <v>7.8638888888888898</v>
      </c>
      <c r="R71" s="67">
        <v>3.1536000000000002E-2</v>
      </c>
      <c r="S71" s="67">
        <v>0.97</v>
      </c>
      <c r="T71" s="67">
        <v>1</v>
      </c>
      <c r="U71" s="67">
        <v>25</v>
      </c>
      <c r="V71" s="67">
        <v>5</v>
      </c>
      <c r="W71" s="67">
        <v>30</v>
      </c>
      <c r="X71" s="67">
        <v>3</v>
      </c>
      <c r="Y71" s="67">
        <v>10</v>
      </c>
      <c r="Z71" s="67">
        <v>5.3999999999999799</v>
      </c>
      <c r="AA71" s="67">
        <v>0.3</v>
      </c>
      <c r="AB71" s="67">
        <v>19</v>
      </c>
      <c r="AC71" s="67" t="s">
        <v>477</v>
      </c>
      <c r="AD71" s="67" t="s">
        <v>63</v>
      </c>
      <c r="AE71" s="67" t="s">
        <v>416</v>
      </c>
      <c r="AF71" s="67" t="s">
        <v>156</v>
      </c>
      <c r="AG71" s="67" t="s">
        <v>139</v>
      </c>
      <c r="AH71" s="67" t="s">
        <v>417</v>
      </c>
      <c r="AI71" s="67" t="s">
        <v>418</v>
      </c>
      <c r="AJ71" s="67"/>
      <c r="AK71" s="67" t="s">
        <v>419</v>
      </c>
      <c r="AL71" s="67">
        <v>0.97</v>
      </c>
      <c r="AM71" s="67" t="s">
        <v>420</v>
      </c>
      <c r="AN71" s="67">
        <v>1</v>
      </c>
      <c r="AO71" s="67">
        <f>Table11[[#This Row],[*EMISSIONS~ELCCH4]]/25</f>
        <v>0.12</v>
      </c>
    </row>
    <row r="72" spans="2:41">
      <c r="B72" s="67"/>
      <c r="C72" s="67"/>
      <c r="D72" s="67"/>
      <c r="E72" s="67" t="s">
        <v>32</v>
      </c>
      <c r="F72" s="67" t="s">
        <v>170</v>
      </c>
      <c r="G72" s="67" t="s">
        <v>371</v>
      </c>
      <c r="H72" s="67"/>
      <c r="I72" s="67">
        <v>0.28000000000000003</v>
      </c>
      <c r="J72" s="67"/>
      <c r="K72" s="67"/>
      <c r="L72" s="67"/>
      <c r="M72" s="67">
        <v>2.7777777777777799</v>
      </c>
      <c r="N72" s="67">
        <v>1</v>
      </c>
      <c r="O72" s="67">
        <v>25.33</v>
      </c>
      <c r="P72" s="67">
        <v>0.72711999999999999</v>
      </c>
      <c r="Q72" s="67">
        <v>7.8638888888888898</v>
      </c>
      <c r="R72" s="67"/>
      <c r="S72" s="67">
        <v>0.97</v>
      </c>
      <c r="T72" s="67"/>
      <c r="U72" s="67">
        <v>25</v>
      </c>
      <c r="V72" s="67">
        <v>5</v>
      </c>
      <c r="W72" s="67">
        <v>24</v>
      </c>
      <c r="X72" s="67">
        <v>2</v>
      </c>
      <c r="Y72" s="67">
        <v>8</v>
      </c>
      <c r="Z72" s="67">
        <v>5.3999999999999799</v>
      </c>
      <c r="AA72" s="67">
        <v>0.3</v>
      </c>
      <c r="AB72" s="67">
        <v>19</v>
      </c>
      <c r="AC72" s="67" t="s">
        <v>477</v>
      </c>
      <c r="AD72" s="67" t="s">
        <v>63</v>
      </c>
      <c r="AE72" s="67" t="s">
        <v>416</v>
      </c>
      <c r="AF72" s="67" t="s">
        <v>156</v>
      </c>
      <c r="AG72" s="67" t="s">
        <v>139</v>
      </c>
      <c r="AH72" s="67" t="s">
        <v>417</v>
      </c>
      <c r="AI72" s="67" t="s">
        <v>418</v>
      </c>
      <c r="AJ72" s="67"/>
      <c r="AK72" s="67" t="s">
        <v>419</v>
      </c>
      <c r="AL72" s="67">
        <v>0.97</v>
      </c>
      <c r="AM72" s="67" t="s">
        <v>420</v>
      </c>
      <c r="AN72" s="67">
        <v>1</v>
      </c>
      <c r="AO72" s="67">
        <f>Table11[[#This Row],[*EMISSIONS~ELCCH4]]/25</f>
        <v>0.08</v>
      </c>
    </row>
    <row r="73" spans="2:41">
      <c r="B73" s="67"/>
      <c r="C73" s="67"/>
      <c r="D73" s="67"/>
      <c r="E73" s="67"/>
      <c r="F73" s="67" t="s">
        <v>170</v>
      </c>
      <c r="G73" s="67" t="s">
        <v>372</v>
      </c>
      <c r="H73" s="67"/>
      <c r="I73" s="67">
        <v>0.28100000000000003</v>
      </c>
      <c r="J73" s="67"/>
      <c r="K73" s="67"/>
      <c r="L73" s="67"/>
      <c r="M73" s="67">
        <v>2.7777777777777799</v>
      </c>
      <c r="N73" s="67">
        <v>1</v>
      </c>
      <c r="O73" s="67">
        <v>23.84</v>
      </c>
      <c r="P73" s="67">
        <v>0.687635</v>
      </c>
      <c r="Q73" s="67">
        <v>7.6569444444444503</v>
      </c>
      <c r="R73" s="67"/>
      <c r="S73" s="67">
        <v>0.97</v>
      </c>
      <c r="T73" s="67"/>
      <c r="U73" s="67">
        <v>25</v>
      </c>
      <c r="V73" s="67">
        <v>5</v>
      </c>
      <c r="W73" s="67">
        <v>20</v>
      </c>
      <c r="X73" s="67">
        <v>2</v>
      </c>
      <c r="Y73" s="67">
        <v>6</v>
      </c>
      <c r="Z73" s="67">
        <v>5.3999999999999799</v>
      </c>
      <c r="AA73" s="67">
        <v>0.3</v>
      </c>
      <c r="AB73" s="67">
        <v>19</v>
      </c>
      <c r="AC73" s="67" t="s">
        <v>477</v>
      </c>
      <c r="AD73" s="67" t="s">
        <v>63</v>
      </c>
      <c r="AE73" s="67" t="s">
        <v>416</v>
      </c>
      <c r="AF73" s="67" t="s">
        <v>156</v>
      </c>
      <c r="AG73" s="67" t="s">
        <v>139</v>
      </c>
      <c r="AH73" s="67" t="s">
        <v>417</v>
      </c>
      <c r="AI73" s="67" t="s">
        <v>418</v>
      </c>
      <c r="AJ73" s="67"/>
      <c r="AK73" s="67" t="s">
        <v>419</v>
      </c>
      <c r="AL73" s="67">
        <v>0.97</v>
      </c>
      <c r="AM73" s="67" t="s">
        <v>420</v>
      </c>
      <c r="AN73" s="67">
        <v>1</v>
      </c>
      <c r="AO73" s="67">
        <f>Table11[[#This Row],[*EMISSIONS~ELCCH4]]/25</f>
        <v>0.08</v>
      </c>
    </row>
    <row r="74" spans="2:41">
      <c r="B74" s="67"/>
      <c r="C74" s="67"/>
      <c r="D74" s="67"/>
      <c r="E74" s="67"/>
      <c r="F74" s="67" t="s">
        <v>170</v>
      </c>
      <c r="G74" s="67" t="s">
        <v>373</v>
      </c>
      <c r="H74" s="67"/>
      <c r="I74" s="67">
        <v>0.27600000000000002</v>
      </c>
      <c r="J74" s="67"/>
      <c r="K74" s="67"/>
      <c r="L74" s="67"/>
      <c r="M74" s="67">
        <v>2.8571428571428599</v>
      </c>
      <c r="N74" s="67">
        <v>1</v>
      </c>
      <c r="O74" s="67">
        <v>22.35</v>
      </c>
      <c r="P74" s="67">
        <v>0.64293500000000003</v>
      </c>
      <c r="Q74" s="67">
        <v>7.8638888888888898</v>
      </c>
      <c r="R74" s="67"/>
      <c r="S74" s="67">
        <v>0.97</v>
      </c>
      <c r="T74" s="67"/>
      <c r="U74" s="67">
        <v>25</v>
      </c>
      <c r="V74" s="67">
        <v>5</v>
      </c>
      <c r="W74" s="67">
        <v>12</v>
      </c>
      <c r="X74" s="67">
        <v>1</v>
      </c>
      <c r="Y74" s="67">
        <v>5</v>
      </c>
      <c r="Z74" s="67">
        <v>5.3999999999999799</v>
      </c>
      <c r="AA74" s="67">
        <v>0.3</v>
      </c>
      <c r="AB74" s="67">
        <v>19</v>
      </c>
      <c r="AC74" s="67" t="s">
        <v>477</v>
      </c>
      <c r="AD74" s="67" t="s">
        <v>63</v>
      </c>
      <c r="AE74" s="67" t="s">
        <v>416</v>
      </c>
      <c r="AF74" s="67" t="s">
        <v>156</v>
      </c>
      <c r="AG74" s="67" t="s">
        <v>139</v>
      </c>
      <c r="AH74" s="67" t="s">
        <v>417</v>
      </c>
      <c r="AI74" s="67" t="s">
        <v>418</v>
      </c>
      <c r="AJ74" s="67"/>
      <c r="AK74" s="67" t="s">
        <v>419</v>
      </c>
      <c r="AL74" s="67">
        <v>0.97</v>
      </c>
      <c r="AM74" s="67" t="s">
        <v>420</v>
      </c>
      <c r="AN74" s="67">
        <v>1</v>
      </c>
      <c r="AO74" s="67">
        <f>Table11[[#This Row],[*EMISSIONS~ELCCH4]]/25</f>
        <v>0.04</v>
      </c>
    </row>
    <row r="75" spans="2:41">
      <c r="B75" s="67" t="s">
        <v>478</v>
      </c>
      <c r="C75" s="67" t="s">
        <v>479</v>
      </c>
      <c r="D75" s="67" t="s">
        <v>38</v>
      </c>
      <c r="E75" s="67" t="s">
        <v>28</v>
      </c>
      <c r="F75" s="67" t="s">
        <v>170</v>
      </c>
      <c r="G75" s="67" t="s">
        <v>363</v>
      </c>
      <c r="H75" s="67">
        <v>2025</v>
      </c>
      <c r="I75" s="67">
        <v>0.27400000000000002</v>
      </c>
      <c r="J75" s="67"/>
      <c r="K75" s="67"/>
      <c r="L75" s="67"/>
      <c r="M75" s="67">
        <v>2.8571428571428599</v>
      </c>
      <c r="N75" s="67">
        <v>1</v>
      </c>
      <c r="O75" s="67">
        <v>27.565000000000001</v>
      </c>
      <c r="P75" s="67">
        <v>1.18008</v>
      </c>
      <c r="Q75" s="67">
        <v>7.8638888888888898</v>
      </c>
      <c r="R75" s="67">
        <v>3.1536000000000002E-2</v>
      </c>
      <c r="S75" s="67">
        <v>0.97</v>
      </c>
      <c r="T75" s="67">
        <v>1</v>
      </c>
      <c r="U75" s="67">
        <v>25</v>
      </c>
      <c r="V75" s="67">
        <v>2.5</v>
      </c>
      <c r="W75" s="67">
        <v>90</v>
      </c>
      <c r="X75" s="67">
        <v>3</v>
      </c>
      <c r="Y75" s="67">
        <v>1</v>
      </c>
      <c r="Z75" s="67">
        <v>5.3999999999999799</v>
      </c>
      <c r="AA75" s="67">
        <v>2</v>
      </c>
      <c r="AB75" s="67">
        <v>20</v>
      </c>
      <c r="AC75" s="67" t="s">
        <v>480</v>
      </c>
      <c r="AD75" s="67" t="s">
        <v>63</v>
      </c>
      <c r="AE75" s="67" t="s">
        <v>416</v>
      </c>
      <c r="AF75" s="67" t="s">
        <v>156</v>
      </c>
      <c r="AG75" s="67" t="s">
        <v>139</v>
      </c>
      <c r="AH75" s="67" t="s">
        <v>424</v>
      </c>
      <c r="AI75" s="67" t="s">
        <v>418</v>
      </c>
      <c r="AJ75" s="67"/>
      <c r="AK75" s="67" t="s">
        <v>419</v>
      </c>
      <c r="AL75" s="67">
        <v>0.97</v>
      </c>
      <c r="AM75" s="67" t="s">
        <v>420</v>
      </c>
      <c r="AN75" s="67">
        <v>2</v>
      </c>
      <c r="AO75" s="67">
        <f>Table11[[#This Row],[*EMISSIONS~ELCCH4]]/25</f>
        <v>0.12</v>
      </c>
    </row>
    <row r="76" spans="2:41">
      <c r="B76" s="67"/>
      <c r="C76" s="67"/>
      <c r="D76" s="67"/>
      <c r="E76" s="67" t="s">
        <v>32</v>
      </c>
      <c r="F76" s="67" t="s">
        <v>170</v>
      </c>
      <c r="G76" s="67" t="s">
        <v>371</v>
      </c>
      <c r="H76" s="67"/>
      <c r="I76" s="67">
        <v>0.27400000000000002</v>
      </c>
      <c r="J76" s="67"/>
      <c r="K76" s="67"/>
      <c r="L76" s="67"/>
      <c r="M76" s="67">
        <v>2.8571428571428599</v>
      </c>
      <c r="N76" s="67">
        <v>1</v>
      </c>
      <c r="O76" s="67">
        <v>26.82</v>
      </c>
      <c r="P76" s="67">
        <v>1.14432</v>
      </c>
      <c r="Q76" s="67">
        <v>7.8638888888888898</v>
      </c>
      <c r="R76" s="67"/>
      <c r="S76" s="67">
        <v>0.97</v>
      </c>
      <c r="T76" s="67"/>
      <c r="U76" s="67">
        <v>25</v>
      </c>
      <c r="V76" s="67">
        <v>2.5</v>
      </c>
      <c r="W76" s="67">
        <v>72</v>
      </c>
      <c r="X76" s="67">
        <v>2</v>
      </c>
      <c r="Y76" s="67">
        <v>1</v>
      </c>
      <c r="Z76" s="67">
        <v>5.3999999999999799</v>
      </c>
      <c r="AA76" s="67">
        <v>0.3</v>
      </c>
      <c r="AB76" s="67">
        <v>20</v>
      </c>
      <c r="AC76" s="67" t="s">
        <v>480</v>
      </c>
      <c r="AD76" s="67" t="s">
        <v>63</v>
      </c>
      <c r="AE76" s="67" t="s">
        <v>416</v>
      </c>
      <c r="AF76" s="67" t="s">
        <v>156</v>
      </c>
      <c r="AG76" s="67" t="s">
        <v>139</v>
      </c>
      <c r="AH76" s="67" t="s">
        <v>424</v>
      </c>
      <c r="AI76" s="67" t="s">
        <v>418</v>
      </c>
      <c r="AJ76" s="67"/>
      <c r="AK76" s="67" t="s">
        <v>419</v>
      </c>
      <c r="AL76" s="67">
        <v>0.97</v>
      </c>
      <c r="AM76" s="67" t="s">
        <v>420</v>
      </c>
      <c r="AN76" s="67">
        <v>2</v>
      </c>
      <c r="AO76" s="67">
        <f>Table11[[#This Row],[*EMISSIONS~ELCCH4]]/25</f>
        <v>0.08</v>
      </c>
    </row>
    <row r="77" spans="2:41">
      <c r="B77" s="67"/>
      <c r="C77" s="67"/>
      <c r="D77" s="67"/>
      <c r="E77" s="67"/>
      <c r="F77" s="67" t="s">
        <v>170</v>
      </c>
      <c r="G77" s="67" t="s">
        <v>372</v>
      </c>
      <c r="H77" s="67"/>
      <c r="I77" s="67">
        <v>0.27500000000000002</v>
      </c>
      <c r="J77" s="67"/>
      <c r="K77" s="67"/>
      <c r="L77" s="67"/>
      <c r="M77" s="67">
        <v>2.8571428571428599</v>
      </c>
      <c r="N77" s="67">
        <v>1</v>
      </c>
      <c r="O77" s="67">
        <v>26.074999999999999</v>
      </c>
      <c r="P77" s="67">
        <v>1.0728</v>
      </c>
      <c r="Q77" s="67">
        <v>7.8638888888888898</v>
      </c>
      <c r="R77" s="67"/>
      <c r="S77" s="67">
        <v>0.97</v>
      </c>
      <c r="T77" s="67"/>
      <c r="U77" s="67">
        <v>25</v>
      </c>
      <c r="V77" s="67">
        <v>2.5</v>
      </c>
      <c r="W77" s="67">
        <v>41</v>
      </c>
      <c r="X77" s="67">
        <v>2</v>
      </c>
      <c r="Y77" s="67">
        <v>1</v>
      </c>
      <c r="Z77" s="67">
        <v>5.3999999999999799</v>
      </c>
      <c r="AA77" s="67">
        <v>0.3</v>
      </c>
      <c r="AB77" s="67">
        <v>20</v>
      </c>
      <c r="AC77" s="67" t="s">
        <v>480</v>
      </c>
      <c r="AD77" s="67" t="s">
        <v>63</v>
      </c>
      <c r="AE77" s="67" t="s">
        <v>416</v>
      </c>
      <c r="AF77" s="67" t="s">
        <v>156</v>
      </c>
      <c r="AG77" s="67" t="s">
        <v>139</v>
      </c>
      <c r="AH77" s="67" t="s">
        <v>424</v>
      </c>
      <c r="AI77" s="67" t="s">
        <v>418</v>
      </c>
      <c r="AJ77" s="67"/>
      <c r="AK77" s="67" t="s">
        <v>419</v>
      </c>
      <c r="AL77" s="67">
        <v>0.97</v>
      </c>
      <c r="AM77" s="67" t="s">
        <v>420</v>
      </c>
      <c r="AN77" s="67">
        <v>2</v>
      </c>
      <c r="AO77" s="67">
        <f>Table11[[#This Row],[*EMISSIONS~ELCCH4]]/25</f>
        <v>0.08</v>
      </c>
    </row>
    <row r="78" spans="2:41">
      <c r="B78" s="67"/>
      <c r="C78" s="67"/>
      <c r="D78" s="67"/>
      <c r="E78" s="67"/>
      <c r="F78" s="67" t="s">
        <v>170</v>
      </c>
      <c r="G78" s="67" t="s">
        <v>373</v>
      </c>
      <c r="H78" s="67"/>
      <c r="I78" s="67">
        <v>0.27</v>
      </c>
      <c r="J78" s="67"/>
      <c r="K78" s="67"/>
      <c r="L78" s="67"/>
      <c r="M78" s="67">
        <v>2.8571428571428599</v>
      </c>
      <c r="N78" s="67">
        <v>1</v>
      </c>
      <c r="O78" s="67">
        <v>24.585000000000001</v>
      </c>
      <c r="P78" s="67">
        <v>0.98936000000000002</v>
      </c>
      <c r="Q78" s="67">
        <v>8.0708333333333293</v>
      </c>
      <c r="R78" s="67"/>
      <c r="S78" s="67">
        <v>0.97</v>
      </c>
      <c r="T78" s="67"/>
      <c r="U78" s="67">
        <v>25</v>
      </c>
      <c r="V78" s="67">
        <v>2.5</v>
      </c>
      <c r="W78" s="67">
        <v>24</v>
      </c>
      <c r="X78" s="67">
        <v>1</v>
      </c>
      <c r="Y78" s="67">
        <v>1</v>
      </c>
      <c r="Z78" s="67">
        <v>5.3999999999999799</v>
      </c>
      <c r="AA78" s="67">
        <v>0.3</v>
      </c>
      <c r="AB78" s="67">
        <v>20</v>
      </c>
      <c r="AC78" s="67" t="s">
        <v>480</v>
      </c>
      <c r="AD78" s="67" t="s">
        <v>63</v>
      </c>
      <c r="AE78" s="67" t="s">
        <v>416</v>
      </c>
      <c r="AF78" s="67" t="s">
        <v>156</v>
      </c>
      <c r="AG78" s="67" t="s">
        <v>139</v>
      </c>
      <c r="AH78" s="67" t="s">
        <v>424</v>
      </c>
      <c r="AI78" s="67" t="s">
        <v>418</v>
      </c>
      <c r="AJ78" s="67"/>
      <c r="AK78" s="67" t="s">
        <v>419</v>
      </c>
      <c r="AL78" s="67">
        <v>0.97</v>
      </c>
      <c r="AM78" s="67" t="s">
        <v>420</v>
      </c>
      <c r="AN78" s="67">
        <v>2</v>
      </c>
      <c r="AO78" s="67">
        <f>Table11[[#This Row],[*EMISSIONS~ELCCH4]]/25</f>
        <v>0.04</v>
      </c>
    </row>
    <row r="79" spans="2:41">
      <c r="B79" s="67" t="s">
        <v>481</v>
      </c>
      <c r="C79" s="67" t="s">
        <v>482</v>
      </c>
      <c r="D79" s="67" t="s">
        <v>38</v>
      </c>
      <c r="E79" s="67" t="s">
        <v>28</v>
      </c>
      <c r="F79" s="67" t="s">
        <v>170</v>
      </c>
      <c r="G79" s="67" t="s">
        <v>363</v>
      </c>
      <c r="H79" s="67">
        <v>2025</v>
      </c>
      <c r="I79" s="67">
        <v>0.13500000000000001</v>
      </c>
      <c r="J79" s="67"/>
      <c r="K79" s="67"/>
      <c r="L79" s="67"/>
      <c r="M79" s="67">
        <v>6.6666666666666696</v>
      </c>
      <c r="N79" s="67">
        <v>1</v>
      </c>
      <c r="O79" s="67">
        <v>49.914999999999999</v>
      </c>
      <c r="P79" s="67">
        <v>2.180615</v>
      </c>
      <c r="Q79" s="67">
        <v>16.141666666666701</v>
      </c>
      <c r="R79" s="67">
        <v>3.1536000000000002E-2</v>
      </c>
      <c r="S79" s="67">
        <v>0.97</v>
      </c>
      <c r="T79" s="67">
        <v>1</v>
      </c>
      <c r="U79" s="67">
        <v>25</v>
      </c>
      <c r="V79" s="67">
        <v>1</v>
      </c>
      <c r="W79" s="67">
        <v>90</v>
      </c>
      <c r="X79" s="67">
        <v>16</v>
      </c>
      <c r="Y79" s="67">
        <v>1</v>
      </c>
      <c r="Z79" s="67">
        <v>5.3999999999999799</v>
      </c>
      <c r="AA79" s="67">
        <v>2</v>
      </c>
      <c r="AB79" s="67">
        <v>21</v>
      </c>
      <c r="AC79" s="67" t="s">
        <v>483</v>
      </c>
      <c r="AD79" s="67" t="s">
        <v>63</v>
      </c>
      <c r="AE79" s="67" t="s">
        <v>416</v>
      </c>
      <c r="AF79" s="67" t="s">
        <v>156</v>
      </c>
      <c r="AG79" s="67" t="s">
        <v>139</v>
      </c>
      <c r="AH79" s="67" t="s">
        <v>424</v>
      </c>
      <c r="AI79" s="67" t="s">
        <v>418</v>
      </c>
      <c r="AJ79" s="67"/>
      <c r="AK79" s="67" t="s">
        <v>419</v>
      </c>
      <c r="AL79" s="67">
        <v>0.97</v>
      </c>
      <c r="AM79" s="67" t="s">
        <v>420</v>
      </c>
      <c r="AN79" s="67">
        <v>3</v>
      </c>
      <c r="AO79" s="67">
        <f>Table11[[#This Row],[*EMISSIONS~ELCCH4]]/25</f>
        <v>0.64</v>
      </c>
    </row>
    <row r="80" spans="2:41">
      <c r="B80" s="67"/>
      <c r="C80" s="67"/>
      <c r="D80" s="67"/>
      <c r="E80" s="67" t="s">
        <v>32</v>
      </c>
      <c r="F80" s="67" t="s">
        <v>170</v>
      </c>
      <c r="G80" s="67" t="s">
        <v>371</v>
      </c>
      <c r="H80" s="67"/>
      <c r="I80" s="67">
        <v>0.13500000000000001</v>
      </c>
      <c r="J80" s="67"/>
      <c r="K80" s="67"/>
      <c r="L80" s="67"/>
      <c r="M80" s="67">
        <v>6.6666666666666696</v>
      </c>
      <c r="N80" s="67">
        <v>1</v>
      </c>
      <c r="O80" s="67">
        <v>48.424999999999997</v>
      </c>
      <c r="P80" s="67">
        <v>2.1523050000000001</v>
      </c>
      <c r="Q80" s="67">
        <v>16.141666666666701</v>
      </c>
      <c r="R80" s="67"/>
      <c r="S80" s="67">
        <v>0.97</v>
      </c>
      <c r="T80" s="67"/>
      <c r="U80" s="67">
        <v>25</v>
      </c>
      <c r="V80" s="67">
        <v>1</v>
      </c>
      <c r="W80" s="67">
        <v>63</v>
      </c>
      <c r="X80" s="67">
        <v>11</v>
      </c>
      <c r="Y80" s="67">
        <v>1</v>
      </c>
      <c r="Z80" s="67">
        <v>5.3999999999999799</v>
      </c>
      <c r="AA80" s="67">
        <v>0.3</v>
      </c>
      <c r="AB80" s="67">
        <v>21</v>
      </c>
      <c r="AC80" s="67" t="s">
        <v>483</v>
      </c>
      <c r="AD80" s="67" t="s">
        <v>63</v>
      </c>
      <c r="AE80" s="67" t="s">
        <v>416</v>
      </c>
      <c r="AF80" s="67" t="s">
        <v>156</v>
      </c>
      <c r="AG80" s="67" t="s">
        <v>139</v>
      </c>
      <c r="AH80" s="67" t="s">
        <v>424</v>
      </c>
      <c r="AI80" s="67" t="s">
        <v>418</v>
      </c>
      <c r="AJ80" s="67"/>
      <c r="AK80" s="67" t="s">
        <v>419</v>
      </c>
      <c r="AL80" s="67">
        <v>0.97</v>
      </c>
      <c r="AM80" s="67" t="s">
        <v>420</v>
      </c>
      <c r="AN80" s="67">
        <v>3</v>
      </c>
      <c r="AO80" s="67">
        <f>Table11[[#This Row],[*EMISSIONS~ELCCH4]]/25</f>
        <v>0.44</v>
      </c>
    </row>
    <row r="81" spans="2:41">
      <c r="B81" s="67"/>
      <c r="C81" s="67"/>
      <c r="D81" s="67"/>
      <c r="E81" s="67"/>
      <c r="F81" s="67" t="s">
        <v>170</v>
      </c>
      <c r="G81" s="67" t="s">
        <v>372</v>
      </c>
      <c r="H81" s="67"/>
      <c r="I81" s="67">
        <v>0.13600000000000001</v>
      </c>
      <c r="J81" s="67"/>
      <c r="K81" s="67"/>
      <c r="L81" s="67"/>
      <c r="M81" s="67">
        <v>6.6666666666666696</v>
      </c>
      <c r="N81" s="67">
        <v>1</v>
      </c>
      <c r="O81" s="67">
        <v>46.19</v>
      </c>
      <c r="P81" s="67">
        <v>2.0897250000000001</v>
      </c>
      <c r="Q81" s="67">
        <v>15.9347222222222</v>
      </c>
      <c r="R81" s="67"/>
      <c r="S81" s="67">
        <v>0.97</v>
      </c>
      <c r="T81" s="67"/>
      <c r="U81" s="67">
        <v>25</v>
      </c>
      <c r="V81" s="67">
        <v>1</v>
      </c>
      <c r="W81" s="67">
        <v>41</v>
      </c>
      <c r="X81" s="67">
        <v>8</v>
      </c>
      <c r="Y81" s="67">
        <v>1</v>
      </c>
      <c r="Z81" s="67">
        <v>5.3999999999999799</v>
      </c>
      <c r="AA81" s="67">
        <v>0.3</v>
      </c>
      <c r="AB81" s="67">
        <v>21</v>
      </c>
      <c r="AC81" s="67" t="s">
        <v>483</v>
      </c>
      <c r="AD81" s="67" t="s">
        <v>63</v>
      </c>
      <c r="AE81" s="67" t="s">
        <v>416</v>
      </c>
      <c r="AF81" s="67" t="s">
        <v>156</v>
      </c>
      <c r="AG81" s="67" t="s">
        <v>139</v>
      </c>
      <c r="AH81" s="67" t="s">
        <v>424</v>
      </c>
      <c r="AI81" s="67" t="s">
        <v>418</v>
      </c>
      <c r="AJ81" s="67"/>
      <c r="AK81" s="67" t="s">
        <v>419</v>
      </c>
      <c r="AL81" s="67">
        <v>0.97</v>
      </c>
      <c r="AM81" s="67" t="s">
        <v>420</v>
      </c>
      <c r="AN81" s="67">
        <v>3</v>
      </c>
      <c r="AO81" s="67">
        <f>Table11[[#This Row],[*EMISSIONS~ELCCH4]]/25</f>
        <v>0.32</v>
      </c>
    </row>
    <row r="82" spans="2:41">
      <c r="B82" s="67"/>
      <c r="C82" s="67"/>
      <c r="D82" s="67"/>
      <c r="E82" s="67"/>
      <c r="F82" s="67" t="s">
        <v>170</v>
      </c>
      <c r="G82" s="67" t="s">
        <v>373</v>
      </c>
      <c r="H82" s="67"/>
      <c r="I82" s="67">
        <v>0.13300000000000001</v>
      </c>
      <c r="J82" s="67"/>
      <c r="K82" s="67"/>
      <c r="L82" s="67"/>
      <c r="M82" s="67">
        <v>7.1428571428571397</v>
      </c>
      <c r="N82" s="67">
        <v>1</v>
      </c>
      <c r="O82" s="67">
        <v>44.7</v>
      </c>
      <c r="P82" s="67">
        <v>2.0703550000000002</v>
      </c>
      <c r="Q82" s="67">
        <v>16.348611111111101</v>
      </c>
      <c r="R82" s="67"/>
      <c r="S82" s="67">
        <v>0.97</v>
      </c>
      <c r="T82" s="67"/>
      <c r="U82" s="67">
        <v>25</v>
      </c>
      <c r="V82" s="67">
        <v>1</v>
      </c>
      <c r="W82" s="67">
        <v>32</v>
      </c>
      <c r="X82" s="67">
        <v>4</v>
      </c>
      <c r="Y82" s="67">
        <v>1</v>
      </c>
      <c r="Z82" s="67">
        <v>5.3999999999999799</v>
      </c>
      <c r="AA82" s="67">
        <v>0.3</v>
      </c>
      <c r="AB82" s="67">
        <v>21</v>
      </c>
      <c r="AC82" s="67" t="s">
        <v>483</v>
      </c>
      <c r="AD82" s="67" t="s">
        <v>63</v>
      </c>
      <c r="AE82" s="67" t="s">
        <v>416</v>
      </c>
      <c r="AF82" s="67" t="s">
        <v>156</v>
      </c>
      <c r="AG82" s="67" t="s">
        <v>139</v>
      </c>
      <c r="AH82" s="67" t="s">
        <v>424</v>
      </c>
      <c r="AI82" s="67" t="s">
        <v>418</v>
      </c>
      <c r="AJ82" s="67"/>
      <c r="AK82" s="67" t="s">
        <v>419</v>
      </c>
      <c r="AL82" s="67">
        <v>0.97</v>
      </c>
      <c r="AM82" s="67" t="s">
        <v>420</v>
      </c>
      <c r="AN82" s="67">
        <v>3</v>
      </c>
      <c r="AO82" s="67">
        <f>Table11[[#This Row],[*EMISSIONS~ELCCH4]]/25</f>
        <v>0.16</v>
      </c>
    </row>
    <row r="83" spans="2:41">
      <c r="B83" s="67" t="s">
        <v>484</v>
      </c>
      <c r="C83" s="67" t="s">
        <v>485</v>
      </c>
      <c r="D83" s="67" t="s">
        <v>33</v>
      </c>
      <c r="E83" s="67" t="s">
        <v>32</v>
      </c>
      <c r="F83" s="67" t="s">
        <v>170</v>
      </c>
      <c r="G83" s="67" t="s">
        <v>363</v>
      </c>
      <c r="H83" s="67">
        <v>2025</v>
      </c>
      <c r="I83" s="67">
        <v>1.0009999999999999</v>
      </c>
      <c r="J83" s="67"/>
      <c r="K83" s="67"/>
      <c r="L83" s="67"/>
      <c r="M83" s="67"/>
      <c r="N83" s="67"/>
      <c r="O83" s="67">
        <v>5.5129999999999999</v>
      </c>
      <c r="P83" s="67">
        <v>0.25330000000000003</v>
      </c>
      <c r="Q83" s="67">
        <v>1.0347222222222201</v>
      </c>
      <c r="R83" s="67">
        <v>3.1536000000000002E-2</v>
      </c>
      <c r="S83" s="67">
        <v>0.97</v>
      </c>
      <c r="T83" s="67">
        <v>1</v>
      </c>
      <c r="U83" s="67">
        <v>25</v>
      </c>
      <c r="V83" s="67">
        <v>1</v>
      </c>
      <c r="W83" s="67">
        <v>90</v>
      </c>
      <c r="X83" s="67"/>
      <c r="Y83" s="67">
        <v>1</v>
      </c>
      <c r="Z83" s="67">
        <v>4.5900000000000301</v>
      </c>
      <c r="AA83" s="67">
        <v>2</v>
      </c>
      <c r="AB83" s="67">
        <v>29</v>
      </c>
      <c r="AC83" s="67" t="s">
        <v>486</v>
      </c>
      <c r="AD83" s="67" t="s">
        <v>159</v>
      </c>
      <c r="AE83" s="67" t="s">
        <v>456</v>
      </c>
      <c r="AF83" s="67" t="s">
        <v>152</v>
      </c>
      <c r="AG83" s="67" t="s">
        <v>138</v>
      </c>
      <c r="AH83" s="67" t="s">
        <v>424</v>
      </c>
      <c r="AI83" s="67" t="s">
        <v>457</v>
      </c>
      <c r="AJ83" s="67"/>
      <c r="AK83" s="67" t="s">
        <v>458</v>
      </c>
      <c r="AL83" s="67">
        <v>0.97</v>
      </c>
      <c r="AM83" s="67" t="s">
        <v>420</v>
      </c>
      <c r="AN83" s="67">
        <v>1</v>
      </c>
      <c r="AO83" s="67">
        <f>Table11[[#This Row],[*EMISSIONS~ELCCH4]]/25</f>
        <v>0</v>
      </c>
    </row>
    <row r="84" spans="2:41">
      <c r="B84" s="67"/>
      <c r="C84" s="67"/>
      <c r="D84" s="67"/>
      <c r="E84" s="67"/>
      <c r="F84" s="67" t="s">
        <v>170</v>
      </c>
      <c r="G84" s="67" t="s">
        <v>371</v>
      </c>
      <c r="H84" s="67"/>
      <c r="I84" s="67">
        <v>1.0009999999999999</v>
      </c>
      <c r="J84" s="67"/>
      <c r="K84" s="67"/>
      <c r="L84" s="67"/>
      <c r="M84" s="67"/>
      <c r="N84" s="67"/>
      <c r="O84" s="67">
        <v>5.3639999999999999</v>
      </c>
      <c r="P84" s="67">
        <v>0.24585000000000001</v>
      </c>
      <c r="Q84" s="67">
        <v>1.0347222222222201</v>
      </c>
      <c r="R84" s="67"/>
      <c r="S84" s="67">
        <v>0.97</v>
      </c>
      <c r="T84" s="67"/>
      <c r="U84" s="67">
        <v>25</v>
      </c>
      <c r="V84" s="67">
        <v>1</v>
      </c>
      <c r="W84" s="67">
        <v>54</v>
      </c>
      <c r="X84" s="67"/>
      <c r="Y84" s="67">
        <v>1</v>
      </c>
      <c r="Z84" s="67">
        <v>4.5900000000000301</v>
      </c>
      <c r="AA84" s="67">
        <v>0.3</v>
      </c>
      <c r="AB84" s="67">
        <v>29</v>
      </c>
      <c r="AC84" s="67" t="s">
        <v>486</v>
      </c>
      <c r="AD84" s="67" t="s">
        <v>159</v>
      </c>
      <c r="AE84" s="67" t="s">
        <v>456</v>
      </c>
      <c r="AF84" s="67" t="s">
        <v>152</v>
      </c>
      <c r="AG84" s="67" t="s">
        <v>138</v>
      </c>
      <c r="AH84" s="67" t="s">
        <v>424</v>
      </c>
      <c r="AI84" s="67" t="s">
        <v>457</v>
      </c>
      <c r="AJ84" s="67"/>
      <c r="AK84" s="67" t="s">
        <v>458</v>
      </c>
      <c r="AL84" s="67">
        <v>0.97</v>
      </c>
      <c r="AM84" s="67" t="s">
        <v>420</v>
      </c>
      <c r="AN84" s="67">
        <v>1</v>
      </c>
      <c r="AO84" s="67">
        <f>Table11[[#This Row],[*EMISSIONS~ELCCH4]]/25</f>
        <v>0</v>
      </c>
    </row>
    <row r="85" spans="2:41">
      <c r="B85" s="67"/>
      <c r="C85" s="67"/>
      <c r="D85" s="67"/>
      <c r="E85" s="67"/>
      <c r="F85" s="67" t="s">
        <v>170</v>
      </c>
      <c r="G85" s="67" t="s">
        <v>372</v>
      </c>
      <c r="H85" s="67"/>
      <c r="I85" s="67">
        <v>1.0009999999999999</v>
      </c>
      <c r="J85" s="67"/>
      <c r="K85" s="67"/>
      <c r="L85" s="67"/>
      <c r="M85" s="67"/>
      <c r="N85" s="67"/>
      <c r="O85" s="67">
        <v>5.1405000000000003</v>
      </c>
      <c r="P85" s="67">
        <v>0.233185</v>
      </c>
      <c r="Q85" s="67">
        <v>1.0347222222222201</v>
      </c>
      <c r="R85" s="67"/>
      <c r="S85" s="67">
        <v>0.97</v>
      </c>
      <c r="T85" s="67"/>
      <c r="U85" s="67">
        <v>25</v>
      </c>
      <c r="V85" s="67">
        <v>1</v>
      </c>
      <c r="W85" s="67">
        <v>42</v>
      </c>
      <c r="X85" s="67"/>
      <c r="Y85" s="67">
        <v>1</v>
      </c>
      <c r="Z85" s="67">
        <v>4.5900000000000301</v>
      </c>
      <c r="AA85" s="67">
        <v>0.3</v>
      </c>
      <c r="AB85" s="67">
        <v>29</v>
      </c>
      <c r="AC85" s="67" t="s">
        <v>486</v>
      </c>
      <c r="AD85" s="67" t="s">
        <v>159</v>
      </c>
      <c r="AE85" s="67" t="s">
        <v>456</v>
      </c>
      <c r="AF85" s="67" t="s">
        <v>152</v>
      </c>
      <c r="AG85" s="67" t="s">
        <v>138</v>
      </c>
      <c r="AH85" s="67" t="s">
        <v>424</v>
      </c>
      <c r="AI85" s="67" t="s">
        <v>457</v>
      </c>
      <c r="AJ85" s="67"/>
      <c r="AK85" s="67" t="s">
        <v>458</v>
      </c>
      <c r="AL85" s="67">
        <v>0.97</v>
      </c>
      <c r="AM85" s="67" t="s">
        <v>420</v>
      </c>
      <c r="AN85" s="67">
        <v>1</v>
      </c>
      <c r="AO85" s="67">
        <f>Table11[[#This Row],[*EMISSIONS~ELCCH4]]/25</f>
        <v>0</v>
      </c>
    </row>
    <row r="86" spans="2:41">
      <c r="B86" s="67"/>
      <c r="C86" s="67"/>
      <c r="D86" s="67"/>
      <c r="E86" s="67"/>
      <c r="F86" s="67" t="s">
        <v>170</v>
      </c>
      <c r="G86" s="67" t="s">
        <v>373</v>
      </c>
      <c r="H86" s="67"/>
      <c r="I86" s="67">
        <v>1.0009999999999999</v>
      </c>
      <c r="J86" s="67"/>
      <c r="K86" s="67"/>
      <c r="L86" s="67"/>
      <c r="M86" s="67"/>
      <c r="N86" s="67"/>
      <c r="O86" s="67">
        <v>4.9915000000000003</v>
      </c>
      <c r="P86" s="67">
        <v>0.21754000000000001</v>
      </c>
      <c r="Q86" s="67">
        <v>1.0347222222222201</v>
      </c>
      <c r="R86" s="67"/>
      <c r="S86" s="67">
        <v>0.97</v>
      </c>
      <c r="T86" s="67"/>
      <c r="U86" s="67">
        <v>25</v>
      </c>
      <c r="V86" s="67">
        <v>1</v>
      </c>
      <c r="W86" s="67">
        <v>35</v>
      </c>
      <c r="X86" s="67"/>
      <c r="Y86" s="67">
        <v>1</v>
      </c>
      <c r="Z86" s="67">
        <v>4.5900000000000301</v>
      </c>
      <c r="AA86" s="67">
        <v>0.3</v>
      </c>
      <c r="AB86" s="67">
        <v>29</v>
      </c>
      <c r="AC86" s="67" t="s">
        <v>486</v>
      </c>
      <c r="AD86" s="67" t="s">
        <v>159</v>
      </c>
      <c r="AE86" s="67" t="s">
        <v>456</v>
      </c>
      <c r="AF86" s="67" t="s">
        <v>152</v>
      </c>
      <c r="AG86" s="67" t="s">
        <v>138</v>
      </c>
      <c r="AH86" s="67" t="s">
        <v>424</v>
      </c>
      <c r="AI86" s="67" t="s">
        <v>457</v>
      </c>
      <c r="AJ86" s="67"/>
      <c r="AK86" s="67" t="s">
        <v>458</v>
      </c>
      <c r="AL86" s="67">
        <v>0.97</v>
      </c>
      <c r="AM86" s="67" t="s">
        <v>420</v>
      </c>
      <c r="AN86" s="67">
        <v>1</v>
      </c>
      <c r="AO86" s="67">
        <f>Table11[[#This Row],[*EMISSIONS~ELCCH4]]/25</f>
        <v>0</v>
      </c>
    </row>
    <row r="87" spans="2:41">
      <c r="B87" s="67" t="s">
        <v>487</v>
      </c>
      <c r="C87" s="67" t="s">
        <v>488</v>
      </c>
      <c r="D87" s="67" t="s">
        <v>33</v>
      </c>
      <c r="E87" s="67" t="s">
        <v>28</v>
      </c>
      <c r="F87" s="67" t="s">
        <v>170</v>
      </c>
      <c r="G87" s="67" t="s">
        <v>363</v>
      </c>
      <c r="H87" s="67">
        <v>2025</v>
      </c>
      <c r="I87" s="67">
        <v>0.309</v>
      </c>
      <c r="J87" s="67"/>
      <c r="K87" s="67"/>
      <c r="L87" s="67"/>
      <c r="M87" s="67">
        <v>1.9607843137254899</v>
      </c>
      <c r="N87" s="67">
        <v>1</v>
      </c>
      <c r="O87" s="67">
        <v>17.88</v>
      </c>
      <c r="P87" s="67">
        <v>0.48946499999999998</v>
      </c>
      <c r="Q87" s="67">
        <v>3.31111111111111</v>
      </c>
      <c r="R87" s="67">
        <v>3.1536000000000002E-2</v>
      </c>
      <c r="S87" s="67">
        <v>0.97</v>
      </c>
      <c r="T87" s="67">
        <v>1</v>
      </c>
      <c r="U87" s="67">
        <v>25</v>
      </c>
      <c r="V87" s="67">
        <v>1</v>
      </c>
      <c r="W87" s="67">
        <v>20</v>
      </c>
      <c r="X87" s="67"/>
      <c r="Y87" s="67">
        <v>1</v>
      </c>
      <c r="Z87" s="67">
        <v>4.5900000000000301</v>
      </c>
      <c r="AA87" s="67">
        <v>0.3</v>
      </c>
      <c r="AB87" s="67">
        <v>22</v>
      </c>
      <c r="AC87" s="67" t="s">
        <v>489</v>
      </c>
      <c r="AD87" s="67" t="s">
        <v>63</v>
      </c>
      <c r="AE87" s="67" t="s">
        <v>416</v>
      </c>
      <c r="AF87" s="67" t="s">
        <v>152</v>
      </c>
      <c r="AG87" s="67" t="s">
        <v>138</v>
      </c>
      <c r="AH87" s="67" t="s">
        <v>417</v>
      </c>
      <c r="AI87" s="67" t="s">
        <v>418</v>
      </c>
      <c r="AJ87" s="67"/>
      <c r="AK87" s="67" t="s">
        <v>419</v>
      </c>
      <c r="AL87" s="67">
        <v>0.97</v>
      </c>
      <c r="AM87" s="67" t="s">
        <v>420</v>
      </c>
      <c r="AN87" s="67">
        <v>1</v>
      </c>
      <c r="AO87" s="67">
        <f>Table11[[#This Row],[*EMISSIONS~ELCCH4]]/25</f>
        <v>0</v>
      </c>
    </row>
    <row r="88" spans="2:41">
      <c r="B88" s="67"/>
      <c r="C88" s="67"/>
      <c r="D88" s="67"/>
      <c r="E88" s="67" t="s">
        <v>32</v>
      </c>
      <c r="F88" s="67" t="s">
        <v>170</v>
      </c>
      <c r="G88" s="67" t="s">
        <v>371</v>
      </c>
      <c r="H88" s="67"/>
      <c r="I88" s="67">
        <v>0.31</v>
      </c>
      <c r="J88" s="67"/>
      <c r="K88" s="67"/>
      <c r="L88" s="67"/>
      <c r="M88" s="67">
        <v>1.9607843137254899</v>
      </c>
      <c r="N88" s="67">
        <v>1</v>
      </c>
      <c r="O88" s="67">
        <v>17.135000000000002</v>
      </c>
      <c r="P88" s="67">
        <v>0.4768</v>
      </c>
      <c r="Q88" s="67">
        <v>3.31111111111111</v>
      </c>
      <c r="R88" s="67"/>
      <c r="S88" s="67">
        <v>0.97</v>
      </c>
      <c r="T88" s="67"/>
      <c r="U88" s="67">
        <v>25</v>
      </c>
      <c r="V88" s="67">
        <v>1</v>
      </c>
      <c r="W88" s="67">
        <v>21</v>
      </c>
      <c r="X88" s="67"/>
      <c r="Y88" s="67">
        <v>1</v>
      </c>
      <c r="Z88" s="67">
        <v>4.5900000000000301</v>
      </c>
      <c r="AA88" s="67">
        <v>0.3</v>
      </c>
      <c r="AB88" s="67">
        <v>22</v>
      </c>
      <c r="AC88" s="67" t="s">
        <v>489</v>
      </c>
      <c r="AD88" s="67" t="s">
        <v>63</v>
      </c>
      <c r="AE88" s="67" t="s">
        <v>416</v>
      </c>
      <c r="AF88" s="67" t="s">
        <v>152</v>
      </c>
      <c r="AG88" s="67" t="s">
        <v>138</v>
      </c>
      <c r="AH88" s="67" t="s">
        <v>417</v>
      </c>
      <c r="AI88" s="67" t="s">
        <v>418</v>
      </c>
      <c r="AJ88" s="67"/>
      <c r="AK88" s="67" t="s">
        <v>419</v>
      </c>
      <c r="AL88" s="67">
        <v>0.97</v>
      </c>
      <c r="AM88" s="67" t="s">
        <v>420</v>
      </c>
      <c r="AN88" s="67">
        <v>1</v>
      </c>
      <c r="AO88" s="67">
        <f>Table11[[#This Row],[*EMISSIONS~ELCCH4]]/25</f>
        <v>0</v>
      </c>
    </row>
    <row r="89" spans="2:41">
      <c r="B89" s="67"/>
      <c r="C89" s="67"/>
      <c r="D89" s="67"/>
      <c r="E89" s="67"/>
      <c r="F89" s="67" t="s">
        <v>170</v>
      </c>
      <c r="G89" s="67" t="s">
        <v>372</v>
      </c>
      <c r="H89" s="67"/>
      <c r="I89" s="67">
        <v>0.311</v>
      </c>
      <c r="J89" s="67"/>
      <c r="K89" s="67"/>
      <c r="L89" s="67"/>
      <c r="M89" s="67">
        <v>1.9607843137254899</v>
      </c>
      <c r="N89" s="67">
        <v>1</v>
      </c>
      <c r="O89" s="67">
        <v>16.39</v>
      </c>
      <c r="P89" s="67">
        <v>0.45445000000000002</v>
      </c>
      <c r="Q89" s="67">
        <v>3.31111111111111</v>
      </c>
      <c r="R89" s="67"/>
      <c r="S89" s="67">
        <v>0.97</v>
      </c>
      <c r="T89" s="67"/>
      <c r="U89" s="67">
        <v>25</v>
      </c>
      <c r="V89" s="67">
        <v>1</v>
      </c>
      <c r="W89" s="67">
        <v>18</v>
      </c>
      <c r="X89" s="67"/>
      <c r="Y89" s="67">
        <v>1</v>
      </c>
      <c r="Z89" s="67">
        <v>4.5900000000000301</v>
      </c>
      <c r="AA89" s="67">
        <v>0.3</v>
      </c>
      <c r="AB89" s="67">
        <v>22</v>
      </c>
      <c r="AC89" s="67" t="s">
        <v>489</v>
      </c>
      <c r="AD89" s="67" t="s">
        <v>63</v>
      </c>
      <c r="AE89" s="67" t="s">
        <v>416</v>
      </c>
      <c r="AF89" s="67" t="s">
        <v>152</v>
      </c>
      <c r="AG89" s="67" t="s">
        <v>138</v>
      </c>
      <c r="AH89" s="67" t="s">
        <v>417</v>
      </c>
      <c r="AI89" s="67" t="s">
        <v>418</v>
      </c>
      <c r="AJ89" s="67"/>
      <c r="AK89" s="67" t="s">
        <v>419</v>
      </c>
      <c r="AL89" s="67">
        <v>0.97</v>
      </c>
      <c r="AM89" s="67" t="s">
        <v>420</v>
      </c>
      <c r="AN89" s="67">
        <v>1</v>
      </c>
      <c r="AO89" s="67">
        <f>Table11[[#This Row],[*EMISSIONS~ELCCH4]]/25</f>
        <v>0</v>
      </c>
    </row>
    <row r="90" spans="2:41">
      <c r="B90" s="67"/>
      <c r="C90" s="67"/>
      <c r="D90" s="67"/>
      <c r="E90" s="67"/>
      <c r="F90" s="67" t="s">
        <v>170</v>
      </c>
      <c r="G90" s="67" t="s">
        <v>373</v>
      </c>
      <c r="H90" s="67"/>
      <c r="I90" s="67">
        <v>0.311</v>
      </c>
      <c r="J90" s="67"/>
      <c r="K90" s="67"/>
      <c r="L90" s="67"/>
      <c r="M90" s="67">
        <v>1.9607843137254899</v>
      </c>
      <c r="N90" s="67">
        <v>1</v>
      </c>
      <c r="O90" s="67">
        <v>14.9</v>
      </c>
      <c r="P90" s="67">
        <v>0.41645500000000002</v>
      </c>
      <c r="Q90" s="67">
        <v>3.31111111111111</v>
      </c>
      <c r="R90" s="67"/>
      <c r="S90" s="67">
        <v>0.97</v>
      </c>
      <c r="T90" s="67"/>
      <c r="U90" s="67">
        <v>25</v>
      </c>
      <c r="V90" s="67">
        <v>1</v>
      </c>
      <c r="W90" s="67">
        <v>11</v>
      </c>
      <c r="X90" s="67"/>
      <c r="Y90" s="67">
        <v>1</v>
      </c>
      <c r="Z90" s="67">
        <v>4.5900000000000301</v>
      </c>
      <c r="AA90" s="67">
        <v>0.3</v>
      </c>
      <c r="AB90" s="67">
        <v>22</v>
      </c>
      <c r="AC90" s="67" t="s">
        <v>489</v>
      </c>
      <c r="AD90" s="67" t="s">
        <v>63</v>
      </c>
      <c r="AE90" s="67" t="s">
        <v>416</v>
      </c>
      <c r="AF90" s="67" t="s">
        <v>152</v>
      </c>
      <c r="AG90" s="67" t="s">
        <v>138</v>
      </c>
      <c r="AH90" s="67" t="s">
        <v>417</v>
      </c>
      <c r="AI90" s="67" t="s">
        <v>418</v>
      </c>
      <c r="AJ90" s="67"/>
      <c r="AK90" s="67" t="s">
        <v>419</v>
      </c>
      <c r="AL90" s="67">
        <v>0.97</v>
      </c>
      <c r="AM90" s="67" t="s">
        <v>420</v>
      </c>
      <c r="AN90" s="67">
        <v>1</v>
      </c>
      <c r="AO90" s="67">
        <f>Table11[[#This Row],[*EMISSIONS~ELCCH4]]/25</f>
        <v>0</v>
      </c>
    </row>
    <row r="91" spans="2:41">
      <c r="B91" s="67" t="s">
        <v>490</v>
      </c>
      <c r="C91" s="67" t="s">
        <v>491</v>
      </c>
      <c r="D91" s="67" t="s">
        <v>33</v>
      </c>
      <c r="E91" s="67" t="s">
        <v>28</v>
      </c>
      <c r="F91" s="67" t="s">
        <v>170</v>
      </c>
      <c r="G91" s="67" t="s">
        <v>363</v>
      </c>
      <c r="H91" s="67">
        <v>2025</v>
      </c>
      <c r="I91" s="67">
        <v>0.28599999999999998</v>
      </c>
      <c r="J91" s="67"/>
      <c r="K91" s="67"/>
      <c r="L91" s="67"/>
      <c r="M91" s="67">
        <v>2.2222222222222201</v>
      </c>
      <c r="N91" s="67">
        <v>1</v>
      </c>
      <c r="O91" s="67">
        <v>23.84</v>
      </c>
      <c r="P91" s="67">
        <v>0.97445999999999999</v>
      </c>
      <c r="Q91" s="67">
        <v>3.5180555555555602</v>
      </c>
      <c r="R91" s="67">
        <v>3.1536000000000002E-2</v>
      </c>
      <c r="S91" s="67">
        <v>0.97</v>
      </c>
      <c r="T91" s="67">
        <v>1</v>
      </c>
      <c r="U91" s="67">
        <v>25</v>
      </c>
      <c r="V91" s="67">
        <v>1</v>
      </c>
      <c r="W91" s="67">
        <v>78</v>
      </c>
      <c r="X91" s="67"/>
      <c r="Y91" s="67">
        <v>1</v>
      </c>
      <c r="Z91" s="67">
        <v>4.5900000000000301</v>
      </c>
      <c r="AA91" s="67">
        <v>2</v>
      </c>
      <c r="AB91" s="67">
        <v>23</v>
      </c>
      <c r="AC91" s="67" t="s">
        <v>492</v>
      </c>
      <c r="AD91" s="67" t="s">
        <v>63</v>
      </c>
      <c r="AE91" s="67" t="s">
        <v>416</v>
      </c>
      <c r="AF91" s="67" t="s">
        <v>152</v>
      </c>
      <c r="AG91" s="67" t="s">
        <v>138</v>
      </c>
      <c r="AH91" s="67" t="s">
        <v>424</v>
      </c>
      <c r="AI91" s="67" t="s">
        <v>418</v>
      </c>
      <c r="AJ91" s="67"/>
      <c r="AK91" s="67" t="s">
        <v>419</v>
      </c>
      <c r="AL91" s="67">
        <v>0.97</v>
      </c>
      <c r="AM91" s="67" t="s">
        <v>420</v>
      </c>
      <c r="AN91" s="67">
        <v>2</v>
      </c>
      <c r="AO91" s="67">
        <f>Table11[[#This Row],[*EMISSIONS~ELCCH4]]/25</f>
        <v>0</v>
      </c>
    </row>
    <row r="92" spans="2:41">
      <c r="B92" s="67"/>
      <c r="C92" s="67"/>
      <c r="D92" s="67"/>
      <c r="E92" s="67" t="s">
        <v>32</v>
      </c>
      <c r="F92" s="67" t="s">
        <v>170</v>
      </c>
      <c r="G92" s="67" t="s">
        <v>371</v>
      </c>
      <c r="H92" s="67"/>
      <c r="I92" s="67">
        <v>0.28599999999999998</v>
      </c>
      <c r="J92" s="67"/>
      <c r="K92" s="67"/>
      <c r="L92" s="67"/>
      <c r="M92" s="67">
        <v>2.2222222222222201</v>
      </c>
      <c r="N92" s="67">
        <v>1</v>
      </c>
      <c r="O92" s="67">
        <v>23.094999999999999</v>
      </c>
      <c r="P92" s="67">
        <v>0.94689500000000004</v>
      </c>
      <c r="Q92" s="67">
        <v>3.5180555555555602</v>
      </c>
      <c r="R92" s="67"/>
      <c r="S92" s="67">
        <v>0.97</v>
      </c>
      <c r="T92" s="67"/>
      <c r="U92" s="67">
        <v>25</v>
      </c>
      <c r="V92" s="67">
        <v>1</v>
      </c>
      <c r="W92" s="67">
        <v>62</v>
      </c>
      <c r="X92" s="67"/>
      <c r="Y92" s="67">
        <v>1</v>
      </c>
      <c r="Z92" s="67">
        <v>4.5900000000000301</v>
      </c>
      <c r="AA92" s="67">
        <v>0.3</v>
      </c>
      <c r="AB92" s="67">
        <v>23</v>
      </c>
      <c r="AC92" s="67" t="s">
        <v>492</v>
      </c>
      <c r="AD92" s="67" t="s">
        <v>63</v>
      </c>
      <c r="AE92" s="67" t="s">
        <v>416</v>
      </c>
      <c r="AF92" s="67" t="s">
        <v>152</v>
      </c>
      <c r="AG92" s="67" t="s">
        <v>138</v>
      </c>
      <c r="AH92" s="67" t="s">
        <v>424</v>
      </c>
      <c r="AI92" s="67" t="s">
        <v>418</v>
      </c>
      <c r="AJ92" s="67"/>
      <c r="AK92" s="67" t="s">
        <v>419</v>
      </c>
      <c r="AL92" s="67">
        <v>0.97</v>
      </c>
      <c r="AM92" s="67" t="s">
        <v>420</v>
      </c>
      <c r="AN92" s="67">
        <v>2</v>
      </c>
      <c r="AO92" s="67">
        <f>Table11[[#This Row],[*EMISSIONS~ELCCH4]]/25</f>
        <v>0</v>
      </c>
    </row>
    <row r="93" spans="2:41">
      <c r="B93" s="67"/>
      <c r="C93" s="67"/>
      <c r="D93" s="67"/>
      <c r="E93" s="67"/>
      <c r="F93" s="67" t="s">
        <v>170</v>
      </c>
      <c r="G93" s="67" t="s">
        <v>372</v>
      </c>
      <c r="H93" s="67"/>
      <c r="I93" s="67">
        <v>0.28299999999999997</v>
      </c>
      <c r="J93" s="67"/>
      <c r="K93" s="67"/>
      <c r="L93" s="67"/>
      <c r="M93" s="67">
        <v>2.2222222222222201</v>
      </c>
      <c r="N93" s="67">
        <v>1</v>
      </c>
      <c r="O93" s="67">
        <v>23.094999999999999</v>
      </c>
      <c r="P93" s="67">
        <v>0.91858499999999998</v>
      </c>
      <c r="Q93" s="67">
        <v>3.5180555555555602</v>
      </c>
      <c r="R93" s="67"/>
      <c r="S93" s="67">
        <v>0.97</v>
      </c>
      <c r="T93" s="67"/>
      <c r="U93" s="67">
        <v>25</v>
      </c>
      <c r="V93" s="67">
        <v>1</v>
      </c>
      <c r="W93" s="67">
        <v>35</v>
      </c>
      <c r="X93" s="67"/>
      <c r="Y93" s="67">
        <v>1</v>
      </c>
      <c r="Z93" s="67">
        <v>4.5900000000000301</v>
      </c>
      <c r="AA93" s="67">
        <v>0.3</v>
      </c>
      <c r="AB93" s="67">
        <v>23</v>
      </c>
      <c r="AC93" s="67" t="s">
        <v>492</v>
      </c>
      <c r="AD93" s="67" t="s">
        <v>63</v>
      </c>
      <c r="AE93" s="67" t="s">
        <v>416</v>
      </c>
      <c r="AF93" s="67" t="s">
        <v>152</v>
      </c>
      <c r="AG93" s="67" t="s">
        <v>138</v>
      </c>
      <c r="AH93" s="67" t="s">
        <v>424</v>
      </c>
      <c r="AI93" s="67" t="s">
        <v>418</v>
      </c>
      <c r="AJ93" s="67"/>
      <c r="AK93" s="67" t="s">
        <v>419</v>
      </c>
      <c r="AL93" s="67">
        <v>0.97</v>
      </c>
      <c r="AM93" s="67" t="s">
        <v>420</v>
      </c>
      <c r="AN93" s="67">
        <v>2</v>
      </c>
      <c r="AO93" s="67">
        <f>Table11[[#This Row],[*EMISSIONS~ELCCH4]]/25</f>
        <v>0</v>
      </c>
    </row>
    <row r="94" spans="2:41">
      <c r="B94" s="67"/>
      <c r="C94" s="67"/>
      <c r="D94" s="67"/>
      <c r="E94" s="67"/>
      <c r="F94" s="67" t="s">
        <v>170</v>
      </c>
      <c r="G94" s="67" t="s">
        <v>373</v>
      </c>
      <c r="H94" s="67"/>
      <c r="I94" s="67">
        <v>0.28299999999999997</v>
      </c>
      <c r="J94" s="67"/>
      <c r="K94" s="67"/>
      <c r="L94" s="67"/>
      <c r="M94" s="67">
        <v>2.2222222222222201</v>
      </c>
      <c r="N94" s="67">
        <v>1</v>
      </c>
      <c r="O94" s="67">
        <v>20.86</v>
      </c>
      <c r="P94" s="67">
        <v>0.82545999999999997</v>
      </c>
      <c r="Q94" s="67">
        <v>3.5180555555555602</v>
      </c>
      <c r="R94" s="67"/>
      <c r="S94" s="67">
        <v>0.97</v>
      </c>
      <c r="T94" s="67"/>
      <c r="U94" s="67">
        <v>25</v>
      </c>
      <c r="V94" s="67">
        <v>1</v>
      </c>
      <c r="W94" s="67">
        <v>21</v>
      </c>
      <c r="X94" s="67"/>
      <c r="Y94" s="67">
        <v>1</v>
      </c>
      <c r="Z94" s="67">
        <v>4.5900000000000301</v>
      </c>
      <c r="AA94" s="67">
        <v>0.3</v>
      </c>
      <c r="AB94" s="67">
        <v>23</v>
      </c>
      <c r="AC94" s="67" t="s">
        <v>492</v>
      </c>
      <c r="AD94" s="67" t="s">
        <v>63</v>
      </c>
      <c r="AE94" s="67" t="s">
        <v>416</v>
      </c>
      <c r="AF94" s="67" t="s">
        <v>152</v>
      </c>
      <c r="AG94" s="67" t="s">
        <v>138</v>
      </c>
      <c r="AH94" s="67" t="s">
        <v>424</v>
      </c>
      <c r="AI94" s="67" t="s">
        <v>418</v>
      </c>
      <c r="AJ94" s="67"/>
      <c r="AK94" s="67" t="s">
        <v>419</v>
      </c>
      <c r="AL94" s="67">
        <v>0.97</v>
      </c>
      <c r="AM94" s="67" t="s">
        <v>420</v>
      </c>
      <c r="AN94" s="67">
        <v>2</v>
      </c>
      <c r="AO94" s="67">
        <f>Table11[[#This Row],[*EMISSIONS~ELCCH4]]/25</f>
        <v>0</v>
      </c>
    </row>
    <row r="95" spans="2:41">
      <c r="B95" s="67" t="s">
        <v>493</v>
      </c>
      <c r="C95" s="67" t="s">
        <v>494</v>
      </c>
      <c r="D95" s="67" t="s">
        <v>33</v>
      </c>
      <c r="E95" s="67" t="s">
        <v>28</v>
      </c>
      <c r="F95" s="67" t="s">
        <v>170</v>
      </c>
      <c r="G95" s="67" t="s">
        <v>363</v>
      </c>
      <c r="H95" s="67">
        <v>2025</v>
      </c>
      <c r="I95" s="67">
        <v>0.14399999999999999</v>
      </c>
      <c r="J95" s="67"/>
      <c r="K95" s="67"/>
      <c r="L95" s="67"/>
      <c r="M95" s="67">
        <v>5.5555555555555598</v>
      </c>
      <c r="N95" s="67">
        <v>1</v>
      </c>
      <c r="O95" s="67">
        <v>46.935000000000002</v>
      </c>
      <c r="P95" s="67">
        <v>2.092705</v>
      </c>
      <c r="Q95" s="67">
        <v>7.0361111111111097</v>
      </c>
      <c r="R95" s="67">
        <v>3.1536000000000002E-2</v>
      </c>
      <c r="S95" s="67">
        <v>0.97</v>
      </c>
      <c r="T95" s="67">
        <v>1</v>
      </c>
      <c r="U95" s="67">
        <v>25</v>
      </c>
      <c r="V95" s="67">
        <v>1</v>
      </c>
      <c r="W95" s="67">
        <v>90</v>
      </c>
      <c r="X95" s="67"/>
      <c r="Y95" s="67">
        <v>1</v>
      </c>
      <c r="Z95" s="67">
        <v>4.5900000000000301</v>
      </c>
      <c r="AA95" s="67">
        <v>2</v>
      </c>
      <c r="AB95" s="67">
        <v>24</v>
      </c>
      <c r="AC95" s="67" t="s">
        <v>495</v>
      </c>
      <c r="AD95" s="67" t="s">
        <v>63</v>
      </c>
      <c r="AE95" s="67" t="s">
        <v>416</v>
      </c>
      <c r="AF95" s="67" t="s">
        <v>152</v>
      </c>
      <c r="AG95" s="67" t="s">
        <v>138</v>
      </c>
      <c r="AH95" s="67" t="s">
        <v>424</v>
      </c>
      <c r="AI95" s="67" t="s">
        <v>418</v>
      </c>
      <c r="AJ95" s="67"/>
      <c r="AK95" s="67" t="s">
        <v>419</v>
      </c>
      <c r="AL95" s="67">
        <v>0.97</v>
      </c>
      <c r="AM95" s="67" t="s">
        <v>420</v>
      </c>
      <c r="AN95" s="67">
        <v>3</v>
      </c>
      <c r="AO95" s="67">
        <f>Table11[[#This Row],[*EMISSIONS~ELCCH4]]/25</f>
        <v>0</v>
      </c>
    </row>
    <row r="96" spans="2:41">
      <c r="B96" s="67"/>
      <c r="C96" s="67"/>
      <c r="D96" s="67"/>
      <c r="E96" s="67" t="s">
        <v>32</v>
      </c>
      <c r="F96" s="67" t="s">
        <v>170</v>
      </c>
      <c r="G96" s="67" t="s">
        <v>371</v>
      </c>
      <c r="H96" s="67"/>
      <c r="I96" s="67">
        <v>0.14399999999999999</v>
      </c>
      <c r="J96" s="67"/>
      <c r="K96" s="67"/>
      <c r="L96" s="67"/>
      <c r="M96" s="67">
        <v>5.5555555555555598</v>
      </c>
      <c r="N96" s="67">
        <v>1</v>
      </c>
      <c r="O96" s="67">
        <v>46.19</v>
      </c>
      <c r="P96" s="67">
        <v>2.0554549999999998</v>
      </c>
      <c r="Q96" s="67">
        <v>7.0361111111111097</v>
      </c>
      <c r="R96" s="67"/>
      <c r="S96" s="67">
        <v>0.97</v>
      </c>
      <c r="T96" s="67"/>
      <c r="U96" s="67">
        <v>25</v>
      </c>
      <c r="V96" s="67">
        <v>1</v>
      </c>
      <c r="W96" s="67">
        <v>54</v>
      </c>
      <c r="X96" s="67"/>
      <c r="Y96" s="67">
        <v>1</v>
      </c>
      <c r="Z96" s="67">
        <v>4.5900000000000301</v>
      </c>
      <c r="AA96" s="67">
        <v>0.3</v>
      </c>
      <c r="AB96" s="67">
        <v>24</v>
      </c>
      <c r="AC96" s="67" t="s">
        <v>495</v>
      </c>
      <c r="AD96" s="67" t="s">
        <v>63</v>
      </c>
      <c r="AE96" s="67" t="s">
        <v>416</v>
      </c>
      <c r="AF96" s="67" t="s">
        <v>152</v>
      </c>
      <c r="AG96" s="67" t="s">
        <v>138</v>
      </c>
      <c r="AH96" s="67" t="s">
        <v>424</v>
      </c>
      <c r="AI96" s="67" t="s">
        <v>418</v>
      </c>
      <c r="AJ96" s="67"/>
      <c r="AK96" s="67" t="s">
        <v>419</v>
      </c>
      <c r="AL96" s="67">
        <v>0.97</v>
      </c>
      <c r="AM96" s="67" t="s">
        <v>420</v>
      </c>
      <c r="AN96" s="67">
        <v>3</v>
      </c>
      <c r="AO96" s="67">
        <f>Table11[[#This Row],[*EMISSIONS~ELCCH4]]/25</f>
        <v>0</v>
      </c>
    </row>
    <row r="97" spans="2:41">
      <c r="B97" s="67"/>
      <c r="C97" s="67"/>
      <c r="D97" s="67"/>
      <c r="E97" s="67"/>
      <c r="F97" s="67" t="s">
        <v>170</v>
      </c>
      <c r="G97" s="67" t="s">
        <v>372</v>
      </c>
      <c r="H97" s="67"/>
      <c r="I97" s="67">
        <v>0.14199999999999999</v>
      </c>
      <c r="J97" s="67"/>
      <c r="K97" s="67"/>
      <c r="L97" s="67"/>
      <c r="M97" s="67">
        <v>5.5555555555555598</v>
      </c>
      <c r="N97" s="67">
        <v>1</v>
      </c>
      <c r="O97" s="67">
        <v>46.19</v>
      </c>
      <c r="P97" s="67">
        <v>2.0472600000000001</v>
      </c>
      <c r="Q97" s="67">
        <v>7.0361111111111097</v>
      </c>
      <c r="R97" s="67"/>
      <c r="S97" s="67">
        <v>0.97</v>
      </c>
      <c r="T97" s="67"/>
      <c r="U97" s="67">
        <v>25</v>
      </c>
      <c r="V97" s="67">
        <v>1</v>
      </c>
      <c r="W97" s="67">
        <v>35</v>
      </c>
      <c r="X97" s="67"/>
      <c r="Y97" s="67">
        <v>1</v>
      </c>
      <c r="Z97" s="67">
        <v>4.5900000000000301</v>
      </c>
      <c r="AA97" s="67">
        <v>0.3</v>
      </c>
      <c r="AB97" s="67">
        <v>24</v>
      </c>
      <c r="AC97" s="67" t="s">
        <v>495</v>
      </c>
      <c r="AD97" s="67" t="s">
        <v>63</v>
      </c>
      <c r="AE97" s="67" t="s">
        <v>416</v>
      </c>
      <c r="AF97" s="67" t="s">
        <v>152</v>
      </c>
      <c r="AG97" s="67" t="s">
        <v>138</v>
      </c>
      <c r="AH97" s="67" t="s">
        <v>424</v>
      </c>
      <c r="AI97" s="67" t="s">
        <v>418</v>
      </c>
      <c r="AJ97" s="67"/>
      <c r="AK97" s="67" t="s">
        <v>419</v>
      </c>
      <c r="AL97" s="67">
        <v>0.97</v>
      </c>
      <c r="AM97" s="67" t="s">
        <v>420</v>
      </c>
      <c r="AN97" s="67">
        <v>3</v>
      </c>
      <c r="AO97" s="67">
        <f>Table11[[#This Row],[*EMISSIONS~ELCCH4]]/25</f>
        <v>0</v>
      </c>
    </row>
    <row r="98" spans="2:41">
      <c r="B98" s="67"/>
      <c r="C98" s="67"/>
      <c r="D98" s="67"/>
      <c r="E98" s="67"/>
      <c r="F98" s="67" t="s">
        <v>170</v>
      </c>
      <c r="G98" s="67" t="s">
        <v>373</v>
      </c>
      <c r="H98" s="67"/>
      <c r="I98" s="67">
        <v>0.14199999999999999</v>
      </c>
      <c r="J98" s="67"/>
      <c r="K98" s="67"/>
      <c r="L98" s="67"/>
      <c r="M98" s="67">
        <v>5.5555555555555598</v>
      </c>
      <c r="N98" s="67">
        <v>1</v>
      </c>
      <c r="O98" s="67">
        <v>41.72</v>
      </c>
      <c r="P98" s="67">
        <v>1.9206099999999999</v>
      </c>
      <c r="Q98" s="67">
        <v>7.0361111111111097</v>
      </c>
      <c r="R98" s="67"/>
      <c r="S98" s="67">
        <v>0.97</v>
      </c>
      <c r="T98" s="67"/>
      <c r="U98" s="67">
        <v>25</v>
      </c>
      <c r="V98" s="67">
        <v>1</v>
      </c>
      <c r="W98" s="67">
        <v>28</v>
      </c>
      <c r="X98" s="67"/>
      <c r="Y98" s="67">
        <v>1</v>
      </c>
      <c r="Z98" s="67">
        <v>4.5900000000000301</v>
      </c>
      <c r="AA98" s="67">
        <v>0.3</v>
      </c>
      <c r="AB98" s="67">
        <v>24</v>
      </c>
      <c r="AC98" s="67" t="s">
        <v>495</v>
      </c>
      <c r="AD98" s="67" t="s">
        <v>63</v>
      </c>
      <c r="AE98" s="67" t="s">
        <v>416</v>
      </c>
      <c r="AF98" s="67" t="s">
        <v>152</v>
      </c>
      <c r="AG98" s="67" t="s">
        <v>138</v>
      </c>
      <c r="AH98" s="67" t="s">
        <v>424</v>
      </c>
      <c r="AI98" s="67" t="s">
        <v>418</v>
      </c>
      <c r="AJ98" s="67"/>
      <c r="AK98" s="67" t="s">
        <v>419</v>
      </c>
      <c r="AL98" s="67">
        <v>0.97</v>
      </c>
      <c r="AM98" s="67" t="s">
        <v>420</v>
      </c>
      <c r="AN98" s="67">
        <v>3</v>
      </c>
      <c r="AO98" s="67">
        <f>Table11[[#This Row],[*EMISSIONS~ELCCH4]]/25</f>
        <v>0</v>
      </c>
    </row>
    <row r="99" spans="2:41">
      <c r="B99" s="67" t="s">
        <v>496</v>
      </c>
      <c r="C99" s="67" t="s">
        <v>497</v>
      </c>
      <c r="D99" s="67" t="s">
        <v>339</v>
      </c>
      <c r="E99" s="67" t="s">
        <v>28</v>
      </c>
      <c r="F99" s="67" t="s">
        <v>170</v>
      </c>
      <c r="G99" s="67" t="s">
        <v>363</v>
      </c>
      <c r="H99" s="67">
        <v>2025</v>
      </c>
      <c r="I99" s="67">
        <v>0.56000000000000005</v>
      </c>
      <c r="J99" s="67"/>
      <c r="K99" s="67"/>
      <c r="L99" s="67">
        <v>0</v>
      </c>
      <c r="M99" s="67"/>
      <c r="N99" s="67"/>
      <c r="O99" s="67">
        <v>61.835000000000001</v>
      </c>
      <c r="P99" s="67">
        <v>3.0917500000000002</v>
      </c>
      <c r="Q99" s="67"/>
      <c r="R99" s="67">
        <v>3.1536000000000002E-2</v>
      </c>
      <c r="S99" s="67">
        <v>1</v>
      </c>
      <c r="T99" s="67">
        <v>1</v>
      </c>
      <c r="U99" s="67">
        <v>15</v>
      </c>
      <c r="V99" s="67">
        <v>1</v>
      </c>
      <c r="W99" s="67">
        <v>1.3</v>
      </c>
      <c r="X99" s="67">
        <v>1.25</v>
      </c>
      <c r="Y99" s="67"/>
      <c r="Z99" s="67"/>
      <c r="AA99" s="67"/>
      <c r="AB99" s="67">
        <v>32</v>
      </c>
      <c r="AC99" s="67" t="s">
        <v>498</v>
      </c>
      <c r="AD99" s="67" t="s">
        <v>63</v>
      </c>
      <c r="AE99" s="67" t="s">
        <v>416</v>
      </c>
      <c r="AF99" s="67" t="s">
        <v>406</v>
      </c>
      <c r="AG99" s="67" t="s">
        <v>136</v>
      </c>
      <c r="AH99" s="67" t="s">
        <v>424</v>
      </c>
      <c r="AI99" s="67" t="s">
        <v>418</v>
      </c>
      <c r="AJ99" s="67"/>
      <c r="AK99" s="67" t="s">
        <v>425</v>
      </c>
      <c r="AL99" s="67"/>
      <c r="AM99" s="67" t="s">
        <v>420</v>
      </c>
      <c r="AN99" s="67">
        <v>6</v>
      </c>
      <c r="AO99" s="67">
        <f>Table11[[#This Row],[*EMISSIONS~ELCCH4]]/25</f>
        <v>0.05</v>
      </c>
    </row>
    <row r="100" spans="2:41">
      <c r="B100" s="67"/>
      <c r="C100" s="67"/>
      <c r="D100" s="67"/>
      <c r="E100" s="67" t="s">
        <v>32</v>
      </c>
      <c r="F100" s="67" t="s">
        <v>170</v>
      </c>
      <c r="G100" s="67" t="s">
        <v>371</v>
      </c>
      <c r="H100" s="67"/>
      <c r="I100" s="67">
        <v>0.57999999999999996</v>
      </c>
      <c r="J100" s="67"/>
      <c r="K100" s="67"/>
      <c r="L100" s="67">
        <v>0.6</v>
      </c>
      <c r="M100" s="67"/>
      <c r="N100" s="67"/>
      <c r="O100" s="67">
        <v>24.585000000000001</v>
      </c>
      <c r="P100" s="67">
        <v>1.22925</v>
      </c>
      <c r="Q100" s="67"/>
      <c r="R100" s="67"/>
      <c r="S100" s="67">
        <v>1</v>
      </c>
      <c r="T100" s="67"/>
      <c r="U100" s="67">
        <v>20</v>
      </c>
      <c r="V100" s="67">
        <v>1</v>
      </c>
      <c r="W100" s="67">
        <v>1.4</v>
      </c>
      <c r="X100" s="67">
        <v>1.25</v>
      </c>
      <c r="Y100" s="67"/>
      <c r="Z100" s="67"/>
      <c r="AA100" s="67"/>
      <c r="AB100" s="67">
        <v>32</v>
      </c>
      <c r="AC100" s="67" t="s">
        <v>498</v>
      </c>
      <c r="AD100" s="67" t="s">
        <v>63</v>
      </c>
      <c r="AE100" s="67" t="s">
        <v>416</v>
      </c>
      <c r="AF100" s="67" t="s">
        <v>406</v>
      </c>
      <c r="AG100" s="67" t="s">
        <v>136</v>
      </c>
      <c r="AH100" s="67" t="s">
        <v>424</v>
      </c>
      <c r="AI100" s="67" t="s">
        <v>418</v>
      </c>
      <c r="AJ100" s="67"/>
      <c r="AK100" s="67" t="s">
        <v>425</v>
      </c>
      <c r="AL100" s="67"/>
      <c r="AM100" s="67" t="s">
        <v>420</v>
      </c>
      <c r="AN100" s="67">
        <v>6</v>
      </c>
      <c r="AO100" s="67">
        <f>Table11[[#This Row],[*EMISSIONS~ELCCH4]]/25</f>
        <v>0.05</v>
      </c>
    </row>
    <row r="101" spans="2:41">
      <c r="B101" s="67"/>
      <c r="C101" s="67"/>
      <c r="D101" s="67"/>
      <c r="E101" s="67"/>
      <c r="F101" s="67" t="s">
        <v>170</v>
      </c>
      <c r="G101" s="67" t="s">
        <v>372</v>
      </c>
      <c r="H101" s="67"/>
      <c r="I101" s="67">
        <v>0.6</v>
      </c>
      <c r="J101" s="67"/>
      <c r="K101" s="67"/>
      <c r="L101" s="67">
        <v>0.62</v>
      </c>
      <c r="M101" s="67"/>
      <c r="N101" s="67"/>
      <c r="O101" s="67">
        <v>14.9</v>
      </c>
      <c r="P101" s="67">
        <v>0.745</v>
      </c>
      <c r="Q101" s="67"/>
      <c r="R101" s="67"/>
      <c r="S101" s="67">
        <v>1</v>
      </c>
      <c r="T101" s="67"/>
      <c r="U101" s="67">
        <v>20</v>
      </c>
      <c r="V101" s="67">
        <v>1</v>
      </c>
      <c r="W101" s="67">
        <v>1.5</v>
      </c>
      <c r="X101" s="67">
        <v>1.25</v>
      </c>
      <c r="Y101" s="67"/>
      <c r="Z101" s="67"/>
      <c r="AA101" s="67"/>
      <c r="AB101" s="67">
        <v>32</v>
      </c>
      <c r="AC101" s="67" t="s">
        <v>498</v>
      </c>
      <c r="AD101" s="67" t="s">
        <v>63</v>
      </c>
      <c r="AE101" s="67" t="s">
        <v>416</v>
      </c>
      <c r="AF101" s="67" t="s">
        <v>406</v>
      </c>
      <c r="AG101" s="67" t="s">
        <v>136</v>
      </c>
      <c r="AH101" s="67" t="s">
        <v>424</v>
      </c>
      <c r="AI101" s="67" t="s">
        <v>418</v>
      </c>
      <c r="AJ101" s="67"/>
      <c r="AK101" s="67" t="s">
        <v>425</v>
      </c>
      <c r="AL101" s="67"/>
      <c r="AM101" s="67" t="s">
        <v>420</v>
      </c>
      <c r="AN101" s="67">
        <v>6</v>
      </c>
      <c r="AO101" s="67">
        <f>Table11[[#This Row],[*EMISSIONS~ELCCH4]]/25</f>
        <v>0.05</v>
      </c>
    </row>
    <row r="102" spans="2:41">
      <c r="B102" s="67"/>
      <c r="C102" s="67"/>
      <c r="D102" s="67"/>
      <c r="E102" s="67"/>
      <c r="F102" s="67" t="s">
        <v>170</v>
      </c>
      <c r="G102" s="67" t="s">
        <v>373</v>
      </c>
      <c r="H102" s="67"/>
      <c r="I102" s="67">
        <v>0.6</v>
      </c>
      <c r="J102" s="67"/>
      <c r="K102" s="67"/>
      <c r="L102" s="67">
        <v>0.62</v>
      </c>
      <c r="M102" s="67"/>
      <c r="N102" s="67"/>
      <c r="O102" s="67">
        <v>5.96</v>
      </c>
      <c r="P102" s="67">
        <v>0.29799999999999999</v>
      </c>
      <c r="Q102" s="67"/>
      <c r="R102" s="67"/>
      <c r="S102" s="67">
        <v>1</v>
      </c>
      <c r="T102" s="67"/>
      <c r="U102" s="67">
        <v>20</v>
      </c>
      <c r="V102" s="67">
        <v>1</v>
      </c>
      <c r="W102" s="67">
        <v>1.6</v>
      </c>
      <c r="X102" s="67">
        <v>1.25</v>
      </c>
      <c r="Y102" s="67"/>
      <c r="Z102" s="67"/>
      <c r="AA102" s="67"/>
      <c r="AB102" s="67">
        <v>32</v>
      </c>
      <c r="AC102" s="67" t="s">
        <v>498</v>
      </c>
      <c r="AD102" s="67" t="s">
        <v>63</v>
      </c>
      <c r="AE102" s="67" t="s">
        <v>416</v>
      </c>
      <c r="AF102" s="67" t="s">
        <v>406</v>
      </c>
      <c r="AG102" s="67" t="s">
        <v>136</v>
      </c>
      <c r="AH102" s="67" t="s">
        <v>424</v>
      </c>
      <c r="AI102" s="67" t="s">
        <v>418</v>
      </c>
      <c r="AJ102" s="67"/>
      <c r="AK102" s="67" t="s">
        <v>425</v>
      </c>
      <c r="AL102" s="67"/>
      <c r="AM102" s="67" t="s">
        <v>420</v>
      </c>
      <c r="AN102" s="67">
        <v>6</v>
      </c>
      <c r="AO102" s="67">
        <f>Table11[[#This Row],[*EMISSIONS~ELCCH4]]/25</f>
        <v>0.05</v>
      </c>
    </row>
    <row r="103" spans="2:41">
      <c r="B103" s="67" t="s">
        <v>499</v>
      </c>
      <c r="C103" s="67" t="s">
        <v>500</v>
      </c>
      <c r="D103" s="67" t="s">
        <v>501</v>
      </c>
      <c r="E103" s="67" t="s">
        <v>28</v>
      </c>
      <c r="F103" s="67" t="s">
        <v>170</v>
      </c>
      <c r="G103" s="67" t="s">
        <v>363</v>
      </c>
      <c r="H103" s="67">
        <v>2025</v>
      </c>
      <c r="I103" s="67">
        <v>0.45</v>
      </c>
      <c r="J103" s="67"/>
      <c r="K103" s="67"/>
      <c r="L103" s="67">
        <v>0</v>
      </c>
      <c r="M103" s="67"/>
      <c r="N103" s="67"/>
      <c r="O103" s="67">
        <v>14.154999999999999</v>
      </c>
      <c r="P103" s="67">
        <v>0.70774999999999999</v>
      </c>
      <c r="Q103" s="67"/>
      <c r="R103" s="67">
        <v>3.1536000000000002E-2</v>
      </c>
      <c r="S103" s="67">
        <v>1</v>
      </c>
      <c r="T103" s="67">
        <v>1</v>
      </c>
      <c r="U103" s="67">
        <v>10</v>
      </c>
      <c r="V103" s="67">
        <v>1</v>
      </c>
      <c r="W103" s="67"/>
      <c r="X103" s="67"/>
      <c r="Y103" s="67"/>
      <c r="Z103" s="67"/>
      <c r="AA103" s="67"/>
      <c r="AB103" s="67">
        <v>33</v>
      </c>
      <c r="AC103" s="67" t="s">
        <v>502</v>
      </c>
      <c r="AD103" s="67" t="s">
        <v>63</v>
      </c>
      <c r="AE103" s="67" t="s">
        <v>416</v>
      </c>
      <c r="AF103" s="67" t="s">
        <v>503</v>
      </c>
      <c r="AG103" s="67" t="s">
        <v>504</v>
      </c>
      <c r="AH103" s="67" t="s">
        <v>424</v>
      </c>
      <c r="AI103" s="67" t="s">
        <v>418</v>
      </c>
      <c r="AJ103" s="67"/>
      <c r="AK103" s="67" t="s">
        <v>425</v>
      </c>
      <c r="AL103" s="67">
        <v>0.9</v>
      </c>
      <c r="AM103" s="67" t="s">
        <v>420</v>
      </c>
      <c r="AN103" s="67">
        <v>1</v>
      </c>
      <c r="AO103" s="67">
        <f>Table11[[#This Row],[*EMISSIONS~ELCCH4]]/25</f>
        <v>0</v>
      </c>
    </row>
    <row r="104" spans="2:41">
      <c r="B104" s="67"/>
      <c r="C104" s="67"/>
      <c r="D104" s="67"/>
      <c r="E104" s="67" t="s">
        <v>32</v>
      </c>
      <c r="F104" s="67" t="s">
        <v>170</v>
      </c>
      <c r="G104" s="67" t="s">
        <v>371</v>
      </c>
      <c r="H104" s="67"/>
      <c r="I104" s="67">
        <v>0.5</v>
      </c>
      <c r="J104" s="67"/>
      <c r="K104" s="67"/>
      <c r="L104" s="67">
        <v>0.8</v>
      </c>
      <c r="M104" s="67"/>
      <c r="N104" s="67"/>
      <c r="O104" s="67">
        <v>9.6850000000000005</v>
      </c>
      <c r="P104" s="67">
        <v>0.48425000000000001</v>
      </c>
      <c r="Q104" s="67"/>
      <c r="R104" s="67"/>
      <c r="S104" s="67">
        <v>1</v>
      </c>
      <c r="T104" s="67"/>
      <c r="U104" s="67">
        <v>10</v>
      </c>
      <c r="V104" s="67">
        <v>1</v>
      </c>
      <c r="W104" s="67"/>
      <c r="X104" s="67"/>
      <c r="Y104" s="67"/>
      <c r="Z104" s="67"/>
      <c r="AA104" s="67"/>
      <c r="AB104" s="67">
        <v>33</v>
      </c>
      <c r="AC104" s="67" t="s">
        <v>502</v>
      </c>
      <c r="AD104" s="67" t="s">
        <v>63</v>
      </c>
      <c r="AE104" s="67" t="s">
        <v>416</v>
      </c>
      <c r="AF104" s="67" t="s">
        <v>503</v>
      </c>
      <c r="AG104" s="67" t="s">
        <v>504</v>
      </c>
      <c r="AH104" s="67" t="s">
        <v>424</v>
      </c>
      <c r="AI104" s="67" t="s">
        <v>418</v>
      </c>
      <c r="AJ104" s="67"/>
      <c r="AK104" s="67" t="s">
        <v>425</v>
      </c>
      <c r="AL104" s="67">
        <v>0.9</v>
      </c>
      <c r="AM104" s="67" t="s">
        <v>420</v>
      </c>
      <c r="AN104" s="67">
        <v>1</v>
      </c>
      <c r="AO104" s="67">
        <f>Table11[[#This Row],[*EMISSIONS~ELCCH4]]/25</f>
        <v>0</v>
      </c>
    </row>
    <row r="105" spans="2:41">
      <c r="B105" s="67"/>
      <c r="C105" s="67"/>
      <c r="D105" s="67"/>
      <c r="E105" s="67"/>
      <c r="F105" s="67" t="s">
        <v>170</v>
      </c>
      <c r="G105" s="67" t="s">
        <v>372</v>
      </c>
      <c r="H105" s="67"/>
      <c r="I105" s="67">
        <v>0.5</v>
      </c>
      <c r="J105" s="67"/>
      <c r="K105" s="67"/>
      <c r="L105" s="67">
        <v>0.8</v>
      </c>
      <c r="M105" s="67"/>
      <c r="N105" s="67"/>
      <c r="O105" s="67">
        <v>8.1950000000000003</v>
      </c>
      <c r="P105" s="67">
        <v>0.40975</v>
      </c>
      <c r="Q105" s="67"/>
      <c r="R105" s="67"/>
      <c r="S105" s="67">
        <v>1</v>
      </c>
      <c r="T105" s="67"/>
      <c r="U105" s="67">
        <v>10</v>
      </c>
      <c r="V105" s="67">
        <v>1</v>
      </c>
      <c r="W105" s="67"/>
      <c r="X105" s="67"/>
      <c r="Y105" s="67"/>
      <c r="Z105" s="67"/>
      <c r="AA105" s="67"/>
      <c r="AB105" s="67">
        <v>33</v>
      </c>
      <c r="AC105" s="67" t="s">
        <v>502</v>
      </c>
      <c r="AD105" s="67" t="s">
        <v>63</v>
      </c>
      <c r="AE105" s="67" t="s">
        <v>416</v>
      </c>
      <c r="AF105" s="67" t="s">
        <v>503</v>
      </c>
      <c r="AG105" s="67" t="s">
        <v>504</v>
      </c>
      <c r="AH105" s="67" t="s">
        <v>424</v>
      </c>
      <c r="AI105" s="67" t="s">
        <v>418</v>
      </c>
      <c r="AJ105" s="67"/>
      <c r="AK105" s="67" t="s">
        <v>425</v>
      </c>
      <c r="AL105" s="67">
        <v>0.9</v>
      </c>
      <c r="AM105" s="67" t="s">
        <v>420</v>
      </c>
      <c r="AN105" s="67">
        <v>1</v>
      </c>
      <c r="AO105" s="67">
        <f>Table11[[#This Row],[*EMISSIONS~ELCCH4]]/25</f>
        <v>0</v>
      </c>
    </row>
    <row r="106" spans="2:41">
      <c r="B106" s="67"/>
      <c r="C106" s="67"/>
      <c r="D106" s="67"/>
      <c r="E106" s="67"/>
      <c r="F106" s="67" t="s">
        <v>170</v>
      </c>
      <c r="G106" s="67" t="s">
        <v>373</v>
      </c>
      <c r="H106" s="67"/>
      <c r="I106" s="67">
        <v>0.5</v>
      </c>
      <c r="J106" s="67"/>
      <c r="K106" s="67"/>
      <c r="L106" s="67">
        <v>0.8</v>
      </c>
      <c r="M106" s="67"/>
      <c r="N106" s="67"/>
      <c r="O106" s="67">
        <v>5.96</v>
      </c>
      <c r="P106" s="67">
        <v>0.29799999999999999</v>
      </c>
      <c r="Q106" s="67"/>
      <c r="R106" s="67"/>
      <c r="S106" s="67">
        <v>1</v>
      </c>
      <c r="T106" s="67"/>
      <c r="U106" s="67">
        <v>10</v>
      </c>
      <c r="V106" s="67">
        <v>1</v>
      </c>
      <c r="W106" s="67"/>
      <c r="X106" s="67"/>
      <c r="Y106" s="67"/>
      <c r="Z106" s="67"/>
      <c r="AA106" s="67"/>
      <c r="AB106" s="67">
        <v>33</v>
      </c>
      <c r="AC106" s="67" t="s">
        <v>502</v>
      </c>
      <c r="AD106" s="67" t="s">
        <v>63</v>
      </c>
      <c r="AE106" s="67" t="s">
        <v>416</v>
      </c>
      <c r="AF106" s="67" t="s">
        <v>503</v>
      </c>
      <c r="AG106" s="67" t="s">
        <v>504</v>
      </c>
      <c r="AH106" s="67" t="s">
        <v>424</v>
      </c>
      <c r="AI106" s="67" t="s">
        <v>418</v>
      </c>
      <c r="AJ106" s="67"/>
      <c r="AK106" s="67" t="s">
        <v>425</v>
      </c>
      <c r="AL106" s="67">
        <v>0.9</v>
      </c>
      <c r="AM106" s="67" t="s">
        <v>420</v>
      </c>
      <c r="AN106" s="67">
        <v>1</v>
      </c>
      <c r="AO106" s="67">
        <f>Table11[[#This Row],[*EMISSIONS~ELCCH4]]/25</f>
        <v>0</v>
      </c>
    </row>
    <row r="107" spans="2:41">
      <c r="B107" s="67" t="s">
        <v>505</v>
      </c>
      <c r="C107" s="67" t="s">
        <v>506</v>
      </c>
      <c r="D107" s="67" t="s">
        <v>340</v>
      </c>
      <c r="E107" s="67" t="s">
        <v>32</v>
      </c>
      <c r="F107" s="67" t="s">
        <v>170</v>
      </c>
      <c r="G107" s="67" t="s">
        <v>363</v>
      </c>
      <c r="H107" s="67">
        <v>2025</v>
      </c>
      <c r="I107" s="67">
        <v>1</v>
      </c>
      <c r="J107" s="67">
        <v>0.58823529411764697</v>
      </c>
      <c r="K107" s="67"/>
      <c r="L107" s="67"/>
      <c r="M107" s="67"/>
      <c r="N107" s="67"/>
      <c r="O107" s="67">
        <v>4.47</v>
      </c>
      <c r="P107" s="67">
        <v>1.49E-2</v>
      </c>
      <c r="Q107" s="67">
        <v>1.8625</v>
      </c>
      <c r="R107" s="67">
        <v>3.1536000000000002E-2</v>
      </c>
      <c r="S107" s="67">
        <v>1</v>
      </c>
      <c r="T107" s="67">
        <v>1</v>
      </c>
      <c r="U107" s="67">
        <v>25</v>
      </c>
      <c r="V107" s="67">
        <v>0.5</v>
      </c>
      <c r="W107" s="67"/>
      <c r="X107" s="67"/>
      <c r="Y107" s="67"/>
      <c r="Z107" s="67"/>
      <c r="AA107" s="67"/>
      <c r="AB107" s="67">
        <v>43</v>
      </c>
      <c r="AC107" s="67" t="s">
        <v>507</v>
      </c>
      <c r="AD107" s="67" t="s">
        <v>508</v>
      </c>
      <c r="AE107" s="67" t="s">
        <v>456</v>
      </c>
      <c r="AF107" s="67" t="s">
        <v>509</v>
      </c>
      <c r="AG107" s="67" t="s">
        <v>510</v>
      </c>
      <c r="AH107" s="67" t="s">
        <v>424</v>
      </c>
      <c r="AI107" s="67" t="s">
        <v>457</v>
      </c>
      <c r="AJ107" s="67"/>
      <c r="AK107" s="67" t="s">
        <v>456</v>
      </c>
      <c r="AL107" s="67"/>
      <c r="AM107" s="67" t="s">
        <v>420</v>
      </c>
      <c r="AN107" s="67">
        <v>1</v>
      </c>
      <c r="AO107" s="67">
        <f>Table11[[#This Row],[*EMISSIONS~ELCCH4]]/25</f>
        <v>0</v>
      </c>
    </row>
    <row r="108" spans="2:41">
      <c r="B108" s="67"/>
      <c r="C108" s="67"/>
      <c r="D108" s="67" t="s">
        <v>216</v>
      </c>
      <c r="E108" s="67"/>
      <c r="F108" s="67" t="s">
        <v>170</v>
      </c>
      <c r="G108" s="67" t="s">
        <v>371</v>
      </c>
      <c r="H108" s="67"/>
      <c r="I108" s="67">
        <v>1</v>
      </c>
      <c r="J108" s="67">
        <v>0.58479532163742698</v>
      </c>
      <c r="K108" s="67"/>
      <c r="L108" s="67"/>
      <c r="M108" s="67"/>
      <c r="N108" s="67"/>
      <c r="O108" s="67">
        <v>4.2018000000000004</v>
      </c>
      <c r="P108" s="67">
        <v>1.49E-2</v>
      </c>
      <c r="Q108" s="67">
        <v>2.03219444444444</v>
      </c>
      <c r="R108" s="67"/>
      <c r="S108" s="67">
        <v>1</v>
      </c>
      <c r="T108" s="67"/>
      <c r="U108" s="67">
        <v>25</v>
      </c>
      <c r="V108" s="67">
        <v>0.5</v>
      </c>
      <c r="W108" s="67"/>
      <c r="X108" s="67"/>
      <c r="Y108" s="67"/>
      <c r="Z108" s="67"/>
      <c r="AA108" s="67"/>
      <c r="AB108" s="67">
        <v>43</v>
      </c>
      <c r="AC108" s="67" t="s">
        <v>507</v>
      </c>
      <c r="AD108" s="67" t="s">
        <v>508</v>
      </c>
      <c r="AE108" s="67" t="s">
        <v>456</v>
      </c>
      <c r="AF108" s="67" t="s">
        <v>509</v>
      </c>
      <c r="AG108" s="67" t="s">
        <v>510</v>
      </c>
      <c r="AH108" s="67" t="s">
        <v>424</v>
      </c>
      <c r="AI108" s="67" t="s">
        <v>457</v>
      </c>
      <c r="AJ108" s="67"/>
      <c r="AK108" s="67" t="s">
        <v>456</v>
      </c>
      <c r="AL108" s="67"/>
      <c r="AM108" s="67" t="s">
        <v>420</v>
      </c>
      <c r="AN108" s="67">
        <v>1</v>
      </c>
      <c r="AO108" s="67">
        <f>Table11[[#This Row],[*EMISSIONS~ELCCH4]]/25</f>
        <v>0</v>
      </c>
    </row>
    <row r="109" spans="2:41">
      <c r="B109" s="67"/>
      <c r="C109" s="67"/>
      <c r="D109" s="67" t="s">
        <v>28</v>
      </c>
      <c r="E109" s="67"/>
      <c r="F109" s="67" t="s">
        <v>170</v>
      </c>
      <c r="G109" s="67" t="s">
        <v>372</v>
      </c>
      <c r="H109" s="67"/>
      <c r="I109" s="67">
        <v>1</v>
      </c>
      <c r="J109" s="67">
        <v>0.57803468208092501</v>
      </c>
      <c r="K109" s="67"/>
      <c r="L109" s="67"/>
      <c r="M109" s="67"/>
      <c r="N109" s="67"/>
      <c r="O109" s="67">
        <v>3.7816200000000002</v>
      </c>
      <c r="P109" s="67">
        <v>1.49E-2</v>
      </c>
      <c r="Q109" s="67">
        <v>2.59466944444444</v>
      </c>
      <c r="R109" s="67"/>
      <c r="S109" s="67">
        <v>1</v>
      </c>
      <c r="T109" s="67"/>
      <c r="U109" s="67">
        <v>25</v>
      </c>
      <c r="V109" s="67">
        <v>0.5</v>
      </c>
      <c r="W109" s="67"/>
      <c r="X109" s="67"/>
      <c r="Y109" s="67"/>
      <c r="Z109" s="67"/>
      <c r="AA109" s="67"/>
      <c r="AB109" s="67">
        <v>43</v>
      </c>
      <c r="AC109" s="67" t="s">
        <v>507</v>
      </c>
      <c r="AD109" s="67" t="s">
        <v>508</v>
      </c>
      <c r="AE109" s="67" t="s">
        <v>456</v>
      </c>
      <c r="AF109" s="67" t="s">
        <v>509</v>
      </c>
      <c r="AG109" s="67" t="s">
        <v>510</v>
      </c>
      <c r="AH109" s="67" t="s">
        <v>424</v>
      </c>
      <c r="AI109" s="67" t="s">
        <v>457</v>
      </c>
      <c r="AJ109" s="67"/>
      <c r="AK109" s="67" t="s">
        <v>456</v>
      </c>
      <c r="AL109" s="67"/>
      <c r="AM109" s="67" t="s">
        <v>420</v>
      </c>
      <c r="AN109" s="67">
        <v>1</v>
      </c>
      <c r="AO109" s="67">
        <f>Table11[[#This Row],[*EMISSIONS~ELCCH4]]/25</f>
        <v>0</v>
      </c>
    </row>
    <row r="110" spans="2:41">
      <c r="B110" s="67"/>
      <c r="C110" s="67"/>
      <c r="D110" s="67"/>
      <c r="E110" s="67"/>
      <c r="F110" s="67" t="s">
        <v>170</v>
      </c>
      <c r="G110" s="67" t="s">
        <v>373</v>
      </c>
      <c r="H110" s="67"/>
      <c r="I110" s="67">
        <v>1</v>
      </c>
      <c r="J110" s="67">
        <v>0.57142857142857095</v>
      </c>
      <c r="K110" s="67"/>
      <c r="L110" s="67"/>
      <c r="M110" s="67"/>
      <c r="N110" s="67"/>
      <c r="O110" s="67">
        <v>3.4034580000000001</v>
      </c>
      <c r="P110" s="67">
        <v>1.49E-2</v>
      </c>
      <c r="Q110" s="67">
        <v>2.9560358333333299</v>
      </c>
      <c r="R110" s="67"/>
      <c r="S110" s="67">
        <v>1</v>
      </c>
      <c r="T110" s="67"/>
      <c r="U110" s="67">
        <v>25</v>
      </c>
      <c r="V110" s="67">
        <v>0.5</v>
      </c>
      <c r="W110" s="67"/>
      <c r="X110" s="67"/>
      <c r="Y110" s="67"/>
      <c r="Z110" s="67"/>
      <c r="AA110" s="67"/>
      <c r="AB110" s="67">
        <v>43</v>
      </c>
      <c r="AC110" s="67" t="s">
        <v>507</v>
      </c>
      <c r="AD110" s="67" t="s">
        <v>508</v>
      </c>
      <c r="AE110" s="67" t="s">
        <v>456</v>
      </c>
      <c r="AF110" s="67" t="s">
        <v>509</v>
      </c>
      <c r="AG110" s="67" t="s">
        <v>510</v>
      </c>
      <c r="AH110" s="67" t="s">
        <v>424</v>
      </c>
      <c r="AI110" s="67" t="s">
        <v>457</v>
      </c>
      <c r="AJ110" s="67"/>
      <c r="AK110" s="67" t="s">
        <v>456</v>
      </c>
      <c r="AL110" s="67"/>
      <c r="AM110" s="67" t="s">
        <v>420</v>
      </c>
      <c r="AN110" s="67">
        <v>1</v>
      </c>
      <c r="AO110" s="67">
        <f>Table11[[#This Row],[*EMISSIONS~ELCCH4]]/25</f>
        <v>0</v>
      </c>
    </row>
    <row r="111" spans="2:41">
      <c r="B111" s="67" t="s">
        <v>511</v>
      </c>
      <c r="C111" s="67" t="s">
        <v>512</v>
      </c>
      <c r="D111" s="67" t="s">
        <v>340</v>
      </c>
      <c r="E111" s="67" t="s">
        <v>32</v>
      </c>
      <c r="F111" s="67" t="s">
        <v>170</v>
      </c>
      <c r="G111" s="67" t="s">
        <v>363</v>
      </c>
      <c r="H111" s="67">
        <v>2025</v>
      </c>
      <c r="I111" s="67">
        <v>1</v>
      </c>
      <c r="J111" s="67">
        <v>0.28571428571428598</v>
      </c>
      <c r="K111" s="67"/>
      <c r="L111" s="67"/>
      <c r="M111" s="67"/>
      <c r="N111" s="67"/>
      <c r="O111" s="67">
        <v>5.2149999999999999</v>
      </c>
      <c r="P111" s="67">
        <v>1.49E-2</v>
      </c>
      <c r="Q111" s="67">
        <v>6.8291666666666702</v>
      </c>
      <c r="R111" s="67">
        <v>3.1536000000000002E-2</v>
      </c>
      <c r="S111" s="67">
        <v>1</v>
      </c>
      <c r="T111" s="67">
        <v>1</v>
      </c>
      <c r="U111" s="67">
        <v>25</v>
      </c>
      <c r="V111" s="67">
        <v>0.5</v>
      </c>
      <c r="W111" s="67"/>
      <c r="X111" s="67"/>
      <c r="Y111" s="67"/>
      <c r="Z111" s="67"/>
      <c r="AA111" s="67"/>
      <c r="AB111" s="67">
        <v>42</v>
      </c>
      <c r="AC111" s="67" t="s">
        <v>513</v>
      </c>
      <c r="AD111" s="67" t="s">
        <v>508</v>
      </c>
      <c r="AE111" s="67" t="s">
        <v>456</v>
      </c>
      <c r="AF111" s="67" t="s">
        <v>162</v>
      </c>
      <c r="AG111" s="67" t="s">
        <v>510</v>
      </c>
      <c r="AH111" s="67" t="s">
        <v>424</v>
      </c>
      <c r="AI111" s="67" t="s">
        <v>457</v>
      </c>
      <c r="AJ111" s="67"/>
      <c r="AK111" s="67" t="s">
        <v>456</v>
      </c>
      <c r="AL111" s="67"/>
      <c r="AM111" s="67" t="s">
        <v>420</v>
      </c>
      <c r="AN111" s="67">
        <v>2</v>
      </c>
      <c r="AO111" s="67">
        <f>Table11[[#This Row],[*EMISSIONS~ELCCH4]]/25</f>
        <v>0</v>
      </c>
    </row>
    <row r="112" spans="2:41">
      <c r="B112" s="67"/>
      <c r="C112" s="67"/>
      <c r="D112" s="67" t="s">
        <v>28</v>
      </c>
      <c r="E112" s="67"/>
      <c r="F112" s="67" t="s">
        <v>170</v>
      </c>
      <c r="G112" s="67" t="s">
        <v>371</v>
      </c>
      <c r="H112" s="67"/>
      <c r="I112" s="67">
        <v>1</v>
      </c>
      <c r="J112" s="67">
        <v>0.27777777777777801</v>
      </c>
      <c r="K112" s="67"/>
      <c r="L112" s="67"/>
      <c r="M112" s="67"/>
      <c r="N112" s="67"/>
      <c r="O112" s="67">
        <v>4.9020999999999999</v>
      </c>
      <c r="P112" s="67">
        <v>1.49E-2</v>
      </c>
      <c r="Q112" s="67">
        <v>6.62222222222222</v>
      </c>
      <c r="R112" s="67"/>
      <c r="S112" s="67">
        <v>1</v>
      </c>
      <c r="T112" s="67"/>
      <c r="U112" s="67">
        <v>25</v>
      </c>
      <c r="V112" s="67">
        <v>0.5</v>
      </c>
      <c r="W112" s="67"/>
      <c r="X112" s="67"/>
      <c r="Y112" s="67"/>
      <c r="Z112" s="67"/>
      <c r="AA112" s="67"/>
      <c r="AB112" s="67">
        <v>42</v>
      </c>
      <c r="AC112" s="67" t="s">
        <v>513</v>
      </c>
      <c r="AD112" s="67" t="s">
        <v>508</v>
      </c>
      <c r="AE112" s="67" t="s">
        <v>456</v>
      </c>
      <c r="AF112" s="67" t="s">
        <v>162</v>
      </c>
      <c r="AG112" s="67" t="s">
        <v>510</v>
      </c>
      <c r="AH112" s="67" t="s">
        <v>424</v>
      </c>
      <c r="AI112" s="67" t="s">
        <v>457</v>
      </c>
      <c r="AJ112" s="67"/>
      <c r="AK112" s="67" t="s">
        <v>456</v>
      </c>
      <c r="AL112" s="67"/>
      <c r="AM112" s="67" t="s">
        <v>420</v>
      </c>
      <c r="AN112" s="67">
        <v>2</v>
      </c>
      <c r="AO112" s="67">
        <f>Table11[[#This Row],[*EMISSIONS~ELCCH4]]/25</f>
        <v>0</v>
      </c>
    </row>
    <row r="113" spans="2:41">
      <c r="B113" s="67"/>
      <c r="C113" s="67"/>
      <c r="D113" s="67"/>
      <c r="E113" s="67"/>
      <c r="F113" s="67" t="s">
        <v>170</v>
      </c>
      <c r="G113" s="67" t="s">
        <v>372</v>
      </c>
      <c r="H113" s="67"/>
      <c r="I113" s="67">
        <v>1</v>
      </c>
      <c r="J113" s="67">
        <v>0.26315789473684198</v>
      </c>
      <c r="K113" s="67"/>
      <c r="L113" s="67"/>
      <c r="M113" s="67"/>
      <c r="N113" s="67"/>
      <c r="O113" s="67">
        <v>4.4118899999999996</v>
      </c>
      <c r="P113" s="67">
        <v>1.49E-2</v>
      </c>
      <c r="Q113" s="67">
        <v>7.6569444444444503</v>
      </c>
      <c r="R113" s="67"/>
      <c r="S113" s="67">
        <v>1</v>
      </c>
      <c r="T113" s="67"/>
      <c r="U113" s="67">
        <v>25</v>
      </c>
      <c r="V113" s="67">
        <v>0.5</v>
      </c>
      <c r="W113" s="67"/>
      <c r="X113" s="67"/>
      <c r="Y113" s="67"/>
      <c r="Z113" s="67"/>
      <c r="AA113" s="67"/>
      <c r="AB113" s="67">
        <v>42</v>
      </c>
      <c r="AC113" s="67" t="s">
        <v>513</v>
      </c>
      <c r="AD113" s="67" t="s">
        <v>508</v>
      </c>
      <c r="AE113" s="67" t="s">
        <v>456</v>
      </c>
      <c r="AF113" s="67" t="s">
        <v>162</v>
      </c>
      <c r="AG113" s="67" t="s">
        <v>510</v>
      </c>
      <c r="AH113" s="67" t="s">
        <v>424</v>
      </c>
      <c r="AI113" s="67" t="s">
        <v>457</v>
      </c>
      <c r="AJ113" s="67"/>
      <c r="AK113" s="67" t="s">
        <v>456</v>
      </c>
      <c r="AL113" s="67"/>
      <c r="AM113" s="67" t="s">
        <v>420</v>
      </c>
      <c r="AN113" s="67">
        <v>2</v>
      </c>
      <c r="AO113" s="67">
        <f>Table11[[#This Row],[*EMISSIONS~ELCCH4]]/25</f>
        <v>0</v>
      </c>
    </row>
    <row r="114" spans="2:41">
      <c r="B114" s="67"/>
      <c r="C114" s="67"/>
      <c r="D114" s="67"/>
      <c r="E114" s="67"/>
      <c r="F114" s="67" t="s">
        <v>170</v>
      </c>
      <c r="G114" s="67" t="s">
        <v>373</v>
      </c>
      <c r="H114" s="67"/>
      <c r="I114" s="67">
        <v>1</v>
      </c>
      <c r="J114" s="67">
        <v>0.24390243902438999</v>
      </c>
      <c r="K114" s="67"/>
      <c r="L114" s="67"/>
      <c r="M114" s="67"/>
      <c r="N114" s="67"/>
      <c r="O114" s="67">
        <v>3.970701</v>
      </c>
      <c r="P114" s="67">
        <v>1.49E-2</v>
      </c>
      <c r="Q114" s="67">
        <v>8.0708333333333293</v>
      </c>
      <c r="R114" s="67"/>
      <c r="S114" s="67">
        <v>1</v>
      </c>
      <c r="T114" s="67"/>
      <c r="U114" s="67">
        <v>25</v>
      </c>
      <c r="V114" s="67">
        <v>0.5</v>
      </c>
      <c r="W114" s="67"/>
      <c r="X114" s="67"/>
      <c r="Y114" s="67"/>
      <c r="Z114" s="67"/>
      <c r="AA114" s="67"/>
      <c r="AB114" s="67">
        <v>42</v>
      </c>
      <c r="AC114" s="67" t="s">
        <v>513</v>
      </c>
      <c r="AD114" s="67" t="s">
        <v>508</v>
      </c>
      <c r="AE114" s="67" t="s">
        <v>456</v>
      </c>
      <c r="AF114" s="67" t="s">
        <v>162</v>
      </c>
      <c r="AG114" s="67" t="s">
        <v>510</v>
      </c>
      <c r="AH114" s="67" t="s">
        <v>424</v>
      </c>
      <c r="AI114" s="67" t="s">
        <v>457</v>
      </c>
      <c r="AJ114" s="67"/>
      <c r="AK114" s="67" t="s">
        <v>456</v>
      </c>
      <c r="AL114" s="67"/>
      <c r="AM114" s="67" t="s">
        <v>420</v>
      </c>
      <c r="AN114" s="67">
        <v>2</v>
      </c>
      <c r="AO114" s="67">
        <f>Table11[[#This Row],[*EMISSIONS~ELCCH4]]/25</f>
        <v>0</v>
      </c>
    </row>
    <row r="115" spans="2:41">
      <c r="B115" s="67" t="s">
        <v>514</v>
      </c>
      <c r="C115" s="67" t="s">
        <v>515</v>
      </c>
      <c r="D115" s="67" t="s">
        <v>28</v>
      </c>
      <c r="E115" s="67" t="s">
        <v>32</v>
      </c>
      <c r="F115" s="67" t="s">
        <v>170</v>
      </c>
      <c r="G115" s="67" t="s">
        <v>363</v>
      </c>
      <c r="H115" s="67">
        <v>2025</v>
      </c>
      <c r="I115" s="67">
        <v>0.98</v>
      </c>
      <c r="J115" s="67"/>
      <c r="K115" s="67"/>
      <c r="L115" s="67"/>
      <c r="M115" s="67"/>
      <c r="N115" s="67"/>
      <c r="O115" s="67">
        <v>1.1174999999999999</v>
      </c>
      <c r="P115" s="67">
        <v>8.1949999999999992E-3</v>
      </c>
      <c r="Q115" s="67">
        <v>1.6555555555555601</v>
      </c>
      <c r="R115" s="67">
        <v>3.1536000000000002E-2</v>
      </c>
      <c r="S115" s="67">
        <v>0.99</v>
      </c>
      <c r="T115" s="67">
        <v>1</v>
      </c>
      <c r="U115" s="67">
        <v>20</v>
      </c>
      <c r="V115" s="67">
        <v>0.5</v>
      </c>
      <c r="W115" s="67"/>
      <c r="X115" s="67"/>
      <c r="Y115" s="67"/>
      <c r="Z115" s="67"/>
      <c r="AA115" s="67"/>
      <c r="AB115" s="67">
        <v>44</v>
      </c>
      <c r="AC115" s="67" t="s">
        <v>516</v>
      </c>
      <c r="AD115" s="67" t="s">
        <v>2213</v>
      </c>
      <c r="AE115" s="67" t="s">
        <v>456</v>
      </c>
      <c r="AF115" s="67" t="s">
        <v>162</v>
      </c>
      <c r="AG115" s="67" t="s">
        <v>28</v>
      </c>
      <c r="AH115" s="67" t="s">
        <v>424</v>
      </c>
      <c r="AI115" s="67" t="s">
        <v>457</v>
      </c>
      <c r="AJ115" s="67"/>
      <c r="AK115" s="67" t="s">
        <v>458</v>
      </c>
      <c r="AL115" s="67">
        <v>0.99</v>
      </c>
      <c r="AM115" s="67" t="s">
        <v>420</v>
      </c>
      <c r="AN115" s="67">
        <v>1</v>
      </c>
      <c r="AO115" s="67">
        <f>Table11[[#This Row],[*EMISSIONS~ELCCH4]]/25</f>
        <v>0</v>
      </c>
    </row>
    <row r="116" spans="2:41">
      <c r="B116" s="67"/>
      <c r="C116" s="67"/>
      <c r="D116" s="67"/>
      <c r="E116" s="67"/>
      <c r="F116" s="67" t="s">
        <v>170</v>
      </c>
      <c r="G116" s="67" t="s">
        <v>371</v>
      </c>
      <c r="H116" s="67"/>
      <c r="I116" s="67">
        <v>0.99</v>
      </c>
      <c r="J116" s="67"/>
      <c r="K116" s="67"/>
      <c r="L116" s="67"/>
      <c r="M116" s="67"/>
      <c r="N116" s="67"/>
      <c r="O116" s="67">
        <v>1.1174999999999999</v>
      </c>
      <c r="P116" s="67">
        <v>7.9714999999999994E-3</v>
      </c>
      <c r="Q116" s="67">
        <v>1.8625</v>
      </c>
      <c r="R116" s="67"/>
      <c r="S116" s="67">
        <v>0.99</v>
      </c>
      <c r="T116" s="67"/>
      <c r="U116" s="67">
        <v>20</v>
      </c>
      <c r="V116" s="67">
        <v>0.5</v>
      </c>
      <c r="W116" s="67"/>
      <c r="X116" s="67"/>
      <c r="Y116" s="67"/>
      <c r="Z116" s="67"/>
      <c r="AA116" s="67"/>
      <c r="AB116" s="67">
        <v>44</v>
      </c>
      <c r="AC116" s="67" t="s">
        <v>516</v>
      </c>
      <c r="AD116" s="67" t="s">
        <v>159</v>
      </c>
      <c r="AE116" s="67" t="s">
        <v>456</v>
      </c>
      <c r="AF116" s="67" t="s">
        <v>162</v>
      </c>
      <c r="AG116" s="67" t="s">
        <v>28</v>
      </c>
      <c r="AH116" s="67" t="s">
        <v>424</v>
      </c>
      <c r="AI116" s="67" t="s">
        <v>457</v>
      </c>
      <c r="AJ116" s="67"/>
      <c r="AK116" s="67" t="s">
        <v>458</v>
      </c>
      <c r="AL116" s="67">
        <v>0.99</v>
      </c>
      <c r="AM116" s="67" t="s">
        <v>420</v>
      </c>
      <c r="AN116" s="67">
        <v>1</v>
      </c>
      <c r="AO116" s="67">
        <f>Table11[[#This Row],[*EMISSIONS~ELCCH4]]/25</f>
        <v>0</v>
      </c>
    </row>
    <row r="117" spans="2:41">
      <c r="B117" s="67"/>
      <c r="C117" s="67"/>
      <c r="D117" s="67"/>
      <c r="E117" s="67"/>
      <c r="F117" s="67" t="s">
        <v>170</v>
      </c>
      <c r="G117" s="67" t="s">
        <v>372</v>
      </c>
      <c r="H117" s="67"/>
      <c r="I117" s="67">
        <v>0.99</v>
      </c>
      <c r="J117" s="67"/>
      <c r="K117" s="67"/>
      <c r="L117" s="67"/>
      <c r="M117" s="67"/>
      <c r="N117" s="67"/>
      <c r="O117" s="67">
        <v>1.0429999999999999</v>
      </c>
      <c r="P117" s="67">
        <v>7.5989999999999999E-3</v>
      </c>
      <c r="Q117" s="67">
        <v>2.0694444444444402</v>
      </c>
      <c r="R117" s="67"/>
      <c r="S117" s="67">
        <v>0.99</v>
      </c>
      <c r="T117" s="67"/>
      <c r="U117" s="67">
        <v>20</v>
      </c>
      <c r="V117" s="67">
        <v>0.5</v>
      </c>
      <c r="W117" s="67"/>
      <c r="X117" s="67"/>
      <c r="Y117" s="67"/>
      <c r="Z117" s="67"/>
      <c r="AA117" s="67"/>
      <c r="AB117" s="67">
        <v>44</v>
      </c>
      <c r="AC117" s="67" t="s">
        <v>516</v>
      </c>
      <c r="AD117" s="67" t="s">
        <v>159</v>
      </c>
      <c r="AE117" s="67" t="s">
        <v>456</v>
      </c>
      <c r="AF117" s="67" t="s">
        <v>162</v>
      </c>
      <c r="AG117" s="67" t="s">
        <v>28</v>
      </c>
      <c r="AH117" s="67" t="s">
        <v>424</v>
      </c>
      <c r="AI117" s="67" t="s">
        <v>457</v>
      </c>
      <c r="AJ117" s="67"/>
      <c r="AK117" s="67" t="s">
        <v>458</v>
      </c>
      <c r="AL117" s="67">
        <v>0.99</v>
      </c>
      <c r="AM117" s="67" t="s">
        <v>420</v>
      </c>
      <c r="AN117" s="67">
        <v>1</v>
      </c>
      <c r="AO117" s="67">
        <f>Table11[[#This Row],[*EMISSIONS~ELCCH4]]/25</f>
        <v>0</v>
      </c>
    </row>
    <row r="118" spans="2:41">
      <c r="B118" s="67"/>
      <c r="C118" s="67"/>
      <c r="D118" s="67"/>
      <c r="E118" s="67"/>
      <c r="F118" s="67" t="s">
        <v>170</v>
      </c>
      <c r="G118" s="67" t="s">
        <v>373</v>
      </c>
      <c r="H118" s="67"/>
      <c r="I118" s="67">
        <v>0.99</v>
      </c>
      <c r="J118" s="67"/>
      <c r="K118" s="67"/>
      <c r="L118" s="67"/>
      <c r="M118" s="67"/>
      <c r="N118" s="67"/>
      <c r="O118" s="67">
        <v>0.96850000000000003</v>
      </c>
      <c r="P118" s="67">
        <v>6.8539999999999998E-3</v>
      </c>
      <c r="Q118" s="67">
        <v>2.0694444444444402</v>
      </c>
      <c r="R118" s="67"/>
      <c r="S118" s="67">
        <v>0.99</v>
      </c>
      <c r="T118" s="67"/>
      <c r="U118" s="67">
        <v>20</v>
      </c>
      <c r="V118" s="67">
        <v>0.5</v>
      </c>
      <c r="W118" s="67"/>
      <c r="X118" s="67"/>
      <c r="Y118" s="67"/>
      <c r="Z118" s="67"/>
      <c r="AA118" s="67"/>
      <c r="AB118" s="67">
        <v>44</v>
      </c>
      <c r="AC118" s="67" t="s">
        <v>516</v>
      </c>
      <c r="AD118" s="67" t="s">
        <v>159</v>
      </c>
      <c r="AE118" s="67" t="s">
        <v>456</v>
      </c>
      <c r="AF118" s="67" t="s">
        <v>162</v>
      </c>
      <c r="AG118" s="67" t="s">
        <v>28</v>
      </c>
      <c r="AH118" s="67" t="s">
        <v>424</v>
      </c>
      <c r="AI118" s="67" t="s">
        <v>457</v>
      </c>
      <c r="AJ118" s="67"/>
      <c r="AK118" s="67" t="s">
        <v>458</v>
      </c>
      <c r="AL118" s="67">
        <v>0.99</v>
      </c>
      <c r="AM118" s="67" t="s">
        <v>420</v>
      </c>
      <c r="AN118" s="67">
        <v>1</v>
      </c>
      <c r="AO118" s="67">
        <f>Table11[[#This Row],[*EMISSIONS~ELCCH4]]/25</f>
        <v>0</v>
      </c>
    </row>
    <row r="119" spans="2:41">
      <c r="B119" s="67" t="s">
        <v>517</v>
      </c>
      <c r="C119" s="67" t="s">
        <v>518</v>
      </c>
      <c r="D119" s="67" t="s">
        <v>339</v>
      </c>
      <c r="E119" s="67" t="s">
        <v>32</v>
      </c>
      <c r="F119" s="67" t="s">
        <v>170</v>
      </c>
      <c r="G119" s="67" t="s">
        <v>363</v>
      </c>
      <c r="H119" s="67">
        <v>2025</v>
      </c>
      <c r="I119" s="67">
        <v>1.03</v>
      </c>
      <c r="J119" s="67"/>
      <c r="K119" s="67"/>
      <c r="L119" s="67"/>
      <c r="M119" s="67"/>
      <c r="N119" s="67"/>
      <c r="O119" s="67">
        <v>0.44700000000000001</v>
      </c>
      <c r="P119" s="67">
        <v>1.49E-2</v>
      </c>
      <c r="Q119" s="67">
        <v>2.2763888888888899</v>
      </c>
      <c r="R119" s="67">
        <v>3.1536000000000002E-2</v>
      </c>
      <c r="S119" s="67">
        <v>0.99</v>
      </c>
      <c r="T119" s="67">
        <v>1</v>
      </c>
      <c r="U119" s="67">
        <v>25</v>
      </c>
      <c r="V119" s="67">
        <v>0.5</v>
      </c>
      <c r="W119" s="67">
        <v>10</v>
      </c>
      <c r="X119" s="67">
        <v>3</v>
      </c>
      <c r="Y119" s="67">
        <v>1</v>
      </c>
      <c r="Z119" s="67">
        <v>0.3</v>
      </c>
      <c r="AA119" s="67"/>
      <c r="AB119" s="67">
        <v>45</v>
      </c>
      <c r="AC119" s="67" t="s">
        <v>519</v>
      </c>
      <c r="AD119" s="67" t="s">
        <v>159</v>
      </c>
      <c r="AE119" s="67" t="s">
        <v>456</v>
      </c>
      <c r="AF119" s="67" t="s">
        <v>406</v>
      </c>
      <c r="AG119" s="67" t="s">
        <v>136</v>
      </c>
      <c r="AH119" s="67" t="s">
        <v>424</v>
      </c>
      <c r="AI119" s="67" t="s">
        <v>457</v>
      </c>
      <c r="AJ119" s="67"/>
      <c r="AK119" s="67" t="s">
        <v>458</v>
      </c>
      <c r="AL119" s="67">
        <v>0.99</v>
      </c>
      <c r="AM119" s="67" t="s">
        <v>420</v>
      </c>
      <c r="AN119" s="67">
        <v>1</v>
      </c>
      <c r="AO119" s="67">
        <f>Table11[[#This Row],[*EMISSIONS~ELCCH4]]/25</f>
        <v>0.12</v>
      </c>
    </row>
    <row r="120" spans="2:41">
      <c r="B120" s="67"/>
      <c r="C120" s="67"/>
      <c r="D120" s="67"/>
      <c r="E120" s="67"/>
      <c r="F120" s="67" t="s">
        <v>170</v>
      </c>
      <c r="G120" s="67" t="s">
        <v>371</v>
      </c>
      <c r="H120" s="67"/>
      <c r="I120" s="67">
        <v>1.03</v>
      </c>
      <c r="J120" s="67"/>
      <c r="K120" s="67"/>
      <c r="L120" s="67"/>
      <c r="M120" s="67"/>
      <c r="N120" s="67"/>
      <c r="O120" s="67">
        <v>0.44700000000000001</v>
      </c>
      <c r="P120" s="67">
        <v>1.45275E-2</v>
      </c>
      <c r="Q120" s="67">
        <v>2.2763888888888899</v>
      </c>
      <c r="R120" s="67"/>
      <c r="S120" s="67">
        <v>0.99</v>
      </c>
      <c r="T120" s="67"/>
      <c r="U120" s="67">
        <v>25</v>
      </c>
      <c r="V120" s="67">
        <v>0.5</v>
      </c>
      <c r="W120" s="67">
        <v>9</v>
      </c>
      <c r="X120" s="67">
        <v>3</v>
      </c>
      <c r="Y120" s="67">
        <v>1</v>
      </c>
      <c r="Z120" s="67">
        <v>0.3</v>
      </c>
      <c r="AA120" s="67"/>
      <c r="AB120" s="67">
        <v>45</v>
      </c>
      <c r="AC120" s="67" t="s">
        <v>519</v>
      </c>
      <c r="AD120" s="67" t="s">
        <v>159</v>
      </c>
      <c r="AE120" s="67" t="s">
        <v>456</v>
      </c>
      <c r="AF120" s="67" t="s">
        <v>406</v>
      </c>
      <c r="AG120" s="67" t="s">
        <v>136</v>
      </c>
      <c r="AH120" s="67" t="s">
        <v>424</v>
      </c>
      <c r="AI120" s="67" t="s">
        <v>457</v>
      </c>
      <c r="AJ120" s="67"/>
      <c r="AK120" s="67" t="s">
        <v>458</v>
      </c>
      <c r="AL120" s="67">
        <v>0.99</v>
      </c>
      <c r="AM120" s="67" t="s">
        <v>420</v>
      </c>
      <c r="AN120" s="67">
        <v>1</v>
      </c>
      <c r="AO120" s="67">
        <f>Table11[[#This Row],[*EMISSIONS~ELCCH4]]/25</f>
        <v>0.12</v>
      </c>
    </row>
    <row r="121" spans="2:41">
      <c r="B121" s="67"/>
      <c r="C121" s="67"/>
      <c r="D121" s="67"/>
      <c r="E121" s="67"/>
      <c r="F121" s="67" t="s">
        <v>170</v>
      </c>
      <c r="G121" s="67" t="s">
        <v>372</v>
      </c>
      <c r="H121" s="67"/>
      <c r="I121" s="67">
        <v>1.04</v>
      </c>
      <c r="J121" s="67"/>
      <c r="K121" s="67"/>
      <c r="L121" s="67"/>
      <c r="M121" s="67"/>
      <c r="N121" s="67"/>
      <c r="O121" s="67">
        <v>0.3725</v>
      </c>
      <c r="P121" s="67">
        <v>1.4154999999999999E-2</v>
      </c>
      <c r="Q121" s="67">
        <v>2.0694444444444402</v>
      </c>
      <c r="R121" s="67"/>
      <c r="S121" s="67">
        <v>0.99</v>
      </c>
      <c r="T121" s="67"/>
      <c r="U121" s="67">
        <v>25</v>
      </c>
      <c r="V121" s="67">
        <v>0.5</v>
      </c>
      <c r="W121" s="67">
        <v>7</v>
      </c>
      <c r="X121" s="67">
        <v>2</v>
      </c>
      <c r="Y121" s="67">
        <v>1</v>
      </c>
      <c r="Z121" s="67">
        <v>0.3</v>
      </c>
      <c r="AA121" s="67"/>
      <c r="AB121" s="67">
        <v>45</v>
      </c>
      <c r="AC121" s="67" t="s">
        <v>519</v>
      </c>
      <c r="AD121" s="67" t="s">
        <v>159</v>
      </c>
      <c r="AE121" s="67" t="s">
        <v>456</v>
      </c>
      <c r="AF121" s="67" t="s">
        <v>406</v>
      </c>
      <c r="AG121" s="67" t="s">
        <v>136</v>
      </c>
      <c r="AH121" s="67" t="s">
        <v>424</v>
      </c>
      <c r="AI121" s="67" t="s">
        <v>457</v>
      </c>
      <c r="AJ121" s="67"/>
      <c r="AK121" s="67" t="s">
        <v>458</v>
      </c>
      <c r="AL121" s="67">
        <v>0.99</v>
      </c>
      <c r="AM121" s="67" t="s">
        <v>420</v>
      </c>
      <c r="AN121" s="67">
        <v>1</v>
      </c>
      <c r="AO121" s="67">
        <f>Table11[[#This Row],[*EMISSIONS~ELCCH4]]/25</f>
        <v>0.08</v>
      </c>
    </row>
    <row r="122" spans="2:41">
      <c r="B122" s="67"/>
      <c r="C122" s="67"/>
      <c r="D122" s="67"/>
      <c r="E122" s="67"/>
      <c r="F122" s="67" t="s">
        <v>170</v>
      </c>
      <c r="G122" s="67" t="s">
        <v>373</v>
      </c>
      <c r="H122" s="67"/>
      <c r="I122" s="67">
        <v>1.04</v>
      </c>
      <c r="J122" s="67"/>
      <c r="K122" s="67"/>
      <c r="L122" s="67"/>
      <c r="M122" s="67"/>
      <c r="N122" s="67"/>
      <c r="O122" s="67">
        <v>0.3725</v>
      </c>
      <c r="P122" s="67">
        <v>1.2664999999999999E-2</v>
      </c>
      <c r="Q122" s="67">
        <v>2.0694444444444402</v>
      </c>
      <c r="R122" s="67"/>
      <c r="S122" s="67">
        <v>0.99</v>
      </c>
      <c r="T122" s="67"/>
      <c r="U122" s="67">
        <v>25</v>
      </c>
      <c r="V122" s="67">
        <v>0.5</v>
      </c>
      <c r="W122" s="67">
        <v>6</v>
      </c>
      <c r="X122" s="67">
        <v>2</v>
      </c>
      <c r="Y122" s="67">
        <v>1</v>
      </c>
      <c r="Z122" s="67">
        <v>0.3</v>
      </c>
      <c r="AA122" s="67"/>
      <c r="AB122" s="67">
        <v>45</v>
      </c>
      <c r="AC122" s="67" t="s">
        <v>519</v>
      </c>
      <c r="AD122" s="67" t="s">
        <v>159</v>
      </c>
      <c r="AE122" s="67" t="s">
        <v>456</v>
      </c>
      <c r="AF122" s="67" t="s">
        <v>406</v>
      </c>
      <c r="AG122" s="67" t="s">
        <v>136</v>
      </c>
      <c r="AH122" s="67" t="s">
        <v>424</v>
      </c>
      <c r="AI122" s="67" t="s">
        <v>457</v>
      </c>
      <c r="AJ122" s="67"/>
      <c r="AK122" s="67" t="s">
        <v>458</v>
      </c>
      <c r="AL122" s="67">
        <v>0.99</v>
      </c>
      <c r="AM122" s="67" t="s">
        <v>420</v>
      </c>
      <c r="AN122" s="67">
        <v>1</v>
      </c>
      <c r="AO122" s="67">
        <f>Table11[[#This Row],[*EMISSIONS~ELCCH4]]/25</f>
        <v>0.08</v>
      </c>
    </row>
    <row r="123" spans="2:41">
      <c r="B123" s="67" t="s">
        <v>520</v>
      </c>
      <c r="C123" s="67" t="s">
        <v>521</v>
      </c>
      <c r="D123" s="67" t="s">
        <v>180</v>
      </c>
      <c r="E123" s="67" t="s">
        <v>32</v>
      </c>
      <c r="F123" s="67" t="s">
        <v>170</v>
      </c>
      <c r="G123" s="67" t="s">
        <v>363</v>
      </c>
      <c r="H123" s="67">
        <v>2025</v>
      </c>
      <c r="I123" s="67">
        <v>0.95</v>
      </c>
      <c r="J123" s="67">
        <v>0.05</v>
      </c>
      <c r="K123" s="67">
        <v>0.58823529411764697</v>
      </c>
      <c r="L123" s="67"/>
      <c r="M123" s="67"/>
      <c r="N123" s="67"/>
      <c r="O123" s="67">
        <v>13.41</v>
      </c>
      <c r="P123" s="67">
        <v>0.14899999999999999</v>
      </c>
      <c r="Q123" s="67">
        <v>10.8645833333333</v>
      </c>
      <c r="R123" s="67">
        <v>3.1536000000000002E-2</v>
      </c>
      <c r="S123" s="67">
        <v>0.98</v>
      </c>
      <c r="T123" s="67">
        <v>1</v>
      </c>
      <c r="U123" s="67">
        <v>25</v>
      </c>
      <c r="V123" s="67">
        <v>4.5</v>
      </c>
      <c r="W123" s="67"/>
      <c r="X123" s="67"/>
      <c r="Y123" s="67"/>
      <c r="Z123" s="67"/>
      <c r="AA123" s="67"/>
      <c r="AB123" s="67">
        <v>47</v>
      </c>
      <c r="AC123" s="67" t="s">
        <v>522</v>
      </c>
      <c r="AD123" s="67" t="s">
        <v>160</v>
      </c>
      <c r="AE123" s="67" t="s">
        <v>456</v>
      </c>
      <c r="AF123" s="67" t="s">
        <v>509</v>
      </c>
      <c r="AG123" s="67" t="s">
        <v>196</v>
      </c>
      <c r="AH123" s="67" t="s">
        <v>424</v>
      </c>
      <c r="AI123" s="67" t="s">
        <v>457</v>
      </c>
      <c r="AJ123" s="67"/>
      <c r="AK123" s="67" t="s">
        <v>456</v>
      </c>
      <c r="AL123" s="67">
        <v>0.98</v>
      </c>
      <c r="AM123" s="67" t="s">
        <v>420</v>
      </c>
      <c r="AN123" s="67">
        <v>1</v>
      </c>
      <c r="AO123" s="67">
        <f>Table11[[#This Row],[*EMISSIONS~ELCCH4]]/25</f>
        <v>0</v>
      </c>
    </row>
    <row r="124" spans="2:41">
      <c r="B124" s="67"/>
      <c r="C124" s="67"/>
      <c r="D124" s="67" t="s">
        <v>216</v>
      </c>
      <c r="E124" s="67"/>
      <c r="F124" s="67" t="s">
        <v>170</v>
      </c>
      <c r="G124" s="67" t="s">
        <v>371</v>
      </c>
      <c r="H124" s="67"/>
      <c r="I124" s="67">
        <v>0.95</v>
      </c>
      <c r="J124" s="67">
        <v>0.05</v>
      </c>
      <c r="K124" s="67">
        <v>0.58823529411764697</v>
      </c>
      <c r="L124" s="67"/>
      <c r="M124" s="67"/>
      <c r="N124" s="67"/>
      <c r="O124" s="67">
        <v>13.41</v>
      </c>
      <c r="P124" s="67">
        <v>0.14899999999999999</v>
      </c>
      <c r="Q124" s="67">
        <v>11.3819444444444</v>
      </c>
      <c r="R124" s="67"/>
      <c r="S124" s="67">
        <v>0.98</v>
      </c>
      <c r="T124" s="67"/>
      <c r="U124" s="67">
        <v>25</v>
      </c>
      <c r="V124" s="67">
        <v>4.5</v>
      </c>
      <c r="W124" s="67"/>
      <c r="X124" s="67"/>
      <c r="Y124" s="67"/>
      <c r="Z124" s="67"/>
      <c r="AA124" s="67"/>
      <c r="AB124" s="67">
        <v>47</v>
      </c>
      <c r="AC124" s="67" t="s">
        <v>522</v>
      </c>
      <c r="AD124" s="67" t="s">
        <v>160</v>
      </c>
      <c r="AE124" s="67" t="s">
        <v>456</v>
      </c>
      <c r="AF124" s="67" t="s">
        <v>509</v>
      </c>
      <c r="AG124" s="67" t="s">
        <v>196</v>
      </c>
      <c r="AH124" s="67" t="s">
        <v>424</v>
      </c>
      <c r="AI124" s="67" t="s">
        <v>457</v>
      </c>
      <c r="AJ124" s="67"/>
      <c r="AK124" s="67" t="s">
        <v>456</v>
      </c>
      <c r="AL124" s="67">
        <v>0.98</v>
      </c>
      <c r="AM124" s="67" t="s">
        <v>420</v>
      </c>
      <c r="AN124" s="67">
        <v>1</v>
      </c>
      <c r="AO124" s="67">
        <f>Table11[[#This Row],[*EMISSIONS~ELCCH4]]/25</f>
        <v>0</v>
      </c>
    </row>
    <row r="125" spans="2:41">
      <c r="B125" s="67"/>
      <c r="C125" s="67"/>
      <c r="D125" s="67" t="s">
        <v>28</v>
      </c>
      <c r="E125" s="67"/>
      <c r="F125" s="67" t="s">
        <v>170</v>
      </c>
      <c r="G125" s="67" t="s">
        <v>372</v>
      </c>
      <c r="H125" s="67"/>
      <c r="I125" s="67">
        <v>0.95</v>
      </c>
      <c r="J125" s="67">
        <v>0.05</v>
      </c>
      <c r="K125" s="67">
        <v>0.58823529411764697</v>
      </c>
      <c r="L125" s="67"/>
      <c r="M125" s="67"/>
      <c r="N125" s="67"/>
      <c r="O125" s="67">
        <v>12.664999999999999</v>
      </c>
      <c r="P125" s="67">
        <v>0.14899999999999999</v>
      </c>
      <c r="Q125" s="67">
        <v>13.4513888888889</v>
      </c>
      <c r="R125" s="67"/>
      <c r="S125" s="67">
        <v>0.98</v>
      </c>
      <c r="T125" s="67"/>
      <c r="U125" s="67">
        <v>30</v>
      </c>
      <c r="V125" s="67">
        <v>4.5</v>
      </c>
      <c r="W125" s="67"/>
      <c r="X125" s="67"/>
      <c r="Y125" s="67"/>
      <c r="Z125" s="67"/>
      <c r="AA125" s="67"/>
      <c r="AB125" s="67">
        <v>47</v>
      </c>
      <c r="AC125" s="67" t="s">
        <v>522</v>
      </c>
      <c r="AD125" s="67" t="s">
        <v>160</v>
      </c>
      <c r="AE125" s="67" t="s">
        <v>456</v>
      </c>
      <c r="AF125" s="67" t="s">
        <v>509</v>
      </c>
      <c r="AG125" s="67" t="s">
        <v>196</v>
      </c>
      <c r="AH125" s="67" t="s">
        <v>424</v>
      </c>
      <c r="AI125" s="67" t="s">
        <v>457</v>
      </c>
      <c r="AJ125" s="67"/>
      <c r="AK125" s="67" t="s">
        <v>456</v>
      </c>
      <c r="AL125" s="67">
        <v>0.98</v>
      </c>
      <c r="AM125" s="67" t="s">
        <v>420</v>
      </c>
      <c r="AN125" s="67">
        <v>1</v>
      </c>
      <c r="AO125" s="67">
        <f>Table11[[#This Row],[*EMISSIONS~ELCCH4]]/25</f>
        <v>0</v>
      </c>
    </row>
    <row r="126" spans="2:41">
      <c r="B126" s="67"/>
      <c r="C126" s="67"/>
      <c r="D126" s="67"/>
      <c r="E126" s="67"/>
      <c r="F126" s="67" t="s">
        <v>170</v>
      </c>
      <c r="G126" s="67" t="s">
        <v>373</v>
      </c>
      <c r="H126" s="67"/>
      <c r="I126" s="67">
        <v>0.95</v>
      </c>
      <c r="J126" s="67">
        <v>0.05</v>
      </c>
      <c r="K126" s="67">
        <v>0.58823529411764697</v>
      </c>
      <c r="L126" s="67"/>
      <c r="M126" s="67"/>
      <c r="N126" s="67"/>
      <c r="O126" s="67">
        <v>11.92</v>
      </c>
      <c r="P126" s="67">
        <v>0.14899999999999999</v>
      </c>
      <c r="Q126" s="67">
        <v>15.0034722222222</v>
      </c>
      <c r="R126" s="67"/>
      <c r="S126" s="67">
        <v>0.98</v>
      </c>
      <c r="T126" s="67"/>
      <c r="U126" s="67">
        <v>30</v>
      </c>
      <c r="V126" s="67">
        <v>4.5</v>
      </c>
      <c r="W126" s="67"/>
      <c r="X126" s="67"/>
      <c r="Y126" s="67"/>
      <c r="Z126" s="67"/>
      <c r="AA126" s="67"/>
      <c r="AB126" s="67">
        <v>47</v>
      </c>
      <c r="AC126" s="67" t="s">
        <v>522</v>
      </c>
      <c r="AD126" s="67" t="s">
        <v>160</v>
      </c>
      <c r="AE126" s="67" t="s">
        <v>456</v>
      </c>
      <c r="AF126" s="67" t="s">
        <v>509</v>
      </c>
      <c r="AG126" s="67" t="s">
        <v>196</v>
      </c>
      <c r="AH126" s="67" t="s">
        <v>424</v>
      </c>
      <c r="AI126" s="67" t="s">
        <v>457</v>
      </c>
      <c r="AJ126" s="67"/>
      <c r="AK126" s="67" t="s">
        <v>456</v>
      </c>
      <c r="AL126" s="67">
        <v>0.98</v>
      </c>
      <c r="AM126" s="67" t="s">
        <v>420</v>
      </c>
      <c r="AN126" s="67">
        <v>1</v>
      </c>
      <c r="AO126" s="67">
        <f>Table11[[#This Row],[*EMISSIONS~ELCCH4]]/25</f>
        <v>0</v>
      </c>
    </row>
    <row r="127" spans="2:41">
      <c r="B127" s="67" t="s">
        <v>523</v>
      </c>
      <c r="C127" s="67" t="s">
        <v>524</v>
      </c>
      <c r="D127" s="67" t="s">
        <v>180</v>
      </c>
      <c r="E127" s="67" t="s">
        <v>32</v>
      </c>
      <c r="F127" s="67" t="s">
        <v>170</v>
      </c>
      <c r="G127" s="67" t="s">
        <v>363</v>
      </c>
      <c r="H127" s="67">
        <v>2025</v>
      </c>
      <c r="I127" s="67">
        <v>0.92</v>
      </c>
      <c r="J127" s="67">
        <v>0.08</v>
      </c>
      <c r="K127" s="67">
        <v>0.41152263374485598</v>
      </c>
      <c r="L127" s="67"/>
      <c r="M127" s="67"/>
      <c r="N127" s="67"/>
      <c r="O127" s="67">
        <v>10.43</v>
      </c>
      <c r="P127" s="67">
        <v>0.20860000000000001</v>
      </c>
      <c r="Q127" s="67">
        <v>14.4861111111111</v>
      </c>
      <c r="R127" s="67">
        <v>3.1536000000000002E-2</v>
      </c>
      <c r="S127" s="67">
        <v>0.98</v>
      </c>
      <c r="T127" s="67">
        <v>1</v>
      </c>
      <c r="U127" s="67">
        <v>25</v>
      </c>
      <c r="V127" s="67">
        <v>4.5</v>
      </c>
      <c r="W127" s="67"/>
      <c r="X127" s="67"/>
      <c r="Y127" s="67"/>
      <c r="Z127" s="67"/>
      <c r="AA127" s="67"/>
      <c r="AB127" s="67">
        <v>46</v>
      </c>
      <c r="AC127" s="67" t="s">
        <v>525</v>
      </c>
      <c r="AD127" s="67" t="s">
        <v>160</v>
      </c>
      <c r="AE127" s="67" t="s">
        <v>456</v>
      </c>
      <c r="AF127" s="67" t="s">
        <v>509</v>
      </c>
      <c r="AG127" s="67" t="s">
        <v>196</v>
      </c>
      <c r="AH127" s="67" t="s">
        <v>424</v>
      </c>
      <c r="AI127" s="67" t="s">
        <v>457</v>
      </c>
      <c r="AJ127" s="67"/>
      <c r="AK127" s="67" t="s">
        <v>456</v>
      </c>
      <c r="AL127" s="67">
        <v>0.98</v>
      </c>
      <c r="AM127" s="67" t="s">
        <v>420</v>
      </c>
      <c r="AN127" s="67">
        <v>2</v>
      </c>
      <c r="AO127" s="67">
        <f>Table11[[#This Row],[*EMISSIONS~ELCCH4]]/25</f>
        <v>0</v>
      </c>
    </row>
    <row r="128" spans="2:41">
      <c r="B128" s="67"/>
      <c r="C128" s="67"/>
      <c r="D128" s="67" t="s">
        <v>216</v>
      </c>
      <c r="E128" s="67"/>
      <c r="F128" s="67" t="s">
        <v>170</v>
      </c>
      <c r="G128" s="67" t="s">
        <v>371</v>
      </c>
      <c r="H128" s="67"/>
      <c r="I128" s="67">
        <v>0.92</v>
      </c>
      <c r="J128" s="67">
        <v>0.08</v>
      </c>
      <c r="K128" s="67">
        <v>0.41152263374485598</v>
      </c>
      <c r="L128" s="67"/>
      <c r="M128" s="67"/>
      <c r="N128" s="67"/>
      <c r="O128" s="67">
        <v>10.43</v>
      </c>
      <c r="P128" s="67">
        <v>0.20860000000000001</v>
      </c>
      <c r="Q128" s="67">
        <v>15.5208333333333</v>
      </c>
      <c r="R128" s="67"/>
      <c r="S128" s="67">
        <v>0.98</v>
      </c>
      <c r="T128" s="67"/>
      <c r="U128" s="67">
        <v>25</v>
      </c>
      <c r="V128" s="67">
        <v>4.5</v>
      </c>
      <c r="W128" s="67"/>
      <c r="X128" s="67"/>
      <c r="Y128" s="67"/>
      <c r="Z128" s="67"/>
      <c r="AA128" s="67"/>
      <c r="AB128" s="67">
        <v>46</v>
      </c>
      <c r="AC128" s="67" t="s">
        <v>525</v>
      </c>
      <c r="AD128" s="67" t="s">
        <v>160</v>
      </c>
      <c r="AE128" s="67" t="s">
        <v>456</v>
      </c>
      <c r="AF128" s="67" t="s">
        <v>509</v>
      </c>
      <c r="AG128" s="67" t="s">
        <v>196</v>
      </c>
      <c r="AH128" s="67" t="s">
        <v>424</v>
      </c>
      <c r="AI128" s="67" t="s">
        <v>457</v>
      </c>
      <c r="AJ128" s="67"/>
      <c r="AK128" s="67" t="s">
        <v>456</v>
      </c>
      <c r="AL128" s="67">
        <v>0.98</v>
      </c>
      <c r="AM128" s="67" t="s">
        <v>420</v>
      </c>
      <c r="AN128" s="67">
        <v>2</v>
      </c>
      <c r="AO128" s="67">
        <f>Table11[[#This Row],[*EMISSIONS~ELCCH4]]/25</f>
        <v>0</v>
      </c>
    </row>
    <row r="129" spans="2:41">
      <c r="B129" s="67"/>
      <c r="C129" s="67"/>
      <c r="D129" s="67" t="s">
        <v>28</v>
      </c>
      <c r="E129" s="67"/>
      <c r="F129" s="67" t="s">
        <v>170</v>
      </c>
      <c r="G129" s="67" t="s">
        <v>372</v>
      </c>
      <c r="H129" s="67"/>
      <c r="I129" s="67">
        <v>0.94</v>
      </c>
      <c r="J129" s="67">
        <v>6.0000000000000102E-2</v>
      </c>
      <c r="K129" s="67">
        <v>0.41152263374485598</v>
      </c>
      <c r="L129" s="67"/>
      <c r="M129" s="67"/>
      <c r="N129" s="67"/>
      <c r="O129" s="67">
        <v>9.6850000000000005</v>
      </c>
      <c r="P129" s="67">
        <v>0.16389999999999999</v>
      </c>
      <c r="Q129" s="67">
        <v>15.5208333333333</v>
      </c>
      <c r="R129" s="67"/>
      <c r="S129" s="67">
        <v>0.98</v>
      </c>
      <c r="T129" s="67"/>
      <c r="U129" s="67">
        <v>30</v>
      </c>
      <c r="V129" s="67">
        <v>4.5</v>
      </c>
      <c r="W129" s="67"/>
      <c r="X129" s="67"/>
      <c r="Y129" s="67"/>
      <c r="Z129" s="67"/>
      <c r="AA129" s="67"/>
      <c r="AB129" s="67">
        <v>46</v>
      </c>
      <c r="AC129" s="67" t="s">
        <v>525</v>
      </c>
      <c r="AD129" s="67" t="s">
        <v>160</v>
      </c>
      <c r="AE129" s="67" t="s">
        <v>456</v>
      </c>
      <c r="AF129" s="67" t="s">
        <v>509</v>
      </c>
      <c r="AG129" s="67" t="s">
        <v>196</v>
      </c>
      <c r="AH129" s="67" t="s">
        <v>424</v>
      </c>
      <c r="AI129" s="67" t="s">
        <v>457</v>
      </c>
      <c r="AJ129" s="67"/>
      <c r="AK129" s="67" t="s">
        <v>456</v>
      </c>
      <c r="AL129" s="67">
        <v>0.98</v>
      </c>
      <c r="AM129" s="67" t="s">
        <v>420</v>
      </c>
      <c r="AN129" s="67">
        <v>2</v>
      </c>
      <c r="AO129" s="67">
        <f>Table11[[#This Row],[*EMISSIONS~ELCCH4]]/25</f>
        <v>0</v>
      </c>
    </row>
    <row r="130" spans="2:41">
      <c r="B130" s="67"/>
      <c r="C130" s="67"/>
      <c r="D130" s="67"/>
      <c r="E130" s="67"/>
      <c r="F130" s="67" t="s">
        <v>170</v>
      </c>
      <c r="G130" s="67" t="s">
        <v>373</v>
      </c>
      <c r="H130" s="67"/>
      <c r="I130" s="67">
        <v>0.94</v>
      </c>
      <c r="J130" s="67">
        <v>6.0000000000000102E-2</v>
      </c>
      <c r="K130" s="67">
        <v>0.41152263374485598</v>
      </c>
      <c r="L130" s="67"/>
      <c r="M130" s="67"/>
      <c r="N130" s="67"/>
      <c r="O130" s="67">
        <v>9.6850000000000005</v>
      </c>
      <c r="P130" s="67">
        <v>0.14899999999999999</v>
      </c>
      <c r="Q130" s="67">
        <v>17.5902777777778</v>
      </c>
      <c r="R130" s="67"/>
      <c r="S130" s="67">
        <v>0.98</v>
      </c>
      <c r="T130" s="67"/>
      <c r="U130" s="67">
        <v>30</v>
      </c>
      <c r="V130" s="67">
        <v>4.5</v>
      </c>
      <c r="W130" s="67"/>
      <c r="X130" s="67"/>
      <c r="Y130" s="67"/>
      <c r="Z130" s="67"/>
      <c r="AA130" s="67"/>
      <c r="AB130" s="67">
        <v>46</v>
      </c>
      <c r="AC130" s="67" t="s">
        <v>525</v>
      </c>
      <c r="AD130" s="67" t="s">
        <v>160</v>
      </c>
      <c r="AE130" s="67" t="s">
        <v>456</v>
      </c>
      <c r="AF130" s="67" t="s">
        <v>509</v>
      </c>
      <c r="AG130" s="67" t="s">
        <v>196</v>
      </c>
      <c r="AH130" s="67" t="s">
        <v>424</v>
      </c>
      <c r="AI130" s="67" t="s">
        <v>457</v>
      </c>
      <c r="AJ130" s="67"/>
      <c r="AK130" s="67" t="s">
        <v>456</v>
      </c>
      <c r="AL130" s="67">
        <v>0.98</v>
      </c>
      <c r="AM130" s="67" t="s">
        <v>420</v>
      </c>
      <c r="AN130" s="67">
        <v>2</v>
      </c>
      <c r="AO130" s="67">
        <f>Table11[[#This Row],[*EMISSIONS~ELCCH4]]/25</f>
        <v>0</v>
      </c>
    </row>
    <row r="131" spans="2:41">
      <c r="B131" s="67" t="s">
        <v>526</v>
      </c>
      <c r="C131" s="67" t="s">
        <v>527</v>
      </c>
      <c r="D131" s="67" t="s">
        <v>180</v>
      </c>
      <c r="E131" s="67" t="s">
        <v>32</v>
      </c>
      <c r="F131" s="67" t="s">
        <v>170</v>
      </c>
      <c r="G131" s="67" t="s">
        <v>363</v>
      </c>
      <c r="H131" s="67">
        <v>2025</v>
      </c>
      <c r="I131" s="67">
        <v>0.92</v>
      </c>
      <c r="J131" s="67">
        <v>0.08</v>
      </c>
      <c r="K131" s="67">
        <v>0.89285714285714302</v>
      </c>
      <c r="L131" s="67"/>
      <c r="M131" s="67"/>
      <c r="N131" s="67"/>
      <c r="O131" s="67">
        <v>10.43</v>
      </c>
      <c r="P131" s="67">
        <v>0.20860000000000001</v>
      </c>
      <c r="Q131" s="67">
        <v>14.4861111111111</v>
      </c>
      <c r="R131" s="67">
        <v>3.1536000000000002E-2</v>
      </c>
      <c r="S131" s="67">
        <v>0.98</v>
      </c>
      <c r="T131" s="67">
        <v>1</v>
      </c>
      <c r="U131" s="67">
        <v>25</v>
      </c>
      <c r="V131" s="67">
        <v>4.5</v>
      </c>
      <c r="W131" s="67"/>
      <c r="X131" s="67"/>
      <c r="Y131" s="67"/>
      <c r="Z131" s="67"/>
      <c r="AA131" s="67"/>
      <c r="AB131" s="67">
        <v>48</v>
      </c>
      <c r="AC131" s="67" t="s">
        <v>528</v>
      </c>
      <c r="AD131" s="67" t="s">
        <v>160</v>
      </c>
      <c r="AE131" s="67" t="s">
        <v>456</v>
      </c>
      <c r="AF131" s="67" t="s">
        <v>162</v>
      </c>
      <c r="AG131" s="67" t="s">
        <v>196</v>
      </c>
      <c r="AH131" s="67" t="s">
        <v>424</v>
      </c>
      <c r="AI131" s="67" t="s">
        <v>457</v>
      </c>
      <c r="AJ131" s="67"/>
      <c r="AK131" s="67" t="s">
        <v>456</v>
      </c>
      <c r="AL131" s="67">
        <v>0.98</v>
      </c>
      <c r="AM131" s="67" t="s">
        <v>420</v>
      </c>
      <c r="AN131" s="67">
        <v>3</v>
      </c>
      <c r="AO131" s="67">
        <f>Table11[[#This Row],[*EMISSIONS~ELCCH4]]/25</f>
        <v>0</v>
      </c>
    </row>
    <row r="132" spans="2:41">
      <c r="B132" s="67"/>
      <c r="C132" s="67"/>
      <c r="D132" s="67" t="s">
        <v>28</v>
      </c>
      <c r="E132" s="67"/>
      <c r="F132" s="67" t="s">
        <v>170</v>
      </c>
      <c r="G132" s="67" t="s">
        <v>371</v>
      </c>
      <c r="H132" s="67"/>
      <c r="I132" s="67">
        <v>0.92</v>
      </c>
      <c r="J132" s="67">
        <v>0.08</v>
      </c>
      <c r="K132" s="67">
        <v>0.89285714285714302</v>
      </c>
      <c r="L132" s="67"/>
      <c r="M132" s="67"/>
      <c r="N132" s="67"/>
      <c r="O132" s="67">
        <v>10.43</v>
      </c>
      <c r="P132" s="67">
        <v>0.20860000000000001</v>
      </c>
      <c r="Q132" s="67">
        <v>15.5208333333333</v>
      </c>
      <c r="R132" s="67"/>
      <c r="S132" s="67">
        <v>0.98</v>
      </c>
      <c r="T132" s="67"/>
      <c r="U132" s="67">
        <v>25</v>
      </c>
      <c r="V132" s="67">
        <v>4.5</v>
      </c>
      <c r="W132" s="67"/>
      <c r="X132" s="67"/>
      <c r="Y132" s="67"/>
      <c r="Z132" s="67"/>
      <c r="AA132" s="67"/>
      <c r="AB132" s="67">
        <v>48</v>
      </c>
      <c r="AC132" s="67" t="s">
        <v>528</v>
      </c>
      <c r="AD132" s="67" t="s">
        <v>160</v>
      </c>
      <c r="AE132" s="67" t="s">
        <v>456</v>
      </c>
      <c r="AF132" s="67" t="s">
        <v>162</v>
      </c>
      <c r="AG132" s="67" t="s">
        <v>196</v>
      </c>
      <c r="AH132" s="67" t="s">
        <v>424</v>
      </c>
      <c r="AI132" s="67" t="s">
        <v>457</v>
      </c>
      <c r="AJ132" s="67"/>
      <c r="AK132" s="67" t="s">
        <v>456</v>
      </c>
      <c r="AL132" s="67">
        <v>0.98</v>
      </c>
      <c r="AM132" s="67" t="s">
        <v>420</v>
      </c>
      <c r="AN132" s="67">
        <v>3</v>
      </c>
      <c r="AO132" s="67">
        <f>Table11[[#This Row],[*EMISSIONS~ELCCH4]]/25</f>
        <v>0</v>
      </c>
    </row>
    <row r="133" spans="2:41">
      <c r="B133" s="67"/>
      <c r="C133" s="67"/>
      <c r="D133" s="67"/>
      <c r="E133" s="67"/>
      <c r="F133" s="67" t="s">
        <v>170</v>
      </c>
      <c r="G133" s="67" t="s">
        <v>372</v>
      </c>
      <c r="H133" s="67"/>
      <c r="I133" s="67">
        <v>0.94</v>
      </c>
      <c r="J133" s="67">
        <v>6.0000000000000102E-2</v>
      </c>
      <c r="K133" s="67">
        <v>0.89285714285714302</v>
      </c>
      <c r="L133" s="67"/>
      <c r="M133" s="67"/>
      <c r="N133" s="67"/>
      <c r="O133" s="67">
        <v>9.6850000000000005</v>
      </c>
      <c r="P133" s="67">
        <v>0.16389999999999999</v>
      </c>
      <c r="Q133" s="67">
        <v>15.5208333333333</v>
      </c>
      <c r="R133" s="67"/>
      <c r="S133" s="67">
        <v>0.98</v>
      </c>
      <c r="T133" s="67"/>
      <c r="U133" s="67">
        <v>30</v>
      </c>
      <c r="V133" s="67">
        <v>4.5</v>
      </c>
      <c r="W133" s="67"/>
      <c r="X133" s="67"/>
      <c r="Y133" s="67"/>
      <c r="Z133" s="67"/>
      <c r="AA133" s="67"/>
      <c r="AB133" s="67">
        <v>48</v>
      </c>
      <c r="AC133" s="67" t="s">
        <v>528</v>
      </c>
      <c r="AD133" s="67" t="s">
        <v>160</v>
      </c>
      <c r="AE133" s="67" t="s">
        <v>456</v>
      </c>
      <c r="AF133" s="67" t="s">
        <v>162</v>
      </c>
      <c r="AG133" s="67" t="s">
        <v>196</v>
      </c>
      <c r="AH133" s="67" t="s">
        <v>424</v>
      </c>
      <c r="AI133" s="67" t="s">
        <v>457</v>
      </c>
      <c r="AJ133" s="67"/>
      <c r="AK133" s="67" t="s">
        <v>456</v>
      </c>
      <c r="AL133" s="67">
        <v>0.98</v>
      </c>
      <c r="AM133" s="67" t="s">
        <v>420</v>
      </c>
      <c r="AN133" s="67">
        <v>3</v>
      </c>
      <c r="AO133" s="67">
        <f>Table11[[#This Row],[*EMISSIONS~ELCCH4]]/25</f>
        <v>0</v>
      </c>
    </row>
    <row r="134" spans="2:41">
      <c r="B134" s="67"/>
      <c r="C134" s="67"/>
      <c r="D134" s="67"/>
      <c r="E134" s="67"/>
      <c r="F134" s="67" t="s">
        <v>170</v>
      </c>
      <c r="G134" s="67" t="s">
        <v>373</v>
      </c>
      <c r="H134" s="67"/>
      <c r="I134" s="67">
        <v>0.94</v>
      </c>
      <c r="J134" s="67">
        <v>6.0000000000000102E-2</v>
      </c>
      <c r="K134" s="67">
        <v>0.89285714285714302</v>
      </c>
      <c r="L134" s="67"/>
      <c r="M134" s="67"/>
      <c r="N134" s="67"/>
      <c r="O134" s="67">
        <v>9.6850000000000005</v>
      </c>
      <c r="P134" s="67">
        <v>0.14899999999999999</v>
      </c>
      <c r="Q134" s="67">
        <v>17.5902777777778</v>
      </c>
      <c r="R134" s="67"/>
      <c r="S134" s="67">
        <v>0.98</v>
      </c>
      <c r="T134" s="67"/>
      <c r="U134" s="67">
        <v>30</v>
      </c>
      <c r="V134" s="67">
        <v>4.5</v>
      </c>
      <c r="W134" s="67"/>
      <c r="X134" s="67"/>
      <c r="Y134" s="67"/>
      <c r="Z134" s="67"/>
      <c r="AA134" s="67"/>
      <c r="AB134" s="67">
        <v>48</v>
      </c>
      <c r="AC134" s="67" t="s">
        <v>528</v>
      </c>
      <c r="AD134" s="67" t="s">
        <v>160</v>
      </c>
      <c r="AE134" s="67" t="s">
        <v>456</v>
      </c>
      <c r="AF134" s="67" t="s">
        <v>162</v>
      </c>
      <c r="AG134" s="67" t="s">
        <v>196</v>
      </c>
      <c r="AH134" s="67" t="s">
        <v>424</v>
      </c>
      <c r="AI134" s="67" t="s">
        <v>457</v>
      </c>
      <c r="AJ134" s="67"/>
      <c r="AK134" s="67" t="s">
        <v>456</v>
      </c>
      <c r="AL134" s="67">
        <v>0.98</v>
      </c>
      <c r="AM134" s="67" t="s">
        <v>420</v>
      </c>
      <c r="AN134" s="67">
        <v>3</v>
      </c>
      <c r="AO134" s="67">
        <f>Table11[[#This Row],[*EMISSIONS~ELCCH4]]/25</f>
        <v>0</v>
      </c>
    </row>
    <row r="135" spans="2:41">
      <c r="B135" s="67" t="s">
        <v>529</v>
      </c>
      <c r="C135" s="67" t="s">
        <v>530</v>
      </c>
      <c r="D135" s="67" t="s">
        <v>182</v>
      </c>
      <c r="E135" s="67" t="s">
        <v>32</v>
      </c>
      <c r="F135" s="67" t="s">
        <v>170</v>
      </c>
      <c r="G135" s="67" t="s">
        <v>363</v>
      </c>
      <c r="H135" s="67">
        <v>2025</v>
      </c>
      <c r="I135" s="67">
        <v>1</v>
      </c>
      <c r="J135" s="67"/>
      <c r="K135" s="67"/>
      <c r="L135" s="67"/>
      <c r="M135" s="67"/>
      <c r="N135" s="67"/>
      <c r="O135" s="67">
        <v>3.64222222222222</v>
      </c>
      <c r="P135" s="67">
        <v>6.7049999999999998E-4</v>
      </c>
      <c r="Q135" s="67">
        <v>0.39319444444444501</v>
      </c>
      <c r="R135" s="67">
        <v>3.1536000000000002E-2</v>
      </c>
      <c r="S135" s="67"/>
      <c r="T135" s="67">
        <v>0.3</v>
      </c>
      <c r="U135" s="67">
        <v>30</v>
      </c>
      <c r="V135" s="67">
        <v>0.25</v>
      </c>
      <c r="W135" s="67"/>
      <c r="X135" s="67"/>
      <c r="Y135" s="67"/>
      <c r="Z135" s="67"/>
      <c r="AA135" s="67"/>
      <c r="AB135" s="67">
        <v>49</v>
      </c>
      <c r="AC135" s="67" t="s">
        <v>531</v>
      </c>
      <c r="AD135" s="67" t="s">
        <v>389</v>
      </c>
      <c r="AE135" s="67" t="s">
        <v>456</v>
      </c>
      <c r="AF135" s="67" t="s">
        <v>389</v>
      </c>
      <c r="AG135" s="67" t="s">
        <v>193</v>
      </c>
      <c r="AH135" s="67" t="s">
        <v>424</v>
      </c>
      <c r="AI135" s="67" t="s">
        <v>457</v>
      </c>
      <c r="AJ135" s="67">
        <v>0.114155251141553</v>
      </c>
      <c r="AK135" s="67" t="s">
        <v>532</v>
      </c>
      <c r="AL135" s="67">
        <v>0.114155251141553</v>
      </c>
      <c r="AM135" s="67" t="s">
        <v>420</v>
      </c>
      <c r="AN135" s="67">
        <v>1</v>
      </c>
      <c r="AO135" s="67">
        <f>Table11[[#This Row],[*EMISSIONS~ELCCH4]]/25</f>
        <v>0</v>
      </c>
    </row>
    <row r="136" spans="2:41">
      <c r="B136" s="67"/>
      <c r="C136" s="67"/>
      <c r="D136" s="67"/>
      <c r="E136" s="67"/>
      <c r="F136" s="67" t="s">
        <v>170</v>
      </c>
      <c r="G136" s="67" t="s">
        <v>371</v>
      </c>
      <c r="H136" s="67"/>
      <c r="I136" s="67">
        <v>1</v>
      </c>
      <c r="J136" s="67"/>
      <c r="K136" s="67"/>
      <c r="L136" s="67"/>
      <c r="M136" s="67"/>
      <c r="N136" s="67"/>
      <c r="O136" s="67">
        <v>3.3702790767620598</v>
      </c>
      <c r="P136" s="67">
        <v>6.7049999999999998E-4</v>
      </c>
      <c r="Q136" s="67">
        <v>0.43458333333333299</v>
      </c>
      <c r="R136" s="67"/>
      <c r="S136" s="67"/>
      <c r="T136" s="67"/>
      <c r="U136" s="67">
        <v>30</v>
      </c>
      <c r="V136" s="67">
        <v>0.25</v>
      </c>
      <c r="W136" s="67"/>
      <c r="X136" s="67"/>
      <c r="Y136" s="67"/>
      <c r="Z136" s="67"/>
      <c r="AA136" s="67"/>
      <c r="AB136" s="67">
        <v>49</v>
      </c>
      <c r="AC136" s="67" t="s">
        <v>531</v>
      </c>
      <c r="AD136" s="67" t="s">
        <v>389</v>
      </c>
      <c r="AE136" s="67" t="s">
        <v>456</v>
      </c>
      <c r="AF136" s="67" t="s">
        <v>389</v>
      </c>
      <c r="AG136" s="67" t="s">
        <v>193</v>
      </c>
      <c r="AH136" s="67" t="s">
        <v>424</v>
      </c>
      <c r="AI136" s="67" t="s">
        <v>457</v>
      </c>
      <c r="AJ136" s="67">
        <v>0.114155251141553</v>
      </c>
      <c r="AK136" s="67" t="s">
        <v>532</v>
      </c>
      <c r="AL136" s="67">
        <v>0.114155251141553</v>
      </c>
      <c r="AM136" s="67" t="s">
        <v>420</v>
      </c>
      <c r="AN136" s="67">
        <v>1</v>
      </c>
      <c r="AO136" s="67">
        <f>Table11[[#This Row],[*EMISSIONS~ELCCH4]]/25</f>
        <v>0</v>
      </c>
    </row>
    <row r="137" spans="2:41">
      <c r="B137" s="67"/>
      <c r="C137" s="67"/>
      <c r="D137" s="67"/>
      <c r="E137" s="67"/>
      <c r="F137" s="67" t="s">
        <v>170</v>
      </c>
      <c r="G137" s="67" t="s">
        <v>372</v>
      </c>
      <c r="H137" s="67"/>
      <c r="I137" s="67">
        <v>1</v>
      </c>
      <c r="J137" s="67"/>
      <c r="K137" s="67"/>
      <c r="L137" s="67"/>
      <c r="M137" s="67"/>
      <c r="N137" s="67"/>
      <c r="O137" s="67">
        <v>3.1000548885491299</v>
      </c>
      <c r="P137" s="67">
        <v>5.9599999999999996E-4</v>
      </c>
      <c r="Q137" s="67">
        <v>0.62083333333333302</v>
      </c>
      <c r="R137" s="67"/>
      <c r="S137" s="67"/>
      <c r="T137" s="67"/>
      <c r="U137" s="67">
        <v>30</v>
      </c>
      <c r="V137" s="67">
        <v>0.25</v>
      </c>
      <c r="W137" s="67"/>
      <c r="X137" s="67"/>
      <c r="Y137" s="67"/>
      <c r="Z137" s="67"/>
      <c r="AA137" s="67"/>
      <c r="AB137" s="67">
        <v>49</v>
      </c>
      <c r="AC137" s="67" t="s">
        <v>531</v>
      </c>
      <c r="AD137" s="67" t="s">
        <v>389</v>
      </c>
      <c r="AE137" s="67" t="s">
        <v>456</v>
      </c>
      <c r="AF137" s="67" t="s">
        <v>389</v>
      </c>
      <c r="AG137" s="67" t="s">
        <v>193</v>
      </c>
      <c r="AH137" s="67" t="s">
        <v>424</v>
      </c>
      <c r="AI137" s="67" t="s">
        <v>457</v>
      </c>
      <c r="AJ137" s="67">
        <v>0.114155251141553</v>
      </c>
      <c r="AK137" s="67" t="s">
        <v>532</v>
      </c>
      <c r="AL137" s="67">
        <v>0.114155251141553</v>
      </c>
      <c r="AM137" s="67" t="s">
        <v>420</v>
      </c>
      <c r="AN137" s="67">
        <v>1</v>
      </c>
      <c r="AO137" s="67">
        <f>Table11[[#This Row],[*EMISSIONS~ELCCH4]]/25</f>
        <v>0</v>
      </c>
    </row>
    <row r="138" spans="2:41">
      <c r="B138" s="67"/>
      <c r="C138" s="67"/>
      <c r="D138" s="67"/>
      <c r="E138" s="67"/>
      <c r="F138" s="67" t="s">
        <v>170</v>
      </c>
      <c r="G138" s="67" t="s">
        <v>373</v>
      </c>
      <c r="H138" s="67"/>
      <c r="I138" s="67">
        <v>1</v>
      </c>
      <c r="J138" s="67"/>
      <c r="K138" s="67"/>
      <c r="L138" s="67"/>
      <c r="M138" s="67"/>
      <c r="N138" s="67"/>
      <c r="O138" s="67">
        <v>2.8116203829751401</v>
      </c>
      <c r="P138" s="67">
        <v>5.9599999999999996E-4</v>
      </c>
      <c r="Q138" s="67">
        <v>0.72430555555555598</v>
      </c>
      <c r="R138" s="67"/>
      <c r="S138" s="67"/>
      <c r="T138" s="67"/>
      <c r="U138" s="67">
        <v>30</v>
      </c>
      <c r="V138" s="67">
        <v>0.25</v>
      </c>
      <c r="W138" s="67"/>
      <c r="X138" s="67"/>
      <c r="Y138" s="67"/>
      <c r="Z138" s="67"/>
      <c r="AA138" s="67"/>
      <c r="AB138" s="67">
        <v>49</v>
      </c>
      <c r="AC138" s="67" t="s">
        <v>531</v>
      </c>
      <c r="AD138" s="67" t="s">
        <v>389</v>
      </c>
      <c r="AE138" s="67" t="s">
        <v>456</v>
      </c>
      <c r="AF138" s="67" t="s">
        <v>389</v>
      </c>
      <c r="AG138" s="67" t="s">
        <v>193</v>
      </c>
      <c r="AH138" s="67" t="s">
        <v>424</v>
      </c>
      <c r="AI138" s="67" t="s">
        <v>457</v>
      </c>
      <c r="AJ138" s="67">
        <v>0.114155251141553</v>
      </c>
      <c r="AK138" s="67" t="s">
        <v>532</v>
      </c>
      <c r="AL138" s="67">
        <v>0.114155251141553</v>
      </c>
      <c r="AM138" s="67" t="s">
        <v>420</v>
      </c>
      <c r="AN138" s="67">
        <v>1</v>
      </c>
      <c r="AO138" s="67">
        <f>Table11[[#This Row],[*EMISSIONS~ELCCH4]]/25</f>
        <v>0</v>
      </c>
    </row>
    <row r="139" spans="2:41">
      <c r="B139" s="85"/>
    </row>
  </sheetData>
  <phoneticPr fontId="81" type="noConversion"/>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1:AM114"/>
  <sheetViews>
    <sheetView topLeftCell="C1" zoomScale="216" workbookViewId="0">
      <selection activeCell="C31" sqref="C31"/>
    </sheetView>
  </sheetViews>
  <sheetFormatPr baseColWidth="10" defaultColWidth="8.796875" defaultRowHeight="15"/>
  <cols>
    <col min="1" max="1" width="8.796875" style="217"/>
    <col min="2" max="2" width="15.59765625" style="217" customWidth="1"/>
    <col min="3" max="3" width="52.3984375" style="217" customWidth="1"/>
    <col min="4" max="10" width="8.796875" style="217"/>
    <col min="11" max="11" width="22" style="217" customWidth="1"/>
    <col min="12" max="12" width="13.796875" style="217" customWidth="1"/>
    <col min="13" max="21" width="8.796875" style="217"/>
    <col min="22" max="22" width="24.59765625" style="217" customWidth="1"/>
    <col min="23" max="25" width="8.796875" style="217"/>
    <col min="26" max="26" width="14" style="217" customWidth="1"/>
    <col min="27" max="27" width="9" style="217" customWidth="1"/>
    <col min="28" max="28" width="8.796875" style="217"/>
    <col min="29" max="29" width="11.796875" style="217" customWidth="1"/>
    <col min="30" max="16384" width="8.796875" style="217"/>
  </cols>
  <sheetData>
    <row r="1" spans="2:39">
      <c r="N1" s="330"/>
      <c r="V1" s="217" t="s">
        <v>565</v>
      </c>
      <c r="W1" s="217" t="s">
        <v>566</v>
      </c>
      <c r="X1" s="217" t="s">
        <v>567</v>
      </c>
      <c r="Y1" s="217" t="s">
        <v>568</v>
      </c>
      <c r="Z1" s="217" t="s">
        <v>569</v>
      </c>
    </row>
    <row r="2" spans="2:39">
      <c r="B2" s="217" t="s">
        <v>2</v>
      </c>
      <c r="C2" s="217" t="s">
        <v>3</v>
      </c>
      <c r="D2" s="217" t="s">
        <v>5</v>
      </c>
      <c r="E2" s="217" t="s">
        <v>6</v>
      </c>
      <c r="F2" s="217" t="s">
        <v>169</v>
      </c>
      <c r="G2" s="217" t="s">
        <v>342</v>
      </c>
      <c r="H2" s="217" t="s">
        <v>335</v>
      </c>
      <c r="I2" s="217" t="s">
        <v>7</v>
      </c>
      <c r="J2" s="217" t="s">
        <v>336</v>
      </c>
      <c r="K2" s="217" t="s">
        <v>337</v>
      </c>
      <c r="L2" s="217" t="s">
        <v>8</v>
      </c>
      <c r="M2" s="217" t="s">
        <v>10</v>
      </c>
      <c r="N2" s="217" t="s">
        <v>333</v>
      </c>
      <c r="O2" s="217" t="s">
        <v>17</v>
      </c>
      <c r="P2" s="217" t="s">
        <v>18</v>
      </c>
      <c r="Q2" s="217" t="s">
        <v>19</v>
      </c>
      <c r="R2" s="217" t="s">
        <v>20</v>
      </c>
      <c r="S2" s="217" t="s">
        <v>21</v>
      </c>
      <c r="T2" s="217" t="s">
        <v>39</v>
      </c>
      <c r="U2" s="217" t="s">
        <v>338</v>
      </c>
      <c r="V2" s="217" t="s">
        <v>343</v>
      </c>
      <c r="W2" s="217" t="s">
        <v>344</v>
      </c>
      <c r="X2" s="217" t="s">
        <v>345</v>
      </c>
      <c r="Y2" s="217" t="s">
        <v>346</v>
      </c>
      <c r="Z2" s="217" t="s">
        <v>347</v>
      </c>
      <c r="AA2" s="217" t="s">
        <v>348</v>
      </c>
      <c r="AB2" s="217" t="s">
        <v>349</v>
      </c>
      <c r="AC2" s="217" t="s">
        <v>350</v>
      </c>
      <c r="AD2" s="217" t="s">
        <v>351</v>
      </c>
      <c r="AE2" s="217" t="s">
        <v>352</v>
      </c>
      <c r="AF2" s="217" t="s">
        <v>353</v>
      </c>
      <c r="AG2" s="217" t="s">
        <v>354</v>
      </c>
      <c r="AH2" s="217" t="s">
        <v>355</v>
      </c>
      <c r="AI2" s="217" t="s">
        <v>356</v>
      </c>
      <c r="AJ2" s="217" t="s">
        <v>357</v>
      </c>
      <c r="AK2" s="217" t="s">
        <v>358</v>
      </c>
      <c r="AL2" s="217" t="s">
        <v>359</v>
      </c>
      <c r="AM2" s="217" t="s">
        <v>360</v>
      </c>
    </row>
    <row r="3" spans="2:39">
      <c r="B3" s="217" t="s">
        <v>542</v>
      </c>
      <c r="C3" s="217" t="s">
        <v>454</v>
      </c>
      <c r="D3" s="217" t="s">
        <v>35</v>
      </c>
      <c r="E3" s="217" t="s">
        <v>34</v>
      </c>
      <c r="F3" s="217" t="s">
        <v>170</v>
      </c>
      <c r="G3" s="217" t="s">
        <v>363</v>
      </c>
      <c r="H3" s="217">
        <v>2020</v>
      </c>
      <c r="I3" s="217">
        <v>1.0469999999999999</v>
      </c>
      <c r="N3" s="217">
        <v>13.41</v>
      </c>
      <c r="O3" s="217">
        <v>0.60568500000000003</v>
      </c>
      <c r="P3" s="217">
        <v>11.3819444444444</v>
      </c>
      <c r="Q3" s="217">
        <v>3.1536000000000002E-2</v>
      </c>
      <c r="R3" s="217">
        <v>0.99</v>
      </c>
      <c r="S3" s="217">
        <v>1</v>
      </c>
      <c r="T3" s="217">
        <v>25</v>
      </c>
      <c r="U3" s="217">
        <v>2</v>
      </c>
      <c r="V3" s="217">
        <v>90</v>
      </c>
      <c r="W3" s="217">
        <v>0.3</v>
      </c>
      <c r="X3" s="217">
        <v>1.2</v>
      </c>
      <c r="Y3" s="217">
        <v>0.54000000000002002</v>
      </c>
      <c r="Z3" s="217">
        <v>0.3</v>
      </c>
      <c r="AA3" s="217">
        <v>18</v>
      </c>
      <c r="AB3" s="217" t="s">
        <v>455</v>
      </c>
      <c r="AC3" s="217" t="s">
        <v>159</v>
      </c>
      <c r="AD3" s="217" t="s">
        <v>456</v>
      </c>
      <c r="AE3" s="217" t="s">
        <v>130</v>
      </c>
      <c r="AF3" s="217" t="s">
        <v>140</v>
      </c>
      <c r="AG3" s="217" t="s">
        <v>424</v>
      </c>
      <c r="AH3" s="217" t="s">
        <v>457</v>
      </c>
      <c r="AJ3" s="217" t="s">
        <v>458</v>
      </c>
      <c r="AK3" s="217">
        <v>0.99</v>
      </c>
      <c r="AL3" s="217" t="s">
        <v>534</v>
      </c>
      <c r="AM3" s="217">
        <v>1</v>
      </c>
    </row>
    <row r="4" spans="2:39">
      <c r="F4" s="217" t="s">
        <v>170</v>
      </c>
      <c r="G4" s="217" t="s">
        <v>371</v>
      </c>
      <c r="I4" s="217">
        <v>1.0469999999999999</v>
      </c>
      <c r="N4" s="217">
        <v>13.0375</v>
      </c>
      <c r="O4" s="217">
        <v>0.58557000000000003</v>
      </c>
      <c r="P4" s="217">
        <v>11.3819444444444</v>
      </c>
      <c r="R4" s="217">
        <v>0.99</v>
      </c>
      <c r="T4" s="217">
        <v>25</v>
      </c>
      <c r="U4" s="217">
        <v>2</v>
      </c>
      <c r="V4" s="217">
        <v>67</v>
      </c>
      <c r="W4" s="217">
        <v>0.1</v>
      </c>
      <c r="X4" s="217">
        <v>1</v>
      </c>
      <c r="Y4" s="217">
        <v>0.54000000000002002</v>
      </c>
      <c r="Z4" s="217">
        <v>0.3</v>
      </c>
      <c r="AA4" s="217">
        <v>18</v>
      </c>
      <c r="AB4" s="217" t="s">
        <v>455</v>
      </c>
      <c r="AC4" s="217" t="s">
        <v>159</v>
      </c>
      <c r="AD4" s="217" t="s">
        <v>456</v>
      </c>
      <c r="AE4" s="217" t="s">
        <v>130</v>
      </c>
      <c r="AF4" s="217" t="s">
        <v>140</v>
      </c>
      <c r="AG4" s="217" t="s">
        <v>424</v>
      </c>
      <c r="AH4" s="217" t="s">
        <v>457</v>
      </c>
      <c r="AJ4" s="217" t="s">
        <v>458</v>
      </c>
      <c r="AK4" s="217">
        <v>0.99</v>
      </c>
      <c r="AL4" s="217" t="s">
        <v>534</v>
      </c>
      <c r="AM4" s="217">
        <v>1</v>
      </c>
    </row>
    <row r="5" spans="2:39">
      <c r="F5" s="217" t="s">
        <v>170</v>
      </c>
      <c r="G5" s="217" t="s">
        <v>372</v>
      </c>
      <c r="I5" s="217">
        <v>1.05</v>
      </c>
      <c r="N5" s="217">
        <v>12.367000000000001</v>
      </c>
      <c r="O5" s="217">
        <v>0.54608500000000004</v>
      </c>
      <c r="P5" s="217">
        <v>11.3819444444444</v>
      </c>
      <c r="R5" s="217">
        <v>0.99</v>
      </c>
      <c r="T5" s="217">
        <v>25</v>
      </c>
      <c r="U5" s="217">
        <v>2</v>
      </c>
      <c r="V5" s="217">
        <v>56</v>
      </c>
      <c r="W5" s="217">
        <v>0.1</v>
      </c>
      <c r="X5" s="217">
        <v>1</v>
      </c>
      <c r="Y5" s="217">
        <v>0.54000000000002002</v>
      </c>
      <c r="Z5" s="217">
        <v>0.3</v>
      </c>
      <c r="AA5" s="217">
        <v>18</v>
      </c>
      <c r="AB5" s="217" t="s">
        <v>455</v>
      </c>
      <c r="AC5" s="217" t="s">
        <v>159</v>
      </c>
      <c r="AD5" s="217" t="s">
        <v>456</v>
      </c>
      <c r="AE5" s="217" t="s">
        <v>130</v>
      </c>
      <c r="AF5" s="217" t="s">
        <v>140</v>
      </c>
      <c r="AG5" s="217" t="s">
        <v>424</v>
      </c>
      <c r="AH5" s="217" t="s">
        <v>457</v>
      </c>
      <c r="AJ5" s="217" t="s">
        <v>458</v>
      </c>
      <c r="AK5" s="217">
        <v>0.99</v>
      </c>
      <c r="AL5" s="217" t="s">
        <v>534</v>
      </c>
      <c r="AM5" s="217">
        <v>1</v>
      </c>
    </row>
    <row r="6" spans="2:39">
      <c r="F6" s="217" t="s">
        <v>170</v>
      </c>
      <c r="G6" s="217" t="s">
        <v>373</v>
      </c>
      <c r="I6" s="217">
        <v>1.0549999999999999</v>
      </c>
      <c r="N6" s="217">
        <v>11.547499999999999</v>
      </c>
      <c r="O6" s="217">
        <v>0.486485</v>
      </c>
      <c r="P6" s="217">
        <v>11.3819444444444</v>
      </c>
      <c r="R6" s="217">
        <v>0.99</v>
      </c>
      <c r="T6" s="217">
        <v>25</v>
      </c>
      <c r="U6" s="217">
        <v>2</v>
      </c>
      <c r="V6" s="217">
        <v>22</v>
      </c>
      <c r="W6" s="217">
        <v>0.1</v>
      </c>
      <c r="X6" s="217">
        <v>1</v>
      </c>
      <c r="Y6" s="217">
        <v>0.54000000000002002</v>
      </c>
      <c r="Z6" s="217">
        <v>0.3</v>
      </c>
      <c r="AA6" s="217">
        <v>18</v>
      </c>
      <c r="AB6" s="217" t="s">
        <v>455</v>
      </c>
      <c r="AC6" s="217" t="s">
        <v>159</v>
      </c>
      <c r="AD6" s="217" t="s">
        <v>456</v>
      </c>
      <c r="AE6" s="217" t="s">
        <v>130</v>
      </c>
      <c r="AF6" s="217" t="s">
        <v>140</v>
      </c>
      <c r="AG6" s="217" t="s">
        <v>424</v>
      </c>
      <c r="AH6" s="217" t="s">
        <v>457</v>
      </c>
      <c r="AJ6" s="217" t="s">
        <v>458</v>
      </c>
      <c r="AK6" s="217">
        <v>0.99</v>
      </c>
      <c r="AL6" s="217" t="s">
        <v>534</v>
      </c>
      <c r="AM6" s="217">
        <v>1</v>
      </c>
    </row>
    <row r="7" spans="2:39">
      <c r="B7" s="217" t="s">
        <v>543</v>
      </c>
      <c r="C7" s="217" t="s">
        <v>460</v>
      </c>
      <c r="D7" s="217" t="s">
        <v>183</v>
      </c>
      <c r="E7" s="217" t="s">
        <v>34</v>
      </c>
      <c r="F7" s="217" t="s">
        <v>170</v>
      </c>
      <c r="G7" s="217" t="s">
        <v>363</v>
      </c>
      <c r="H7" s="217">
        <v>2020</v>
      </c>
      <c r="I7" s="217">
        <v>1.0209999999999999</v>
      </c>
      <c r="N7" s="217">
        <v>6.7794999999999996</v>
      </c>
      <c r="O7" s="217">
        <v>0.39410499999999998</v>
      </c>
      <c r="P7" s="217">
        <v>1.24166666666667</v>
      </c>
      <c r="Q7" s="217">
        <v>3.1536000000000002E-2</v>
      </c>
      <c r="R7" s="217">
        <v>0.96</v>
      </c>
      <c r="S7" s="217">
        <v>1</v>
      </c>
      <c r="T7" s="217">
        <v>25</v>
      </c>
      <c r="U7" s="217">
        <v>1</v>
      </c>
      <c r="V7" s="217">
        <v>90</v>
      </c>
      <c r="W7" s="217">
        <v>16</v>
      </c>
      <c r="X7" s="217">
        <v>4</v>
      </c>
      <c r="Y7" s="217">
        <v>12.15</v>
      </c>
      <c r="Z7" s="217">
        <v>2</v>
      </c>
      <c r="AA7" s="217">
        <v>30</v>
      </c>
      <c r="AB7" s="217" t="s">
        <v>461</v>
      </c>
      <c r="AC7" s="217" t="s">
        <v>159</v>
      </c>
      <c r="AD7" s="217" t="s">
        <v>456</v>
      </c>
      <c r="AE7" s="217" t="s">
        <v>462</v>
      </c>
      <c r="AF7" s="217" t="s">
        <v>202</v>
      </c>
      <c r="AG7" s="217" t="s">
        <v>424</v>
      </c>
      <c r="AH7" s="217" t="s">
        <v>457</v>
      </c>
      <c r="AJ7" s="217" t="s">
        <v>458</v>
      </c>
      <c r="AK7" s="217">
        <v>0.96</v>
      </c>
      <c r="AL7" s="217" t="s">
        <v>534</v>
      </c>
      <c r="AM7" s="217">
        <v>1</v>
      </c>
    </row>
    <row r="8" spans="2:39">
      <c r="F8" s="217" t="s">
        <v>170</v>
      </c>
      <c r="G8" s="217" t="s">
        <v>371</v>
      </c>
      <c r="I8" s="217">
        <v>1.0209999999999999</v>
      </c>
      <c r="N8" s="217">
        <v>6.6304999999999996</v>
      </c>
      <c r="O8" s="217">
        <v>0.382185</v>
      </c>
      <c r="P8" s="217">
        <v>1.24166666666667</v>
      </c>
      <c r="R8" s="217">
        <v>0.96</v>
      </c>
      <c r="T8" s="217">
        <v>25</v>
      </c>
      <c r="U8" s="217">
        <v>1</v>
      </c>
      <c r="V8" s="217">
        <v>72</v>
      </c>
      <c r="W8" s="217">
        <v>11</v>
      </c>
      <c r="X8" s="217">
        <v>3</v>
      </c>
      <c r="Y8" s="217">
        <v>9.7199999999999704</v>
      </c>
      <c r="Z8" s="217">
        <v>0.3</v>
      </c>
      <c r="AA8" s="217">
        <v>30</v>
      </c>
      <c r="AB8" s="217" t="s">
        <v>461</v>
      </c>
      <c r="AC8" s="217" t="s">
        <v>159</v>
      </c>
      <c r="AD8" s="217" t="s">
        <v>456</v>
      </c>
      <c r="AE8" s="217" t="s">
        <v>462</v>
      </c>
      <c r="AF8" s="217" t="s">
        <v>202</v>
      </c>
      <c r="AG8" s="217" t="s">
        <v>424</v>
      </c>
      <c r="AH8" s="217" t="s">
        <v>457</v>
      </c>
      <c r="AJ8" s="217" t="s">
        <v>458</v>
      </c>
      <c r="AK8" s="217">
        <v>0.96</v>
      </c>
      <c r="AL8" s="217" t="s">
        <v>534</v>
      </c>
      <c r="AM8" s="217">
        <v>1</v>
      </c>
    </row>
    <row r="9" spans="2:39">
      <c r="F9" s="217" t="s">
        <v>170</v>
      </c>
      <c r="G9" s="217" t="s">
        <v>372</v>
      </c>
      <c r="I9" s="217">
        <v>1.0209999999999999</v>
      </c>
      <c r="N9" s="217">
        <v>6.258</v>
      </c>
      <c r="O9" s="217">
        <v>0.36058000000000001</v>
      </c>
      <c r="P9" s="217">
        <v>1.24166666666667</v>
      </c>
      <c r="R9" s="217">
        <v>0.96</v>
      </c>
      <c r="T9" s="217">
        <v>25</v>
      </c>
      <c r="U9" s="217">
        <v>1</v>
      </c>
      <c r="V9" s="217">
        <v>73</v>
      </c>
      <c r="W9" s="217">
        <v>8</v>
      </c>
      <c r="X9" s="217">
        <v>2</v>
      </c>
      <c r="Y9" s="217">
        <v>2.4300000000000099</v>
      </c>
      <c r="Z9" s="217">
        <v>0.3</v>
      </c>
      <c r="AA9" s="217">
        <v>30</v>
      </c>
      <c r="AB9" s="217" t="s">
        <v>461</v>
      </c>
      <c r="AC9" s="217" t="s">
        <v>159</v>
      </c>
      <c r="AD9" s="217" t="s">
        <v>456</v>
      </c>
      <c r="AE9" s="217" t="s">
        <v>462</v>
      </c>
      <c r="AF9" s="217" t="s">
        <v>202</v>
      </c>
      <c r="AG9" s="217" t="s">
        <v>424</v>
      </c>
      <c r="AH9" s="217" t="s">
        <v>457</v>
      </c>
      <c r="AJ9" s="217" t="s">
        <v>458</v>
      </c>
      <c r="AK9" s="217">
        <v>0.96</v>
      </c>
      <c r="AL9" s="217" t="s">
        <v>534</v>
      </c>
      <c r="AM9" s="217">
        <v>1</v>
      </c>
    </row>
    <row r="10" spans="2:39">
      <c r="F10" s="217" t="s">
        <v>170</v>
      </c>
      <c r="G10" s="217" t="s">
        <v>373</v>
      </c>
      <c r="I10" s="217">
        <v>1.0209999999999999</v>
      </c>
      <c r="N10" s="217">
        <v>5.6619999999999999</v>
      </c>
      <c r="O10" s="217">
        <v>0.32258500000000001</v>
      </c>
      <c r="P10" s="217">
        <v>1.24166666666667</v>
      </c>
      <c r="R10" s="217">
        <v>0.96</v>
      </c>
      <c r="T10" s="217">
        <v>25</v>
      </c>
      <c r="U10" s="217">
        <v>1</v>
      </c>
      <c r="V10" s="217">
        <v>73</v>
      </c>
      <c r="W10" s="217">
        <v>4</v>
      </c>
      <c r="X10" s="217">
        <v>1</v>
      </c>
      <c r="Y10" s="217">
        <v>0.54000000000002002</v>
      </c>
      <c r="Z10" s="217">
        <v>0.3</v>
      </c>
      <c r="AA10" s="217">
        <v>30</v>
      </c>
      <c r="AB10" s="217" t="s">
        <v>461</v>
      </c>
      <c r="AC10" s="217" t="s">
        <v>159</v>
      </c>
      <c r="AD10" s="217" t="s">
        <v>456</v>
      </c>
      <c r="AE10" s="217" t="s">
        <v>462</v>
      </c>
      <c r="AF10" s="217" t="s">
        <v>202</v>
      </c>
      <c r="AG10" s="217" t="s">
        <v>424</v>
      </c>
      <c r="AH10" s="217" t="s">
        <v>457</v>
      </c>
      <c r="AJ10" s="217" t="s">
        <v>458</v>
      </c>
      <c r="AK10" s="217">
        <v>0.96</v>
      </c>
      <c r="AL10" s="217" t="s">
        <v>534</v>
      </c>
      <c r="AM10" s="217">
        <v>1</v>
      </c>
    </row>
    <row r="11" spans="2:39">
      <c r="B11" s="217" t="s">
        <v>546</v>
      </c>
      <c r="C11" s="217" t="s">
        <v>473</v>
      </c>
      <c r="D11" s="217" t="s">
        <v>38</v>
      </c>
      <c r="E11" s="217" t="s">
        <v>34</v>
      </c>
      <c r="F11" s="217" t="s">
        <v>170</v>
      </c>
      <c r="G11" s="217" t="s">
        <v>363</v>
      </c>
      <c r="H11" s="217">
        <v>2020</v>
      </c>
      <c r="I11" s="217">
        <v>1.149</v>
      </c>
      <c r="N11" s="217">
        <v>5.2149999999999999</v>
      </c>
      <c r="O11" s="217">
        <v>0.24435999999999999</v>
      </c>
      <c r="P11" s="217">
        <v>2.0694444444444402</v>
      </c>
      <c r="Q11" s="217">
        <v>3.1536000000000002E-2</v>
      </c>
      <c r="R11" s="217">
        <v>0.97</v>
      </c>
      <c r="S11" s="217">
        <v>1</v>
      </c>
      <c r="T11" s="217">
        <v>25</v>
      </c>
      <c r="U11" s="217">
        <v>1</v>
      </c>
      <c r="V11" s="217">
        <v>90</v>
      </c>
      <c r="W11" s="217">
        <v>16</v>
      </c>
      <c r="X11" s="217">
        <v>4</v>
      </c>
      <c r="Y11" s="217">
        <v>5.3999999999999799</v>
      </c>
      <c r="Z11" s="217">
        <v>2</v>
      </c>
      <c r="AA11" s="217">
        <v>28</v>
      </c>
      <c r="AB11" s="217" t="s">
        <v>474</v>
      </c>
      <c r="AC11" s="217" t="s">
        <v>159</v>
      </c>
      <c r="AD11" s="217" t="s">
        <v>456</v>
      </c>
      <c r="AE11" s="217" t="s">
        <v>156</v>
      </c>
      <c r="AF11" s="217" t="s">
        <v>139</v>
      </c>
      <c r="AG11" s="217" t="s">
        <v>424</v>
      </c>
      <c r="AH11" s="217" t="s">
        <v>457</v>
      </c>
      <c r="AJ11" s="217" t="s">
        <v>458</v>
      </c>
      <c r="AK11" s="217">
        <v>0.97</v>
      </c>
      <c r="AL11" s="217" t="s">
        <v>534</v>
      </c>
      <c r="AM11" s="217">
        <v>1</v>
      </c>
    </row>
    <row r="12" spans="2:39">
      <c r="F12" s="217" t="s">
        <v>170</v>
      </c>
      <c r="G12" s="217" t="s">
        <v>371</v>
      </c>
      <c r="I12" s="217">
        <v>1.149</v>
      </c>
      <c r="N12" s="217">
        <v>5.0659999999999998</v>
      </c>
      <c r="O12" s="217">
        <v>0.23988999999999999</v>
      </c>
      <c r="P12" s="217">
        <v>2.0694444444444402</v>
      </c>
      <c r="R12" s="217">
        <v>0.97</v>
      </c>
      <c r="T12" s="217">
        <v>25</v>
      </c>
      <c r="U12" s="217">
        <v>1</v>
      </c>
      <c r="V12" s="217">
        <v>63</v>
      </c>
      <c r="W12" s="217">
        <v>11</v>
      </c>
      <c r="X12" s="217">
        <v>3</v>
      </c>
      <c r="Y12" s="217">
        <v>5.3999999999999799</v>
      </c>
      <c r="Z12" s="217">
        <v>0.3</v>
      </c>
      <c r="AA12" s="217">
        <v>28</v>
      </c>
      <c r="AB12" s="217" t="s">
        <v>474</v>
      </c>
      <c r="AC12" s="217" t="s">
        <v>159</v>
      </c>
      <c r="AD12" s="217" t="s">
        <v>456</v>
      </c>
      <c r="AE12" s="217" t="s">
        <v>156</v>
      </c>
      <c r="AF12" s="217" t="s">
        <v>139</v>
      </c>
      <c r="AG12" s="217" t="s">
        <v>424</v>
      </c>
      <c r="AH12" s="217" t="s">
        <v>457</v>
      </c>
      <c r="AJ12" s="217" t="s">
        <v>458</v>
      </c>
      <c r="AK12" s="217">
        <v>0.97</v>
      </c>
      <c r="AL12" s="217" t="s">
        <v>534</v>
      </c>
      <c r="AM12" s="217">
        <v>1</v>
      </c>
    </row>
    <row r="13" spans="2:39">
      <c r="F13" s="217" t="s">
        <v>170</v>
      </c>
      <c r="G13" s="217" t="s">
        <v>372</v>
      </c>
      <c r="I13" s="217">
        <v>1.149</v>
      </c>
      <c r="N13" s="217">
        <v>4.8425000000000002</v>
      </c>
      <c r="O13" s="217">
        <v>0.23244000000000001</v>
      </c>
      <c r="P13" s="217">
        <v>2.0694444444444402</v>
      </c>
      <c r="R13" s="217">
        <v>0.97</v>
      </c>
      <c r="T13" s="217">
        <v>25</v>
      </c>
      <c r="U13" s="217">
        <v>1</v>
      </c>
      <c r="V13" s="217">
        <v>49</v>
      </c>
      <c r="W13" s="217">
        <v>8</v>
      </c>
      <c r="X13" s="217">
        <v>3</v>
      </c>
      <c r="Y13" s="217">
        <v>5.3999999999999799</v>
      </c>
      <c r="Z13" s="217">
        <v>0.3</v>
      </c>
      <c r="AA13" s="217">
        <v>28</v>
      </c>
      <c r="AB13" s="217" t="s">
        <v>474</v>
      </c>
      <c r="AC13" s="217" t="s">
        <v>159</v>
      </c>
      <c r="AD13" s="217" t="s">
        <v>456</v>
      </c>
      <c r="AE13" s="217" t="s">
        <v>156</v>
      </c>
      <c r="AF13" s="217" t="s">
        <v>139</v>
      </c>
      <c r="AG13" s="217" t="s">
        <v>424</v>
      </c>
      <c r="AH13" s="217" t="s">
        <v>457</v>
      </c>
      <c r="AJ13" s="217" t="s">
        <v>458</v>
      </c>
      <c r="AK13" s="217">
        <v>0.97</v>
      </c>
      <c r="AL13" s="217" t="s">
        <v>534</v>
      </c>
      <c r="AM13" s="217">
        <v>1</v>
      </c>
    </row>
    <row r="14" spans="2:39">
      <c r="F14" s="217" t="s">
        <v>170</v>
      </c>
      <c r="G14" s="217" t="s">
        <v>373</v>
      </c>
      <c r="I14" s="217">
        <v>1.149</v>
      </c>
      <c r="N14" s="217">
        <v>4.3955000000000002</v>
      </c>
      <c r="O14" s="217">
        <v>0.21828500000000001</v>
      </c>
      <c r="P14" s="217">
        <v>2.0694444444444402</v>
      </c>
      <c r="R14" s="217">
        <v>0.97</v>
      </c>
      <c r="T14" s="217">
        <v>25</v>
      </c>
      <c r="U14" s="217">
        <v>1</v>
      </c>
      <c r="V14" s="217">
        <v>41</v>
      </c>
      <c r="W14" s="217">
        <v>4</v>
      </c>
      <c r="X14" s="217">
        <v>1</v>
      </c>
      <c r="Y14" s="217">
        <v>5.3999999999999799</v>
      </c>
      <c r="Z14" s="217">
        <v>0.3</v>
      </c>
      <c r="AA14" s="217">
        <v>28</v>
      </c>
      <c r="AB14" s="217" t="s">
        <v>474</v>
      </c>
      <c r="AC14" s="217" t="s">
        <v>159</v>
      </c>
      <c r="AD14" s="217" t="s">
        <v>456</v>
      </c>
      <c r="AE14" s="217" t="s">
        <v>156</v>
      </c>
      <c r="AF14" s="217" t="s">
        <v>139</v>
      </c>
      <c r="AG14" s="217" t="s">
        <v>424</v>
      </c>
      <c r="AH14" s="217" t="s">
        <v>457</v>
      </c>
      <c r="AJ14" s="217" t="s">
        <v>458</v>
      </c>
      <c r="AK14" s="217">
        <v>0.97</v>
      </c>
      <c r="AL14" s="217" t="s">
        <v>534</v>
      </c>
      <c r="AM14" s="217">
        <v>1</v>
      </c>
    </row>
    <row r="15" spans="2:39">
      <c r="B15" s="217" t="s">
        <v>549</v>
      </c>
      <c r="C15" s="217" t="s">
        <v>485</v>
      </c>
      <c r="D15" s="217" t="s">
        <v>33</v>
      </c>
      <c r="E15" s="217" t="s">
        <v>34</v>
      </c>
      <c r="F15" s="217" t="s">
        <v>170</v>
      </c>
      <c r="G15" s="217" t="s">
        <v>363</v>
      </c>
      <c r="H15" s="217">
        <v>2020</v>
      </c>
      <c r="I15" s="217">
        <v>1.0009999999999999</v>
      </c>
      <c r="N15" s="217">
        <v>5.5129999999999999</v>
      </c>
      <c r="O15" s="217">
        <v>0.25330000000000003</v>
      </c>
      <c r="P15" s="217">
        <v>1.0347222222222201</v>
      </c>
      <c r="Q15" s="217">
        <v>3.1536000000000002E-2</v>
      </c>
      <c r="R15" s="217">
        <v>0.97</v>
      </c>
      <c r="S15" s="217">
        <v>1</v>
      </c>
      <c r="T15" s="217">
        <v>25</v>
      </c>
      <c r="U15" s="217">
        <v>1</v>
      </c>
      <c r="V15" s="217">
        <v>90</v>
      </c>
      <c r="X15" s="217">
        <v>1</v>
      </c>
      <c r="Y15" s="217">
        <v>4.5900000000000301</v>
      </c>
      <c r="Z15" s="217">
        <v>2</v>
      </c>
      <c r="AA15" s="217">
        <v>29</v>
      </c>
      <c r="AB15" s="217" t="s">
        <v>486</v>
      </c>
      <c r="AC15" s="217" t="s">
        <v>159</v>
      </c>
      <c r="AD15" s="217" t="s">
        <v>456</v>
      </c>
      <c r="AE15" s="217" t="s">
        <v>152</v>
      </c>
      <c r="AF15" s="217" t="s">
        <v>138</v>
      </c>
      <c r="AG15" s="217" t="s">
        <v>424</v>
      </c>
      <c r="AH15" s="217" t="s">
        <v>457</v>
      </c>
      <c r="AJ15" s="217" t="s">
        <v>458</v>
      </c>
      <c r="AK15" s="217">
        <v>0.97</v>
      </c>
      <c r="AL15" s="217" t="s">
        <v>534</v>
      </c>
      <c r="AM15" s="217">
        <v>1</v>
      </c>
    </row>
    <row r="16" spans="2:39">
      <c r="F16" s="217" t="s">
        <v>170</v>
      </c>
      <c r="G16" s="217" t="s">
        <v>371</v>
      </c>
      <c r="I16" s="217">
        <v>1.0009999999999999</v>
      </c>
      <c r="N16" s="217">
        <v>5.3639999999999999</v>
      </c>
      <c r="O16" s="217">
        <v>0.24585000000000001</v>
      </c>
      <c r="P16" s="217">
        <v>1.0347222222222201</v>
      </c>
      <c r="R16" s="217">
        <v>0.97</v>
      </c>
      <c r="T16" s="217">
        <v>25</v>
      </c>
      <c r="U16" s="217">
        <v>1</v>
      </c>
      <c r="V16" s="217">
        <v>54</v>
      </c>
      <c r="X16" s="217">
        <v>1</v>
      </c>
      <c r="Y16" s="217">
        <v>4.5900000000000301</v>
      </c>
      <c r="Z16" s="217">
        <v>0.3</v>
      </c>
      <c r="AA16" s="217">
        <v>29</v>
      </c>
      <c r="AB16" s="217" t="s">
        <v>486</v>
      </c>
      <c r="AC16" s="217" t="s">
        <v>159</v>
      </c>
      <c r="AD16" s="217" t="s">
        <v>456</v>
      </c>
      <c r="AE16" s="217" t="s">
        <v>152</v>
      </c>
      <c r="AF16" s="217" t="s">
        <v>138</v>
      </c>
      <c r="AG16" s="217" t="s">
        <v>424</v>
      </c>
      <c r="AH16" s="217" t="s">
        <v>457</v>
      </c>
      <c r="AJ16" s="217" t="s">
        <v>458</v>
      </c>
      <c r="AK16" s="217">
        <v>0.97</v>
      </c>
      <c r="AL16" s="217" t="s">
        <v>534</v>
      </c>
      <c r="AM16" s="217">
        <v>1</v>
      </c>
    </row>
    <row r="17" spans="2:39">
      <c r="F17" s="217" t="s">
        <v>170</v>
      </c>
      <c r="G17" s="217" t="s">
        <v>372</v>
      </c>
      <c r="I17" s="217">
        <v>1.0009999999999999</v>
      </c>
      <c r="N17" s="217">
        <v>5.1405000000000003</v>
      </c>
      <c r="O17" s="217">
        <v>0.233185</v>
      </c>
      <c r="P17" s="217">
        <v>1.0347222222222201</v>
      </c>
      <c r="R17" s="217">
        <v>0.97</v>
      </c>
      <c r="T17" s="217">
        <v>25</v>
      </c>
      <c r="U17" s="217">
        <v>1</v>
      </c>
      <c r="V17" s="217">
        <v>42</v>
      </c>
      <c r="X17" s="217">
        <v>1</v>
      </c>
      <c r="Y17" s="217">
        <v>4.5900000000000301</v>
      </c>
      <c r="Z17" s="217">
        <v>0.3</v>
      </c>
      <c r="AA17" s="217">
        <v>29</v>
      </c>
      <c r="AB17" s="217" t="s">
        <v>486</v>
      </c>
      <c r="AC17" s="217" t="s">
        <v>159</v>
      </c>
      <c r="AD17" s="217" t="s">
        <v>456</v>
      </c>
      <c r="AE17" s="217" t="s">
        <v>152</v>
      </c>
      <c r="AF17" s="217" t="s">
        <v>138</v>
      </c>
      <c r="AG17" s="217" t="s">
        <v>424</v>
      </c>
      <c r="AH17" s="217" t="s">
        <v>457</v>
      </c>
      <c r="AJ17" s="217" t="s">
        <v>458</v>
      </c>
      <c r="AK17" s="217">
        <v>0.97</v>
      </c>
      <c r="AL17" s="217" t="s">
        <v>534</v>
      </c>
      <c r="AM17" s="217">
        <v>1</v>
      </c>
    </row>
    <row r="18" spans="2:39">
      <c r="F18" s="217" t="s">
        <v>170</v>
      </c>
      <c r="G18" s="217" t="s">
        <v>373</v>
      </c>
      <c r="I18" s="217">
        <v>1.0009999999999999</v>
      </c>
      <c r="N18" s="217">
        <v>4.9915000000000003</v>
      </c>
      <c r="O18" s="217">
        <v>0.21754000000000001</v>
      </c>
      <c r="P18" s="217">
        <v>1.0347222222222201</v>
      </c>
      <c r="R18" s="217">
        <v>0.97</v>
      </c>
      <c r="T18" s="217">
        <v>25</v>
      </c>
      <c r="U18" s="217">
        <v>1</v>
      </c>
      <c r="V18" s="217">
        <v>35</v>
      </c>
      <c r="X18" s="217">
        <v>1</v>
      </c>
      <c r="Y18" s="217">
        <v>4.5900000000000301</v>
      </c>
      <c r="Z18" s="217">
        <v>0.3</v>
      </c>
      <c r="AA18" s="217">
        <v>29</v>
      </c>
      <c r="AB18" s="217" t="s">
        <v>486</v>
      </c>
      <c r="AC18" s="217" t="s">
        <v>159</v>
      </c>
      <c r="AD18" s="217" t="s">
        <v>456</v>
      </c>
      <c r="AE18" s="217" t="s">
        <v>152</v>
      </c>
      <c r="AF18" s="217" t="s">
        <v>138</v>
      </c>
      <c r="AG18" s="217" t="s">
        <v>424</v>
      </c>
      <c r="AH18" s="217" t="s">
        <v>457</v>
      </c>
      <c r="AJ18" s="217" t="s">
        <v>458</v>
      </c>
      <c r="AK18" s="217">
        <v>0.97</v>
      </c>
      <c r="AL18" s="217" t="s">
        <v>534</v>
      </c>
      <c r="AM18" s="217">
        <v>1</v>
      </c>
    </row>
    <row r="19" spans="2:39">
      <c r="B19" s="217" t="s">
        <v>556</v>
      </c>
      <c r="C19" s="217" t="s">
        <v>515</v>
      </c>
      <c r="D19" s="217" t="s">
        <v>28</v>
      </c>
      <c r="E19" s="217" t="s">
        <v>34</v>
      </c>
      <c r="F19" s="217" t="s">
        <v>170</v>
      </c>
      <c r="G19" s="217" t="s">
        <v>363</v>
      </c>
      <c r="H19" s="217">
        <v>2020</v>
      </c>
      <c r="I19" s="217">
        <v>0.98</v>
      </c>
      <c r="N19" s="217">
        <v>1.1174999999999999</v>
      </c>
      <c r="O19" s="217">
        <v>8.1949999999999992E-3</v>
      </c>
      <c r="P19" s="217">
        <v>1.6555555555555601</v>
      </c>
      <c r="Q19" s="217">
        <v>3.1536000000000002E-2</v>
      </c>
      <c r="R19" s="217">
        <v>0.99</v>
      </c>
      <c r="S19" s="217">
        <v>1</v>
      </c>
      <c r="T19" s="217">
        <v>20</v>
      </c>
      <c r="U19" s="217">
        <v>0.5</v>
      </c>
      <c r="AA19" s="217">
        <v>44</v>
      </c>
      <c r="AB19" s="217" t="s">
        <v>516</v>
      </c>
      <c r="AC19" s="217" t="s">
        <v>159</v>
      </c>
      <c r="AD19" s="217" t="s">
        <v>456</v>
      </c>
      <c r="AE19" s="217" t="s">
        <v>162</v>
      </c>
      <c r="AF19" s="217" t="s">
        <v>28</v>
      </c>
      <c r="AG19" s="217" t="s">
        <v>424</v>
      </c>
      <c r="AH19" s="217" t="s">
        <v>457</v>
      </c>
      <c r="AJ19" s="217" t="s">
        <v>458</v>
      </c>
      <c r="AK19" s="217">
        <v>0.99</v>
      </c>
      <c r="AL19" s="217" t="s">
        <v>534</v>
      </c>
      <c r="AM19" s="217">
        <v>1</v>
      </c>
    </row>
    <row r="20" spans="2:39">
      <c r="F20" s="217" t="s">
        <v>170</v>
      </c>
      <c r="G20" s="217" t="s">
        <v>371</v>
      </c>
      <c r="I20" s="217">
        <v>0.99</v>
      </c>
      <c r="N20" s="217">
        <v>1.1174999999999999</v>
      </c>
      <c r="O20" s="217">
        <v>7.9714999999999994E-3</v>
      </c>
      <c r="P20" s="217">
        <v>1.8625</v>
      </c>
      <c r="R20" s="217">
        <v>0.99</v>
      </c>
      <c r="T20" s="217">
        <v>20</v>
      </c>
      <c r="U20" s="217">
        <v>0.5</v>
      </c>
      <c r="AA20" s="217">
        <v>44</v>
      </c>
      <c r="AB20" s="217" t="s">
        <v>516</v>
      </c>
      <c r="AC20" s="217" t="s">
        <v>159</v>
      </c>
      <c r="AD20" s="217" t="s">
        <v>456</v>
      </c>
      <c r="AE20" s="217" t="s">
        <v>162</v>
      </c>
      <c r="AF20" s="217" t="s">
        <v>28</v>
      </c>
      <c r="AG20" s="217" t="s">
        <v>424</v>
      </c>
      <c r="AH20" s="217" t="s">
        <v>457</v>
      </c>
      <c r="AJ20" s="217" t="s">
        <v>458</v>
      </c>
      <c r="AK20" s="217">
        <v>0.99</v>
      </c>
      <c r="AL20" s="217" t="s">
        <v>534</v>
      </c>
      <c r="AM20" s="217">
        <v>1</v>
      </c>
    </row>
    <row r="21" spans="2:39">
      <c r="F21" s="217" t="s">
        <v>170</v>
      </c>
      <c r="G21" s="217" t="s">
        <v>372</v>
      </c>
      <c r="I21" s="217">
        <v>0.99</v>
      </c>
      <c r="N21" s="217">
        <v>1.0429999999999999</v>
      </c>
      <c r="O21" s="217">
        <v>7.5989999999999999E-3</v>
      </c>
      <c r="P21" s="217">
        <v>2.0694444444444402</v>
      </c>
      <c r="R21" s="217">
        <v>0.99</v>
      </c>
      <c r="T21" s="217">
        <v>20</v>
      </c>
      <c r="U21" s="217">
        <v>0.5</v>
      </c>
      <c r="AA21" s="217">
        <v>44</v>
      </c>
      <c r="AB21" s="217" t="s">
        <v>516</v>
      </c>
      <c r="AC21" s="217" t="s">
        <v>159</v>
      </c>
      <c r="AD21" s="217" t="s">
        <v>456</v>
      </c>
      <c r="AE21" s="217" t="s">
        <v>162</v>
      </c>
      <c r="AF21" s="217" t="s">
        <v>28</v>
      </c>
      <c r="AG21" s="217" t="s">
        <v>424</v>
      </c>
      <c r="AH21" s="217" t="s">
        <v>457</v>
      </c>
      <c r="AJ21" s="217" t="s">
        <v>458</v>
      </c>
      <c r="AK21" s="217">
        <v>0.99</v>
      </c>
      <c r="AL21" s="217" t="s">
        <v>534</v>
      </c>
      <c r="AM21" s="217">
        <v>1</v>
      </c>
    </row>
    <row r="22" spans="2:39">
      <c r="F22" s="217" t="s">
        <v>170</v>
      </c>
      <c r="G22" s="217" t="s">
        <v>373</v>
      </c>
      <c r="I22" s="217">
        <v>0.99</v>
      </c>
      <c r="N22" s="217">
        <v>0.96850000000000003</v>
      </c>
      <c r="O22" s="217">
        <v>6.8539999999999998E-3</v>
      </c>
      <c r="P22" s="217">
        <v>2.0694444444444402</v>
      </c>
      <c r="R22" s="217">
        <v>0.99</v>
      </c>
      <c r="T22" s="217">
        <v>20</v>
      </c>
      <c r="U22" s="217">
        <v>0.5</v>
      </c>
      <c r="AA22" s="217">
        <v>44</v>
      </c>
      <c r="AB22" s="217" t="s">
        <v>516</v>
      </c>
      <c r="AC22" s="217" t="s">
        <v>159</v>
      </c>
      <c r="AD22" s="217" t="s">
        <v>456</v>
      </c>
      <c r="AE22" s="217" t="s">
        <v>162</v>
      </c>
      <c r="AF22" s="217" t="s">
        <v>28</v>
      </c>
      <c r="AG22" s="217" t="s">
        <v>424</v>
      </c>
      <c r="AH22" s="217" t="s">
        <v>457</v>
      </c>
      <c r="AJ22" s="217" t="s">
        <v>458</v>
      </c>
      <c r="AK22" s="217">
        <v>0.99</v>
      </c>
      <c r="AL22" s="217" t="s">
        <v>534</v>
      </c>
      <c r="AM22" s="217">
        <v>1</v>
      </c>
    </row>
    <row r="23" spans="2:39">
      <c r="B23" s="217" t="s">
        <v>557</v>
      </c>
      <c r="C23" s="217" t="s">
        <v>518</v>
      </c>
      <c r="D23" s="217" t="s">
        <v>339</v>
      </c>
      <c r="E23" s="217" t="s">
        <v>34</v>
      </c>
      <c r="F23" s="217" t="s">
        <v>170</v>
      </c>
      <c r="G23" s="217" t="s">
        <v>363</v>
      </c>
      <c r="H23" s="217">
        <v>2020</v>
      </c>
      <c r="I23" s="217">
        <v>1.03</v>
      </c>
      <c r="N23" s="217">
        <v>0.44700000000000001</v>
      </c>
      <c r="O23" s="217">
        <v>1.49E-2</v>
      </c>
      <c r="P23" s="217">
        <v>2.2763888888888899</v>
      </c>
      <c r="Q23" s="217">
        <v>3.1536000000000002E-2</v>
      </c>
      <c r="R23" s="217">
        <v>0.99</v>
      </c>
      <c r="S23" s="217">
        <v>1</v>
      </c>
      <c r="T23" s="217">
        <v>25</v>
      </c>
      <c r="U23" s="217">
        <v>0.5</v>
      </c>
      <c r="V23" s="217">
        <v>10</v>
      </c>
      <c r="W23" s="217">
        <v>3</v>
      </c>
      <c r="X23" s="217">
        <v>1</v>
      </c>
      <c r="Y23" s="217">
        <v>0.3</v>
      </c>
      <c r="AA23" s="217">
        <v>45</v>
      </c>
      <c r="AB23" s="217" t="s">
        <v>519</v>
      </c>
      <c r="AC23" s="217" t="s">
        <v>159</v>
      </c>
      <c r="AD23" s="217" t="s">
        <v>456</v>
      </c>
      <c r="AE23" s="217" t="s">
        <v>406</v>
      </c>
      <c r="AF23" s="217" t="s">
        <v>136</v>
      </c>
      <c r="AG23" s="217" t="s">
        <v>424</v>
      </c>
      <c r="AH23" s="217" t="s">
        <v>457</v>
      </c>
      <c r="AJ23" s="217" t="s">
        <v>458</v>
      </c>
      <c r="AK23" s="217">
        <v>0.99</v>
      </c>
      <c r="AL23" s="217" t="s">
        <v>534</v>
      </c>
      <c r="AM23" s="217">
        <v>1</v>
      </c>
    </row>
    <row r="24" spans="2:39">
      <c r="F24" s="217" t="s">
        <v>170</v>
      </c>
      <c r="G24" s="217" t="s">
        <v>371</v>
      </c>
      <c r="I24" s="217">
        <v>1.03</v>
      </c>
      <c r="N24" s="217">
        <v>0.44700000000000001</v>
      </c>
      <c r="O24" s="217">
        <v>1.45275E-2</v>
      </c>
      <c r="P24" s="217">
        <v>2.2763888888888899</v>
      </c>
      <c r="R24" s="217">
        <v>0.99</v>
      </c>
      <c r="T24" s="217">
        <v>25</v>
      </c>
      <c r="U24" s="217">
        <v>0.5</v>
      </c>
      <c r="V24" s="217">
        <v>9</v>
      </c>
      <c r="W24" s="217">
        <v>3</v>
      </c>
      <c r="X24" s="217">
        <v>1</v>
      </c>
      <c r="Y24" s="217">
        <v>0.3</v>
      </c>
      <c r="AA24" s="217">
        <v>45</v>
      </c>
      <c r="AB24" s="217" t="s">
        <v>519</v>
      </c>
      <c r="AC24" s="217" t="s">
        <v>159</v>
      </c>
      <c r="AD24" s="217" t="s">
        <v>456</v>
      </c>
      <c r="AE24" s="217" t="s">
        <v>406</v>
      </c>
      <c r="AF24" s="217" t="s">
        <v>136</v>
      </c>
      <c r="AG24" s="217" t="s">
        <v>424</v>
      </c>
      <c r="AH24" s="217" t="s">
        <v>457</v>
      </c>
      <c r="AJ24" s="217" t="s">
        <v>458</v>
      </c>
      <c r="AK24" s="217">
        <v>0.99</v>
      </c>
      <c r="AL24" s="217" t="s">
        <v>534</v>
      </c>
      <c r="AM24" s="217">
        <v>1</v>
      </c>
    </row>
    <row r="25" spans="2:39">
      <c r="F25" s="217" t="s">
        <v>170</v>
      </c>
      <c r="G25" s="217" t="s">
        <v>372</v>
      </c>
      <c r="I25" s="217">
        <v>1.04</v>
      </c>
      <c r="N25" s="217">
        <v>0.3725</v>
      </c>
      <c r="O25" s="217">
        <v>1.4154999999999999E-2</v>
      </c>
      <c r="P25" s="217">
        <v>2.0694444444444402</v>
      </c>
      <c r="R25" s="217">
        <v>0.99</v>
      </c>
      <c r="T25" s="217">
        <v>25</v>
      </c>
      <c r="U25" s="217">
        <v>0.5</v>
      </c>
      <c r="V25" s="217">
        <v>7</v>
      </c>
      <c r="W25" s="217">
        <v>2</v>
      </c>
      <c r="X25" s="217">
        <v>1</v>
      </c>
      <c r="Y25" s="217">
        <v>0.3</v>
      </c>
      <c r="AA25" s="217">
        <v>45</v>
      </c>
      <c r="AB25" s="217" t="s">
        <v>519</v>
      </c>
      <c r="AC25" s="217" t="s">
        <v>159</v>
      </c>
      <c r="AD25" s="217" t="s">
        <v>456</v>
      </c>
      <c r="AE25" s="217" t="s">
        <v>406</v>
      </c>
      <c r="AF25" s="217" t="s">
        <v>136</v>
      </c>
      <c r="AG25" s="217" t="s">
        <v>424</v>
      </c>
      <c r="AH25" s="217" t="s">
        <v>457</v>
      </c>
      <c r="AJ25" s="217" t="s">
        <v>458</v>
      </c>
      <c r="AK25" s="217">
        <v>0.99</v>
      </c>
      <c r="AL25" s="217" t="s">
        <v>534</v>
      </c>
      <c r="AM25" s="217">
        <v>1</v>
      </c>
    </row>
    <row r="26" spans="2:39">
      <c r="F26" s="217" t="s">
        <v>170</v>
      </c>
      <c r="G26" s="217" t="s">
        <v>373</v>
      </c>
      <c r="I26" s="217">
        <v>1.04</v>
      </c>
      <c r="N26" s="217">
        <v>0.3725</v>
      </c>
      <c r="O26" s="217">
        <v>1.2664999999999999E-2</v>
      </c>
      <c r="P26" s="217">
        <v>2.0694444444444402</v>
      </c>
      <c r="R26" s="217">
        <v>0.99</v>
      </c>
      <c r="T26" s="217">
        <v>25</v>
      </c>
      <c r="U26" s="217">
        <v>0.5</v>
      </c>
      <c r="V26" s="217">
        <v>6</v>
      </c>
      <c r="W26" s="217">
        <v>2</v>
      </c>
      <c r="X26" s="217">
        <v>1</v>
      </c>
      <c r="Y26" s="217">
        <v>0.3</v>
      </c>
      <c r="AA26" s="217">
        <v>45</v>
      </c>
      <c r="AB26" s="217" t="s">
        <v>519</v>
      </c>
      <c r="AC26" s="217" t="s">
        <v>159</v>
      </c>
      <c r="AD26" s="217" t="s">
        <v>456</v>
      </c>
      <c r="AE26" s="217" t="s">
        <v>406</v>
      </c>
      <c r="AF26" s="217" t="s">
        <v>136</v>
      </c>
      <c r="AG26" s="217" t="s">
        <v>424</v>
      </c>
      <c r="AH26" s="217" t="s">
        <v>457</v>
      </c>
      <c r="AJ26" s="217" t="s">
        <v>458</v>
      </c>
      <c r="AK26" s="217">
        <v>0.99</v>
      </c>
      <c r="AL26" s="217" t="s">
        <v>534</v>
      </c>
      <c r="AM26" s="217">
        <v>1</v>
      </c>
    </row>
    <row r="27" spans="2:39">
      <c r="B27" s="217" t="s">
        <v>533</v>
      </c>
      <c r="C27" s="217" t="s">
        <v>422</v>
      </c>
      <c r="D27" s="217" t="s">
        <v>339</v>
      </c>
      <c r="E27" s="217" t="s">
        <v>28</v>
      </c>
      <c r="F27" s="217" t="s">
        <v>170</v>
      </c>
      <c r="G27" s="217" t="s">
        <v>363</v>
      </c>
      <c r="H27" s="217">
        <v>2020</v>
      </c>
      <c r="I27" s="217">
        <v>0.28000000000000003</v>
      </c>
      <c r="L27" s="217">
        <v>1.6666666666666701</v>
      </c>
      <c r="N27" s="217">
        <v>8.94</v>
      </c>
      <c r="P27" s="217">
        <v>31.0416666666667</v>
      </c>
      <c r="Q27" s="217">
        <v>3.1536000000000002E-2</v>
      </c>
      <c r="R27" s="217">
        <v>0.95</v>
      </c>
      <c r="S27" s="217">
        <v>1</v>
      </c>
      <c r="T27" s="217">
        <v>15</v>
      </c>
      <c r="U27" s="217">
        <v>0.5</v>
      </c>
      <c r="V27" s="217">
        <v>10</v>
      </c>
      <c r="W27" s="217">
        <v>6</v>
      </c>
      <c r="Y27" s="217">
        <v>270</v>
      </c>
      <c r="AA27" s="217">
        <v>9</v>
      </c>
      <c r="AB27" s="217" t="s">
        <v>423</v>
      </c>
      <c r="AC27" s="217" t="s">
        <v>63</v>
      </c>
      <c r="AD27" s="217" t="s">
        <v>416</v>
      </c>
      <c r="AE27" s="217" t="s">
        <v>406</v>
      </c>
      <c r="AF27" s="217" t="s">
        <v>136</v>
      </c>
      <c r="AG27" s="217" t="s">
        <v>424</v>
      </c>
      <c r="AH27" s="217" t="s">
        <v>418</v>
      </c>
      <c r="AJ27" s="217" t="s">
        <v>425</v>
      </c>
      <c r="AK27" s="217">
        <v>0.95</v>
      </c>
      <c r="AL27" s="217" t="s">
        <v>534</v>
      </c>
      <c r="AM27" s="217">
        <v>1</v>
      </c>
    </row>
    <row r="28" spans="2:39">
      <c r="E28" s="217" t="s">
        <v>34</v>
      </c>
      <c r="F28" s="217" t="s">
        <v>170</v>
      </c>
      <c r="G28" s="217" t="s">
        <v>371</v>
      </c>
      <c r="I28" s="217">
        <v>0.28000000000000003</v>
      </c>
      <c r="L28" s="217">
        <v>1.6666666666666701</v>
      </c>
      <c r="N28" s="217">
        <v>8.94</v>
      </c>
      <c r="P28" s="217">
        <v>31.0416666666667</v>
      </c>
      <c r="R28" s="217">
        <v>0.95</v>
      </c>
      <c r="T28" s="217">
        <v>15</v>
      </c>
      <c r="U28" s="217">
        <v>0.5</v>
      </c>
      <c r="V28" s="217">
        <v>10</v>
      </c>
      <c r="W28" s="217">
        <v>6</v>
      </c>
      <c r="Y28" s="217">
        <v>270</v>
      </c>
      <c r="AA28" s="217">
        <v>9</v>
      </c>
      <c r="AB28" s="217" t="s">
        <v>423</v>
      </c>
      <c r="AC28" s="217" t="s">
        <v>63</v>
      </c>
      <c r="AD28" s="217" t="s">
        <v>416</v>
      </c>
      <c r="AE28" s="217" t="s">
        <v>406</v>
      </c>
      <c r="AF28" s="217" t="s">
        <v>136</v>
      </c>
      <c r="AG28" s="217" t="s">
        <v>424</v>
      </c>
      <c r="AH28" s="217" t="s">
        <v>418</v>
      </c>
      <c r="AJ28" s="217" t="s">
        <v>425</v>
      </c>
      <c r="AK28" s="217">
        <v>0.95</v>
      </c>
      <c r="AL28" s="217" t="s">
        <v>534</v>
      </c>
      <c r="AM28" s="217">
        <v>1</v>
      </c>
    </row>
    <row r="29" spans="2:39">
      <c r="F29" s="217" t="s">
        <v>170</v>
      </c>
      <c r="G29" s="217" t="s">
        <v>372</v>
      </c>
      <c r="I29" s="217">
        <v>0.28000000000000003</v>
      </c>
      <c r="L29" s="217">
        <v>1.6666666666666701</v>
      </c>
      <c r="N29" s="217">
        <v>8.1950000000000003</v>
      </c>
      <c r="P29" s="217">
        <v>28.9722222222222</v>
      </c>
      <c r="R29" s="217">
        <v>0.95</v>
      </c>
      <c r="T29" s="217">
        <v>15</v>
      </c>
      <c r="U29" s="217">
        <v>0.5</v>
      </c>
      <c r="V29" s="217">
        <v>10</v>
      </c>
      <c r="W29" s="217">
        <v>6</v>
      </c>
      <c r="Y29" s="217">
        <v>270</v>
      </c>
      <c r="AA29" s="217">
        <v>9</v>
      </c>
      <c r="AB29" s="217" t="s">
        <v>423</v>
      </c>
      <c r="AC29" s="217" t="s">
        <v>63</v>
      </c>
      <c r="AD29" s="217" t="s">
        <v>416</v>
      </c>
      <c r="AE29" s="217" t="s">
        <v>406</v>
      </c>
      <c r="AF29" s="217" t="s">
        <v>136</v>
      </c>
      <c r="AG29" s="217" t="s">
        <v>424</v>
      </c>
      <c r="AH29" s="217" t="s">
        <v>418</v>
      </c>
      <c r="AJ29" s="217" t="s">
        <v>425</v>
      </c>
      <c r="AK29" s="217">
        <v>0.95</v>
      </c>
      <c r="AL29" s="217" t="s">
        <v>534</v>
      </c>
      <c r="AM29" s="217">
        <v>1</v>
      </c>
    </row>
    <row r="30" spans="2:39">
      <c r="F30" s="217" t="s">
        <v>170</v>
      </c>
      <c r="G30" s="217" t="s">
        <v>373</v>
      </c>
      <c r="I30" s="217">
        <v>0.28000000000000003</v>
      </c>
      <c r="L30" s="217">
        <v>1.6666666666666701</v>
      </c>
      <c r="N30" s="217">
        <v>7.45</v>
      </c>
      <c r="P30" s="217">
        <v>26.9027777777778</v>
      </c>
      <c r="R30" s="217">
        <v>0.95</v>
      </c>
      <c r="T30" s="217">
        <v>15</v>
      </c>
      <c r="U30" s="217">
        <v>0.5</v>
      </c>
      <c r="V30" s="217">
        <v>10</v>
      </c>
      <c r="W30" s="217">
        <v>6</v>
      </c>
      <c r="Y30" s="217">
        <v>270</v>
      </c>
      <c r="AA30" s="217">
        <v>9</v>
      </c>
      <c r="AB30" s="217" t="s">
        <v>423</v>
      </c>
      <c r="AC30" s="217" t="s">
        <v>63</v>
      </c>
      <c r="AD30" s="217" t="s">
        <v>416</v>
      </c>
      <c r="AE30" s="217" t="s">
        <v>406</v>
      </c>
      <c r="AF30" s="217" t="s">
        <v>136</v>
      </c>
      <c r="AG30" s="217" t="s">
        <v>424</v>
      </c>
      <c r="AH30" s="217" t="s">
        <v>418</v>
      </c>
      <c r="AJ30" s="217" t="s">
        <v>425</v>
      </c>
      <c r="AK30" s="217">
        <v>0.95</v>
      </c>
      <c r="AL30" s="217" t="s">
        <v>534</v>
      </c>
      <c r="AM30" s="217">
        <v>1</v>
      </c>
    </row>
    <row r="31" spans="2:39">
      <c r="B31" s="217" t="s">
        <v>535</v>
      </c>
      <c r="C31" s="217" t="s">
        <v>427</v>
      </c>
      <c r="D31" s="217" t="s">
        <v>339</v>
      </c>
      <c r="E31" s="217" t="s">
        <v>28</v>
      </c>
      <c r="F31" s="217" t="s">
        <v>170</v>
      </c>
      <c r="G31" s="217" t="s">
        <v>363</v>
      </c>
      <c r="H31" s="217">
        <v>2020</v>
      </c>
      <c r="I31" s="217">
        <v>0.34</v>
      </c>
      <c r="L31" s="217">
        <v>1.40845070422535</v>
      </c>
      <c r="N31" s="217">
        <v>5.5875000000000004</v>
      </c>
      <c r="O31" s="217">
        <v>0.14899999999999999</v>
      </c>
      <c r="P31" s="217">
        <v>11.3819444444444</v>
      </c>
      <c r="Q31" s="217">
        <v>3.1536000000000002E-2</v>
      </c>
      <c r="R31" s="217">
        <v>0.98</v>
      </c>
      <c r="S31" s="217">
        <v>1</v>
      </c>
      <c r="T31" s="217">
        <v>25</v>
      </c>
      <c r="U31" s="217">
        <v>1.5</v>
      </c>
      <c r="V31" s="217">
        <v>20</v>
      </c>
      <c r="W31" s="217">
        <v>1.5</v>
      </c>
      <c r="X31" s="217">
        <v>1</v>
      </c>
      <c r="Y31" s="217">
        <v>270</v>
      </c>
      <c r="AA31" s="217">
        <v>8</v>
      </c>
      <c r="AB31" s="217" t="s">
        <v>428</v>
      </c>
      <c r="AC31" s="217" t="s">
        <v>63</v>
      </c>
      <c r="AD31" s="217" t="s">
        <v>416</v>
      </c>
      <c r="AE31" s="217" t="s">
        <v>406</v>
      </c>
      <c r="AF31" s="217" t="s">
        <v>136</v>
      </c>
      <c r="AG31" s="217" t="s">
        <v>424</v>
      </c>
      <c r="AH31" s="217" t="s">
        <v>418</v>
      </c>
      <c r="AJ31" s="217" t="s">
        <v>425</v>
      </c>
      <c r="AK31" s="217">
        <v>0.98</v>
      </c>
      <c r="AL31" s="217" t="s">
        <v>534</v>
      </c>
      <c r="AM31" s="217">
        <v>2</v>
      </c>
    </row>
    <row r="32" spans="2:39">
      <c r="E32" s="217" t="s">
        <v>34</v>
      </c>
      <c r="F32" s="217" t="s">
        <v>170</v>
      </c>
      <c r="G32" s="217" t="s">
        <v>371</v>
      </c>
      <c r="I32" s="217">
        <v>0.35</v>
      </c>
      <c r="L32" s="217">
        <v>1.3698630136986301</v>
      </c>
      <c r="N32" s="217">
        <v>5.4385000000000003</v>
      </c>
      <c r="O32" s="217">
        <v>0.14527499999999999</v>
      </c>
      <c r="P32" s="217">
        <v>11.175000000000001</v>
      </c>
      <c r="R32" s="217">
        <v>0.98</v>
      </c>
      <c r="T32" s="217">
        <v>25</v>
      </c>
      <c r="U32" s="217">
        <v>1.5</v>
      </c>
      <c r="V32" s="217">
        <v>15</v>
      </c>
      <c r="W32" s="217">
        <v>1.5</v>
      </c>
      <c r="X32" s="217">
        <v>1</v>
      </c>
      <c r="Y32" s="217">
        <v>270</v>
      </c>
      <c r="AA32" s="217">
        <v>8</v>
      </c>
      <c r="AB32" s="217" t="s">
        <v>428</v>
      </c>
      <c r="AC32" s="217" t="s">
        <v>63</v>
      </c>
      <c r="AD32" s="217" t="s">
        <v>416</v>
      </c>
      <c r="AE32" s="217" t="s">
        <v>406</v>
      </c>
      <c r="AF32" s="217" t="s">
        <v>136</v>
      </c>
      <c r="AG32" s="217" t="s">
        <v>424</v>
      </c>
      <c r="AH32" s="217" t="s">
        <v>418</v>
      </c>
      <c r="AJ32" s="217" t="s">
        <v>425</v>
      </c>
      <c r="AK32" s="217">
        <v>0.98</v>
      </c>
      <c r="AL32" s="217" t="s">
        <v>534</v>
      </c>
      <c r="AM32" s="217">
        <v>2</v>
      </c>
    </row>
    <row r="33" spans="2:39">
      <c r="F33" s="217" t="s">
        <v>170</v>
      </c>
      <c r="G33" s="217" t="s">
        <v>372</v>
      </c>
      <c r="I33" s="217">
        <v>0.37</v>
      </c>
      <c r="L33" s="217">
        <v>1.25</v>
      </c>
      <c r="N33" s="217">
        <v>5.2149999999999999</v>
      </c>
      <c r="O33" s="217">
        <v>0.13857</v>
      </c>
      <c r="P33" s="217">
        <v>10.554166666666699</v>
      </c>
      <c r="R33" s="217">
        <v>0.98</v>
      </c>
      <c r="T33" s="217">
        <v>25</v>
      </c>
      <c r="U33" s="217">
        <v>1.5</v>
      </c>
      <c r="V33" s="217">
        <v>10</v>
      </c>
      <c r="W33" s="217">
        <v>1.5</v>
      </c>
      <c r="X33" s="217">
        <v>1</v>
      </c>
      <c r="Y33" s="217">
        <v>270</v>
      </c>
      <c r="AA33" s="217">
        <v>8</v>
      </c>
      <c r="AB33" s="217" t="s">
        <v>428</v>
      </c>
      <c r="AC33" s="217" t="s">
        <v>63</v>
      </c>
      <c r="AD33" s="217" t="s">
        <v>416</v>
      </c>
      <c r="AE33" s="217" t="s">
        <v>406</v>
      </c>
      <c r="AF33" s="217" t="s">
        <v>136</v>
      </c>
      <c r="AG33" s="217" t="s">
        <v>424</v>
      </c>
      <c r="AH33" s="217" t="s">
        <v>418</v>
      </c>
      <c r="AJ33" s="217" t="s">
        <v>425</v>
      </c>
      <c r="AK33" s="217">
        <v>0.98</v>
      </c>
      <c r="AL33" s="217" t="s">
        <v>534</v>
      </c>
      <c r="AM33" s="217">
        <v>2</v>
      </c>
    </row>
    <row r="34" spans="2:39">
      <c r="F34" s="217" t="s">
        <v>170</v>
      </c>
      <c r="G34" s="217" t="s">
        <v>373</v>
      </c>
      <c r="I34" s="217">
        <v>0.38</v>
      </c>
      <c r="L34" s="217">
        <v>1.25</v>
      </c>
      <c r="N34" s="217">
        <v>5.0659999999999998</v>
      </c>
      <c r="O34" s="217">
        <v>0.1341</v>
      </c>
      <c r="P34" s="217">
        <v>9.5194444444444404</v>
      </c>
      <c r="R34" s="217">
        <v>0.98</v>
      </c>
      <c r="T34" s="217">
        <v>25</v>
      </c>
      <c r="U34" s="217">
        <v>1.5</v>
      </c>
      <c r="V34" s="217">
        <v>10</v>
      </c>
      <c r="W34" s="217">
        <v>1.5</v>
      </c>
      <c r="X34" s="217">
        <v>1</v>
      </c>
      <c r="Y34" s="217">
        <v>270</v>
      </c>
      <c r="AA34" s="217">
        <v>8</v>
      </c>
      <c r="AB34" s="217" t="s">
        <v>428</v>
      </c>
      <c r="AC34" s="217" t="s">
        <v>63</v>
      </c>
      <c r="AD34" s="217" t="s">
        <v>416</v>
      </c>
      <c r="AE34" s="217" t="s">
        <v>406</v>
      </c>
      <c r="AF34" s="217" t="s">
        <v>136</v>
      </c>
      <c r="AG34" s="217" t="s">
        <v>424</v>
      </c>
      <c r="AH34" s="217" t="s">
        <v>418</v>
      </c>
      <c r="AJ34" s="217" t="s">
        <v>425</v>
      </c>
      <c r="AK34" s="217">
        <v>0.98</v>
      </c>
      <c r="AL34" s="217" t="s">
        <v>534</v>
      </c>
      <c r="AM34" s="217">
        <v>2</v>
      </c>
    </row>
    <row r="35" spans="2:39">
      <c r="B35" s="217" t="s">
        <v>536</v>
      </c>
      <c r="C35" s="217" t="s">
        <v>433</v>
      </c>
      <c r="D35" s="217" t="s">
        <v>339</v>
      </c>
      <c r="E35" s="217" t="s">
        <v>28</v>
      </c>
      <c r="F35" s="217" t="s">
        <v>170</v>
      </c>
      <c r="G35" s="217" t="s">
        <v>363</v>
      </c>
      <c r="H35" s="217">
        <v>2020</v>
      </c>
      <c r="I35" s="217">
        <v>0.47</v>
      </c>
      <c r="L35" s="217">
        <v>0.83333333333333304</v>
      </c>
      <c r="N35" s="217">
        <v>9.6850000000000005</v>
      </c>
      <c r="O35" s="217">
        <v>0.2235</v>
      </c>
      <c r="P35" s="217">
        <v>9.3125</v>
      </c>
      <c r="Q35" s="217">
        <v>3.1536000000000002E-2</v>
      </c>
      <c r="R35" s="217">
        <v>0.97</v>
      </c>
      <c r="S35" s="217">
        <v>1</v>
      </c>
      <c r="T35" s="217">
        <v>25</v>
      </c>
      <c r="U35" s="217">
        <v>2.5</v>
      </c>
      <c r="V35" s="217">
        <v>20</v>
      </c>
      <c r="W35" s="217">
        <v>1.5</v>
      </c>
      <c r="X35" s="217">
        <v>1</v>
      </c>
      <c r="Y35" s="217">
        <v>270</v>
      </c>
      <c r="AA35" s="217">
        <v>11</v>
      </c>
      <c r="AB35" s="217" t="s">
        <v>434</v>
      </c>
      <c r="AC35" s="217" t="s">
        <v>63</v>
      </c>
      <c r="AD35" s="217" t="s">
        <v>416</v>
      </c>
      <c r="AE35" s="217" t="s">
        <v>406</v>
      </c>
      <c r="AF35" s="217" t="s">
        <v>136</v>
      </c>
      <c r="AG35" s="217" t="s">
        <v>424</v>
      </c>
      <c r="AH35" s="217" t="s">
        <v>418</v>
      </c>
      <c r="AJ35" s="217" t="s">
        <v>425</v>
      </c>
      <c r="AK35" s="217">
        <v>0.97</v>
      </c>
      <c r="AL35" s="217" t="s">
        <v>534</v>
      </c>
      <c r="AM35" s="217">
        <v>3</v>
      </c>
    </row>
    <row r="36" spans="2:39">
      <c r="E36" s="217" t="s">
        <v>34</v>
      </c>
      <c r="F36" s="217" t="s">
        <v>170</v>
      </c>
      <c r="G36" s="217" t="s">
        <v>371</v>
      </c>
      <c r="I36" s="217">
        <v>0.48</v>
      </c>
      <c r="L36" s="217">
        <v>0.76923076923076905</v>
      </c>
      <c r="N36" s="217">
        <v>9.6850000000000005</v>
      </c>
      <c r="O36" s="217">
        <v>0.21828500000000001</v>
      </c>
      <c r="P36" s="217">
        <v>9.1055555555555596</v>
      </c>
      <c r="R36" s="217">
        <v>0.97</v>
      </c>
      <c r="T36" s="217">
        <v>25</v>
      </c>
      <c r="U36" s="217">
        <v>2</v>
      </c>
      <c r="V36" s="217">
        <v>15</v>
      </c>
      <c r="W36" s="217">
        <v>1.5</v>
      </c>
      <c r="X36" s="217">
        <v>1</v>
      </c>
      <c r="Y36" s="217">
        <v>270</v>
      </c>
      <c r="AA36" s="217">
        <v>11</v>
      </c>
      <c r="AB36" s="217" t="s">
        <v>434</v>
      </c>
      <c r="AC36" s="217" t="s">
        <v>63</v>
      </c>
      <c r="AD36" s="217" t="s">
        <v>416</v>
      </c>
      <c r="AE36" s="217" t="s">
        <v>406</v>
      </c>
      <c r="AF36" s="217" t="s">
        <v>136</v>
      </c>
      <c r="AG36" s="217" t="s">
        <v>424</v>
      </c>
      <c r="AH36" s="217" t="s">
        <v>418</v>
      </c>
      <c r="AJ36" s="217" t="s">
        <v>425</v>
      </c>
      <c r="AK36" s="217">
        <v>0.97</v>
      </c>
      <c r="AL36" s="217" t="s">
        <v>534</v>
      </c>
      <c r="AM36" s="217">
        <v>3</v>
      </c>
    </row>
    <row r="37" spans="2:39">
      <c r="F37" s="217" t="s">
        <v>170</v>
      </c>
      <c r="G37" s="217" t="s">
        <v>372</v>
      </c>
      <c r="I37" s="217">
        <v>0.5</v>
      </c>
      <c r="L37" s="217">
        <v>0.71428571428571397</v>
      </c>
      <c r="N37" s="217">
        <v>8.94</v>
      </c>
      <c r="O37" s="217">
        <v>0.20710999999999999</v>
      </c>
      <c r="P37" s="217">
        <v>8.69166666666667</v>
      </c>
      <c r="R37" s="217">
        <v>0.97</v>
      </c>
      <c r="T37" s="217">
        <v>25</v>
      </c>
      <c r="U37" s="217">
        <v>2</v>
      </c>
      <c r="V37" s="217">
        <v>10</v>
      </c>
      <c r="W37" s="217">
        <v>1.5</v>
      </c>
      <c r="X37" s="217">
        <v>1</v>
      </c>
      <c r="Y37" s="217">
        <v>270</v>
      </c>
      <c r="AA37" s="217">
        <v>11</v>
      </c>
      <c r="AB37" s="217" t="s">
        <v>434</v>
      </c>
      <c r="AC37" s="217" t="s">
        <v>63</v>
      </c>
      <c r="AD37" s="217" t="s">
        <v>416</v>
      </c>
      <c r="AE37" s="217" t="s">
        <v>406</v>
      </c>
      <c r="AF37" s="217" t="s">
        <v>136</v>
      </c>
      <c r="AG37" s="217" t="s">
        <v>424</v>
      </c>
      <c r="AH37" s="217" t="s">
        <v>418</v>
      </c>
      <c r="AJ37" s="217" t="s">
        <v>425</v>
      </c>
      <c r="AK37" s="217">
        <v>0.97</v>
      </c>
      <c r="AL37" s="217" t="s">
        <v>534</v>
      </c>
      <c r="AM37" s="217">
        <v>3</v>
      </c>
    </row>
    <row r="38" spans="2:39">
      <c r="F38" s="217" t="s">
        <v>170</v>
      </c>
      <c r="G38" s="217" t="s">
        <v>373</v>
      </c>
      <c r="I38" s="217">
        <v>0.52</v>
      </c>
      <c r="L38" s="217">
        <v>0.64516129032258096</v>
      </c>
      <c r="N38" s="217">
        <v>8.1950000000000003</v>
      </c>
      <c r="O38" s="217">
        <v>0.19370000000000001</v>
      </c>
      <c r="P38" s="217">
        <v>8.2777777777777803</v>
      </c>
      <c r="R38" s="217">
        <v>0.97</v>
      </c>
      <c r="T38" s="217">
        <v>25</v>
      </c>
      <c r="U38" s="217">
        <v>2</v>
      </c>
      <c r="V38" s="217">
        <v>8</v>
      </c>
      <c r="W38" s="217">
        <v>1.5</v>
      </c>
      <c r="X38" s="217">
        <v>1</v>
      </c>
      <c r="Y38" s="217">
        <v>270</v>
      </c>
      <c r="AA38" s="217">
        <v>11</v>
      </c>
      <c r="AB38" s="217" t="s">
        <v>434</v>
      </c>
      <c r="AC38" s="217" t="s">
        <v>63</v>
      </c>
      <c r="AD38" s="217" t="s">
        <v>416</v>
      </c>
      <c r="AE38" s="217" t="s">
        <v>406</v>
      </c>
      <c r="AF38" s="217" t="s">
        <v>136</v>
      </c>
      <c r="AG38" s="217" t="s">
        <v>424</v>
      </c>
      <c r="AH38" s="217" t="s">
        <v>418</v>
      </c>
      <c r="AJ38" s="217" t="s">
        <v>425</v>
      </c>
      <c r="AK38" s="217">
        <v>0.97</v>
      </c>
      <c r="AL38" s="217" t="s">
        <v>534</v>
      </c>
      <c r="AM38" s="217">
        <v>3</v>
      </c>
    </row>
    <row r="39" spans="2:39">
      <c r="B39" s="217" t="s">
        <v>537</v>
      </c>
      <c r="C39" s="217" t="s">
        <v>436</v>
      </c>
      <c r="D39" s="217" t="s">
        <v>339</v>
      </c>
      <c r="E39" s="217" t="s">
        <v>28</v>
      </c>
      <c r="F39" s="217" t="s">
        <v>170</v>
      </c>
      <c r="G39" s="217" t="s">
        <v>363</v>
      </c>
      <c r="H39" s="217">
        <v>2020</v>
      </c>
      <c r="I39" s="217">
        <v>0.55000000000000004</v>
      </c>
      <c r="L39" s="217">
        <v>0.58823529411764697</v>
      </c>
      <c r="M39" s="217">
        <v>0.15</v>
      </c>
      <c r="N39" s="217">
        <v>6.7050000000000001</v>
      </c>
      <c r="O39" s="217">
        <v>0.2235</v>
      </c>
      <c r="P39" s="217">
        <v>9.3125</v>
      </c>
      <c r="Q39" s="217">
        <v>3.1536000000000002E-2</v>
      </c>
      <c r="R39" s="217">
        <v>0.97</v>
      </c>
      <c r="S39" s="217">
        <v>1</v>
      </c>
      <c r="T39" s="217">
        <v>25</v>
      </c>
      <c r="U39" s="217">
        <v>2.5</v>
      </c>
      <c r="V39" s="217">
        <v>20</v>
      </c>
      <c r="W39" s="217">
        <v>1.5</v>
      </c>
      <c r="X39" s="217">
        <v>1</v>
      </c>
      <c r="Y39" s="217">
        <v>270</v>
      </c>
      <c r="AA39" s="217">
        <v>10</v>
      </c>
      <c r="AB39" s="217" t="s">
        <v>437</v>
      </c>
      <c r="AC39" s="217" t="s">
        <v>63</v>
      </c>
      <c r="AD39" s="217" t="s">
        <v>416</v>
      </c>
      <c r="AE39" s="217" t="s">
        <v>406</v>
      </c>
      <c r="AF39" s="217" t="s">
        <v>136</v>
      </c>
      <c r="AG39" s="217" t="s">
        <v>424</v>
      </c>
      <c r="AH39" s="217" t="s">
        <v>418</v>
      </c>
      <c r="AJ39" s="217" t="s">
        <v>419</v>
      </c>
      <c r="AK39" s="217">
        <v>0.97</v>
      </c>
      <c r="AL39" s="217" t="s">
        <v>534</v>
      </c>
      <c r="AM39" s="217">
        <v>1</v>
      </c>
    </row>
    <row r="40" spans="2:39">
      <c r="E40" s="217" t="s">
        <v>34</v>
      </c>
      <c r="F40" s="217" t="s">
        <v>170</v>
      </c>
      <c r="G40" s="217" t="s">
        <v>371</v>
      </c>
      <c r="I40" s="217">
        <v>0.56000000000000005</v>
      </c>
      <c r="L40" s="217">
        <v>0.55555555555555602</v>
      </c>
      <c r="M40" s="217">
        <v>0.15</v>
      </c>
      <c r="N40" s="217">
        <v>6.556</v>
      </c>
      <c r="O40" s="217">
        <v>0.21828500000000001</v>
      </c>
      <c r="P40" s="217">
        <v>9.1055555555555596</v>
      </c>
      <c r="R40" s="217">
        <v>0.97</v>
      </c>
      <c r="T40" s="217">
        <v>25</v>
      </c>
      <c r="U40" s="217">
        <v>2.5</v>
      </c>
      <c r="V40" s="217">
        <v>15</v>
      </c>
      <c r="W40" s="217">
        <v>1.5</v>
      </c>
      <c r="X40" s="217">
        <v>1</v>
      </c>
      <c r="Y40" s="217">
        <v>270</v>
      </c>
      <c r="AA40" s="217">
        <v>10</v>
      </c>
      <c r="AB40" s="217" t="s">
        <v>437</v>
      </c>
      <c r="AC40" s="217" t="s">
        <v>63</v>
      </c>
      <c r="AD40" s="217" t="s">
        <v>416</v>
      </c>
      <c r="AE40" s="217" t="s">
        <v>406</v>
      </c>
      <c r="AF40" s="217" t="s">
        <v>136</v>
      </c>
      <c r="AG40" s="217" t="s">
        <v>424</v>
      </c>
      <c r="AH40" s="217" t="s">
        <v>418</v>
      </c>
      <c r="AJ40" s="217" t="s">
        <v>419</v>
      </c>
      <c r="AK40" s="217">
        <v>0.97</v>
      </c>
      <c r="AL40" s="217" t="s">
        <v>534</v>
      </c>
      <c r="AM40" s="217">
        <v>1</v>
      </c>
    </row>
    <row r="41" spans="2:39">
      <c r="F41" s="217" t="s">
        <v>170</v>
      </c>
      <c r="G41" s="217" t="s">
        <v>372</v>
      </c>
      <c r="I41" s="217">
        <v>0.57999999999999996</v>
      </c>
      <c r="L41" s="217">
        <v>0.5</v>
      </c>
      <c r="M41" s="217">
        <v>0.15</v>
      </c>
      <c r="N41" s="217">
        <v>6.1835000000000004</v>
      </c>
      <c r="O41" s="217">
        <v>0.20710999999999999</v>
      </c>
      <c r="P41" s="217">
        <v>8.69166666666667</v>
      </c>
      <c r="R41" s="217">
        <v>0.97</v>
      </c>
      <c r="T41" s="217">
        <v>25</v>
      </c>
      <c r="U41" s="217">
        <v>2.5</v>
      </c>
      <c r="V41" s="217">
        <v>10</v>
      </c>
      <c r="W41" s="217">
        <v>1.5</v>
      </c>
      <c r="X41" s="217">
        <v>1</v>
      </c>
      <c r="Y41" s="217">
        <v>270</v>
      </c>
      <c r="AA41" s="217">
        <v>10</v>
      </c>
      <c r="AB41" s="217" t="s">
        <v>437</v>
      </c>
      <c r="AC41" s="217" t="s">
        <v>63</v>
      </c>
      <c r="AD41" s="217" t="s">
        <v>416</v>
      </c>
      <c r="AE41" s="217" t="s">
        <v>406</v>
      </c>
      <c r="AF41" s="217" t="s">
        <v>136</v>
      </c>
      <c r="AG41" s="217" t="s">
        <v>424</v>
      </c>
      <c r="AH41" s="217" t="s">
        <v>418</v>
      </c>
      <c r="AJ41" s="217" t="s">
        <v>419</v>
      </c>
      <c r="AK41" s="217">
        <v>0.97</v>
      </c>
      <c r="AL41" s="217" t="s">
        <v>534</v>
      </c>
      <c r="AM41" s="217">
        <v>1</v>
      </c>
    </row>
    <row r="42" spans="2:39">
      <c r="F42" s="217" t="s">
        <v>170</v>
      </c>
      <c r="G42" s="217" t="s">
        <v>373</v>
      </c>
      <c r="I42" s="217">
        <v>0.6</v>
      </c>
      <c r="L42" s="217">
        <v>0.45454545454545497</v>
      </c>
      <c r="M42" s="217">
        <v>0.15</v>
      </c>
      <c r="N42" s="217">
        <v>5.96</v>
      </c>
      <c r="O42" s="217">
        <v>0.19370000000000001</v>
      </c>
      <c r="P42" s="217">
        <v>8.2777777777777803</v>
      </c>
      <c r="R42" s="217">
        <v>0.97</v>
      </c>
      <c r="T42" s="217">
        <v>25</v>
      </c>
      <c r="U42" s="217">
        <v>2.5</v>
      </c>
      <c r="V42" s="217">
        <v>8</v>
      </c>
      <c r="W42" s="217">
        <v>1.5</v>
      </c>
      <c r="X42" s="217">
        <v>1</v>
      </c>
      <c r="Y42" s="217">
        <v>270</v>
      </c>
      <c r="AA42" s="217">
        <v>10</v>
      </c>
      <c r="AB42" s="217" t="s">
        <v>437</v>
      </c>
      <c r="AC42" s="217" t="s">
        <v>63</v>
      </c>
      <c r="AD42" s="217" t="s">
        <v>416</v>
      </c>
      <c r="AE42" s="217" t="s">
        <v>406</v>
      </c>
      <c r="AF42" s="217" t="s">
        <v>136</v>
      </c>
      <c r="AG42" s="217" t="s">
        <v>424</v>
      </c>
      <c r="AH42" s="217" t="s">
        <v>418</v>
      </c>
      <c r="AJ42" s="217" t="s">
        <v>419</v>
      </c>
      <c r="AK42" s="217">
        <v>0.97</v>
      </c>
      <c r="AL42" s="217" t="s">
        <v>534</v>
      </c>
      <c r="AM42" s="217">
        <v>1</v>
      </c>
    </row>
    <row r="43" spans="2:39">
      <c r="B43" s="217" t="s">
        <v>538</v>
      </c>
      <c r="C43" s="217" t="s">
        <v>439</v>
      </c>
      <c r="D43" s="217" t="s">
        <v>36</v>
      </c>
      <c r="E43" s="217" t="s">
        <v>28</v>
      </c>
      <c r="F43" s="217" t="s">
        <v>170</v>
      </c>
      <c r="G43" s="217" t="s">
        <v>363</v>
      </c>
      <c r="H43" s="217">
        <v>2020</v>
      </c>
      <c r="I43" s="217">
        <v>0.4</v>
      </c>
      <c r="L43" s="217">
        <v>1.2195121951219501</v>
      </c>
      <c r="N43" s="217">
        <v>7.45</v>
      </c>
      <c r="O43" s="217">
        <v>7.4499999999999997E-2</v>
      </c>
      <c r="P43" s="217">
        <v>16.5555555555556</v>
      </c>
      <c r="Q43" s="217">
        <v>3.1536000000000002E-2</v>
      </c>
      <c r="R43" s="217">
        <v>0.97</v>
      </c>
      <c r="S43" s="217">
        <v>1</v>
      </c>
      <c r="T43" s="217">
        <v>25</v>
      </c>
      <c r="U43" s="217">
        <v>1</v>
      </c>
      <c r="V43" s="217">
        <v>100</v>
      </c>
      <c r="W43" s="217">
        <v>300</v>
      </c>
      <c r="X43" s="217">
        <v>1</v>
      </c>
      <c r="AA43" s="217">
        <v>13</v>
      </c>
      <c r="AB43" s="217" t="s">
        <v>440</v>
      </c>
      <c r="AC43" s="217" t="s">
        <v>63</v>
      </c>
      <c r="AD43" s="217" t="s">
        <v>416</v>
      </c>
      <c r="AE43" s="217" t="s">
        <v>151</v>
      </c>
      <c r="AF43" s="217" t="s">
        <v>137</v>
      </c>
      <c r="AG43" s="217" t="s">
        <v>424</v>
      </c>
      <c r="AH43" s="217" t="s">
        <v>418</v>
      </c>
      <c r="AJ43" s="217" t="s">
        <v>425</v>
      </c>
      <c r="AK43" s="217">
        <v>0.97</v>
      </c>
      <c r="AL43" s="217" t="s">
        <v>534</v>
      </c>
      <c r="AM43" s="217">
        <v>1</v>
      </c>
    </row>
    <row r="44" spans="2:39">
      <c r="E44" s="217" t="s">
        <v>34</v>
      </c>
      <c r="F44" s="217" t="s">
        <v>170</v>
      </c>
      <c r="G44" s="217" t="s">
        <v>371</v>
      </c>
      <c r="I44" s="217">
        <v>0.41</v>
      </c>
      <c r="L44" s="217">
        <v>1.16279069767442</v>
      </c>
      <c r="N44" s="217">
        <v>7.0774999999999997</v>
      </c>
      <c r="O44" s="217">
        <v>7.2637499999999994E-2</v>
      </c>
      <c r="P44" s="217">
        <v>15.5208333333333</v>
      </c>
      <c r="R44" s="217">
        <v>0.97</v>
      </c>
      <c r="T44" s="217">
        <v>25</v>
      </c>
      <c r="U44" s="217">
        <v>1</v>
      </c>
      <c r="V44" s="217">
        <v>100</v>
      </c>
      <c r="W44" s="217">
        <v>300</v>
      </c>
      <c r="X44" s="217">
        <v>1</v>
      </c>
      <c r="AA44" s="217">
        <v>13</v>
      </c>
      <c r="AB44" s="217" t="s">
        <v>440</v>
      </c>
      <c r="AC44" s="217" t="s">
        <v>63</v>
      </c>
      <c r="AD44" s="217" t="s">
        <v>416</v>
      </c>
      <c r="AE44" s="217" t="s">
        <v>151</v>
      </c>
      <c r="AF44" s="217" t="s">
        <v>137</v>
      </c>
      <c r="AG44" s="217" t="s">
        <v>424</v>
      </c>
      <c r="AH44" s="217" t="s">
        <v>418</v>
      </c>
      <c r="AJ44" s="217" t="s">
        <v>425</v>
      </c>
      <c r="AK44" s="217">
        <v>0.97</v>
      </c>
      <c r="AL44" s="217" t="s">
        <v>534</v>
      </c>
      <c r="AM44" s="217">
        <v>1</v>
      </c>
    </row>
    <row r="45" spans="2:39">
      <c r="F45" s="217" t="s">
        <v>170</v>
      </c>
      <c r="G45" s="217" t="s">
        <v>372</v>
      </c>
      <c r="I45" s="217">
        <v>0.43</v>
      </c>
      <c r="L45" s="217">
        <v>1.0869565217391299</v>
      </c>
      <c r="N45" s="217">
        <v>6.7050000000000001</v>
      </c>
      <c r="O45" s="217">
        <v>6.9284999999999999E-2</v>
      </c>
      <c r="P45" s="217">
        <v>14.4861111111111</v>
      </c>
      <c r="R45" s="217">
        <v>0.97</v>
      </c>
      <c r="T45" s="217">
        <v>25</v>
      </c>
      <c r="U45" s="217">
        <v>1</v>
      </c>
      <c r="V45" s="217">
        <v>100</v>
      </c>
      <c r="W45" s="217">
        <v>300</v>
      </c>
      <c r="X45" s="217">
        <v>1</v>
      </c>
      <c r="AA45" s="217">
        <v>13</v>
      </c>
      <c r="AB45" s="217" t="s">
        <v>440</v>
      </c>
      <c r="AC45" s="217" t="s">
        <v>63</v>
      </c>
      <c r="AD45" s="217" t="s">
        <v>416</v>
      </c>
      <c r="AE45" s="217" t="s">
        <v>151</v>
      </c>
      <c r="AF45" s="217" t="s">
        <v>137</v>
      </c>
      <c r="AG45" s="217" t="s">
        <v>424</v>
      </c>
      <c r="AH45" s="217" t="s">
        <v>418</v>
      </c>
      <c r="AJ45" s="217" t="s">
        <v>425</v>
      </c>
      <c r="AK45" s="217">
        <v>0.97</v>
      </c>
      <c r="AL45" s="217" t="s">
        <v>534</v>
      </c>
      <c r="AM45" s="217">
        <v>1</v>
      </c>
    </row>
    <row r="46" spans="2:39">
      <c r="F46" s="217" t="s">
        <v>170</v>
      </c>
      <c r="G46" s="217" t="s">
        <v>373</v>
      </c>
      <c r="I46" s="217">
        <v>0.45</v>
      </c>
      <c r="L46" s="217">
        <v>1</v>
      </c>
      <c r="N46" s="217">
        <v>6.3324999999999996</v>
      </c>
      <c r="O46" s="217">
        <v>6.3325000000000006E-2</v>
      </c>
      <c r="P46" s="217">
        <v>12.4166666666667</v>
      </c>
      <c r="R46" s="217">
        <v>0.97</v>
      </c>
      <c r="T46" s="217">
        <v>25</v>
      </c>
      <c r="U46" s="217">
        <v>1</v>
      </c>
      <c r="V46" s="217">
        <v>100</v>
      </c>
      <c r="W46" s="217">
        <v>300</v>
      </c>
      <c r="X46" s="217">
        <v>1</v>
      </c>
      <c r="AA46" s="217">
        <v>13</v>
      </c>
      <c r="AB46" s="217" t="s">
        <v>440</v>
      </c>
      <c r="AC46" s="217" t="s">
        <v>63</v>
      </c>
      <c r="AD46" s="217" t="s">
        <v>416</v>
      </c>
      <c r="AE46" s="217" t="s">
        <v>151</v>
      </c>
      <c r="AF46" s="217" t="s">
        <v>137</v>
      </c>
      <c r="AG46" s="217" t="s">
        <v>424</v>
      </c>
      <c r="AH46" s="217" t="s">
        <v>418</v>
      </c>
      <c r="AJ46" s="217" t="s">
        <v>425</v>
      </c>
      <c r="AK46" s="217">
        <v>0.97</v>
      </c>
      <c r="AL46" s="217" t="s">
        <v>534</v>
      </c>
      <c r="AM46" s="217">
        <v>1</v>
      </c>
    </row>
    <row r="47" spans="2:39">
      <c r="B47" s="217" t="s">
        <v>539</v>
      </c>
      <c r="C47" s="217" t="s">
        <v>442</v>
      </c>
      <c r="D47" s="217" t="s">
        <v>339</v>
      </c>
      <c r="E47" s="217" t="s">
        <v>28</v>
      </c>
      <c r="F47" s="217" t="s">
        <v>170</v>
      </c>
      <c r="G47" s="217" t="s">
        <v>363</v>
      </c>
      <c r="H47" s="217">
        <v>2020</v>
      </c>
      <c r="I47" s="217">
        <v>0.44</v>
      </c>
      <c r="L47" s="217">
        <v>1.1111111111111101</v>
      </c>
      <c r="N47" s="217">
        <v>7.45</v>
      </c>
      <c r="O47" s="217">
        <v>7.4499999999999997E-2</v>
      </c>
      <c r="P47" s="217">
        <v>11.175000000000001</v>
      </c>
      <c r="Q47" s="217">
        <v>3.1536000000000002E-2</v>
      </c>
      <c r="R47" s="217">
        <v>0.97</v>
      </c>
      <c r="S47" s="217">
        <v>1</v>
      </c>
      <c r="T47" s="217">
        <v>25</v>
      </c>
      <c r="U47" s="217">
        <v>1</v>
      </c>
      <c r="V47" s="217">
        <v>75</v>
      </c>
      <c r="W47" s="217">
        <v>315</v>
      </c>
      <c r="X47" s="217">
        <v>0.6</v>
      </c>
      <c r="Y47" s="217">
        <v>270</v>
      </c>
      <c r="AA47" s="217">
        <v>12</v>
      </c>
      <c r="AB47" s="217" t="s">
        <v>443</v>
      </c>
      <c r="AC47" s="217" t="s">
        <v>63</v>
      </c>
      <c r="AD47" s="217" t="s">
        <v>416</v>
      </c>
      <c r="AE47" s="217" t="s">
        <v>406</v>
      </c>
      <c r="AF47" s="217" t="s">
        <v>136</v>
      </c>
      <c r="AG47" s="217" t="s">
        <v>424</v>
      </c>
      <c r="AH47" s="217" t="s">
        <v>418</v>
      </c>
      <c r="AJ47" s="217" t="s">
        <v>425</v>
      </c>
      <c r="AK47" s="217">
        <v>0.97</v>
      </c>
      <c r="AL47" s="217" t="s">
        <v>534</v>
      </c>
      <c r="AM47" s="217">
        <v>4</v>
      </c>
    </row>
    <row r="48" spans="2:39">
      <c r="E48" s="217" t="s">
        <v>34</v>
      </c>
      <c r="F48" s="217" t="s">
        <v>170</v>
      </c>
      <c r="G48" s="217" t="s">
        <v>371</v>
      </c>
      <c r="I48" s="217">
        <v>0.45</v>
      </c>
      <c r="L48" s="217">
        <v>1.0526315789473699</v>
      </c>
      <c r="N48" s="217">
        <v>7.0774999999999997</v>
      </c>
      <c r="O48" s="217">
        <v>7.2637499999999994E-2</v>
      </c>
      <c r="P48" s="217">
        <v>11.175000000000001</v>
      </c>
      <c r="R48" s="217">
        <v>0.97</v>
      </c>
      <c r="T48" s="217">
        <v>25</v>
      </c>
      <c r="U48" s="217">
        <v>1</v>
      </c>
      <c r="V48" s="217">
        <v>60</v>
      </c>
      <c r="W48" s="217">
        <v>315</v>
      </c>
      <c r="X48" s="217">
        <v>0.6</v>
      </c>
      <c r="Y48" s="217">
        <v>270</v>
      </c>
      <c r="AA48" s="217">
        <v>12</v>
      </c>
      <c r="AB48" s="217" t="s">
        <v>443</v>
      </c>
      <c r="AC48" s="217" t="s">
        <v>63</v>
      </c>
      <c r="AD48" s="217" t="s">
        <v>416</v>
      </c>
      <c r="AE48" s="217" t="s">
        <v>406</v>
      </c>
      <c r="AF48" s="217" t="s">
        <v>136</v>
      </c>
      <c r="AG48" s="217" t="s">
        <v>424</v>
      </c>
      <c r="AH48" s="217" t="s">
        <v>418</v>
      </c>
      <c r="AJ48" s="217" t="s">
        <v>425</v>
      </c>
      <c r="AK48" s="217">
        <v>0.97</v>
      </c>
      <c r="AL48" s="217" t="s">
        <v>534</v>
      </c>
      <c r="AM48" s="217">
        <v>4</v>
      </c>
    </row>
    <row r="49" spans="2:39">
      <c r="F49" s="217" t="s">
        <v>170</v>
      </c>
      <c r="G49" s="217" t="s">
        <v>372</v>
      </c>
      <c r="I49" s="217">
        <v>0.47</v>
      </c>
      <c r="L49" s="217">
        <v>1.0101010101010099</v>
      </c>
      <c r="N49" s="217">
        <v>6.7050000000000001</v>
      </c>
      <c r="O49" s="217">
        <v>6.9284999999999999E-2</v>
      </c>
      <c r="P49" s="217">
        <v>10.554166666666699</v>
      </c>
      <c r="R49" s="217">
        <v>0.97</v>
      </c>
      <c r="T49" s="217">
        <v>25</v>
      </c>
      <c r="U49" s="217">
        <v>1</v>
      </c>
      <c r="V49" s="217">
        <v>60</v>
      </c>
      <c r="W49" s="217">
        <v>280</v>
      </c>
      <c r="X49" s="217">
        <v>0.6</v>
      </c>
      <c r="Y49" s="217">
        <v>270</v>
      </c>
      <c r="AA49" s="217">
        <v>12</v>
      </c>
      <c r="AB49" s="217" t="s">
        <v>443</v>
      </c>
      <c r="AC49" s="217" t="s">
        <v>63</v>
      </c>
      <c r="AD49" s="217" t="s">
        <v>416</v>
      </c>
      <c r="AE49" s="217" t="s">
        <v>406</v>
      </c>
      <c r="AF49" s="217" t="s">
        <v>136</v>
      </c>
      <c r="AG49" s="217" t="s">
        <v>424</v>
      </c>
      <c r="AH49" s="217" t="s">
        <v>418</v>
      </c>
      <c r="AJ49" s="217" t="s">
        <v>425</v>
      </c>
      <c r="AK49" s="217">
        <v>0.97</v>
      </c>
      <c r="AL49" s="217" t="s">
        <v>534</v>
      </c>
      <c r="AM49" s="217">
        <v>4</v>
      </c>
    </row>
    <row r="50" spans="2:39">
      <c r="F50" s="217" t="s">
        <v>170</v>
      </c>
      <c r="G50" s="217" t="s">
        <v>373</v>
      </c>
      <c r="I50" s="217">
        <v>0.48</v>
      </c>
      <c r="L50" s="217">
        <v>0.96153846153846101</v>
      </c>
      <c r="N50" s="217">
        <v>6.3324999999999996</v>
      </c>
      <c r="O50" s="217">
        <v>6.3325000000000006E-2</v>
      </c>
      <c r="P50" s="217">
        <v>10.140277777777801</v>
      </c>
      <c r="R50" s="217">
        <v>0.97</v>
      </c>
      <c r="T50" s="217">
        <v>25</v>
      </c>
      <c r="U50" s="217">
        <v>1</v>
      </c>
      <c r="V50" s="217">
        <v>60</v>
      </c>
      <c r="W50" s="217">
        <v>250</v>
      </c>
      <c r="X50" s="217">
        <v>0.6</v>
      </c>
      <c r="Y50" s="217">
        <v>270</v>
      </c>
      <c r="AA50" s="217">
        <v>12</v>
      </c>
      <c r="AB50" s="217" t="s">
        <v>443</v>
      </c>
      <c r="AC50" s="217" t="s">
        <v>63</v>
      </c>
      <c r="AD50" s="217" t="s">
        <v>416</v>
      </c>
      <c r="AE50" s="217" t="s">
        <v>406</v>
      </c>
      <c r="AF50" s="217" t="s">
        <v>136</v>
      </c>
      <c r="AG50" s="217" t="s">
        <v>424</v>
      </c>
      <c r="AH50" s="217" t="s">
        <v>418</v>
      </c>
      <c r="AJ50" s="217" t="s">
        <v>425</v>
      </c>
      <c r="AK50" s="217">
        <v>0.97</v>
      </c>
      <c r="AL50" s="217" t="s">
        <v>534</v>
      </c>
      <c r="AM50" s="217">
        <v>4</v>
      </c>
    </row>
    <row r="51" spans="2:39">
      <c r="B51" s="217" t="s">
        <v>540</v>
      </c>
      <c r="C51" s="217" t="s">
        <v>448</v>
      </c>
      <c r="D51" s="217" t="s">
        <v>35</v>
      </c>
      <c r="E51" s="217" t="s">
        <v>28</v>
      </c>
      <c r="F51" s="217" t="s">
        <v>170</v>
      </c>
      <c r="G51" s="217" t="s">
        <v>363</v>
      </c>
      <c r="H51" s="217">
        <v>2020</v>
      </c>
      <c r="I51" s="217">
        <v>0.219</v>
      </c>
      <c r="L51" s="217">
        <v>3.3333333333333299</v>
      </c>
      <c r="M51" s="217">
        <v>1</v>
      </c>
      <c r="N51" s="217">
        <v>69.284999999999997</v>
      </c>
      <c r="O51" s="217">
        <v>2.2402150000000001</v>
      </c>
      <c r="P51" s="217">
        <v>51.7361111111111</v>
      </c>
      <c r="Q51" s="217">
        <v>3.1536000000000002E-2</v>
      </c>
      <c r="R51" s="217">
        <v>0.99</v>
      </c>
      <c r="S51" s="217">
        <v>1</v>
      </c>
      <c r="T51" s="217">
        <v>25</v>
      </c>
      <c r="U51" s="217">
        <v>2.5</v>
      </c>
      <c r="V51" s="217">
        <v>90</v>
      </c>
      <c r="W51" s="217">
        <v>0.3</v>
      </c>
      <c r="X51" s="217">
        <v>1.2</v>
      </c>
      <c r="Y51" s="217">
        <v>0.54000000000002002</v>
      </c>
      <c r="Z51" s="217">
        <v>0.3</v>
      </c>
      <c r="AA51" s="217">
        <v>16</v>
      </c>
      <c r="AB51" s="217" t="s">
        <v>449</v>
      </c>
      <c r="AC51" s="217" t="s">
        <v>63</v>
      </c>
      <c r="AD51" s="217" t="s">
        <v>416</v>
      </c>
      <c r="AE51" s="217" t="s">
        <v>130</v>
      </c>
      <c r="AF51" s="217" t="s">
        <v>140</v>
      </c>
      <c r="AG51" s="217" t="s">
        <v>424</v>
      </c>
      <c r="AH51" s="217" t="s">
        <v>418</v>
      </c>
      <c r="AJ51" s="217" t="s">
        <v>419</v>
      </c>
      <c r="AK51" s="217">
        <v>0.99</v>
      </c>
      <c r="AL51" s="217" t="s">
        <v>534</v>
      </c>
      <c r="AM51" s="217">
        <v>1</v>
      </c>
    </row>
    <row r="52" spans="2:39">
      <c r="E52" s="217" t="s">
        <v>34</v>
      </c>
      <c r="F52" s="217" t="s">
        <v>170</v>
      </c>
      <c r="G52" s="217" t="s">
        <v>371</v>
      </c>
      <c r="I52" s="217">
        <v>0.219</v>
      </c>
      <c r="L52" s="217">
        <v>3.3333333333333299</v>
      </c>
      <c r="M52" s="217">
        <v>1</v>
      </c>
      <c r="N52" s="217">
        <v>67.795000000000002</v>
      </c>
      <c r="O52" s="217">
        <v>1.9727600000000001</v>
      </c>
      <c r="P52" s="217">
        <v>51.7361111111111</v>
      </c>
      <c r="R52" s="217">
        <v>0.99</v>
      </c>
      <c r="T52" s="217">
        <v>25</v>
      </c>
      <c r="U52" s="217">
        <v>2.5</v>
      </c>
      <c r="V52" s="217">
        <v>56</v>
      </c>
      <c r="W52" s="217">
        <v>0.1</v>
      </c>
      <c r="X52" s="217">
        <v>1</v>
      </c>
      <c r="Y52" s="217">
        <v>0.54000000000002002</v>
      </c>
      <c r="Z52" s="217">
        <v>0.3</v>
      </c>
      <c r="AA52" s="217">
        <v>16</v>
      </c>
      <c r="AB52" s="217" t="s">
        <v>449</v>
      </c>
      <c r="AC52" s="217" t="s">
        <v>63</v>
      </c>
      <c r="AD52" s="217" t="s">
        <v>416</v>
      </c>
      <c r="AE52" s="217" t="s">
        <v>130</v>
      </c>
      <c r="AF52" s="217" t="s">
        <v>140</v>
      </c>
      <c r="AG52" s="217" t="s">
        <v>424</v>
      </c>
      <c r="AH52" s="217" t="s">
        <v>418</v>
      </c>
      <c r="AJ52" s="217" t="s">
        <v>419</v>
      </c>
      <c r="AK52" s="217">
        <v>0.99</v>
      </c>
      <c r="AL52" s="217" t="s">
        <v>534</v>
      </c>
      <c r="AM52" s="217">
        <v>1</v>
      </c>
    </row>
    <row r="53" spans="2:39">
      <c r="F53" s="217" t="s">
        <v>170</v>
      </c>
      <c r="G53" s="217" t="s">
        <v>372</v>
      </c>
      <c r="I53" s="217">
        <v>0.224</v>
      </c>
      <c r="L53" s="217">
        <v>3.3333333333333299</v>
      </c>
      <c r="M53" s="217">
        <v>1</v>
      </c>
      <c r="N53" s="217">
        <v>64.814999999999998</v>
      </c>
      <c r="O53" s="217">
        <v>1.837915</v>
      </c>
      <c r="P53" s="217">
        <v>50.7013888888889</v>
      </c>
      <c r="R53" s="217">
        <v>0.99</v>
      </c>
      <c r="T53" s="217">
        <v>25</v>
      </c>
      <c r="U53" s="217">
        <v>2.5</v>
      </c>
      <c r="V53" s="217">
        <v>45</v>
      </c>
      <c r="W53" s="217">
        <v>0.1</v>
      </c>
      <c r="X53" s="217">
        <v>1</v>
      </c>
      <c r="Y53" s="217">
        <v>0.54000000000002002</v>
      </c>
      <c r="Z53" s="217">
        <v>0.3</v>
      </c>
      <c r="AA53" s="217">
        <v>16</v>
      </c>
      <c r="AB53" s="217" t="s">
        <v>449</v>
      </c>
      <c r="AC53" s="217" t="s">
        <v>63</v>
      </c>
      <c r="AD53" s="217" t="s">
        <v>416</v>
      </c>
      <c r="AE53" s="217" t="s">
        <v>130</v>
      </c>
      <c r="AF53" s="217" t="s">
        <v>140</v>
      </c>
      <c r="AG53" s="217" t="s">
        <v>424</v>
      </c>
      <c r="AH53" s="217" t="s">
        <v>418</v>
      </c>
      <c r="AJ53" s="217" t="s">
        <v>419</v>
      </c>
      <c r="AK53" s="217">
        <v>0.99</v>
      </c>
      <c r="AL53" s="217" t="s">
        <v>534</v>
      </c>
      <c r="AM53" s="217">
        <v>1</v>
      </c>
    </row>
    <row r="54" spans="2:39">
      <c r="F54" s="217" t="s">
        <v>170</v>
      </c>
      <c r="G54" s="217" t="s">
        <v>373</v>
      </c>
      <c r="I54" s="217">
        <v>0.23200000000000001</v>
      </c>
      <c r="L54" s="217">
        <v>3.125</v>
      </c>
      <c r="M54" s="217">
        <v>1</v>
      </c>
      <c r="N54" s="217">
        <v>56.62</v>
      </c>
      <c r="O54" s="217">
        <v>1.56897</v>
      </c>
      <c r="P54" s="217">
        <v>49.045833333333299</v>
      </c>
      <c r="R54" s="217">
        <v>0.99</v>
      </c>
      <c r="T54" s="217">
        <v>25</v>
      </c>
      <c r="U54" s="217">
        <v>2.5</v>
      </c>
      <c r="V54" s="217">
        <v>11</v>
      </c>
      <c r="W54" s="217">
        <v>0.1</v>
      </c>
      <c r="X54" s="217">
        <v>1</v>
      </c>
      <c r="Y54" s="217">
        <v>0.54000000000002002</v>
      </c>
      <c r="Z54" s="217">
        <v>0.3</v>
      </c>
      <c r="AA54" s="217">
        <v>16</v>
      </c>
      <c r="AB54" s="217" t="s">
        <v>449</v>
      </c>
      <c r="AC54" s="217" t="s">
        <v>63</v>
      </c>
      <c r="AD54" s="217" t="s">
        <v>416</v>
      </c>
      <c r="AE54" s="217" t="s">
        <v>130</v>
      </c>
      <c r="AF54" s="217" t="s">
        <v>140</v>
      </c>
      <c r="AG54" s="217" t="s">
        <v>424</v>
      </c>
      <c r="AH54" s="217" t="s">
        <v>418</v>
      </c>
      <c r="AJ54" s="217" t="s">
        <v>419</v>
      </c>
      <c r="AK54" s="217">
        <v>0.99</v>
      </c>
      <c r="AL54" s="217" t="s">
        <v>534</v>
      </c>
      <c r="AM54" s="217">
        <v>1</v>
      </c>
    </row>
    <row r="55" spans="2:39">
      <c r="B55" s="217" t="s">
        <v>541</v>
      </c>
      <c r="C55" s="217" t="s">
        <v>451</v>
      </c>
      <c r="D55" s="217" t="s">
        <v>35</v>
      </c>
      <c r="E55" s="217" t="s">
        <v>28</v>
      </c>
      <c r="F55" s="217" t="s">
        <v>170</v>
      </c>
      <c r="G55" s="217" t="s">
        <v>363</v>
      </c>
      <c r="H55" s="217">
        <v>2020</v>
      </c>
      <c r="I55" s="217">
        <v>0.214</v>
      </c>
      <c r="L55" s="217">
        <v>3.4482758620689702</v>
      </c>
      <c r="M55" s="217">
        <v>1</v>
      </c>
      <c r="N55" s="217">
        <v>79.715000000000003</v>
      </c>
      <c r="O55" s="217">
        <v>3.1871100000000001</v>
      </c>
      <c r="P55" s="217">
        <v>52.977777777777803</v>
      </c>
      <c r="Q55" s="217">
        <v>3.1536000000000002E-2</v>
      </c>
      <c r="R55" s="217">
        <v>0.99</v>
      </c>
      <c r="S55" s="217">
        <v>1</v>
      </c>
      <c r="T55" s="217">
        <v>25</v>
      </c>
      <c r="U55" s="217">
        <v>2.5</v>
      </c>
      <c r="V55" s="217">
        <v>90</v>
      </c>
      <c r="W55" s="217">
        <v>0.3</v>
      </c>
      <c r="X55" s="217">
        <v>1.2</v>
      </c>
      <c r="Y55" s="217">
        <v>0.54000000000002002</v>
      </c>
      <c r="Z55" s="217">
        <v>0.3</v>
      </c>
      <c r="AA55" s="217">
        <v>17</v>
      </c>
      <c r="AB55" s="217" t="s">
        <v>452</v>
      </c>
      <c r="AC55" s="217" t="s">
        <v>63</v>
      </c>
      <c r="AD55" s="217" t="s">
        <v>416</v>
      </c>
      <c r="AE55" s="217" t="s">
        <v>130</v>
      </c>
      <c r="AF55" s="217" t="s">
        <v>140</v>
      </c>
      <c r="AG55" s="217" t="s">
        <v>424</v>
      </c>
      <c r="AH55" s="217" t="s">
        <v>418</v>
      </c>
      <c r="AJ55" s="217" t="s">
        <v>419</v>
      </c>
      <c r="AK55" s="217">
        <v>0.99</v>
      </c>
      <c r="AL55" s="217" t="s">
        <v>534</v>
      </c>
      <c r="AM55" s="217">
        <v>2</v>
      </c>
    </row>
    <row r="56" spans="2:39">
      <c r="E56" s="217" t="s">
        <v>34</v>
      </c>
      <c r="F56" s="217" t="s">
        <v>170</v>
      </c>
      <c r="G56" s="217" t="s">
        <v>371</v>
      </c>
      <c r="I56" s="217">
        <v>0.214</v>
      </c>
      <c r="L56" s="217">
        <v>3.4482758620689702</v>
      </c>
      <c r="M56" s="217">
        <v>1</v>
      </c>
      <c r="N56" s="217">
        <v>78.224999999999994</v>
      </c>
      <c r="O56" s="217">
        <v>3.0813199999999998</v>
      </c>
      <c r="P56" s="217">
        <v>52.977777777777803</v>
      </c>
      <c r="R56" s="217">
        <v>0.99</v>
      </c>
      <c r="T56" s="217">
        <v>25</v>
      </c>
      <c r="U56" s="217">
        <v>2.5</v>
      </c>
      <c r="V56" s="217">
        <v>67</v>
      </c>
      <c r="W56" s="217">
        <v>0.1</v>
      </c>
      <c r="X56" s="217">
        <v>1</v>
      </c>
      <c r="Y56" s="217">
        <v>0.54000000000002002</v>
      </c>
      <c r="Z56" s="217">
        <v>0.3</v>
      </c>
      <c r="AA56" s="217">
        <v>17</v>
      </c>
      <c r="AB56" s="217" t="s">
        <v>452</v>
      </c>
      <c r="AC56" s="217" t="s">
        <v>63</v>
      </c>
      <c r="AD56" s="217" t="s">
        <v>416</v>
      </c>
      <c r="AE56" s="217" t="s">
        <v>130</v>
      </c>
      <c r="AF56" s="217" t="s">
        <v>140</v>
      </c>
      <c r="AG56" s="217" t="s">
        <v>424</v>
      </c>
      <c r="AH56" s="217" t="s">
        <v>418</v>
      </c>
      <c r="AJ56" s="217" t="s">
        <v>419</v>
      </c>
      <c r="AK56" s="217">
        <v>0.99</v>
      </c>
      <c r="AL56" s="217" t="s">
        <v>534</v>
      </c>
      <c r="AM56" s="217">
        <v>2</v>
      </c>
    </row>
    <row r="57" spans="2:39">
      <c r="F57" s="217" t="s">
        <v>170</v>
      </c>
      <c r="G57" s="217" t="s">
        <v>372</v>
      </c>
      <c r="I57" s="217">
        <v>0.223</v>
      </c>
      <c r="L57" s="217">
        <v>3.3333333333333299</v>
      </c>
      <c r="M57" s="217">
        <v>1</v>
      </c>
      <c r="N57" s="217">
        <v>71.52</v>
      </c>
      <c r="O57" s="217">
        <v>2.7743799999999998</v>
      </c>
      <c r="P57" s="217">
        <v>50.908333333333303</v>
      </c>
      <c r="R57" s="217">
        <v>0.99</v>
      </c>
      <c r="T57" s="217">
        <v>25</v>
      </c>
      <c r="U57" s="217">
        <v>2.5</v>
      </c>
      <c r="V57" s="217">
        <v>56</v>
      </c>
      <c r="W57" s="217">
        <v>0.1</v>
      </c>
      <c r="X57" s="217">
        <v>1</v>
      </c>
      <c r="Y57" s="217">
        <v>0.54000000000002002</v>
      </c>
      <c r="Z57" s="217">
        <v>0.3</v>
      </c>
      <c r="AA57" s="217">
        <v>17</v>
      </c>
      <c r="AB57" s="217" t="s">
        <v>452</v>
      </c>
      <c r="AC57" s="217" t="s">
        <v>63</v>
      </c>
      <c r="AD57" s="217" t="s">
        <v>416</v>
      </c>
      <c r="AE57" s="217" t="s">
        <v>130</v>
      </c>
      <c r="AF57" s="217" t="s">
        <v>140</v>
      </c>
      <c r="AG57" s="217" t="s">
        <v>424</v>
      </c>
      <c r="AH57" s="217" t="s">
        <v>418</v>
      </c>
      <c r="AJ57" s="217" t="s">
        <v>419</v>
      </c>
      <c r="AK57" s="217">
        <v>0.99</v>
      </c>
      <c r="AL57" s="217" t="s">
        <v>534</v>
      </c>
      <c r="AM57" s="217">
        <v>2</v>
      </c>
    </row>
    <row r="58" spans="2:39">
      <c r="F58" s="217" t="s">
        <v>170</v>
      </c>
      <c r="G58" s="217" t="s">
        <v>373</v>
      </c>
      <c r="I58" s="217">
        <v>0.22500000000000001</v>
      </c>
      <c r="L58" s="217">
        <v>3.3333333333333299</v>
      </c>
      <c r="M58" s="217">
        <v>1</v>
      </c>
      <c r="N58" s="217">
        <v>65.56</v>
      </c>
      <c r="O58" s="217">
        <v>2.4547750000000002</v>
      </c>
      <c r="P58" s="217">
        <v>50.494444444444397</v>
      </c>
      <c r="R58" s="217">
        <v>0.99</v>
      </c>
      <c r="T58" s="217">
        <v>25</v>
      </c>
      <c r="U58" s="217">
        <v>2.5</v>
      </c>
      <c r="V58" s="217">
        <v>22</v>
      </c>
      <c r="W58" s="217">
        <v>0.1</v>
      </c>
      <c r="X58" s="217">
        <v>1</v>
      </c>
      <c r="Y58" s="217">
        <v>0.54000000000002002</v>
      </c>
      <c r="Z58" s="217">
        <v>0.3</v>
      </c>
      <c r="AA58" s="217">
        <v>17</v>
      </c>
      <c r="AB58" s="217" t="s">
        <v>452</v>
      </c>
      <c r="AC58" s="217" t="s">
        <v>63</v>
      </c>
      <c r="AD58" s="217" t="s">
        <v>416</v>
      </c>
      <c r="AE58" s="217" t="s">
        <v>130</v>
      </c>
      <c r="AF58" s="217" t="s">
        <v>140</v>
      </c>
      <c r="AG58" s="217" t="s">
        <v>424</v>
      </c>
      <c r="AH58" s="217" t="s">
        <v>418</v>
      </c>
      <c r="AJ58" s="217" t="s">
        <v>419</v>
      </c>
      <c r="AK58" s="217">
        <v>0.99</v>
      </c>
      <c r="AL58" s="217" t="s">
        <v>534</v>
      </c>
      <c r="AM58" s="217">
        <v>2</v>
      </c>
    </row>
    <row r="59" spans="2:39">
      <c r="B59" s="217" t="s">
        <v>544</v>
      </c>
      <c r="C59" s="217" t="s">
        <v>467</v>
      </c>
      <c r="D59" s="217" t="s">
        <v>183</v>
      </c>
      <c r="E59" s="217" t="s">
        <v>28</v>
      </c>
      <c r="F59" s="217" t="s">
        <v>170</v>
      </c>
      <c r="G59" s="217" t="s">
        <v>363</v>
      </c>
      <c r="H59" s="217">
        <v>2020</v>
      </c>
      <c r="I59" s="217">
        <v>0.29399999999999998</v>
      </c>
      <c r="L59" s="217">
        <v>2.1739130434782599</v>
      </c>
      <c r="M59" s="217">
        <v>1</v>
      </c>
      <c r="N59" s="217">
        <v>27.565000000000001</v>
      </c>
      <c r="O59" s="217">
        <v>1.1204799999999999</v>
      </c>
      <c r="P59" s="217">
        <v>3.93194444444444</v>
      </c>
      <c r="Q59" s="217">
        <v>3.1536000000000002E-2</v>
      </c>
      <c r="R59" s="217">
        <v>0.96</v>
      </c>
      <c r="S59" s="217">
        <v>1</v>
      </c>
      <c r="T59" s="217">
        <v>25</v>
      </c>
      <c r="U59" s="217">
        <v>2.5</v>
      </c>
      <c r="V59" s="217">
        <v>87</v>
      </c>
      <c r="X59" s="217">
        <v>1</v>
      </c>
      <c r="Y59" s="217">
        <v>12.15</v>
      </c>
      <c r="Z59" s="217">
        <v>2</v>
      </c>
      <c r="AA59" s="217">
        <v>26</v>
      </c>
      <c r="AB59" s="217" t="s">
        <v>468</v>
      </c>
      <c r="AC59" s="217" t="s">
        <v>63</v>
      </c>
      <c r="AD59" s="217" t="s">
        <v>416</v>
      </c>
      <c r="AE59" s="217" t="s">
        <v>462</v>
      </c>
      <c r="AF59" s="217" t="s">
        <v>202</v>
      </c>
      <c r="AG59" s="217" t="s">
        <v>424</v>
      </c>
      <c r="AH59" s="217" t="s">
        <v>418</v>
      </c>
      <c r="AJ59" s="217" t="s">
        <v>419</v>
      </c>
      <c r="AK59" s="217">
        <v>0.96</v>
      </c>
      <c r="AL59" s="217" t="s">
        <v>534</v>
      </c>
      <c r="AM59" s="217">
        <v>1</v>
      </c>
    </row>
    <row r="60" spans="2:39">
      <c r="E60" s="217" t="s">
        <v>34</v>
      </c>
      <c r="F60" s="217" t="s">
        <v>170</v>
      </c>
      <c r="G60" s="217" t="s">
        <v>371</v>
      </c>
      <c r="I60" s="217">
        <v>0.28999999999999998</v>
      </c>
      <c r="L60" s="217">
        <v>2.2222222222222201</v>
      </c>
      <c r="M60" s="217">
        <v>1</v>
      </c>
      <c r="N60" s="217">
        <v>28.31</v>
      </c>
      <c r="O60" s="217">
        <v>1.1167549999999999</v>
      </c>
      <c r="P60" s="217">
        <v>4.1388888888888902</v>
      </c>
      <c r="R60" s="217">
        <v>0.96</v>
      </c>
      <c r="T60" s="217">
        <v>25</v>
      </c>
      <c r="U60" s="217">
        <v>2.5</v>
      </c>
      <c r="V60" s="217">
        <v>70</v>
      </c>
      <c r="X60" s="217">
        <v>1</v>
      </c>
      <c r="Y60" s="217">
        <v>9.7199999999999704</v>
      </c>
      <c r="Z60" s="217">
        <v>0.3</v>
      </c>
      <c r="AA60" s="217">
        <v>26</v>
      </c>
      <c r="AB60" s="217" t="s">
        <v>468</v>
      </c>
      <c r="AC60" s="217" t="s">
        <v>63</v>
      </c>
      <c r="AD60" s="217" t="s">
        <v>416</v>
      </c>
      <c r="AE60" s="217" t="s">
        <v>462</v>
      </c>
      <c r="AF60" s="217" t="s">
        <v>202</v>
      </c>
      <c r="AG60" s="217" t="s">
        <v>424</v>
      </c>
      <c r="AH60" s="217" t="s">
        <v>418</v>
      </c>
      <c r="AJ60" s="217" t="s">
        <v>419</v>
      </c>
      <c r="AK60" s="217">
        <v>0.96</v>
      </c>
      <c r="AL60" s="217" t="s">
        <v>534</v>
      </c>
      <c r="AM60" s="217">
        <v>1</v>
      </c>
    </row>
    <row r="61" spans="2:39">
      <c r="F61" s="217" t="s">
        <v>170</v>
      </c>
      <c r="G61" s="217" t="s">
        <v>372</v>
      </c>
      <c r="I61" s="217">
        <v>0.29099999999999998</v>
      </c>
      <c r="L61" s="217">
        <v>2.2222222222222201</v>
      </c>
      <c r="M61" s="217">
        <v>1</v>
      </c>
      <c r="N61" s="217">
        <v>26.82</v>
      </c>
      <c r="O61" s="217">
        <v>1.0511950000000001</v>
      </c>
      <c r="P61" s="217">
        <v>4.1388888888888902</v>
      </c>
      <c r="R61" s="217">
        <v>0.96</v>
      </c>
      <c r="T61" s="217">
        <v>25</v>
      </c>
      <c r="U61" s="217">
        <v>2.5</v>
      </c>
      <c r="V61" s="217">
        <v>47</v>
      </c>
      <c r="X61" s="217">
        <v>1</v>
      </c>
      <c r="Y61" s="217">
        <v>2.4300000000000099</v>
      </c>
      <c r="Z61" s="217">
        <v>0.3</v>
      </c>
      <c r="AA61" s="217">
        <v>26</v>
      </c>
      <c r="AB61" s="217" t="s">
        <v>468</v>
      </c>
      <c r="AC61" s="217" t="s">
        <v>63</v>
      </c>
      <c r="AD61" s="217" t="s">
        <v>416</v>
      </c>
      <c r="AE61" s="217" t="s">
        <v>462</v>
      </c>
      <c r="AF61" s="217" t="s">
        <v>202</v>
      </c>
      <c r="AG61" s="217" t="s">
        <v>424</v>
      </c>
      <c r="AH61" s="217" t="s">
        <v>418</v>
      </c>
      <c r="AJ61" s="217" t="s">
        <v>419</v>
      </c>
      <c r="AK61" s="217">
        <v>0.96</v>
      </c>
      <c r="AL61" s="217" t="s">
        <v>534</v>
      </c>
      <c r="AM61" s="217">
        <v>1</v>
      </c>
    </row>
    <row r="62" spans="2:39">
      <c r="F62" s="217" t="s">
        <v>170</v>
      </c>
      <c r="G62" s="217" t="s">
        <v>373</v>
      </c>
      <c r="I62" s="217">
        <v>0.29099999999999998</v>
      </c>
      <c r="L62" s="217">
        <v>2.2222222222222201</v>
      </c>
      <c r="M62" s="217">
        <v>1</v>
      </c>
      <c r="N62" s="217">
        <v>24.585000000000001</v>
      </c>
      <c r="O62" s="217">
        <v>0.94093499999999997</v>
      </c>
      <c r="P62" s="217">
        <v>4.1388888888888902</v>
      </c>
      <c r="R62" s="217">
        <v>0.96</v>
      </c>
      <c r="T62" s="217">
        <v>25</v>
      </c>
      <c r="U62" s="217">
        <v>2.5</v>
      </c>
      <c r="V62" s="217">
        <v>29</v>
      </c>
      <c r="X62" s="217">
        <v>1</v>
      </c>
      <c r="Y62" s="217">
        <v>0.54000000000002002</v>
      </c>
      <c r="Z62" s="217">
        <v>0.3</v>
      </c>
      <c r="AA62" s="217">
        <v>26</v>
      </c>
      <c r="AB62" s="217" t="s">
        <v>468</v>
      </c>
      <c r="AC62" s="217" t="s">
        <v>63</v>
      </c>
      <c r="AD62" s="217" t="s">
        <v>416</v>
      </c>
      <c r="AE62" s="217" t="s">
        <v>462</v>
      </c>
      <c r="AF62" s="217" t="s">
        <v>202</v>
      </c>
      <c r="AG62" s="217" t="s">
        <v>424</v>
      </c>
      <c r="AH62" s="217" t="s">
        <v>418</v>
      </c>
      <c r="AJ62" s="217" t="s">
        <v>419</v>
      </c>
      <c r="AK62" s="217">
        <v>0.96</v>
      </c>
      <c r="AL62" s="217" t="s">
        <v>534</v>
      </c>
      <c r="AM62" s="217">
        <v>1</v>
      </c>
    </row>
    <row r="63" spans="2:39">
      <c r="B63" s="217" t="s">
        <v>545</v>
      </c>
      <c r="C63" s="217" t="s">
        <v>470</v>
      </c>
      <c r="D63" s="217" t="s">
        <v>183</v>
      </c>
      <c r="E63" s="217" t="s">
        <v>28</v>
      </c>
      <c r="F63" s="217" t="s">
        <v>170</v>
      </c>
      <c r="G63" s="217" t="s">
        <v>363</v>
      </c>
      <c r="H63" s="217">
        <v>2020</v>
      </c>
      <c r="I63" s="217">
        <v>0.14199999999999999</v>
      </c>
      <c r="L63" s="217">
        <v>5.5555555555555598</v>
      </c>
      <c r="M63" s="217">
        <v>1</v>
      </c>
      <c r="N63" s="217">
        <v>52.15</v>
      </c>
      <c r="O63" s="217">
        <v>2.4123100000000002</v>
      </c>
      <c r="P63" s="217">
        <v>8.2777777777777803</v>
      </c>
      <c r="Q63" s="217">
        <v>3.1536000000000002E-2</v>
      </c>
      <c r="R63" s="217">
        <v>0.96</v>
      </c>
      <c r="S63" s="217">
        <v>1</v>
      </c>
      <c r="T63" s="217">
        <v>25</v>
      </c>
      <c r="U63" s="217">
        <v>1</v>
      </c>
      <c r="V63" s="217">
        <v>90</v>
      </c>
      <c r="W63" s="217">
        <v>16</v>
      </c>
      <c r="X63" s="217">
        <v>1</v>
      </c>
      <c r="Y63" s="217">
        <v>12.15</v>
      </c>
      <c r="Z63" s="217">
        <v>2</v>
      </c>
      <c r="AA63" s="217">
        <v>27</v>
      </c>
      <c r="AB63" s="217" t="s">
        <v>471</v>
      </c>
      <c r="AC63" s="217" t="s">
        <v>63</v>
      </c>
      <c r="AD63" s="217" t="s">
        <v>416</v>
      </c>
      <c r="AE63" s="217" t="s">
        <v>462</v>
      </c>
      <c r="AF63" s="217" t="s">
        <v>202</v>
      </c>
      <c r="AG63" s="217" t="s">
        <v>424</v>
      </c>
      <c r="AH63" s="217" t="s">
        <v>418</v>
      </c>
      <c r="AJ63" s="217" t="s">
        <v>419</v>
      </c>
      <c r="AK63" s="217">
        <v>0.96</v>
      </c>
      <c r="AL63" s="217" t="s">
        <v>534</v>
      </c>
      <c r="AM63" s="217">
        <v>2</v>
      </c>
    </row>
    <row r="64" spans="2:39">
      <c r="E64" s="217" t="s">
        <v>34</v>
      </c>
      <c r="F64" s="217" t="s">
        <v>170</v>
      </c>
      <c r="G64" s="217" t="s">
        <v>371</v>
      </c>
      <c r="I64" s="217">
        <v>0.14199999999999999</v>
      </c>
      <c r="L64" s="217">
        <v>5.5555555555555598</v>
      </c>
      <c r="M64" s="217">
        <v>1</v>
      </c>
      <c r="N64" s="217">
        <v>50.66</v>
      </c>
      <c r="O64" s="217">
        <v>2.37059</v>
      </c>
      <c r="P64" s="217">
        <v>8.2777777777777803</v>
      </c>
      <c r="R64" s="217">
        <v>0.96</v>
      </c>
      <c r="T64" s="217">
        <v>25</v>
      </c>
      <c r="U64" s="217">
        <v>1</v>
      </c>
      <c r="V64" s="217">
        <v>72</v>
      </c>
      <c r="W64" s="217">
        <v>11</v>
      </c>
      <c r="X64" s="217">
        <v>1</v>
      </c>
      <c r="Y64" s="217">
        <v>9.7199999999999704</v>
      </c>
      <c r="Z64" s="217">
        <v>0.3</v>
      </c>
      <c r="AA64" s="217">
        <v>27</v>
      </c>
      <c r="AB64" s="217" t="s">
        <v>471</v>
      </c>
      <c r="AC64" s="217" t="s">
        <v>63</v>
      </c>
      <c r="AD64" s="217" t="s">
        <v>416</v>
      </c>
      <c r="AE64" s="217" t="s">
        <v>462</v>
      </c>
      <c r="AF64" s="217" t="s">
        <v>202</v>
      </c>
      <c r="AG64" s="217" t="s">
        <v>424</v>
      </c>
      <c r="AH64" s="217" t="s">
        <v>418</v>
      </c>
      <c r="AJ64" s="217" t="s">
        <v>419</v>
      </c>
      <c r="AK64" s="217">
        <v>0.96</v>
      </c>
      <c r="AL64" s="217" t="s">
        <v>534</v>
      </c>
      <c r="AM64" s="217">
        <v>2</v>
      </c>
    </row>
    <row r="65" spans="2:39">
      <c r="F65" s="217" t="s">
        <v>170</v>
      </c>
      <c r="G65" s="217" t="s">
        <v>372</v>
      </c>
      <c r="I65" s="217">
        <v>0.14299999999999999</v>
      </c>
      <c r="L65" s="217">
        <v>5.5555555555555598</v>
      </c>
      <c r="M65" s="217">
        <v>1</v>
      </c>
      <c r="N65" s="217">
        <v>47.68</v>
      </c>
      <c r="O65" s="217">
        <v>2.28566</v>
      </c>
      <c r="P65" s="217">
        <v>8.2777777777777803</v>
      </c>
      <c r="R65" s="217">
        <v>0.96</v>
      </c>
      <c r="T65" s="217">
        <v>25</v>
      </c>
      <c r="U65" s="217">
        <v>1</v>
      </c>
      <c r="V65" s="217">
        <v>55</v>
      </c>
      <c r="W65" s="217">
        <v>8</v>
      </c>
      <c r="X65" s="217">
        <v>1</v>
      </c>
      <c r="Y65" s="217">
        <v>2.4300000000000099</v>
      </c>
      <c r="Z65" s="217">
        <v>0.3</v>
      </c>
      <c r="AA65" s="217">
        <v>27</v>
      </c>
      <c r="AB65" s="217" t="s">
        <v>471</v>
      </c>
      <c r="AC65" s="217" t="s">
        <v>63</v>
      </c>
      <c r="AD65" s="217" t="s">
        <v>416</v>
      </c>
      <c r="AE65" s="217" t="s">
        <v>462</v>
      </c>
      <c r="AF65" s="217" t="s">
        <v>202</v>
      </c>
      <c r="AG65" s="217" t="s">
        <v>424</v>
      </c>
      <c r="AH65" s="217" t="s">
        <v>418</v>
      </c>
      <c r="AJ65" s="217" t="s">
        <v>419</v>
      </c>
      <c r="AK65" s="217">
        <v>0.96</v>
      </c>
      <c r="AL65" s="217" t="s">
        <v>534</v>
      </c>
      <c r="AM65" s="217">
        <v>2</v>
      </c>
    </row>
    <row r="66" spans="2:39">
      <c r="F66" s="217" t="s">
        <v>170</v>
      </c>
      <c r="G66" s="217" t="s">
        <v>373</v>
      </c>
      <c r="I66" s="217">
        <v>0.14099999999999999</v>
      </c>
      <c r="L66" s="217">
        <v>5.5555555555555598</v>
      </c>
      <c r="M66" s="217">
        <v>1</v>
      </c>
      <c r="N66" s="217">
        <v>46.19</v>
      </c>
      <c r="O66" s="217">
        <v>2.2201</v>
      </c>
      <c r="P66" s="217">
        <v>8.2777777777777803</v>
      </c>
      <c r="R66" s="217">
        <v>0.96</v>
      </c>
      <c r="T66" s="217">
        <v>25</v>
      </c>
      <c r="U66" s="217">
        <v>1</v>
      </c>
      <c r="V66" s="217">
        <v>44</v>
      </c>
      <c r="W66" s="217">
        <v>4</v>
      </c>
      <c r="X66" s="217">
        <v>1</v>
      </c>
      <c r="Y66" s="217">
        <v>0.54000000000002002</v>
      </c>
      <c r="Z66" s="217">
        <v>0.3</v>
      </c>
      <c r="AA66" s="217">
        <v>27</v>
      </c>
      <c r="AB66" s="217" t="s">
        <v>471</v>
      </c>
      <c r="AC66" s="217" t="s">
        <v>63</v>
      </c>
      <c r="AD66" s="217" t="s">
        <v>416</v>
      </c>
      <c r="AE66" s="217" t="s">
        <v>462</v>
      </c>
      <c r="AF66" s="217" t="s">
        <v>202</v>
      </c>
      <c r="AG66" s="217" t="s">
        <v>424</v>
      </c>
      <c r="AH66" s="217" t="s">
        <v>418</v>
      </c>
      <c r="AJ66" s="217" t="s">
        <v>419</v>
      </c>
      <c r="AK66" s="217">
        <v>0.96</v>
      </c>
      <c r="AL66" s="217" t="s">
        <v>534</v>
      </c>
      <c r="AM66" s="217">
        <v>2</v>
      </c>
    </row>
    <row r="67" spans="2:39">
      <c r="B67" s="217" t="s">
        <v>547</v>
      </c>
      <c r="C67" s="217" t="s">
        <v>479</v>
      </c>
      <c r="D67" s="217" t="s">
        <v>38</v>
      </c>
      <c r="E67" s="217" t="s">
        <v>28</v>
      </c>
      <c r="F67" s="217" t="s">
        <v>170</v>
      </c>
      <c r="G67" s="217" t="s">
        <v>363</v>
      </c>
      <c r="H67" s="217">
        <v>2020</v>
      </c>
      <c r="I67" s="217">
        <v>0.27400000000000002</v>
      </c>
      <c r="L67" s="217">
        <v>2.8571428571428599</v>
      </c>
      <c r="M67" s="217">
        <v>1</v>
      </c>
      <c r="N67" s="217">
        <v>27.565000000000001</v>
      </c>
      <c r="O67" s="217">
        <v>1.18008</v>
      </c>
      <c r="P67" s="217">
        <v>7.8638888888888898</v>
      </c>
      <c r="Q67" s="217">
        <v>3.1536000000000002E-2</v>
      </c>
      <c r="R67" s="217">
        <v>0.97</v>
      </c>
      <c r="S67" s="217">
        <v>1</v>
      </c>
      <c r="T67" s="217">
        <v>25</v>
      </c>
      <c r="U67" s="217">
        <v>2.5</v>
      </c>
      <c r="V67" s="217">
        <v>90</v>
      </c>
      <c r="W67" s="217">
        <v>3</v>
      </c>
      <c r="X67" s="217">
        <v>1</v>
      </c>
      <c r="Y67" s="217">
        <v>5.3999999999999799</v>
      </c>
      <c r="Z67" s="217">
        <v>2</v>
      </c>
      <c r="AA67" s="217">
        <v>20</v>
      </c>
      <c r="AB67" s="217" t="s">
        <v>480</v>
      </c>
      <c r="AC67" s="217" t="s">
        <v>63</v>
      </c>
      <c r="AD67" s="217" t="s">
        <v>416</v>
      </c>
      <c r="AE67" s="217" t="s">
        <v>156</v>
      </c>
      <c r="AF67" s="217" t="s">
        <v>139</v>
      </c>
      <c r="AG67" s="217" t="s">
        <v>424</v>
      </c>
      <c r="AH67" s="217" t="s">
        <v>418</v>
      </c>
      <c r="AJ67" s="217" t="s">
        <v>419</v>
      </c>
      <c r="AK67" s="217">
        <v>0.97</v>
      </c>
      <c r="AL67" s="217" t="s">
        <v>534</v>
      </c>
      <c r="AM67" s="217">
        <v>1</v>
      </c>
    </row>
    <row r="68" spans="2:39">
      <c r="E68" s="217" t="s">
        <v>34</v>
      </c>
      <c r="F68" s="217" t="s">
        <v>170</v>
      </c>
      <c r="G68" s="217" t="s">
        <v>371</v>
      </c>
      <c r="I68" s="217">
        <v>0.27400000000000002</v>
      </c>
      <c r="L68" s="217">
        <v>2.8571428571428599</v>
      </c>
      <c r="M68" s="217">
        <v>1</v>
      </c>
      <c r="N68" s="217">
        <v>26.82</v>
      </c>
      <c r="O68" s="217">
        <v>1.14432</v>
      </c>
      <c r="P68" s="217">
        <v>7.8638888888888898</v>
      </c>
      <c r="R68" s="217">
        <v>0.97</v>
      </c>
      <c r="T68" s="217">
        <v>25</v>
      </c>
      <c r="U68" s="217">
        <v>2.5</v>
      </c>
      <c r="V68" s="217">
        <v>72</v>
      </c>
      <c r="W68" s="217">
        <v>2</v>
      </c>
      <c r="X68" s="217">
        <v>1</v>
      </c>
      <c r="Y68" s="217">
        <v>5.3999999999999799</v>
      </c>
      <c r="Z68" s="217">
        <v>0.3</v>
      </c>
      <c r="AA68" s="217">
        <v>20</v>
      </c>
      <c r="AB68" s="217" t="s">
        <v>480</v>
      </c>
      <c r="AC68" s="217" t="s">
        <v>63</v>
      </c>
      <c r="AD68" s="217" t="s">
        <v>416</v>
      </c>
      <c r="AE68" s="217" t="s">
        <v>156</v>
      </c>
      <c r="AF68" s="217" t="s">
        <v>139</v>
      </c>
      <c r="AG68" s="217" t="s">
        <v>424</v>
      </c>
      <c r="AH68" s="217" t="s">
        <v>418</v>
      </c>
      <c r="AJ68" s="217" t="s">
        <v>419</v>
      </c>
      <c r="AK68" s="217">
        <v>0.97</v>
      </c>
      <c r="AL68" s="217" t="s">
        <v>534</v>
      </c>
      <c r="AM68" s="217">
        <v>1</v>
      </c>
    </row>
    <row r="69" spans="2:39">
      <c r="F69" s="217" t="s">
        <v>170</v>
      </c>
      <c r="G69" s="217" t="s">
        <v>372</v>
      </c>
      <c r="I69" s="217">
        <v>0.27500000000000002</v>
      </c>
      <c r="L69" s="217">
        <v>2.8571428571428599</v>
      </c>
      <c r="M69" s="217">
        <v>1</v>
      </c>
      <c r="N69" s="217">
        <v>26.074999999999999</v>
      </c>
      <c r="O69" s="217">
        <v>1.0728</v>
      </c>
      <c r="P69" s="217">
        <v>7.8638888888888898</v>
      </c>
      <c r="R69" s="217">
        <v>0.97</v>
      </c>
      <c r="T69" s="217">
        <v>25</v>
      </c>
      <c r="U69" s="217">
        <v>2.5</v>
      </c>
      <c r="V69" s="217">
        <v>41</v>
      </c>
      <c r="W69" s="217">
        <v>2</v>
      </c>
      <c r="X69" s="217">
        <v>1</v>
      </c>
      <c r="Y69" s="217">
        <v>5.3999999999999799</v>
      </c>
      <c r="Z69" s="217">
        <v>0.3</v>
      </c>
      <c r="AA69" s="217">
        <v>20</v>
      </c>
      <c r="AB69" s="217" t="s">
        <v>480</v>
      </c>
      <c r="AC69" s="217" t="s">
        <v>63</v>
      </c>
      <c r="AD69" s="217" t="s">
        <v>416</v>
      </c>
      <c r="AE69" s="217" t="s">
        <v>156</v>
      </c>
      <c r="AF69" s="217" t="s">
        <v>139</v>
      </c>
      <c r="AG69" s="217" t="s">
        <v>424</v>
      </c>
      <c r="AH69" s="217" t="s">
        <v>418</v>
      </c>
      <c r="AJ69" s="217" t="s">
        <v>419</v>
      </c>
      <c r="AK69" s="217">
        <v>0.97</v>
      </c>
      <c r="AL69" s="217" t="s">
        <v>534</v>
      </c>
      <c r="AM69" s="217">
        <v>1</v>
      </c>
    </row>
    <row r="70" spans="2:39">
      <c r="F70" s="217" t="s">
        <v>170</v>
      </c>
      <c r="G70" s="217" t="s">
        <v>373</v>
      </c>
      <c r="I70" s="217">
        <v>0.27</v>
      </c>
      <c r="L70" s="217">
        <v>2.8571428571428599</v>
      </c>
      <c r="M70" s="217">
        <v>1</v>
      </c>
      <c r="N70" s="217">
        <v>24.585000000000001</v>
      </c>
      <c r="O70" s="217">
        <v>0.98936000000000002</v>
      </c>
      <c r="P70" s="217">
        <v>8.0708333333333293</v>
      </c>
      <c r="R70" s="217">
        <v>0.97</v>
      </c>
      <c r="T70" s="217">
        <v>25</v>
      </c>
      <c r="U70" s="217">
        <v>2.5</v>
      </c>
      <c r="V70" s="217">
        <v>24</v>
      </c>
      <c r="W70" s="217">
        <v>1</v>
      </c>
      <c r="X70" s="217">
        <v>1</v>
      </c>
      <c r="Y70" s="217">
        <v>5.3999999999999799</v>
      </c>
      <c r="Z70" s="217">
        <v>0.3</v>
      </c>
      <c r="AA70" s="217">
        <v>20</v>
      </c>
      <c r="AB70" s="217" t="s">
        <v>480</v>
      </c>
      <c r="AC70" s="217" t="s">
        <v>63</v>
      </c>
      <c r="AD70" s="217" t="s">
        <v>416</v>
      </c>
      <c r="AE70" s="217" t="s">
        <v>156</v>
      </c>
      <c r="AF70" s="217" t="s">
        <v>139</v>
      </c>
      <c r="AG70" s="217" t="s">
        <v>424</v>
      </c>
      <c r="AH70" s="217" t="s">
        <v>418</v>
      </c>
      <c r="AJ70" s="217" t="s">
        <v>419</v>
      </c>
      <c r="AK70" s="217">
        <v>0.97</v>
      </c>
      <c r="AL70" s="217" t="s">
        <v>534</v>
      </c>
      <c r="AM70" s="217">
        <v>1</v>
      </c>
    </row>
    <row r="71" spans="2:39">
      <c r="B71" s="217" t="s">
        <v>548</v>
      </c>
      <c r="C71" s="217" t="s">
        <v>482</v>
      </c>
      <c r="D71" s="217" t="s">
        <v>38</v>
      </c>
      <c r="E71" s="217" t="s">
        <v>28</v>
      </c>
      <c r="F71" s="217" t="s">
        <v>170</v>
      </c>
      <c r="G71" s="217" t="s">
        <v>363</v>
      </c>
      <c r="H71" s="217">
        <v>2020</v>
      </c>
      <c r="I71" s="217">
        <v>0.13500000000000001</v>
      </c>
      <c r="L71" s="217">
        <v>6.6666666666666696</v>
      </c>
      <c r="M71" s="217">
        <v>1</v>
      </c>
      <c r="N71" s="217">
        <v>49.914999999999999</v>
      </c>
      <c r="O71" s="217">
        <v>2.180615</v>
      </c>
      <c r="P71" s="217">
        <v>16.141666666666701</v>
      </c>
      <c r="Q71" s="217">
        <v>3.1536000000000002E-2</v>
      </c>
      <c r="R71" s="217">
        <v>0.97</v>
      </c>
      <c r="S71" s="217">
        <v>1</v>
      </c>
      <c r="T71" s="217">
        <v>25</v>
      </c>
      <c r="U71" s="217">
        <v>1</v>
      </c>
      <c r="V71" s="217">
        <v>90</v>
      </c>
      <c r="W71" s="217">
        <v>16</v>
      </c>
      <c r="X71" s="217">
        <v>1</v>
      </c>
      <c r="Y71" s="217">
        <v>5.3999999999999799</v>
      </c>
      <c r="Z71" s="217">
        <v>2</v>
      </c>
      <c r="AA71" s="217">
        <v>21</v>
      </c>
      <c r="AB71" s="217" t="s">
        <v>483</v>
      </c>
      <c r="AC71" s="217" t="s">
        <v>63</v>
      </c>
      <c r="AD71" s="217" t="s">
        <v>416</v>
      </c>
      <c r="AE71" s="217" t="s">
        <v>156</v>
      </c>
      <c r="AF71" s="217" t="s">
        <v>139</v>
      </c>
      <c r="AG71" s="217" t="s">
        <v>424</v>
      </c>
      <c r="AH71" s="217" t="s">
        <v>418</v>
      </c>
      <c r="AJ71" s="217" t="s">
        <v>419</v>
      </c>
      <c r="AK71" s="217">
        <v>0.97</v>
      </c>
      <c r="AL71" s="217" t="s">
        <v>534</v>
      </c>
      <c r="AM71" s="217">
        <v>2</v>
      </c>
    </row>
    <row r="72" spans="2:39">
      <c r="E72" s="217" t="s">
        <v>34</v>
      </c>
      <c r="F72" s="217" t="s">
        <v>170</v>
      </c>
      <c r="G72" s="217" t="s">
        <v>371</v>
      </c>
      <c r="I72" s="217">
        <v>0.13500000000000001</v>
      </c>
      <c r="L72" s="217">
        <v>6.6666666666666696</v>
      </c>
      <c r="M72" s="217">
        <v>1</v>
      </c>
      <c r="N72" s="217">
        <v>48.424999999999997</v>
      </c>
      <c r="O72" s="217">
        <v>2.1523050000000001</v>
      </c>
      <c r="P72" s="217">
        <v>16.141666666666701</v>
      </c>
      <c r="R72" s="217">
        <v>0.97</v>
      </c>
      <c r="T72" s="217">
        <v>25</v>
      </c>
      <c r="U72" s="217">
        <v>1</v>
      </c>
      <c r="V72" s="217">
        <v>63</v>
      </c>
      <c r="W72" s="217">
        <v>11</v>
      </c>
      <c r="X72" s="217">
        <v>1</v>
      </c>
      <c r="Y72" s="217">
        <v>5.3999999999999799</v>
      </c>
      <c r="Z72" s="217">
        <v>0.3</v>
      </c>
      <c r="AA72" s="217">
        <v>21</v>
      </c>
      <c r="AB72" s="217" t="s">
        <v>483</v>
      </c>
      <c r="AC72" s="217" t="s">
        <v>63</v>
      </c>
      <c r="AD72" s="217" t="s">
        <v>416</v>
      </c>
      <c r="AE72" s="217" t="s">
        <v>156</v>
      </c>
      <c r="AF72" s="217" t="s">
        <v>139</v>
      </c>
      <c r="AG72" s="217" t="s">
        <v>424</v>
      </c>
      <c r="AH72" s="217" t="s">
        <v>418</v>
      </c>
      <c r="AJ72" s="217" t="s">
        <v>419</v>
      </c>
      <c r="AK72" s="217">
        <v>0.97</v>
      </c>
      <c r="AL72" s="217" t="s">
        <v>534</v>
      </c>
      <c r="AM72" s="217">
        <v>2</v>
      </c>
    </row>
    <row r="73" spans="2:39">
      <c r="F73" s="217" t="s">
        <v>170</v>
      </c>
      <c r="G73" s="217" t="s">
        <v>372</v>
      </c>
      <c r="I73" s="217">
        <v>0.13600000000000001</v>
      </c>
      <c r="L73" s="217">
        <v>6.6666666666666696</v>
      </c>
      <c r="M73" s="217">
        <v>1</v>
      </c>
      <c r="N73" s="217">
        <v>46.19</v>
      </c>
      <c r="O73" s="217">
        <v>2.0897250000000001</v>
      </c>
      <c r="P73" s="217">
        <v>15.9347222222222</v>
      </c>
      <c r="R73" s="217">
        <v>0.97</v>
      </c>
      <c r="T73" s="217">
        <v>25</v>
      </c>
      <c r="U73" s="217">
        <v>1</v>
      </c>
      <c r="V73" s="217">
        <v>41</v>
      </c>
      <c r="W73" s="217">
        <v>8</v>
      </c>
      <c r="X73" s="217">
        <v>1</v>
      </c>
      <c r="Y73" s="217">
        <v>5.3999999999999799</v>
      </c>
      <c r="Z73" s="217">
        <v>0.3</v>
      </c>
      <c r="AA73" s="217">
        <v>21</v>
      </c>
      <c r="AB73" s="217" t="s">
        <v>483</v>
      </c>
      <c r="AC73" s="217" t="s">
        <v>63</v>
      </c>
      <c r="AD73" s="217" t="s">
        <v>416</v>
      </c>
      <c r="AE73" s="217" t="s">
        <v>156</v>
      </c>
      <c r="AF73" s="217" t="s">
        <v>139</v>
      </c>
      <c r="AG73" s="217" t="s">
        <v>424</v>
      </c>
      <c r="AH73" s="217" t="s">
        <v>418</v>
      </c>
      <c r="AJ73" s="217" t="s">
        <v>419</v>
      </c>
      <c r="AK73" s="217">
        <v>0.97</v>
      </c>
      <c r="AL73" s="217" t="s">
        <v>534</v>
      </c>
      <c r="AM73" s="217">
        <v>2</v>
      </c>
    </row>
    <row r="74" spans="2:39">
      <c r="F74" s="217" t="s">
        <v>170</v>
      </c>
      <c r="G74" s="217" t="s">
        <v>373</v>
      </c>
      <c r="I74" s="217">
        <v>0.13300000000000001</v>
      </c>
      <c r="L74" s="217">
        <v>7.1428571428571397</v>
      </c>
      <c r="M74" s="217">
        <v>1</v>
      </c>
      <c r="N74" s="217">
        <v>44.7</v>
      </c>
      <c r="O74" s="217">
        <v>2.0703550000000002</v>
      </c>
      <c r="P74" s="217">
        <v>16.348611111111101</v>
      </c>
      <c r="R74" s="217">
        <v>0.97</v>
      </c>
      <c r="T74" s="217">
        <v>25</v>
      </c>
      <c r="U74" s="217">
        <v>1</v>
      </c>
      <c r="V74" s="217">
        <v>32</v>
      </c>
      <c r="W74" s="217">
        <v>4</v>
      </c>
      <c r="X74" s="217">
        <v>1</v>
      </c>
      <c r="Y74" s="217">
        <v>5.3999999999999799</v>
      </c>
      <c r="Z74" s="217">
        <v>0.3</v>
      </c>
      <c r="AA74" s="217">
        <v>21</v>
      </c>
      <c r="AB74" s="217" t="s">
        <v>483</v>
      </c>
      <c r="AC74" s="217" t="s">
        <v>63</v>
      </c>
      <c r="AD74" s="217" t="s">
        <v>416</v>
      </c>
      <c r="AE74" s="217" t="s">
        <v>156</v>
      </c>
      <c r="AF74" s="217" t="s">
        <v>139</v>
      </c>
      <c r="AG74" s="217" t="s">
        <v>424</v>
      </c>
      <c r="AH74" s="217" t="s">
        <v>418</v>
      </c>
      <c r="AJ74" s="217" t="s">
        <v>419</v>
      </c>
      <c r="AK74" s="217">
        <v>0.97</v>
      </c>
      <c r="AL74" s="217" t="s">
        <v>534</v>
      </c>
      <c r="AM74" s="217">
        <v>2</v>
      </c>
    </row>
    <row r="75" spans="2:39">
      <c r="B75" s="217" t="s">
        <v>550</v>
      </c>
      <c r="C75" s="217" t="s">
        <v>491</v>
      </c>
      <c r="D75" s="217" t="s">
        <v>33</v>
      </c>
      <c r="E75" s="217" t="s">
        <v>28</v>
      </c>
      <c r="F75" s="217" t="s">
        <v>170</v>
      </c>
      <c r="G75" s="217" t="s">
        <v>363</v>
      </c>
      <c r="H75" s="217">
        <v>2020</v>
      </c>
      <c r="I75" s="217">
        <v>0.28599999999999998</v>
      </c>
      <c r="L75" s="217">
        <v>2.2222222222222201</v>
      </c>
      <c r="M75" s="217">
        <v>1</v>
      </c>
      <c r="N75" s="217">
        <v>23.84</v>
      </c>
      <c r="O75" s="217">
        <v>0.97445999999999999</v>
      </c>
      <c r="P75" s="217">
        <v>3.5180555555555602</v>
      </c>
      <c r="Q75" s="217">
        <v>3.1536000000000002E-2</v>
      </c>
      <c r="R75" s="217">
        <v>0.97</v>
      </c>
      <c r="S75" s="217">
        <v>1</v>
      </c>
      <c r="T75" s="217">
        <v>25</v>
      </c>
      <c r="U75" s="217">
        <v>1</v>
      </c>
      <c r="V75" s="217">
        <v>78</v>
      </c>
      <c r="X75" s="217">
        <v>1</v>
      </c>
      <c r="Y75" s="217">
        <v>4.5900000000000301</v>
      </c>
      <c r="Z75" s="217">
        <v>2</v>
      </c>
      <c r="AA75" s="217">
        <v>23</v>
      </c>
      <c r="AB75" s="217" t="s">
        <v>492</v>
      </c>
      <c r="AC75" s="217" t="s">
        <v>63</v>
      </c>
      <c r="AD75" s="217" t="s">
        <v>416</v>
      </c>
      <c r="AE75" s="217" t="s">
        <v>152</v>
      </c>
      <c r="AF75" s="217" t="s">
        <v>138</v>
      </c>
      <c r="AG75" s="217" t="s">
        <v>424</v>
      </c>
      <c r="AH75" s="217" t="s">
        <v>418</v>
      </c>
      <c r="AJ75" s="217" t="s">
        <v>419</v>
      </c>
      <c r="AK75" s="217">
        <v>0.97</v>
      </c>
      <c r="AL75" s="217" t="s">
        <v>534</v>
      </c>
      <c r="AM75" s="217">
        <v>1</v>
      </c>
    </row>
    <row r="76" spans="2:39">
      <c r="E76" s="217" t="s">
        <v>34</v>
      </c>
      <c r="F76" s="217" t="s">
        <v>170</v>
      </c>
      <c r="G76" s="217" t="s">
        <v>371</v>
      </c>
      <c r="I76" s="217">
        <v>0.28599999999999998</v>
      </c>
      <c r="L76" s="217">
        <v>2.2222222222222201</v>
      </c>
      <c r="M76" s="217">
        <v>1</v>
      </c>
      <c r="N76" s="217">
        <v>23.094999999999999</v>
      </c>
      <c r="O76" s="217">
        <v>0.94689500000000004</v>
      </c>
      <c r="P76" s="217">
        <v>3.5180555555555602</v>
      </c>
      <c r="R76" s="217">
        <v>0.97</v>
      </c>
      <c r="T76" s="217">
        <v>25</v>
      </c>
      <c r="U76" s="217">
        <v>1</v>
      </c>
      <c r="V76" s="217">
        <v>62</v>
      </c>
      <c r="X76" s="217">
        <v>1</v>
      </c>
      <c r="Y76" s="217">
        <v>4.5900000000000301</v>
      </c>
      <c r="Z76" s="217">
        <v>0.3</v>
      </c>
      <c r="AA76" s="217">
        <v>23</v>
      </c>
      <c r="AB76" s="217" t="s">
        <v>492</v>
      </c>
      <c r="AC76" s="217" t="s">
        <v>63</v>
      </c>
      <c r="AD76" s="217" t="s">
        <v>416</v>
      </c>
      <c r="AE76" s="217" t="s">
        <v>152</v>
      </c>
      <c r="AF76" s="217" t="s">
        <v>138</v>
      </c>
      <c r="AG76" s="217" t="s">
        <v>424</v>
      </c>
      <c r="AH76" s="217" t="s">
        <v>418</v>
      </c>
      <c r="AJ76" s="217" t="s">
        <v>419</v>
      </c>
      <c r="AK76" s="217">
        <v>0.97</v>
      </c>
      <c r="AL76" s="217" t="s">
        <v>534</v>
      </c>
      <c r="AM76" s="217">
        <v>1</v>
      </c>
    </row>
    <row r="77" spans="2:39">
      <c r="F77" s="217" t="s">
        <v>170</v>
      </c>
      <c r="G77" s="217" t="s">
        <v>372</v>
      </c>
      <c r="I77" s="217">
        <v>0.28299999999999997</v>
      </c>
      <c r="L77" s="217">
        <v>2.2222222222222201</v>
      </c>
      <c r="M77" s="217">
        <v>1</v>
      </c>
      <c r="N77" s="217">
        <v>23.094999999999999</v>
      </c>
      <c r="O77" s="217">
        <v>0.91858499999999998</v>
      </c>
      <c r="P77" s="217">
        <v>3.5180555555555602</v>
      </c>
      <c r="R77" s="217">
        <v>0.97</v>
      </c>
      <c r="T77" s="217">
        <v>25</v>
      </c>
      <c r="U77" s="217">
        <v>1</v>
      </c>
      <c r="V77" s="217">
        <v>35</v>
      </c>
      <c r="X77" s="217">
        <v>1</v>
      </c>
      <c r="Y77" s="217">
        <v>4.5900000000000301</v>
      </c>
      <c r="Z77" s="217">
        <v>0.3</v>
      </c>
      <c r="AA77" s="217">
        <v>23</v>
      </c>
      <c r="AB77" s="217" t="s">
        <v>492</v>
      </c>
      <c r="AC77" s="217" t="s">
        <v>63</v>
      </c>
      <c r="AD77" s="217" t="s">
        <v>416</v>
      </c>
      <c r="AE77" s="217" t="s">
        <v>152</v>
      </c>
      <c r="AF77" s="217" t="s">
        <v>138</v>
      </c>
      <c r="AG77" s="217" t="s">
        <v>424</v>
      </c>
      <c r="AH77" s="217" t="s">
        <v>418</v>
      </c>
      <c r="AJ77" s="217" t="s">
        <v>419</v>
      </c>
      <c r="AK77" s="217">
        <v>0.97</v>
      </c>
      <c r="AL77" s="217" t="s">
        <v>534</v>
      </c>
      <c r="AM77" s="217">
        <v>1</v>
      </c>
    </row>
    <row r="78" spans="2:39">
      <c r="F78" s="217" t="s">
        <v>170</v>
      </c>
      <c r="G78" s="217" t="s">
        <v>373</v>
      </c>
      <c r="I78" s="217">
        <v>0.28299999999999997</v>
      </c>
      <c r="L78" s="217">
        <v>2.2222222222222201</v>
      </c>
      <c r="M78" s="217">
        <v>1</v>
      </c>
      <c r="N78" s="217">
        <v>20.86</v>
      </c>
      <c r="O78" s="217">
        <v>0.82545999999999997</v>
      </c>
      <c r="P78" s="217">
        <v>3.5180555555555602</v>
      </c>
      <c r="R78" s="217">
        <v>0.97</v>
      </c>
      <c r="T78" s="217">
        <v>25</v>
      </c>
      <c r="U78" s="217">
        <v>1</v>
      </c>
      <c r="V78" s="217">
        <v>21</v>
      </c>
      <c r="X78" s="217">
        <v>1</v>
      </c>
      <c r="Y78" s="217">
        <v>4.5900000000000301</v>
      </c>
      <c r="Z78" s="217">
        <v>0.3</v>
      </c>
      <c r="AA78" s="217">
        <v>23</v>
      </c>
      <c r="AB78" s="217" t="s">
        <v>492</v>
      </c>
      <c r="AC78" s="217" t="s">
        <v>63</v>
      </c>
      <c r="AD78" s="217" t="s">
        <v>416</v>
      </c>
      <c r="AE78" s="217" t="s">
        <v>152</v>
      </c>
      <c r="AF78" s="217" t="s">
        <v>138</v>
      </c>
      <c r="AG78" s="217" t="s">
        <v>424</v>
      </c>
      <c r="AH78" s="217" t="s">
        <v>418</v>
      </c>
      <c r="AJ78" s="217" t="s">
        <v>419</v>
      </c>
      <c r="AK78" s="217">
        <v>0.97</v>
      </c>
      <c r="AL78" s="217" t="s">
        <v>534</v>
      </c>
      <c r="AM78" s="217">
        <v>1</v>
      </c>
    </row>
    <row r="79" spans="2:39">
      <c r="B79" s="217" t="s">
        <v>551</v>
      </c>
      <c r="C79" s="217" t="s">
        <v>494</v>
      </c>
      <c r="D79" s="217" t="s">
        <v>33</v>
      </c>
      <c r="E79" s="217" t="s">
        <v>28</v>
      </c>
      <c r="F79" s="217" t="s">
        <v>170</v>
      </c>
      <c r="G79" s="217" t="s">
        <v>363</v>
      </c>
      <c r="H79" s="217">
        <v>2020</v>
      </c>
      <c r="I79" s="217">
        <v>0.14399999999999999</v>
      </c>
      <c r="L79" s="217">
        <v>5.5555555555555598</v>
      </c>
      <c r="M79" s="217">
        <v>1</v>
      </c>
      <c r="N79" s="217">
        <v>46.935000000000002</v>
      </c>
      <c r="O79" s="217">
        <v>2.092705</v>
      </c>
      <c r="P79" s="217">
        <v>7.0361111111111097</v>
      </c>
      <c r="Q79" s="217">
        <v>3.1536000000000002E-2</v>
      </c>
      <c r="R79" s="217">
        <v>0.97</v>
      </c>
      <c r="S79" s="217">
        <v>1</v>
      </c>
      <c r="T79" s="217">
        <v>25</v>
      </c>
      <c r="U79" s="217">
        <v>1</v>
      </c>
      <c r="V79" s="217">
        <v>90</v>
      </c>
      <c r="X79" s="217">
        <v>1</v>
      </c>
      <c r="Y79" s="217">
        <v>4.5900000000000301</v>
      </c>
      <c r="Z79" s="217">
        <v>2</v>
      </c>
      <c r="AA79" s="217">
        <v>24</v>
      </c>
      <c r="AB79" s="217" t="s">
        <v>495</v>
      </c>
      <c r="AC79" s="217" t="s">
        <v>63</v>
      </c>
      <c r="AD79" s="217" t="s">
        <v>416</v>
      </c>
      <c r="AE79" s="217" t="s">
        <v>152</v>
      </c>
      <c r="AF79" s="217" t="s">
        <v>138</v>
      </c>
      <c r="AG79" s="217" t="s">
        <v>424</v>
      </c>
      <c r="AH79" s="217" t="s">
        <v>418</v>
      </c>
      <c r="AJ79" s="217" t="s">
        <v>419</v>
      </c>
      <c r="AK79" s="217">
        <v>0.97</v>
      </c>
      <c r="AL79" s="217" t="s">
        <v>534</v>
      </c>
      <c r="AM79" s="217">
        <v>2</v>
      </c>
    </row>
    <row r="80" spans="2:39">
      <c r="E80" s="217" t="s">
        <v>34</v>
      </c>
      <c r="F80" s="217" t="s">
        <v>170</v>
      </c>
      <c r="G80" s="217" t="s">
        <v>371</v>
      </c>
      <c r="I80" s="217">
        <v>0.14399999999999999</v>
      </c>
      <c r="L80" s="217">
        <v>5.5555555555555598</v>
      </c>
      <c r="M80" s="217">
        <v>1</v>
      </c>
      <c r="N80" s="217">
        <v>46.19</v>
      </c>
      <c r="O80" s="217">
        <v>2.0554549999999998</v>
      </c>
      <c r="P80" s="217">
        <v>7.0361111111111097</v>
      </c>
      <c r="R80" s="217">
        <v>0.97</v>
      </c>
      <c r="T80" s="217">
        <v>25</v>
      </c>
      <c r="U80" s="217">
        <v>1</v>
      </c>
      <c r="V80" s="217">
        <v>54</v>
      </c>
      <c r="X80" s="217">
        <v>1</v>
      </c>
      <c r="Y80" s="217">
        <v>4.5900000000000301</v>
      </c>
      <c r="Z80" s="217">
        <v>0.3</v>
      </c>
      <c r="AA80" s="217">
        <v>24</v>
      </c>
      <c r="AB80" s="217" t="s">
        <v>495</v>
      </c>
      <c r="AC80" s="217" t="s">
        <v>63</v>
      </c>
      <c r="AD80" s="217" t="s">
        <v>416</v>
      </c>
      <c r="AE80" s="217" t="s">
        <v>152</v>
      </c>
      <c r="AF80" s="217" t="s">
        <v>138</v>
      </c>
      <c r="AG80" s="217" t="s">
        <v>424</v>
      </c>
      <c r="AH80" s="217" t="s">
        <v>418</v>
      </c>
      <c r="AJ80" s="217" t="s">
        <v>419</v>
      </c>
      <c r="AK80" s="217">
        <v>0.97</v>
      </c>
      <c r="AL80" s="217" t="s">
        <v>534</v>
      </c>
      <c r="AM80" s="217">
        <v>2</v>
      </c>
    </row>
    <row r="81" spans="2:39">
      <c r="F81" s="217" t="s">
        <v>170</v>
      </c>
      <c r="G81" s="217" t="s">
        <v>372</v>
      </c>
      <c r="I81" s="217">
        <v>0.14199999999999999</v>
      </c>
      <c r="L81" s="217">
        <v>5.5555555555555598</v>
      </c>
      <c r="M81" s="217">
        <v>1</v>
      </c>
      <c r="N81" s="217">
        <v>46.19</v>
      </c>
      <c r="O81" s="217">
        <v>2.0472600000000001</v>
      </c>
      <c r="P81" s="217">
        <v>7.0361111111111097</v>
      </c>
      <c r="R81" s="217">
        <v>0.97</v>
      </c>
      <c r="T81" s="217">
        <v>25</v>
      </c>
      <c r="U81" s="217">
        <v>1</v>
      </c>
      <c r="V81" s="217">
        <v>35</v>
      </c>
      <c r="X81" s="217">
        <v>1</v>
      </c>
      <c r="Y81" s="217">
        <v>4.5900000000000301</v>
      </c>
      <c r="Z81" s="217">
        <v>0.3</v>
      </c>
      <c r="AA81" s="217">
        <v>24</v>
      </c>
      <c r="AB81" s="217" t="s">
        <v>495</v>
      </c>
      <c r="AC81" s="217" t="s">
        <v>63</v>
      </c>
      <c r="AD81" s="217" t="s">
        <v>416</v>
      </c>
      <c r="AE81" s="217" t="s">
        <v>152</v>
      </c>
      <c r="AF81" s="217" t="s">
        <v>138</v>
      </c>
      <c r="AG81" s="217" t="s">
        <v>424</v>
      </c>
      <c r="AH81" s="217" t="s">
        <v>418</v>
      </c>
      <c r="AJ81" s="217" t="s">
        <v>419</v>
      </c>
      <c r="AK81" s="217">
        <v>0.97</v>
      </c>
      <c r="AL81" s="217" t="s">
        <v>534</v>
      </c>
      <c r="AM81" s="217">
        <v>2</v>
      </c>
    </row>
    <row r="82" spans="2:39">
      <c r="F82" s="217" t="s">
        <v>170</v>
      </c>
      <c r="G82" s="217" t="s">
        <v>373</v>
      </c>
      <c r="I82" s="217">
        <v>0.14199999999999999</v>
      </c>
      <c r="L82" s="217">
        <v>5.5555555555555598</v>
      </c>
      <c r="M82" s="217">
        <v>1</v>
      </c>
      <c r="N82" s="217">
        <v>41.72</v>
      </c>
      <c r="O82" s="217">
        <v>1.9206099999999999</v>
      </c>
      <c r="P82" s="217">
        <v>7.0361111111111097</v>
      </c>
      <c r="R82" s="217">
        <v>0.97</v>
      </c>
      <c r="T82" s="217">
        <v>25</v>
      </c>
      <c r="U82" s="217">
        <v>1</v>
      </c>
      <c r="V82" s="217">
        <v>28</v>
      </c>
      <c r="X82" s="217">
        <v>1</v>
      </c>
      <c r="Y82" s="217">
        <v>4.5900000000000301</v>
      </c>
      <c r="Z82" s="217">
        <v>0.3</v>
      </c>
      <c r="AA82" s="217">
        <v>24</v>
      </c>
      <c r="AB82" s="217" t="s">
        <v>495</v>
      </c>
      <c r="AC82" s="217" t="s">
        <v>63</v>
      </c>
      <c r="AD82" s="217" t="s">
        <v>416</v>
      </c>
      <c r="AE82" s="217" t="s">
        <v>152</v>
      </c>
      <c r="AF82" s="217" t="s">
        <v>138</v>
      </c>
      <c r="AG82" s="217" t="s">
        <v>424</v>
      </c>
      <c r="AH82" s="217" t="s">
        <v>418</v>
      </c>
      <c r="AJ82" s="217" t="s">
        <v>419</v>
      </c>
      <c r="AK82" s="217">
        <v>0.97</v>
      </c>
      <c r="AL82" s="217" t="s">
        <v>534</v>
      </c>
      <c r="AM82" s="217">
        <v>2</v>
      </c>
    </row>
    <row r="83" spans="2:39">
      <c r="B83" s="217" t="s">
        <v>552</v>
      </c>
      <c r="C83" s="217" t="s">
        <v>497</v>
      </c>
      <c r="D83" s="217" t="s">
        <v>339</v>
      </c>
      <c r="E83" s="217" t="s">
        <v>28</v>
      </c>
      <c r="F83" s="217" t="s">
        <v>170</v>
      </c>
      <c r="G83" s="217" t="s">
        <v>363</v>
      </c>
      <c r="H83" s="217">
        <v>2020</v>
      </c>
      <c r="I83" s="217">
        <v>0.56000000000000005</v>
      </c>
      <c r="N83" s="217">
        <v>61.835000000000001</v>
      </c>
      <c r="O83" s="217">
        <v>3.0917500000000002</v>
      </c>
      <c r="Q83" s="217">
        <v>3.1536000000000002E-2</v>
      </c>
      <c r="R83" s="217">
        <v>1</v>
      </c>
      <c r="S83" s="217">
        <v>1</v>
      </c>
      <c r="T83" s="217">
        <v>15</v>
      </c>
      <c r="U83" s="217">
        <v>1</v>
      </c>
      <c r="V83" s="217">
        <v>1.3</v>
      </c>
      <c r="W83" s="217">
        <v>1.25</v>
      </c>
      <c r="AA83" s="217">
        <v>32</v>
      </c>
      <c r="AB83" s="217" t="s">
        <v>498</v>
      </c>
      <c r="AC83" s="217" t="s">
        <v>63</v>
      </c>
      <c r="AD83" s="217" t="s">
        <v>416</v>
      </c>
      <c r="AE83" s="217" t="s">
        <v>406</v>
      </c>
      <c r="AF83" s="217" t="s">
        <v>136</v>
      </c>
      <c r="AG83" s="217" t="s">
        <v>424</v>
      </c>
      <c r="AH83" s="217" t="s">
        <v>418</v>
      </c>
      <c r="AJ83" s="217" t="s">
        <v>425</v>
      </c>
      <c r="AL83" s="217" t="s">
        <v>534</v>
      </c>
      <c r="AM83" s="217">
        <v>5</v>
      </c>
    </row>
    <row r="84" spans="2:39">
      <c r="E84" s="217" t="s">
        <v>34</v>
      </c>
      <c r="F84" s="217" t="s">
        <v>170</v>
      </c>
      <c r="G84" s="217" t="s">
        <v>371</v>
      </c>
      <c r="I84" s="217">
        <v>0.57999999999999996</v>
      </c>
      <c r="L84" s="217">
        <v>0.6</v>
      </c>
      <c r="N84" s="217">
        <v>24.585000000000001</v>
      </c>
      <c r="O84" s="217">
        <v>1.22925</v>
      </c>
      <c r="R84" s="217">
        <v>1</v>
      </c>
      <c r="T84" s="217">
        <v>20</v>
      </c>
      <c r="U84" s="217">
        <v>1</v>
      </c>
      <c r="V84" s="217">
        <v>1.4</v>
      </c>
      <c r="W84" s="217">
        <v>1.25</v>
      </c>
      <c r="AA84" s="217">
        <v>32</v>
      </c>
      <c r="AB84" s="217" t="s">
        <v>498</v>
      </c>
      <c r="AC84" s="217" t="s">
        <v>63</v>
      </c>
      <c r="AD84" s="217" t="s">
        <v>416</v>
      </c>
      <c r="AE84" s="217" t="s">
        <v>406</v>
      </c>
      <c r="AF84" s="217" t="s">
        <v>136</v>
      </c>
      <c r="AG84" s="217" t="s">
        <v>424</v>
      </c>
      <c r="AH84" s="217" t="s">
        <v>418</v>
      </c>
      <c r="AJ84" s="217" t="s">
        <v>425</v>
      </c>
      <c r="AL84" s="217" t="s">
        <v>534</v>
      </c>
      <c r="AM84" s="217">
        <v>5</v>
      </c>
    </row>
    <row r="85" spans="2:39">
      <c r="F85" s="217" t="s">
        <v>170</v>
      </c>
      <c r="G85" s="217" t="s">
        <v>372</v>
      </c>
      <c r="I85" s="217">
        <v>0.6</v>
      </c>
      <c r="L85" s="217">
        <v>0.62</v>
      </c>
      <c r="N85" s="217">
        <v>14.9</v>
      </c>
      <c r="O85" s="217">
        <v>0.745</v>
      </c>
      <c r="R85" s="217">
        <v>1</v>
      </c>
      <c r="T85" s="217">
        <v>20</v>
      </c>
      <c r="U85" s="217">
        <v>1</v>
      </c>
      <c r="V85" s="217">
        <v>1.5</v>
      </c>
      <c r="W85" s="217">
        <v>1.25</v>
      </c>
      <c r="AA85" s="217">
        <v>32</v>
      </c>
      <c r="AB85" s="217" t="s">
        <v>498</v>
      </c>
      <c r="AC85" s="217" t="s">
        <v>63</v>
      </c>
      <c r="AD85" s="217" t="s">
        <v>416</v>
      </c>
      <c r="AE85" s="217" t="s">
        <v>406</v>
      </c>
      <c r="AF85" s="217" t="s">
        <v>136</v>
      </c>
      <c r="AG85" s="217" t="s">
        <v>424</v>
      </c>
      <c r="AH85" s="217" t="s">
        <v>418</v>
      </c>
      <c r="AJ85" s="217" t="s">
        <v>425</v>
      </c>
      <c r="AL85" s="217" t="s">
        <v>534</v>
      </c>
      <c r="AM85" s="217">
        <v>5</v>
      </c>
    </row>
    <row r="86" spans="2:39">
      <c r="F86" s="217" t="s">
        <v>170</v>
      </c>
      <c r="G86" s="217" t="s">
        <v>373</v>
      </c>
      <c r="I86" s="217">
        <v>0.6</v>
      </c>
      <c r="L86" s="217">
        <v>0.62</v>
      </c>
      <c r="N86" s="217">
        <v>5.96</v>
      </c>
      <c r="O86" s="217">
        <v>0.29799999999999999</v>
      </c>
      <c r="R86" s="217">
        <v>1</v>
      </c>
      <c r="T86" s="217">
        <v>20</v>
      </c>
      <c r="U86" s="217">
        <v>1</v>
      </c>
      <c r="V86" s="217">
        <v>1.6</v>
      </c>
      <c r="W86" s="217">
        <v>1.25</v>
      </c>
      <c r="AA86" s="217">
        <v>32</v>
      </c>
      <c r="AB86" s="217" t="s">
        <v>498</v>
      </c>
      <c r="AC86" s="217" t="s">
        <v>63</v>
      </c>
      <c r="AD86" s="217" t="s">
        <v>416</v>
      </c>
      <c r="AE86" s="217" t="s">
        <v>406</v>
      </c>
      <c r="AF86" s="217" t="s">
        <v>136</v>
      </c>
      <c r="AG86" s="217" t="s">
        <v>424</v>
      </c>
      <c r="AH86" s="217" t="s">
        <v>418</v>
      </c>
      <c r="AJ86" s="217" t="s">
        <v>425</v>
      </c>
      <c r="AL86" s="217" t="s">
        <v>534</v>
      </c>
      <c r="AM86" s="217">
        <v>5</v>
      </c>
    </row>
    <row r="87" spans="2:39">
      <c r="B87" s="217" t="s">
        <v>553</v>
      </c>
      <c r="C87" s="217" t="s">
        <v>500</v>
      </c>
      <c r="D87" s="217" t="s">
        <v>501</v>
      </c>
      <c r="E87" s="217" t="s">
        <v>28</v>
      </c>
      <c r="F87" s="217" t="s">
        <v>170</v>
      </c>
      <c r="G87" s="217" t="s">
        <v>363</v>
      </c>
      <c r="H87" s="217">
        <v>2020</v>
      </c>
      <c r="I87" s="217">
        <v>0.45</v>
      </c>
      <c r="N87" s="217">
        <v>14.154999999999999</v>
      </c>
      <c r="O87" s="217">
        <v>0.70774999999999999</v>
      </c>
      <c r="Q87" s="217">
        <v>3.1536000000000002E-2</v>
      </c>
      <c r="R87" s="217">
        <v>1</v>
      </c>
      <c r="S87" s="217">
        <v>1</v>
      </c>
      <c r="T87" s="217">
        <v>10</v>
      </c>
      <c r="U87" s="217">
        <v>1</v>
      </c>
      <c r="AA87" s="217">
        <v>33</v>
      </c>
      <c r="AB87" s="217" t="s">
        <v>502</v>
      </c>
      <c r="AC87" s="217" t="s">
        <v>63</v>
      </c>
      <c r="AD87" s="217" t="s">
        <v>416</v>
      </c>
      <c r="AE87" s="217" t="s">
        <v>503</v>
      </c>
      <c r="AF87" s="217" t="s">
        <v>504</v>
      </c>
      <c r="AG87" s="217" t="s">
        <v>424</v>
      </c>
      <c r="AH87" s="217" t="s">
        <v>418</v>
      </c>
      <c r="AJ87" s="217" t="s">
        <v>425</v>
      </c>
      <c r="AK87" s="217">
        <v>0.9</v>
      </c>
      <c r="AL87" s="217" t="s">
        <v>534</v>
      </c>
      <c r="AM87" s="217">
        <v>1</v>
      </c>
    </row>
    <row r="88" spans="2:39">
      <c r="E88" s="217" t="s">
        <v>34</v>
      </c>
      <c r="F88" s="217" t="s">
        <v>170</v>
      </c>
      <c r="G88" s="217" t="s">
        <v>371</v>
      </c>
      <c r="I88" s="217">
        <v>0.5</v>
      </c>
      <c r="L88" s="217">
        <v>0.8</v>
      </c>
      <c r="N88" s="217">
        <v>9.6850000000000005</v>
      </c>
      <c r="O88" s="217">
        <v>0.48425000000000001</v>
      </c>
      <c r="R88" s="217">
        <v>1</v>
      </c>
      <c r="T88" s="217">
        <v>10</v>
      </c>
      <c r="U88" s="217">
        <v>1</v>
      </c>
      <c r="AA88" s="217">
        <v>33</v>
      </c>
      <c r="AB88" s="217" t="s">
        <v>502</v>
      </c>
      <c r="AC88" s="217" t="s">
        <v>63</v>
      </c>
      <c r="AD88" s="217" t="s">
        <v>416</v>
      </c>
      <c r="AE88" s="217" t="s">
        <v>503</v>
      </c>
      <c r="AF88" s="217" t="s">
        <v>504</v>
      </c>
      <c r="AG88" s="217" t="s">
        <v>424</v>
      </c>
      <c r="AH88" s="217" t="s">
        <v>418</v>
      </c>
      <c r="AJ88" s="217" t="s">
        <v>425</v>
      </c>
      <c r="AK88" s="217">
        <v>0.9</v>
      </c>
      <c r="AL88" s="217" t="s">
        <v>534</v>
      </c>
      <c r="AM88" s="217">
        <v>1</v>
      </c>
    </row>
    <row r="89" spans="2:39">
      <c r="F89" s="217" t="s">
        <v>170</v>
      </c>
      <c r="G89" s="217" t="s">
        <v>372</v>
      </c>
      <c r="I89" s="217">
        <v>0.5</v>
      </c>
      <c r="L89" s="217">
        <v>0.8</v>
      </c>
      <c r="N89" s="217">
        <v>8.1950000000000003</v>
      </c>
      <c r="O89" s="217">
        <v>0.40975</v>
      </c>
      <c r="R89" s="217">
        <v>1</v>
      </c>
      <c r="T89" s="217">
        <v>10</v>
      </c>
      <c r="U89" s="217">
        <v>1</v>
      </c>
      <c r="AA89" s="217">
        <v>33</v>
      </c>
      <c r="AB89" s="217" t="s">
        <v>502</v>
      </c>
      <c r="AC89" s="217" t="s">
        <v>63</v>
      </c>
      <c r="AD89" s="217" t="s">
        <v>416</v>
      </c>
      <c r="AE89" s="217" t="s">
        <v>503</v>
      </c>
      <c r="AF89" s="217" t="s">
        <v>504</v>
      </c>
      <c r="AG89" s="217" t="s">
        <v>424</v>
      </c>
      <c r="AH89" s="217" t="s">
        <v>418</v>
      </c>
      <c r="AJ89" s="217" t="s">
        <v>425</v>
      </c>
      <c r="AK89" s="217">
        <v>0.9</v>
      </c>
      <c r="AL89" s="217" t="s">
        <v>534</v>
      </c>
      <c r="AM89" s="217">
        <v>1</v>
      </c>
    </row>
    <row r="90" spans="2:39">
      <c r="F90" s="217" t="s">
        <v>170</v>
      </c>
      <c r="G90" s="217" t="s">
        <v>373</v>
      </c>
      <c r="I90" s="217">
        <v>0.5</v>
      </c>
      <c r="L90" s="217">
        <v>0.8</v>
      </c>
      <c r="N90" s="217">
        <v>5.96</v>
      </c>
      <c r="O90" s="217">
        <v>0.29799999999999999</v>
      </c>
      <c r="R90" s="217">
        <v>1</v>
      </c>
      <c r="T90" s="217">
        <v>10</v>
      </c>
      <c r="U90" s="217">
        <v>1</v>
      </c>
      <c r="AA90" s="217">
        <v>33</v>
      </c>
      <c r="AB90" s="217" t="s">
        <v>502</v>
      </c>
      <c r="AC90" s="217" t="s">
        <v>63</v>
      </c>
      <c r="AD90" s="217" t="s">
        <v>416</v>
      </c>
      <c r="AE90" s="217" t="s">
        <v>503</v>
      </c>
      <c r="AF90" s="217" t="s">
        <v>504</v>
      </c>
      <c r="AG90" s="217" t="s">
        <v>424</v>
      </c>
      <c r="AH90" s="217" t="s">
        <v>418</v>
      </c>
      <c r="AJ90" s="217" t="s">
        <v>425</v>
      </c>
      <c r="AK90" s="217">
        <v>0.9</v>
      </c>
      <c r="AL90" s="217" t="s">
        <v>534</v>
      </c>
      <c r="AM90" s="217">
        <v>1</v>
      </c>
    </row>
    <row r="91" spans="2:39">
      <c r="B91" s="217" t="s">
        <v>558</v>
      </c>
      <c r="C91" s="217" t="s">
        <v>521</v>
      </c>
      <c r="D91" s="217" t="s">
        <v>180</v>
      </c>
      <c r="E91" s="217" t="s">
        <v>34</v>
      </c>
      <c r="F91" s="217" t="s">
        <v>170</v>
      </c>
      <c r="G91" s="217" t="s">
        <v>363</v>
      </c>
      <c r="H91" s="217">
        <v>2020</v>
      </c>
      <c r="I91" s="217">
        <v>0.95</v>
      </c>
      <c r="J91" s="217">
        <v>0.05</v>
      </c>
      <c r="K91" s="217">
        <v>0.58823529411764697</v>
      </c>
      <c r="N91" s="217">
        <v>13.41</v>
      </c>
      <c r="O91" s="217">
        <v>0.14899999999999999</v>
      </c>
      <c r="P91" s="217">
        <v>10.8645833333333</v>
      </c>
      <c r="Q91" s="217">
        <v>3.1536000000000002E-2</v>
      </c>
      <c r="R91" s="217">
        <v>0.98</v>
      </c>
      <c r="S91" s="217">
        <v>1</v>
      </c>
      <c r="T91" s="217">
        <v>25</v>
      </c>
      <c r="U91" s="217">
        <v>4.5</v>
      </c>
      <c r="AA91" s="217">
        <v>47</v>
      </c>
      <c r="AB91" s="217" t="s">
        <v>522</v>
      </c>
      <c r="AC91" s="217" t="s">
        <v>160</v>
      </c>
      <c r="AD91" s="217" t="s">
        <v>456</v>
      </c>
      <c r="AE91" s="217" t="s">
        <v>509</v>
      </c>
      <c r="AF91" s="217" t="s">
        <v>196</v>
      </c>
      <c r="AG91" s="217" t="s">
        <v>424</v>
      </c>
      <c r="AH91" s="217" t="s">
        <v>457</v>
      </c>
      <c r="AJ91" s="217" t="s">
        <v>456</v>
      </c>
      <c r="AK91" s="217">
        <v>0.98</v>
      </c>
      <c r="AL91" s="217" t="s">
        <v>534</v>
      </c>
      <c r="AM91" s="217">
        <v>1</v>
      </c>
    </row>
    <row r="92" spans="2:39">
      <c r="D92" s="217" t="s">
        <v>216</v>
      </c>
      <c r="F92" s="217" t="s">
        <v>170</v>
      </c>
      <c r="G92" s="217" t="s">
        <v>371</v>
      </c>
      <c r="I92" s="217">
        <v>0.95</v>
      </c>
      <c r="J92" s="217">
        <v>0.05</v>
      </c>
      <c r="K92" s="217">
        <v>0.58823529411764697</v>
      </c>
      <c r="N92" s="217">
        <v>13.41</v>
      </c>
      <c r="O92" s="217">
        <v>0.14899999999999999</v>
      </c>
      <c r="P92" s="217">
        <v>11.3819444444444</v>
      </c>
      <c r="R92" s="217">
        <v>0.98</v>
      </c>
      <c r="T92" s="217">
        <v>25</v>
      </c>
      <c r="U92" s="217">
        <v>4.5</v>
      </c>
      <c r="AA92" s="217">
        <v>47</v>
      </c>
      <c r="AB92" s="217" t="s">
        <v>522</v>
      </c>
      <c r="AC92" s="217" t="s">
        <v>160</v>
      </c>
      <c r="AD92" s="217" t="s">
        <v>456</v>
      </c>
      <c r="AE92" s="217" t="s">
        <v>509</v>
      </c>
      <c r="AF92" s="217" t="s">
        <v>196</v>
      </c>
      <c r="AG92" s="217" t="s">
        <v>424</v>
      </c>
      <c r="AH92" s="217" t="s">
        <v>457</v>
      </c>
      <c r="AJ92" s="217" t="s">
        <v>456</v>
      </c>
      <c r="AK92" s="217">
        <v>0.98</v>
      </c>
      <c r="AL92" s="217" t="s">
        <v>534</v>
      </c>
      <c r="AM92" s="217">
        <v>1</v>
      </c>
    </row>
    <row r="93" spans="2:39">
      <c r="D93" s="217" t="s">
        <v>28</v>
      </c>
      <c r="F93" s="217" t="s">
        <v>170</v>
      </c>
      <c r="G93" s="217" t="s">
        <v>372</v>
      </c>
      <c r="I93" s="217">
        <v>0.95</v>
      </c>
      <c r="J93" s="217">
        <v>0.05</v>
      </c>
      <c r="K93" s="217">
        <v>0.58823529411764697</v>
      </c>
      <c r="N93" s="217">
        <v>12.664999999999999</v>
      </c>
      <c r="O93" s="217">
        <v>0.14899999999999999</v>
      </c>
      <c r="P93" s="217">
        <v>13.4513888888889</v>
      </c>
      <c r="R93" s="217">
        <v>0.98</v>
      </c>
      <c r="T93" s="217">
        <v>30</v>
      </c>
      <c r="U93" s="217">
        <v>4.5</v>
      </c>
      <c r="AA93" s="217">
        <v>47</v>
      </c>
      <c r="AB93" s="217" t="s">
        <v>522</v>
      </c>
      <c r="AC93" s="217" t="s">
        <v>160</v>
      </c>
      <c r="AD93" s="217" t="s">
        <v>456</v>
      </c>
      <c r="AE93" s="217" t="s">
        <v>509</v>
      </c>
      <c r="AF93" s="217" t="s">
        <v>196</v>
      </c>
      <c r="AG93" s="217" t="s">
        <v>424</v>
      </c>
      <c r="AH93" s="217" t="s">
        <v>457</v>
      </c>
      <c r="AJ93" s="217" t="s">
        <v>456</v>
      </c>
      <c r="AK93" s="217">
        <v>0.98</v>
      </c>
      <c r="AL93" s="217" t="s">
        <v>534</v>
      </c>
      <c r="AM93" s="217">
        <v>1</v>
      </c>
    </row>
    <row r="94" spans="2:39">
      <c r="F94" s="217" t="s">
        <v>170</v>
      </c>
      <c r="G94" s="217" t="s">
        <v>373</v>
      </c>
      <c r="I94" s="217">
        <v>0.95</v>
      </c>
      <c r="J94" s="217">
        <v>0.05</v>
      </c>
      <c r="K94" s="217">
        <v>0.58823529411764697</v>
      </c>
      <c r="N94" s="217">
        <v>11.92</v>
      </c>
      <c r="O94" s="217">
        <v>0.14899999999999999</v>
      </c>
      <c r="P94" s="217">
        <v>15.0034722222222</v>
      </c>
      <c r="R94" s="217">
        <v>0.98</v>
      </c>
      <c r="T94" s="217">
        <v>30</v>
      </c>
      <c r="U94" s="217">
        <v>4.5</v>
      </c>
      <c r="AA94" s="217">
        <v>47</v>
      </c>
      <c r="AB94" s="217" t="s">
        <v>522</v>
      </c>
      <c r="AC94" s="217" t="s">
        <v>160</v>
      </c>
      <c r="AD94" s="217" t="s">
        <v>456</v>
      </c>
      <c r="AE94" s="217" t="s">
        <v>509</v>
      </c>
      <c r="AF94" s="217" t="s">
        <v>196</v>
      </c>
      <c r="AG94" s="217" t="s">
        <v>424</v>
      </c>
      <c r="AH94" s="217" t="s">
        <v>457</v>
      </c>
      <c r="AJ94" s="217" t="s">
        <v>456</v>
      </c>
      <c r="AK94" s="217">
        <v>0.98</v>
      </c>
      <c r="AL94" s="217" t="s">
        <v>534</v>
      </c>
      <c r="AM94" s="217">
        <v>1</v>
      </c>
    </row>
    <row r="95" spans="2:39">
      <c r="B95" s="217" t="s">
        <v>559</v>
      </c>
      <c r="C95" s="217" t="s">
        <v>524</v>
      </c>
      <c r="D95" s="217" t="s">
        <v>180</v>
      </c>
      <c r="E95" s="217" t="s">
        <v>34</v>
      </c>
      <c r="F95" s="217" t="s">
        <v>170</v>
      </c>
      <c r="G95" s="217" t="s">
        <v>363</v>
      </c>
      <c r="H95" s="217">
        <v>2020</v>
      </c>
      <c r="I95" s="217">
        <v>0.92</v>
      </c>
      <c r="J95" s="217">
        <v>0.08</v>
      </c>
      <c r="K95" s="217">
        <v>0.41152263374485598</v>
      </c>
      <c r="N95" s="217">
        <v>10.43</v>
      </c>
      <c r="O95" s="217">
        <v>0.20860000000000001</v>
      </c>
      <c r="P95" s="217">
        <v>14.4861111111111</v>
      </c>
      <c r="Q95" s="217">
        <v>3.1536000000000002E-2</v>
      </c>
      <c r="R95" s="217">
        <v>0.98</v>
      </c>
      <c r="S95" s="217">
        <v>1</v>
      </c>
      <c r="T95" s="217">
        <v>25</v>
      </c>
      <c r="U95" s="217">
        <v>4.5</v>
      </c>
      <c r="AA95" s="217">
        <v>46</v>
      </c>
      <c r="AB95" s="217" t="s">
        <v>525</v>
      </c>
      <c r="AC95" s="217" t="s">
        <v>160</v>
      </c>
      <c r="AD95" s="217" t="s">
        <v>456</v>
      </c>
      <c r="AE95" s="217" t="s">
        <v>509</v>
      </c>
      <c r="AF95" s="217" t="s">
        <v>196</v>
      </c>
      <c r="AG95" s="217" t="s">
        <v>424</v>
      </c>
      <c r="AH95" s="217" t="s">
        <v>457</v>
      </c>
      <c r="AJ95" s="217" t="s">
        <v>456</v>
      </c>
      <c r="AK95" s="217">
        <v>0.98</v>
      </c>
      <c r="AL95" s="217" t="s">
        <v>534</v>
      </c>
      <c r="AM95" s="217">
        <v>2</v>
      </c>
    </row>
    <row r="96" spans="2:39">
      <c r="D96" s="217" t="s">
        <v>216</v>
      </c>
      <c r="F96" s="217" t="s">
        <v>170</v>
      </c>
      <c r="G96" s="217" t="s">
        <v>371</v>
      </c>
      <c r="I96" s="217">
        <v>0.92</v>
      </c>
      <c r="J96" s="217">
        <v>0.08</v>
      </c>
      <c r="K96" s="217">
        <v>0.41152263374485598</v>
      </c>
      <c r="N96" s="217">
        <v>10.43</v>
      </c>
      <c r="O96" s="217">
        <v>0.20860000000000001</v>
      </c>
      <c r="P96" s="217">
        <v>15.5208333333333</v>
      </c>
      <c r="R96" s="217">
        <v>0.98</v>
      </c>
      <c r="T96" s="217">
        <v>25</v>
      </c>
      <c r="U96" s="217">
        <v>4.5</v>
      </c>
      <c r="AA96" s="217">
        <v>46</v>
      </c>
      <c r="AB96" s="217" t="s">
        <v>525</v>
      </c>
      <c r="AC96" s="217" t="s">
        <v>160</v>
      </c>
      <c r="AD96" s="217" t="s">
        <v>456</v>
      </c>
      <c r="AE96" s="217" t="s">
        <v>509</v>
      </c>
      <c r="AF96" s="217" t="s">
        <v>196</v>
      </c>
      <c r="AG96" s="217" t="s">
        <v>424</v>
      </c>
      <c r="AH96" s="217" t="s">
        <v>457</v>
      </c>
      <c r="AJ96" s="217" t="s">
        <v>456</v>
      </c>
      <c r="AK96" s="217">
        <v>0.98</v>
      </c>
      <c r="AL96" s="217" t="s">
        <v>534</v>
      </c>
      <c r="AM96" s="217">
        <v>2</v>
      </c>
    </row>
    <row r="97" spans="2:39">
      <c r="D97" s="217" t="s">
        <v>28</v>
      </c>
      <c r="F97" s="217" t="s">
        <v>170</v>
      </c>
      <c r="G97" s="217" t="s">
        <v>372</v>
      </c>
      <c r="I97" s="217">
        <v>0.94</v>
      </c>
      <c r="J97" s="217">
        <v>6.0000000000000102E-2</v>
      </c>
      <c r="K97" s="217">
        <v>0.41152263374485598</v>
      </c>
      <c r="N97" s="217">
        <v>9.6850000000000005</v>
      </c>
      <c r="O97" s="217">
        <v>0.16389999999999999</v>
      </c>
      <c r="P97" s="217">
        <v>15.5208333333333</v>
      </c>
      <c r="R97" s="217">
        <v>0.98</v>
      </c>
      <c r="T97" s="217">
        <v>30</v>
      </c>
      <c r="U97" s="217">
        <v>4.5</v>
      </c>
      <c r="AA97" s="217">
        <v>46</v>
      </c>
      <c r="AB97" s="217" t="s">
        <v>525</v>
      </c>
      <c r="AC97" s="217" t="s">
        <v>160</v>
      </c>
      <c r="AD97" s="217" t="s">
        <v>456</v>
      </c>
      <c r="AE97" s="217" t="s">
        <v>509</v>
      </c>
      <c r="AF97" s="217" t="s">
        <v>196</v>
      </c>
      <c r="AG97" s="217" t="s">
        <v>424</v>
      </c>
      <c r="AH97" s="217" t="s">
        <v>457</v>
      </c>
      <c r="AJ97" s="217" t="s">
        <v>456</v>
      </c>
      <c r="AK97" s="217">
        <v>0.98</v>
      </c>
      <c r="AL97" s="217" t="s">
        <v>534</v>
      </c>
      <c r="AM97" s="217">
        <v>2</v>
      </c>
    </row>
    <row r="98" spans="2:39">
      <c r="F98" s="217" t="s">
        <v>170</v>
      </c>
      <c r="G98" s="217" t="s">
        <v>373</v>
      </c>
      <c r="I98" s="217">
        <v>0.94</v>
      </c>
      <c r="J98" s="217">
        <v>6.0000000000000102E-2</v>
      </c>
      <c r="K98" s="217">
        <v>0.41152263374485598</v>
      </c>
      <c r="N98" s="217">
        <v>9.6850000000000005</v>
      </c>
      <c r="O98" s="217">
        <v>0.14899999999999999</v>
      </c>
      <c r="P98" s="217">
        <v>17.5902777777778</v>
      </c>
      <c r="R98" s="217">
        <v>0.98</v>
      </c>
      <c r="T98" s="217">
        <v>30</v>
      </c>
      <c r="U98" s="217">
        <v>4.5</v>
      </c>
      <c r="AA98" s="217">
        <v>46</v>
      </c>
      <c r="AB98" s="217" t="s">
        <v>525</v>
      </c>
      <c r="AC98" s="217" t="s">
        <v>160</v>
      </c>
      <c r="AD98" s="217" t="s">
        <v>456</v>
      </c>
      <c r="AE98" s="217" t="s">
        <v>509</v>
      </c>
      <c r="AF98" s="217" t="s">
        <v>196</v>
      </c>
      <c r="AG98" s="217" t="s">
        <v>424</v>
      </c>
      <c r="AH98" s="217" t="s">
        <v>457</v>
      </c>
      <c r="AJ98" s="217" t="s">
        <v>456</v>
      </c>
      <c r="AK98" s="217">
        <v>0.98</v>
      </c>
      <c r="AL98" s="217" t="s">
        <v>534</v>
      </c>
      <c r="AM98" s="217">
        <v>2</v>
      </c>
    </row>
    <row r="99" spans="2:39">
      <c r="B99" s="217" t="s">
        <v>560</v>
      </c>
      <c r="C99" s="217" t="s">
        <v>527</v>
      </c>
      <c r="D99" s="217" t="s">
        <v>180</v>
      </c>
      <c r="E99" s="217" t="s">
        <v>34</v>
      </c>
      <c r="F99" s="217" t="s">
        <v>170</v>
      </c>
      <c r="G99" s="217" t="s">
        <v>363</v>
      </c>
      <c r="H99" s="217">
        <v>2020</v>
      </c>
      <c r="I99" s="217">
        <v>0.92</v>
      </c>
      <c r="J99" s="217">
        <v>0.08</v>
      </c>
      <c r="K99" s="217">
        <v>0.89285714285714302</v>
      </c>
      <c r="N99" s="217">
        <v>10.43</v>
      </c>
      <c r="O99" s="217">
        <v>0.20860000000000001</v>
      </c>
      <c r="P99" s="217">
        <v>14.4861111111111</v>
      </c>
      <c r="Q99" s="217">
        <v>3.1536000000000002E-2</v>
      </c>
      <c r="R99" s="217">
        <v>0.98</v>
      </c>
      <c r="S99" s="217">
        <v>1</v>
      </c>
      <c r="T99" s="217">
        <v>25</v>
      </c>
      <c r="U99" s="217">
        <v>4.5</v>
      </c>
      <c r="AA99" s="217">
        <v>48</v>
      </c>
      <c r="AB99" s="217" t="s">
        <v>528</v>
      </c>
      <c r="AC99" s="217" t="s">
        <v>160</v>
      </c>
      <c r="AD99" s="217" t="s">
        <v>456</v>
      </c>
      <c r="AE99" s="217" t="s">
        <v>162</v>
      </c>
      <c r="AF99" s="217" t="s">
        <v>196</v>
      </c>
      <c r="AG99" s="217" t="s">
        <v>424</v>
      </c>
      <c r="AH99" s="217" t="s">
        <v>457</v>
      </c>
      <c r="AJ99" s="217" t="s">
        <v>456</v>
      </c>
      <c r="AK99" s="217">
        <v>0.98</v>
      </c>
      <c r="AL99" s="217" t="s">
        <v>534</v>
      </c>
      <c r="AM99" s="217">
        <v>3</v>
      </c>
    </row>
    <row r="100" spans="2:39">
      <c r="D100" s="217" t="s">
        <v>28</v>
      </c>
      <c r="F100" s="217" t="s">
        <v>170</v>
      </c>
      <c r="G100" s="217" t="s">
        <v>371</v>
      </c>
      <c r="I100" s="217">
        <v>0.92</v>
      </c>
      <c r="J100" s="217">
        <v>0.08</v>
      </c>
      <c r="K100" s="217">
        <v>0.89285714285714302</v>
      </c>
      <c r="N100" s="217">
        <v>10.43</v>
      </c>
      <c r="O100" s="217">
        <v>0.20860000000000001</v>
      </c>
      <c r="P100" s="217">
        <v>15.5208333333333</v>
      </c>
      <c r="R100" s="217">
        <v>0.98</v>
      </c>
      <c r="T100" s="217">
        <v>25</v>
      </c>
      <c r="U100" s="217">
        <v>4.5</v>
      </c>
      <c r="AA100" s="217">
        <v>48</v>
      </c>
      <c r="AB100" s="217" t="s">
        <v>528</v>
      </c>
      <c r="AC100" s="217" t="s">
        <v>160</v>
      </c>
      <c r="AD100" s="217" t="s">
        <v>456</v>
      </c>
      <c r="AE100" s="217" t="s">
        <v>162</v>
      </c>
      <c r="AF100" s="217" t="s">
        <v>196</v>
      </c>
      <c r="AG100" s="217" t="s">
        <v>424</v>
      </c>
      <c r="AH100" s="217" t="s">
        <v>457</v>
      </c>
      <c r="AJ100" s="217" t="s">
        <v>456</v>
      </c>
      <c r="AK100" s="217">
        <v>0.98</v>
      </c>
      <c r="AL100" s="217" t="s">
        <v>534</v>
      </c>
      <c r="AM100" s="217">
        <v>3</v>
      </c>
    </row>
    <row r="101" spans="2:39">
      <c r="F101" s="217" t="s">
        <v>170</v>
      </c>
      <c r="G101" s="217" t="s">
        <v>372</v>
      </c>
      <c r="I101" s="217">
        <v>0.94</v>
      </c>
      <c r="J101" s="217">
        <v>6.0000000000000102E-2</v>
      </c>
      <c r="K101" s="217">
        <v>0.89285714285714302</v>
      </c>
      <c r="N101" s="217">
        <v>9.6850000000000005</v>
      </c>
      <c r="O101" s="217">
        <v>0.16389999999999999</v>
      </c>
      <c r="P101" s="217">
        <v>15.5208333333333</v>
      </c>
      <c r="R101" s="217">
        <v>0.98</v>
      </c>
      <c r="T101" s="217">
        <v>30</v>
      </c>
      <c r="U101" s="217">
        <v>4.5</v>
      </c>
      <c r="AA101" s="217">
        <v>48</v>
      </c>
      <c r="AB101" s="217" t="s">
        <v>528</v>
      </c>
      <c r="AC101" s="217" t="s">
        <v>160</v>
      </c>
      <c r="AD101" s="217" t="s">
        <v>456</v>
      </c>
      <c r="AE101" s="217" t="s">
        <v>162</v>
      </c>
      <c r="AF101" s="217" t="s">
        <v>196</v>
      </c>
      <c r="AG101" s="217" t="s">
        <v>424</v>
      </c>
      <c r="AH101" s="217" t="s">
        <v>457</v>
      </c>
      <c r="AJ101" s="217" t="s">
        <v>456</v>
      </c>
      <c r="AK101" s="217">
        <v>0.98</v>
      </c>
      <c r="AL101" s="217" t="s">
        <v>534</v>
      </c>
      <c r="AM101" s="217">
        <v>3</v>
      </c>
    </row>
    <row r="102" spans="2:39">
      <c r="F102" s="217" t="s">
        <v>170</v>
      </c>
      <c r="G102" s="217" t="s">
        <v>373</v>
      </c>
      <c r="I102" s="217">
        <v>0.94</v>
      </c>
      <c r="J102" s="217">
        <v>6.0000000000000102E-2</v>
      </c>
      <c r="K102" s="217">
        <v>0.89285714285714302</v>
      </c>
      <c r="N102" s="217">
        <v>9.6850000000000005</v>
      </c>
      <c r="O102" s="217">
        <v>0.14899999999999999</v>
      </c>
      <c r="P102" s="217">
        <v>17.5902777777778</v>
      </c>
      <c r="R102" s="217">
        <v>0.98</v>
      </c>
      <c r="T102" s="217">
        <v>30</v>
      </c>
      <c r="U102" s="217">
        <v>4.5</v>
      </c>
      <c r="AA102" s="217">
        <v>48</v>
      </c>
      <c r="AB102" s="217" t="s">
        <v>528</v>
      </c>
      <c r="AC102" s="217" t="s">
        <v>160</v>
      </c>
      <c r="AD102" s="217" t="s">
        <v>456</v>
      </c>
      <c r="AE102" s="217" t="s">
        <v>162</v>
      </c>
      <c r="AF102" s="217" t="s">
        <v>196</v>
      </c>
      <c r="AG102" s="217" t="s">
        <v>424</v>
      </c>
      <c r="AH102" s="217" t="s">
        <v>457</v>
      </c>
      <c r="AJ102" s="217" t="s">
        <v>456</v>
      </c>
      <c r="AK102" s="217">
        <v>0.98</v>
      </c>
      <c r="AL102" s="217" t="s">
        <v>534</v>
      </c>
      <c r="AM102" s="217">
        <v>3</v>
      </c>
    </row>
    <row r="103" spans="2:39">
      <c r="B103" s="217" t="s">
        <v>554</v>
      </c>
      <c r="C103" s="217" t="s">
        <v>506</v>
      </c>
      <c r="D103" s="217" t="s">
        <v>340</v>
      </c>
      <c r="E103" s="217" t="s">
        <v>34</v>
      </c>
      <c r="F103" s="217" t="s">
        <v>170</v>
      </c>
      <c r="G103" s="217" t="s">
        <v>363</v>
      </c>
      <c r="H103" s="217">
        <v>2020</v>
      </c>
      <c r="I103" s="217">
        <v>1</v>
      </c>
      <c r="J103" s="217">
        <v>0.58823529411764697</v>
      </c>
      <c r="N103" s="217">
        <v>4.47</v>
      </c>
      <c r="O103" s="217">
        <v>1.49E-2</v>
      </c>
      <c r="P103" s="217">
        <v>1.8625</v>
      </c>
      <c r="Q103" s="217">
        <v>3.1536000000000002E-2</v>
      </c>
      <c r="R103" s="217">
        <v>1</v>
      </c>
      <c r="S103" s="217">
        <v>1</v>
      </c>
      <c r="T103" s="217">
        <v>25</v>
      </c>
      <c r="U103" s="217">
        <v>0.5</v>
      </c>
      <c r="AA103" s="217">
        <v>43</v>
      </c>
      <c r="AB103" s="217" t="s">
        <v>507</v>
      </c>
      <c r="AC103" s="217" t="s">
        <v>508</v>
      </c>
      <c r="AD103" s="217" t="s">
        <v>456</v>
      </c>
      <c r="AE103" s="217" t="s">
        <v>509</v>
      </c>
      <c r="AF103" s="217" t="s">
        <v>510</v>
      </c>
      <c r="AG103" s="217" t="s">
        <v>424</v>
      </c>
      <c r="AH103" s="217" t="s">
        <v>457</v>
      </c>
      <c r="AJ103" s="217" t="s">
        <v>456</v>
      </c>
      <c r="AL103" s="217" t="s">
        <v>534</v>
      </c>
      <c r="AM103" s="217">
        <v>1</v>
      </c>
    </row>
    <row r="104" spans="2:39">
      <c r="D104" s="217" t="s">
        <v>216</v>
      </c>
      <c r="F104" s="217" t="s">
        <v>170</v>
      </c>
      <c r="G104" s="217" t="s">
        <v>371</v>
      </c>
      <c r="I104" s="217">
        <v>1</v>
      </c>
      <c r="J104" s="217">
        <v>0.58479532163742698</v>
      </c>
      <c r="N104" s="217">
        <v>4.2018000000000004</v>
      </c>
      <c r="O104" s="217">
        <v>1.49E-2</v>
      </c>
      <c r="P104" s="217">
        <v>2.03219444444444</v>
      </c>
      <c r="R104" s="217">
        <v>1</v>
      </c>
      <c r="T104" s="217">
        <v>25</v>
      </c>
      <c r="U104" s="217">
        <v>0.5</v>
      </c>
      <c r="AA104" s="217">
        <v>43</v>
      </c>
      <c r="AB104" s="217" t="s">
        <v>507</v>
      </c>
      <c r="AC104" s="217" t="s">
        <v>508</v>
      </c>
      <c r="AD104" s="217" t="s">
        <v>456</v>
      </c>
      <c r="AE104" s="217" t="s">
        <v>509</v>
      </c>
      <c r="AF104" s="217" t="s">
        <v>510</v>
      </c>
      <c r="AG104" s="217" t="s">
        <v>424</v>
      </c>
      <c r="AH104" s="217" t="s">
        <v>457</v>
      </c>
      <c r="AJ104" s="217" t="s">
        <v>456</v>
      </c>
      <c r="AL104" s="217" t="s">
        <v>534</v>
      </c>
      <c r="AM104" s="217">
        <v>1</v>
      </c>
    </row>
    <row r="105" spans="2:39">
      <c r="D105" s="217" t="s">
        <v>28</v>
      </c>
      <c r="F105" s="217" t="s">
        <v>170</v>
      </c>
      <c r="G105" s="217" t="s">
        <v>372</v>
      </c>
      <c r="I105" s="217">
        <v>1</v>
      </c>
      <c r="J105" s="217">
        <v>0.57803468208092501</v>
      </c>
      <c r="N105" s="217">
        <v>3.7816200000000002</v>
      </c>
      <c r="O105" s="217">
        <v>1.49E-2</v>
      </c>
      <c r="P105" s="217">
        <v>2.59466944444444</v>
      </c>
      <c r="R105" s="217">
        <v>1</v>
      </c>
      <c r="T105" s="217">
        <v>25</v>
      </c>
      <c r="U105" s="217">
        <v>0.5</v>
      </c>
      <c r="AA105" s="217">
        <v>43</v>
      </c>
      <c r="AB105" s="217" t="s">
        <v>507</v>
      </c>
      <c r="AC105" s="217" t="s">
        <v>508</v>
      </c>
      <c r="AD105" s="217" t="s">
        <v>456</v>
      </c>
      <c r="AE105" s="217" t="s">
        <v>509</v>
      </c>
      <c r="AF105" s="217" t="s">
        <v>510</v>
      </c>
      <c r="AG105" s="217" t="s">
        <v>424</v>
      </c>
      <c r="AH105" s="217" t="s">
        <v>457</v>
      </c>
      <c r="AJ105" s="217" t="s">
        <v>456</v>
      </c>
      <c r="AL105" s="217" t="s">
        <v>534</v>
      </c>
      <c r="AM105" s="217">
        <v>1</v>
      </c>
    </row>
    <row r="106" spans="2:39">
      <c r="F106" s="217" t="s">
        <v>170</v>
      </c>
      <c r="G106" s="217" t="s">
        <v>373</v>
      </c>
      <c r="I106" s="217">
        <v>1</v>
      </c>
      <c r="J106" s="217">
        <v>0.57142857142857095</v>
      </c>
      <c r="N106" s="217">
        <v>3.4034580000000001</v>
      </c>
      <c r="O106" s="217">
        <v>1.49E-2</v>
      </c>
      <c r="P106" s="217">
        <v>2.9560358333333299</v>
      </c>
      <c r="R106" s="217">
        <v>1</v>
      </c>
      <c r="T106" s="217">
        <v>25</v>
      </c>
      <c r="U106" s="217">
        <v>0.5</v>
      </c>
      <c r="AA106" s="217">
        <v>43</v>
      </c>
      <c r="AB106" s="217" t="s">
        <v>507</v>
      </c>
      <c r="AC106" s="217" t="s">
        <v>508</v>
      </c>
      <c r="AD106" s="217" t="s">
        <v>456</v>
      </c>
      <c r="AE106" s="217" t="s">
        <v>509</v>
      </c>
      <c r="AF106" s="217" t="s">
        <v>510</v>
      </c>
      <c r="AG106" s="217" t="s">
        <v>424</v>
      </c>
      <c r="AH106" s="217" t="s">
        <v>457</v>
      </c>
      <c r="AJ106" s="217" t="s">
        <v>456</v>
      </c>
      <c r="AL106" s="217" t="s">
        <v>534</v>
      </c>
      <c r="AM106" s="217">
        <v>1</v>
      </c>
    </row>
    <row r="107" spans="2:39">
      <c r="B107" s="217" t="s">
        <v>555</v>
      </c>
      <c r="C107" s="217" t="s">
        <v>512</v>
      </c>
      <c r="D107" s="217" t="s">
        <v>340</v>
      </c>
      <c r="E107" s="217" t="s">
        <v>34</v>
      </c>
      <c r="F107" s="217" t="s">
        <v>170</v>
      </c>
      <c r="G107" s="217" t="s">
        <v>363</v>
      </c>
      <c r="H107" s="217">
        <v>2020</v>
      </c>
      <c r="I107" s="217">
        <v>1</v>
      </c>
      <c r="J107" s="217">
        <v>0.28571428571428598</v>
      </c>
      <c r="N107" s="217">
        <v>5.2149999999999999</v>
      </c>
      <c r="O107" s="217">
        <v>1.49E-2</v>
      </c>
      <c r="P107" s="217">
        <v>6.8291666666666702</v>
      </c>
      <c r="Q107" s="217">
        <v>3.1536000000000002E-2</v>
      </c>
      <c r="R107" s="217">
        <v>1</v>
      </c>
      <c r="S107" s="217">
        <v>1</v>
      </c>
      <c r="T107" s="217">
        <v>25</v>
      </c>
      <c r="U107" s="217">
        <v>0.5</v>
      </c>
      <c r="AA107" s="217">
        <v>42</v>
      </c>
      <c r="AB107" s="217" t="s">
        <v>513</v>
      </c>
      <c r="AC107" s="217" t="s">
        <v>508</v>
      </c>
      <c r="AD107" s="217" t="s">
        <v>456</v>
      </c>
      <c r="AE107" s="217" t="s">
        <v>162</v>
      </c>
      <c r="AF107" s="217" t="s">
        <v>510</v>
      </c>
      <c r="AG107" s="217" t="s">
        <v>424</v>
      </c>
      <c r="AH107" s="217" t="s">
        <v>457</v>
      </c>
      <c r="AJ107" s="217" t="s">
        <v>456</v>
      </c>
      <c r="AL107" s="217" t="s">
        <v>534</v>
      </c>
      <c r="AM107" s="217">
        <v>2</v>
      </c>
    </row>
    <row r="108" spans="2:39">
      <c r="D108" s="217" t="s">
        <v>28</v>
      </c>
      <c r="F108" s="217" t="s">
        <v>170</v>
      </c>
      <c r="G108" s="217" t="s">
        <v>371</v>
      </c>
      <c r="I108" s="217">
        <v>1</v>
      </c>
      <c r="J108" s="217">
        <v>0.27777777777777801</v>
      </c>
      <c r="N108" s="217">
        <v>4.9020999999999999</v>
      </c>
      <c r="O108" s="217">
        <v>1.49E-2</v>
      </c>
      <c r="P108" s="217">
        <v>6.62222222222222</v>
      </c>
      <c r="R108" s="217">
        <v>1</v>
      </c>
      <c r="T108" s="217">
        <v>25</v>
      </c>
      <c r="U108" s="217">
        <v>0.5</v>
      </c>
      <c r="AA108" s="217">
        <v>42</v>
      </c>
      <c r="AB108" s="217" t="s">
        <v>513</v>
      </c>
      <c r="AC108" s="217" t="s">
        <v>508</v>
      </c>
      <c r="AD108" s="217" t="s">
        <v>456</v>
      </c>
      <c r="AE108" s="217" t="s">
        <v>162</v>
      </c>
      <c r="AF108" s="217" t="s">
        <v>510</v>
      </c>
      <c r="AG108" s="217" t="s">
        <v>424</v>
      </c>
      <c r="AH108" s="217" t="s">
        <v>457</v>
      </c>
      <c r="AJ108" s="217" t="s">
        <v>456</v>
      </c>
      <c r="AL108" s="217" t="s">
        <v>534</v>
      </c>
      <c r="AM108" s="217">
        <v>2</v>
      </c>
    </row>
    <row r="109" spans="2:39">
      <c r="F109" s="217" t="s">
        <v>170</v>
      </c>
      <c r="G109" s="217" t="s">
        <v>372</v>
      </c>
      <c r="I109" s="217">
        <v>1</v>
      </c>
      <c r="J109" s="217">
        <v>0.26315789473684198</v>
      </c>
      <c r="N109" s="217">
        <v>4.4118899999999996</v>
      </c>
      <c r="O109" s="217">
        <v>1.49E-2</v>
      </c>
      <c r="P109" s="217">
        <v>7.6569444444444503</v>
      </c>
      <c r="R109" s="217">
        <v>1</v>
      </c>
      <c r="T109" s="217">
        <v>25</v>
      </c>
      <c r="U109" s="217">
        <v>0.5</v>
      </c>
      <c r="AA109" s="217">
        <v>42</v>
      </c>
      <c r="AB109" s="217" t="s">
        <v>513</v>
      </c>
      <c r="AC109" s="217" t="s">
        <v>508</v>
      </c>
      <c r="AD109" s="217" t="s">
        <v>456</v>
      </c>
      <c r="AE109" s="217" t="s">
        <v>162</v>
      </c>
      <c r="AF109" s="217" t="s">
        <v>510</v>
      </c>
      <c r="AG109" s="217" t="s">
        <v>424</v>
      </c>
      <c r="AH109" s="217" t="s">
        <v>457</v>
      </c>
      <c r="AJ109" s="217" t="s">
        <v>456</v>
      </c>
      <c r="AL109" s="217" t="s">
        <v>534</v>
      </c>
      <c r="AM109" s="217">
        <v>2</v>
      </c>
    </row>
    <row r="110" spans="2:39">
      <c r="F110" s="217" t="s">
        <v>170</v>
      </c>
      <c r="G110" s="217" t="s">
        <v>373</v>
      </c>
      <c r="I110" s="217">
        <v>1</v>
      </c>
      <c r="J110" s="217">
        <v>0.24390243902438999</v>
      </c>
      <c r="N110" s="217">
        <v>3.970701</v>
      </c>
      <c r="O110" s="217">
        <v>1.49E-2</v>
      </c>
      <c r="P110" s="217">
        <v>8.0708333333333293</v>
      </c>
      <c r="R110" s="217">
        <v>1</v>
      </c>
      <c r="T110" s="217">
        <v>25</v>
      </c>
      <c r="U110" s="217">
        <v>0.5</v>
      </c>
      <c r="AA110" s="217">
        <v>42</v>
      </c>
      <c r="AB110" s="217" t="s">
        <v>513</v>
      </c>
      <c r="AC110" s="217" t="s">
        <v>508</v>
      </c>
      <c r="AD110" s="217" t="s">
        <v>456</v>
      </c>
      <c r="AE110" s="217" t="s">
        <v>162</v>
      </c>
      <c r="AF110" s="217" t="s">
        <v>510</v>
      </c>
      <c r="AG110" s="217" t="s">
        <v>424</v>
      </c>
      <c r="AH110" s="217" t="s">
        <v>457</v>
      </c>
      <c r="AJ110" s="217" t="s">
        <v>456</v>
      </c>
      <c r="AL110" s="217" t="s">
        <v>534</v>
      </c>
      <c r="AM110" s="217">
        <v>2</v>
      </c>
    </row>
    <row r="111" spans="2:39">
      <c r="B111" s="217" t="s">
        <v>561</v>
      </c>
      <c r="C111" s="217" t="s">
        <v>530</v>
      </c>
      <c r="D111" s="217" t="s">
        <v>182</v>
      </c>
      <c r="E111" s="217" t="s">
        <v>34</v>
      </c>
      <c r="F111" s="217" t="s">
        <v>170</v>
      </c>
      <c r="G111" s="217" t="s">
        <v>363</v>
      </c>
      <c r="H111" s="217">
        <v>2020</v>
      </c>
      <c r="I111" s="217">
        <v>1</v>
      </c>
      <c r="N111" s="217">
        <v>3.64222222222222</v>
      </c>
      <c r="O111" s="217">
        <v>6.7049999999999998E-4</v>
      </c>
      <c r="P111" s="217">
        <v>0.39319444444444501</v>
      </c>
      <c r="Q111" s="217">
        <v>3.1536000000000002E-2</v>
      </c>
      <c r="S111" s="217">
        <v>0.3</v>
      </c>
      <c r="T111" s="217">
        <v>30</v>
      </c>
      <c r="U111" s="217">
        <v>0.25</v>
      </c>
      <c r="AA111" s="217">
        <v>49</v>
      </c>
      <c r="AB111" s="217" t="s">
        <v>531</v>
      </c>
      <c r="AC111" s="217" t="s">
        <v>389</v>
      </c>
      <c r="AD111" s="217" t="s">
        <v>456</v>
      </c>
      <c r="AE111" s="217" t="s">
        <v>389</v>
      </c>
      <c r="AF111" s="217" t="s">
        <v>193</v>
      </c>
      <c r="AG111" s="217" t="s">
        <v>424</v>
      </c>
      <c r="AH111" s="217" t="s">
        <v>457</v>
      </c>
      <c r="AI111" s="217">
        <v>0.114155251141553</v>
      </c>
      <c r="AJ111" s="217" t="s">
        <v>532</v>
      </c>
      <c r="AK111" s="217">
        <v>0.114155251141553</v>
      </c>
      <c r="AL111" s="217" t="s">
        <v>534</v>
      </c>
      <c r="AM111" s="217">
        <v>1</v>
      </c>
    </row>
    <row r="112" spans="2:39">
      <c r="F112" s="217" t="s">
        <v>170</v>
      </c>
      <c r="G112" s="217" t="s">
        <v>371</v>
      </c>
      <c r="I112" s="217">
        <v>1</v>
      </c>
      <c r="N112" s="217">
        <v>3.3702790767620598</v>
      </c>
      <c r="O112" s="217">
        <v>6.7049999999999998E-4</v>
      </c>
      <c r="P112" s="217">
        <v>0.43458333333333299</v>
      </c>
      <c r="T112" s="217">
        <v>30</v>
      </c>
      <c r="U112" s="217">
        <v>0.25</v>
      </c>
      <c r="AA112" s="217">
        <v>49</v>
      </c>
      <c r="AB112" s="217" t="s">
        <v>531</v>
      </c>
      <c r="AC112" s="217" t="s">
        <v>389</v>
      </c>
      <c r="AD112" s="217" t="s">
        <v>456</v>
      </c>
      <c r="AE112" s="217" t="s">
        <v>389</v>
      </c>
      <c r="AF112" s="217" t="s">
        <v>193</v>
      </c>
      <c r="AG112" s="217" t="s">
        <v>424</v>
      </c>
      <c r="AH112" s="217" t="s">
        <v>457</v>
      </c>
      <c r="AI112" s="217">
        <v>0.114155251141553</v>
      </c>
      <c r="AJ112" s="217" t="s">
        <v>532</v>
      </c>
      <c r="AK112" s="217">
        <v>0.114155251141553</v>
      </c>
      <c r="AL112" s="217" t="s">
        <v>534</v>
      </c>
      <c r="AM112" s="217">
        <v>1</v>
      </c>
    </row>
    <row r="113" spans="6:39">
      <c r="F113" s="217" t="s">
        <v>170</v>
      </c>
      <c r="G113" s="217" t="s">
        <v>372</v>
      </c>
      <c r="I113" s="217">
        <v>1</v>
      </c>
      <c r="N113" s="217">
        <v>3.1000548885491299</v>
      </c>
      <c r="O113" s="217">
        <v>5.9599999999999996E-4</v>
      </c>
      <c r="P113" s="217">
        <v>0.62083333333333302</v>
      </c>
      <c r="T113" s="217">
        <v>30</v>
      </c>
      <c r="U113" s="217">
        <v>0.25</v>
      </c>
      <c r="AA113" s="217">
        <v>49</v>
      </c>
      <c r="AB113" s="217" t="s">
        <v>531</v>
      </c>
      <c r="AC113" s="217" t="s">
        <v>389</v>
      </c>
      <c r="AD113" s="217" t="s">
        <v>456</v>
      </c>
      <c r="AE113" s="217" t="s">
        <v>389</v>
      </c>
      <c r="AF113" s="217" t="s">
        <v>193</v>
      </c>
      <c r="AG113" s="217" t="s">
        <v>424</v>
      </c>
      <c r="AH113" s="217" t="s">
        <v>457</v>
      </c>
      <c r="AI113" s="217">
        <v>0.114155251141553</v>
      </c>
      <c r="AJ113" s="217" t="s">
        <v>532</v>
      </c>
      <c r="AK113" s="217">
        <v>0.114155251141553</v>
      </c>
      <c r="AL113" s="217" t="s">
        <v>534</v>
      </c>
      <c r="AM113" s="217">
        <v>1</v>
      </c>
    </row>
    <row r="114" spans="6:39">
      <c r="F114" s="217" t="s">
        <v>170</v>
      </c>
      <c r="G114" s="217" t="s">
        <v>373</v>
      </c>
      <c r="I114" s="217">
        <v>1</v>
      </c>
      <c r="N114" s="217">
        <v>2.8116203829751401</v>
      </c>
      <c r="O114" s="217">
        <v>5.9599999999999996E-4</v>
      </c>
      <c r="P114" s="217">
        <v>0.72430555555555598</v>
      </c>
      <c r="T114" s="217">
        <v>30</v>
      </c>
      <c r="U114" s="217">
        <v>0.25</v>
      </c>
      <c r="AA114" s="217">
        <v>49</v>
      </c>
      <c r="AB114" s="217" t="s">
        <v>531</v>
      </c>
      <c r="AC114" s="217" t="s">
        <v>389</v>
      </c>
      <c r="AD114" s="217" t="s">
        <v>456</v>
      </c>
      <c r="AE114" s="217" t="s">
        <v>389</v>
      </c>
      <c r="AF114" s="217" t="s">
        <v>193</v>
      </c>
      <c r="AG114" s="217" t="s">
        <v>424</v>
      </c>
      <c r="AH114" s="217" t="s">
        <v>457</v>
      </c>
      <c r="AI114" s="217">
        <v>0.114155251141553</v>
      </c>
      <c r="AJ114" s="217" t="s">
        <v>532</v>
      </c>
      <c r="AK114" s="217">
        <v>0.114155251141553</v>
      </c>
      <c r="AL114" s="217" t="s">
        <v>534</v>
      </c>
      <c r="AM114" s="217">
        <v>1</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7F63-E03F-C943-9EEE-7F4A210F196E}">
  <dimension ref="A1"/>
  <sheetViews>
    <sheetView workbookViewId="0"/>
  </sheetViews>
  <sheetFormatPr baseColWidth="10" defaultRowHeight="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25" activePane="bottomLeft" state="frozen"/>
      <selection activeCell="G12" sqref="G12"/>
      <selection pane="bottomLeft" activeCell="G12" sqref="G12"/>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84</v>
      </c>
      <c r="H2" s="33"/>
    </row>
    <row r="3" spans="2:10" ht="12.75" customHeight="1">
      <c r="H3" s="33"/>
    </row>
    <row r="4" spans="2:10" ht="12.75" customHeight="1">
      <c r="B4" s="4" t="s">
        <v>85</v>
      </c>
      <c r="H4" s="33"/>
    </row>
    <row r="5" spans="2:10" ht="12.75" customHeight="1">
      <c r="C5" s="34"/>
    </row>
    <row r="7" spans="2:10" ht="12.75" customHeight="1">
      <c r="E7" s="6"/>
      <c r="F7" s="6"/>
      <c r="G7" s="6"/>
      <c r="H7" s="6"/>
      <c r="I7" s="6"/>
      <c r="J7" s="6"/>
    </row>
    <row r="8" spans="2:10" ht="12.75" customHeight="1">
      <c r="B8" s="44" t="s">
        <v>86</v>
      </c>
      <c r="C8" s="45"/>
      <c r="D8" s="50"/>
      <c r="E8" s="50"/>
      <c r="F8" s="50"/>
      <c r="G8" s="50"/>
      <c r="H8" s="50"/>
      <c r="I8" s="50"/>
      <c r="J8" s="50"/>
    </row>
    <row r="9" spans="2:10" ht="12.75" customHeight="1">
      <c r="B9" s="51" t="s">
        <v>87</v>
      </c>
      <c r="C9" s="47" t="s">
        <v>4</v>
      </c>
      <c r="D9" s="51" t="s">
        <v>88</v>
      </c>
      <c r="E9" s="51" t="s">
        <v>89</v>
      </c>
      <c r="F9" s="52" t="s">
        <v>90</v>
      </c>
      <c r="G9" s="52" t="s">
        <v>91</v>
      </c>
      <c r="H9" s="52" t="s">
        <v>92</v>
      </c>
      <c r="I9" s="52" t="s">
        <v>93</v>
      </c>
      <c r="J9" s="52" t="s">
        <v>94</v>
      </c>
    </row>
    <row r="10" spans="2:10" ht="31" thickBot="1">
      <c r="B10" s="53" t="s">
        <v>95</v>
      </c>
      <c r="C10" s="48" t="s">
        <v>54</v>
      </c>
      <c r="D10" s="53" t="s">
        <v>96</v>
      </c>
      <c r="E10" s="53" t="s">
        <v>97</v>
      </c>
      <c r="F10" s="53" t="s">
        <v>90</v>
      </c>
      <c r="G10" s="53" t="s">
        <v>98</v>
      </c>
      <c r="H10" s="53" t="s">
        <v>99</v>
      </c>
      <c r="I10" s="53" t="s">
        <v>100</v>
      </c>
      <c r="J10" s="53" t="s">
        <v>101</v>
      </c>
    </row>
    <row r="11" spans="2:10" ht="12.75" customHeight="1">
      <c r="B11" s="54" t="s">
        <v>102</v>
      </c>
      <c r="C11" s="54"/>
      <c r="D11" s="54" t="s">
        <v>103</v>
      </c>
      <c r="E11" s="54" t="s">
        <v>104</v>
      </c>
      <c r="F11" s="54" t="s">
        <v>105</v>
      </c>
      <c r="G11" s="54"/>
      <c r="H11" s="54" t="s">
        <v>41</v>
      </c>
      <c r="I11" s="54"/>
      <c r="J11" s="54"/>
    </row>
    <row r="12" spans="2:10" s="68" customFormat="1" ht="12.75" customHeight="1">
      <c r="B12" s="58"/>
      <c r="C12" s="58"/>
      <c r="D12" s="58" t="s">
        <v>157</v>
      </c>
      <c r="E12" s="58" t="s">
        <v>158</v>
      </c>
      <c r="F12" s="58" t="s">
        <v>105</v>
      </c>
      <c r="G12" s="58"/>
      <c r="H12" s="58" t="s">
        <v>41</v>
      </c>
      <c r="I12" s="58"/>
      <c r="J12" s="58"/>
    </row>
    <row r="13" spans="2:10" s="68" customFormat="1" ht="12.75" customHeight="1">
      <c r="B13" s="58"/>
      <c r="C13" s="58"/>
      <c r="D13" s="58" t="s">
        <v>565</v>
      </c>
      <c r="E13" s="58" t="s">
        <v>570</v>
      </c>
      <c r="F13" s="58" t="s">
        <v>575</v>
      </c>
      <c r="G13" s="58"/>
      <c r="H13" s="58" t="s">
        <v>41</v>
      </c>
      <c r="I13" s="58"/>
      <c r="J13" s="58"/>
    </row>
    <row r="14" spans="2:10" s="68" customFormat="1" ht="12.75" customHeight="1">
      <c r="B14" s="58"/>
      <c r="C14" s="58"/>
      <c r="D14" s="58" t="s">
        <v>566</v>
      </c>
      <c r="E14" s="58" t="s">
        <v>571</v>
      </c>
      <c r="F14" s="58" t="s">
        <v>575</v>
      </c>
      <c r="G14" s="58"/>
      <c r="H14" s="58" t="s">
        <v>41</v>
      </c>
      <c r="I14" s="58"/>
      <c r="J14" s="58"/>
    </row>
    <row r="15" spans="2:10" s="68" customFormat="1" ht="12.75" customHeight="1">
      <c r="B15" s="58"/>
      <c r="C15" s="58"/>
      <c r="D15" s="58" t="s">
        <v>567</v>
      </c>
      <c r="E15" s="58" t="s">
        <v>572</v>
      </c>
      <c r="F15" s="58" t="s">
        <v>575</v>
      </c>
      <c r="G15" s="58"/>
      <c r="H15" s="58" t="s">
        <v>41</v>
      </c>
      <c r="I15" s="58"/>
      <c r="J15" s="58"/>
    </row>
    <row r="16" spans="2:10" s="68" customFormat="1" ht="12.75" customHeight="1">
      <c r="B16" s="58"/>
      <c r="C16" s="58"/>
      <c r="D16" s="58" t="s">
        <v>568</v>
      </c>
      <c r="E16" s="58" t="s">
        <v>573</v>
      </c>
      <c r="F16" s="58" t="s">
        <v>575</v>
      </c>
      <c r="G16" s="58"/>
      <c r="H16" s="58" t="s">
        <v>41</v>
      </c>
      <c r="I16" s="58"/>
      <c r="J16" s="58"/>
    </row>
    <row r="17" spans="2:18" s="68" customFormat="1" ht="12.75" customHeight="1">
      <c r="B17" s="58"/>
      <c r="C17" s="58"/>
      <c r="D17" s="58" t="s">
        <v>569</v>
      </c>
      <c r="E17" s="58" t="s">
        <v>574</v>
      </c>
      <c r="F17" s="58" t="s">
        <v>575</v>
      </c>
      <c r="G17" s="58"/>
      <c r="H17" s="58" t="s">
        <v>41</v>
      </c>
      <c r="I17" s="58"/>
      <c r="J17" s="58"/>
    </row>
    <row r="18" spans="2:18" ht="12.75" customHeight="1">
      <c r="B18" s="55" t="s">
        <v>106</v>
      </c>
      <c r="C18" s="55"/>
      <c r="D18" s="55" t="s">
        <v>28</v>
      </c>
      <c r="E18" s="55" t="s">
        <v>107</v>
      </c>
      <c r="F18" s="55" t="s">
        <v>62</v>
      </c>
      <c r="G18" s="55"/>
      <c r="H18" s="55" t="s">
        <v>44</v>
      </c>
      <c r="I18" s="55"/>
      <c r="J18" s="55" t="s">
        <v>108</v>
      </c>
      <c r="L18" s="79"/>
      <c r="M18" s="79"/>
      <c r="N18" s="79"/>
      <c r="O18" s="79"/>
      <c r="P18" s="79"/>
      <c r="Q18" s="79"/>
      <c r="R18" s="79"/>
    </row>
    <row r="19" spans="2:18" ht="12.75" customHeight="1">
      <c r="B19" s="56"/>
      <c r="C19" s="56"/>
      <c r="D19" s="56" t="s">
        <v>32</v>
      </c>
      <c r="E19" s="56" t="s">
        <v>109</v>
      </c>
      <c r="F19" s="56" t="s">
        <v>62</v>
      </c>
      <c r="G19" s="56"/>
      <c r="H19" s="56" t="s">
        <v>44</v>
      </c>
      <c r="I19" s="56"/>
      <c r="J19" s="56"/>
      <c r="L19" s="79"/>
      <c r="M19" s="79"/>
      <c r="N19" s="79"/>
      <c r="O19" s="79"/>
      <c r="P19" s="79"/>
      <c r="Q19" s="79"/>
      <c r="R19" s="79"/>
    </row>
    <row r="20" spans="2:18" ht="12.75" customHeight="1">
      <c r="B20" s="57"/>
      <c r="C20" s="57"/>
      <c r="D20" s="57" t="s">
        <v>34</v>
      </c>
      <c r="E20" s="57" t="s">
        <v>110</v>
      </c>
      <c r="F20" s="57" t="s">
        <v>62</v>
      </c>
      <c r="G20" s="57"/>
      <c r="H20" s="57" t="s">
        <v>44</v>
      </c>
      <c r="I20" s="57"/>
      <c r="J20" s="57"/>
      <c r="L20" s="79"/>
      <c r="M20" s="79"/>
      <c r="N20" s="79"/>
      <c r="O20" s="79"/>
      <c r="P20" s="79"/>
      <c r="Q20" s="79"/>
      <c r="R20" s="79"/>
    </row>
    <row r="21" spans="2:18" ht="12.75" customHeight="1">
      <c r="B21" s="58" t="s">
        <v>106</v>
      </c>
      <c r="C21" s="58"/>
      <c r="D21" s="58" t="s">
        <v>29</v>
      </c>
      <c r="E21" s="58" t="s">
        <v>112</v>
      </c>
      <c r="F21" s="58" t="s">
        <v>62</v>
      </c>
      <c r="G21" s="58"/>
      <c r="H21" s="58"/>
      <c r="I21" s="58"/>
      <c r="J21" s="58"/>
      <c r="L21" s="79"/>
      <c r="M21" s="68"/>
      <c r="N21" s="68"/>
      <c r="O21" s="68"/>
      <c r="P21" s="68"/>
      <c r="Q21" s="79"/>
      <c r="R21" s="79"/>
    </row>
    <row r="22" spans="2:18" ht="12.75" customHeight="1">
      <c r="B22" s="58"/>
      <c r="C22" s="58"/>
      <c r="D22" s="58" t="s">
        <v>37</v>
      </c>
      <c r="E22" s="58" t="s">
        <v>144</v>
      </c>
      <c r="F22" s="58" t="s">
        <v>62</v>
      </c>
      <c r="G22" s="58" t="s">
        <v>30</v>
      </c>
      <c r="H22" s="58"/>
      <c r="I22" s="58"/>
      <c r="J22" s="58"/>
      <c r="L22" s="79"/>
      <c r="M22" s="68"/>
      <c r="N22" s="68"/>
      <c r="O22" s="68"/>
      <c r="P22" s="68"/>
      <c r="Q22" s="79"/>
      <c r="R22" s="79"/>
    </row>
    <row r="23" spans="2:18" ht="12.75" customHeight="1">
      <c r="B23" s="58"/>
      <c r="C23" s="58"/>
      <c r="D23" s="58" t="s">
        <v>146</v>
      </c>
      <c r="E23" s="58" t="s">
        <v>155</v>
      </c>
      <c r="F23" s="58" t="s">
        <v>62</v>
      </c>
      <c r="G23" s="58"/>
      <c r="H23" s="58"/>
      <c r="I23" s="58"/>
      <c r="J23" s="58"/>
      <c r="L23" s="79"/>
      <c r="M23" s="68"/>
      <c r="N23" s="68"/>
      <c r="O23" s="68"/>
      <c r="P23" s="68"/>
      <c r="Q23" s="79"/>
      <c r="R23" s="79"/>
    </row>
    <row r="24" spans="2:18" s="68" customFormat="1" ht="12.75" customHeight="1">
      <c r="B24" s="58"/>
      <c r="C24" s="58"/>
      <c r="D24" s="58" t="s">
        <v>36</v>
      </c>
      <c r="E24" s="58" t="s">
        <v>113</v>
      </c>
      <c r="F24" s="58" t="s">
        <v>62</v>
      </c>
      <c r="G24" s="58" t="s">
        <v>30</v>
      </c>
      <c r="H24" s="58"/>
      <c r="I24" s="58"/>
      <c r="J24" s="58"/>
      <c r="L24" s="79"/>
      <c r="Q24" s="79"/>
      <c r="R24" s="79"/>
    </row>
    <row r="25" spans="2:18" ht="12.75" customHeight="1">
      <c r="B25" s="58"/>
      <c r="C25" s="58"/>
      <c r="D25" s="58" t="s">
        <v>33</v>
      </c>
      <c r="E25" s="58" t="s">
        <v>114</v>
      </c>
      <c r="F25" s="58" t="s">
        <v>62</v>
      </c>
      <c r="G25" s="58" t="s">
        <v>30</v>
      </c>
      <c r="H25" s="58"/>
      <c r="I25" s="58"/>
      <c r="J25" s="58"/>
      <c r="L25" s="79"/>
      <c r="M25" s="68"/>
      <c r="N25" s="68"/>
      <c r="O25" s="68"/>
      <c r="P25" s="68"/>
      <c r="Q25" s="79"/>
      <c r="R25" s="79"/>
    </row>
    <row r="26" spans="2:18" ht="12.75" customHeight="1">
      <c r="B26" s="58"/>
      <c r="C26" s="58"/>
      <c r="D26" s="58" t="s">
        <v>38</v>
      </c>
      <c r="E26" s="58" t="s">
        <v>115</v>
      </c>
      <c r="F26" s="58" t="s">
        <v>62</v>
      </c>
      <c r="G26" s="58" t="s">
        <v>30</v>
      </c>
      <c r="H26" s="58"/>
      <c r="I26" s="58"/>
      <c r="J26" s="58"/>
      <c r="L26" s="79"/>
      <c r="M26" s="68"/>
      <c r="N26" s="68"/>
      <c r="O26" s="68"/>
      <c r="P26" s="68"/>
      <c r="Q26" s="79"/>
      <c r="R26" s="79"/>
    </row>
    <row r="27" spans="2:18" ht="12.75" customHeight="1">
      <c r="B27" s="58"/>
      <c r="C27" s="58"/>
      <c r="D27" s="58" t="s">
        <v>35</v>
      </c>
      <c r="E27" s="58" t="s">
        <v>116</v>
      </c>
      <c r="F27" s="58" t="s">
        <v>62</v>
      </c>
      <c r="G27" s="58" t="s">
        <v>117</v>
      </c>
      <c r="H27" s="58"/>
      <c r="I27" s="58"/>
      <c r="J27" s="58"/>
      <c r="L27" s="79"/>
      <c r="M27" s="68"/>
      <c r="N27" s="68"/>
      <c r="O27" s="68"/>
      <c r="P27" s="68"/>
      <c r="Q27" s="79"/>
      <c r="R27" s="79"/>
    </row>
    <row r="28" spans="2:18" ht="12.75" customHeight="1">
      <c r="B28" s="58"/>
      <c r="C28" s="58"/>
      <c r="D28" s="58" t="s">
        <v>118</v>
      </c>
      <c r="E28" s="58" t="s">
        <v>119</v>
      </c>
      <c r="F28" s="58" t="s">
        <v>62</v>
      </c>
      <c r="G28" s="58" t="s">
        <v>30</v>
      </c>
      <c r="H28" s="58"/>
      <c r="I28" s="58"/>
      <c r="J28" s="58"/>
      <c r="L28" s="79"/>
      <c r="M28" s="68"/>
      <c r="N28" s="68"/>
      <c r="O28" s="68"/>
      <c r="P28" s="68"/>
      <c r="Q28" s="79"/>
      <c r="R28" s="79"/>
    </row>
    <row r="29" spans="2:18" ht="12.75" customHeight="1">
      <c r="B29" s="58"/>
      <c r="C29" s="58"/>
      <c r="D29" s="58" t="s">
        <v>120</v>
      </c>
      <c r="E29" s="58" t="s">
        <v>121</v>
      </c>
      <c r="F29" s="58" t="s">
        <v>62</v>
      </c>
      <c r="G29" s="58" t="s">
        <v>30</v>
      </c>
      <c r="H29" s="58"/>
      <c r="I29" s="58"/>
      <c r="J29" s="58"/>
      <c r="L29" s="79"/>
      <c r="M29" s="68"/>
      <c r="N29" s="68"/>
      <c r="O29" s="68"/>
      <c r="P29" s="68"/>
      <c r="Q29" s="79"/>
      <c r="R29" s="79"/>
    </row>
    <row r="30" spans="2:18" ht="12.75" customHeight="1">
      <c r="B30" s="58"/>
      <c r="C30" s="58"/>
      <c r="D30" s="58" t="s">
        <v>31</v>
      </c>
      <c r="E30" s="58" t="s">
        <v>111</v>
      </c>
      <c r="F30" s="58" t="s">
        <v>62</v>
      </c>
      <c r="G30" s="58"/>
      <c r="H30" s="58"/>
      <c r="I30" s="58"/>
      <c r="J30" s="58"/>
      <c r="L30" s="79"/>
      <c r="M30" s="68"/>
      <c r="N30" s="68"/>
      <c r="O30" s="68"/>
      <c r="P30" s="68"/>
      <c r="Q30" s="79"/>
      <c r="R30" s="79"/>
    </row>
    <row r="31" spans="2:18" ht="12.75" customHeight="1">
      <c r="B31" s="58"/>
      <c r="C31" s="58"/>
      <c r="D31" s="58" t="s">
        <v>180</v>
      </c>
      <c r="E31" s="58" t="s">
        <v>189</v>
      </c>
      <c r="F31" s="58" t="s">
        <v>62</v>
      </c>
      <c r="G31" s="58"/>
      <c r="H31" s="58"/>
      <c r="I31" s="58"/>
      <c r="J31" s="58"/>
      <c r="K31" s="68"/>
      <c r="L31" s="79"/>
      <c r="M31" s="68"/>
      <c r="N31" s="68"/>
      <c r="O31" s="68"/>
      <c r="P31" s="68"/>
      <c r="Q31" s="79"/>
      <c r="R31" s="79"/>
    </row>
    <row r="32" spans="2:18" s="68" customFormat="1" ht="12.75" customHeight="1">
      <c r="B32" s="58"/>
      <c r="C32" s="58"/>
      <c r="D32" s="58" t="s">
        <v>182</v>
      </c>
      <c r="E32" s="58" t="s">
        <v>188</v>
      </c>
      <c r="F32" s="58" t="s">
        <v>62</v>
      </c>
      <c r="G32" s="58"/>
      <c r="H32" s="58"/>
      <c r="I32" s="58"/>
      <c r="J32" s="58"/>
      <c r="L32" s="79"/>
      <c r="Q32" s="79"/>
      <c r="R32" s="79"/>
    </row>
    <row r="33" spans="2:18" s="68" customFormat="1" ht="12.75" customHeight="1">
      <c r="B33" s="58"/>
      <c r="C33" s="58"/>
      <c r="D33" s="58" t="s">
        <v>183</v>
      </c>
      <c r="E33" s="58" t="s">
        <v>187</v>
      </c>
      <c r="F33" s="58" t="s">
        <v>62</v>
      </c>
      <c r="G33" s="58"/>
      <c r="H33" s="58"/>
      <c r="I33" s="58"/>
      <c r="J33" s="58"/>
      <c r="L33" s="79"/>
      <c r="Q33" s="79"/>
      <c r="R33" s="79"/>
    </row>
    <row r="34" spans="2:18" s="68" customFormat="1" ht="12.75" customHeight="1">
      <c r="B34" s="58"/>
      <c r="C34" s="58"/>
      <c r="D34" s="58" t="s">
        <v>184</v>
      </c>
      <c r="E34" s="58" t="s">
        <v>190</v>
      </c>
      <c r="F34" s="58" t="s">
        <v>62</v>
      </c>
      <c r="G34" s="58"/>
      <c r="H34" s="58"/>
      <c r="I34" s="58"/>
      <c r="J34" s="58"/>
      <c r="L34" s="79"/>
      <c r="Q34" s="79"/>
      <c r="R34" s="79"/>
    </row>
    <row r="35" spans="2:18" s="68" customFormat="1" ht="12.75" customHeight="1">
      <c r="B35" s="58"/>
      <c r="C35" s="58"/>
      <c r="D35" s="110" t="s">
        <v>213</v>
      </c>
      <c r="E35" s="110" t="s">
        <v>215</v>
      </c>
      <c r="F35" s="110" t="s">
        <v>62</v>
      </c>
      <c r="G35" s="58"/>
      <c r="H35" s="58"/>
      <c r="I35" s="58"/>
      <c r="J35" s="58"/>
      <c r="L35" s="79"/>
      <c r="Q35" s="79"/>
      <c r="R35" s="79"/>
    </row>
    <row r="36" spans="2:18" ht="12.75" customHeight="1">
      <c r="B36" s="58"/>
      <c r="C36" s="58"/>
      <c r="D36" s="58" t="s">
        <v>181</v>
      </c>
      <c r="E36" s="58" t="s">
        <v>185</v>
      </c>
      <c r="F36" s="58" t="s">
        <v>62</v>
      </c>
      <c r="G36" s="58"/>
      <c r="H36" s="58"/>
      <c r="I36" s="58"/>
      <c r="J36" s="58"/>
      <c r="K36" s="68"/>
      <c r="M36" s="68"/>
      <c r="N36" s="68"/>
      <c r="O36" s="68"/>
      <c r="P36" s="68"/>
    </row>
    <row r="37" spans="2:18" ht="12.75" customHeight="1">
      <c r="B37" s="58"/>
      <c r="C37" s="58"/>
      <c r="D37" s="58" t="s">
        <v>179</v>
      </c>
      <c r="E37" s="58" t="s">
        <v>186</v>
      </c>
      <c r="F37" s="58" t="s">
        <v>62</v>
      </c>
      <c r="G37" s="58"/>
      <c r="H37" s="58"/>
      <c r="I37" s="58"/>
      <c r="J37" s="58"/>
      <c r="K37" s="68"/>
    </row>
    <row r="38" spans="2:18" ht="12.75" customHeight="1">
      <c r="B38" s="58"/>
      <c r="C38" s="58"/>
      <c r="D38" s="58" t="s">
        <v>501</v>
      </c>
      <c r="E38" s="58" t="s">
        <v>608</v>
      </c>
      <c r="F38" s="58" t="s">
        <v>62</v>
      </c>
      <c r="G38" s="58"/>
      <c r="H38" s="58"/>
      <c r="I38" s="58"/>
      <c r="J38" s="58"/>
    </row>
    <row r="39" spans="2:18" ht="12.75" customHeight="1">
      <c r="B39" s="68"/>
      <c r="C39" s="68"/>
      <c r="D39" s="111" t="s">
        <v>216</v>
      </c>
      <c r="E39" s="111" t="s">
        <v>217</v>
      </c>
      <c r="F39" s="111" t="s">
        <v>62</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107" zoomScaleNormal="80" workbookViewId="0">
      <pane ySplit="10" topLeftCell="A38" activePane="bottomLeft" state="frozen"/>
      <selection activeCell="G12" sqref="G12"/>
      <selection pane="bottomLeft" activeCell="I45" sqref="I45"/>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42</v>
      </c>
      <c r="H2" s="33"/>
      <c r="I2" s="25"/>
      <c r="J2" s="25"/>
    </row>
    <row r="3" spans="2:18" ht="12.75" customHeight="1">
      <c r="H3" s="33"/>
      <c r="I3" s="25"/>
      <c r="J3" s="25"/>
    </row>
    <row r="4" spans="2:18" ht="12.75" customHeight="1">
      <c r="B4" s="4" t="s">
        <v>43</v>
      </c>
      <c r="H4" s="33"/>
      <c r="I4" s="25"/>
      <c r="J4" s="25"/>
    </row>
    <row r="5" spans="2:18" ht="12.75" customHeight="1">
      <c r="D5" s="68"/>
      <c r="E5" s="68"/>
      <c r="H5" s="25"/>
      <c r="I5" s="25"/>
      <c r="J5" s="25"/>
    </row>
    <row r="6" spans="2:18" ht="12.75" customHeight="1">
      <c r="D6" s="68"/>
      <c r="E6" s="68"/>
    </row>
    <row r="8" spans="2:18" ht="12.75" customHeight="1">
      <c r="B8" s="44" t="s">
        <v>45</v>
      </c>
      <c r="C8" s="45"/>
      <c r="D8" s="46"/>
      <c r="E8" s="46"/>
      <c r="F8" s="46"/>
      <c r="G8" s="46"/>
      <c r="H8" s="46"/>
      <c r="I8" s="46"/>
      <c r="J8" s="46"/>
    </row>
    <row r="9" spans="2:18" ht="12.75" customHeight="1">
      <c r="B9" s="47" t="s">
        <v>46</v>
      </c>
      <c r="C9" s="47" t="s">
        <v>4</v>
      </c>
      <c r="D9" s="47" t="s">
        <v>2</v>
      </c>
      <c r="E9" s="47" t="s">
        <v>47</v>
      </c>
      <c r="F9" s="47" t="s">
        <v>48</v>
      </c>
      <c r="G9" s="47" t="s">
        <v>49</v>
      </c>
      <c r="H9" s="47" t="s">
        <v>50</v>
      </c>
      <c r="I9" s="47" t="s">
        <v>51</v>
      </c>
      <c r="J9" s="47" t="s">
        <v>52</v>
      </c>
    </row>
    <row r="10" spans="2:18" ht="46" thickBot="1">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c r="B11" s="353" t="s">
        <v>2119</v>
      </c>
      <c r="C11" s="77">
        <f>Tech!D10</f>
        <v>0</v>
      </c>
      <c r="D11" s="77">
        <f>Tech!B10</f>
        <v>0</v>
      </c>
      <c r="E11" s="77">
        <f>Tech!C10</f>
        <v>0</v>
      </c>
      <c r="F11" s="68" t="s">
        <v>62</v>
      </c>
      <c r="G11" s="77" t="s">
        <v>26</v>
      </c>
      <c r="H11" s="46" t="s">
        <v>44</v>
      </c>
      <c r="I11" s="46"/>
      <c r="J11" s="46"/>
    </row>
    <row r="12" spans="2:18" s="68" customFormat="1" ht="12.75" customHeight="1">
      <c r="B12" s="353" t="s">
        <v>2119</v>
      </c>
      <c r="C12" s="77">
        <f>Tech!D11</f>
        <v>0</v>
      </c>
      <c r="D12" s="77">
        <f>Tech!B11</f>
        <v>0</v>
      </c>
      <c r="E12" s="77">
        <f>Tech!C11</f>
        <v>0</v>
      </c>
      <c r="F12" s="68" t="s">
        <v>62</v>
      </c>
      <c r="G12" s="77" t="s">
        <v>26</v>
      </c>
      <c r="H12" s="46" t="s">
        <v>44</v>
      </c>
      <c r="I12" s="46"/>
      <c r="J12" s="46"/>
    </row>
    <row r="13" spans="2:18" ht="12.75" customHeight="1">
      <c r="B13" s="353" t="s">
        <v>2119</v>
      </c>
      <c r="C13" s="77">
        <f>Tech!D12</f>
        <v>0</v>
      </c>
      <c r="D13" s="77">
        <f>Tech!B12</f>
        <v>0</v>
      </c>
      <c r="E13" s="77">
        <f>Tech!C12</f>
        <v>0</v>
      </c>
      <c r="F13" s="3" t="s">
        <v>62</v>
      </c>
      <c r="G13" s="77" t="s">
        <v>26</v>
      </c>
      <c r="H13" s="46" t="s">
        <v>44</v>
      </c>
      <c r="I13" s="46"/>
      <c r="J13" s="46"/>
      <c r="L13" s="68"/>
      <c r="M13" s="68"/>
      <c r="N13" s="68"/>
      <c r="O13" s="68"/>
    </row>
    <row r="14" spans="2:18" ht="12.75" customHeight="1">
      <c r="B14" s="353" t="s">
        <v>2119</v>
      </c>
      <c r="C14" s="77">
        <f>Tech!D13</f>
        <v>0</v>
      </c>
      <c r="D14" s="77">
        <f>Tech!B13</f>
        <v>0</v>
      </c>
      <c r="E14" s="77">
        <f>Tech!C13</f>
        <v>0</v>
      </c>
      <c r="F14" s="3" t="s">
        <v>62</v>
      </c>
      <c r="G14" s="77" t="s">
        <v>26</v>
      </c>
      <c r="H14" s="46" t="s">
        <v>44</v>
      </c>
      <c r="I14" s="46"/>
      <c r="J14" s="46"/>
      <c r="L14" s="68"/>
      <c r="M14" s="68"/>
      <c r="N14" s="68"/>
      <c r="O14" s="68"/>
      <c r="P14" s="68"/>
    </row>
    <row r="15" spans="2:18" ht="12.75" customHeight="1">
      <c r="B15" s="353" t="s">
        <v>2119</v>
      </c>
      <c r="C15" s="77">
        <f>Tech!D14</f>
        <v>0</v>
      </c>
      <c r="D15" s="77">
        <f>Tech!B14</f>
        <v>0</v>
      </c>
      <c r="E15" s="77">
        <f>Tech!C14</f>
        <v>0</v>
      </c>
      <c r="F15" s="3" t="s">
        <v>62</v>
      </c>
      <c r="G15" s="77" t="s">
        <v>26</v>
      </c>
      <c r="H15" s="46" t="s">
        <v>44</v>
      </c>
      <c r="I15" s="46"/>
      <c r="J15" s="46"/>
      <c r="L15" s="68"/>
      <c r="M15" s="68"/>
      <c r="N15" s="68"/>
      <c r="O15" s="68"/>
      <c r="P15" s="68"/>
      <c r="Q15" s="68"/>
      <c r="R15" s="68"/>
    </row>
    <row r="16" spans="2:18" ht="12.75" customHeight="1">
      <c r="B16" s="353" t="s">
        <v>2119</v>
      </c>
      <c r="C16" s="77">
        <f>Tech!D15</f>
        <v>0</v>
      </c>
      <c r="D16" s="77">
        <f>Tech!B15</f>
        <v>0</v>
      </c>
      <c r="E16" s="77">
        <f>Tech!C15</f>
        <v>0</v>
      </c>
      <c r="F16" s="3" t="s">
        <v>62</v>
      </c>
      <c r="G16" s="77" t="s">
        <v>26</v>
      </c>
      <c r="H16" s="46" t="s">
        <v>44</v>
      </c>
      <c r="I16" s="46"/>
      <c r="J16" s="46"/>
      <c r="L16" s="68"/>
      <c r="M16" s="68"/>
      <c r="N16" s="68"/>
      <c r="O16" s="68"/>
      <c r="P16" s="68"/>
      <c r="Q16" s="68"/>
      <c r="R16" s="68"/>
    </row>
    <row r="17" spans="2:18" ht="12.75" customHeight="1">
      <c r="B17" s="353" t="s">
        <v>2119</v>
      </c>
      <c r="C17" s="77">
        <f>Tech!D17</f>
        <v>0</v>
      </c>
      <c r="D17" s="77">
        <f>Tech!B17</f>
        <v>0</v>
      </c>
      <c r="E17" s="77">
        <f>Tech!C17</f>
        <v>0</v>
      </c>
      <c r="F17" s="3" t="s">
        <v>62</v>
      </c>
      <c r="G17" s="91" t="s">
        <v>26</v>
      </c>
      <c r="H17" s="46" t="s">
        <v>44</v>
      </c>
      <c r="I17" s="91"/>
      <c r="J17" s="46"/>
      <c r="L17" s="68"/>
      <c r="M17" s="68"/>
      <c r="N17" s="68"/>
      <c r="O17" s="68"/>
      <c r="P17" s="68"/>
      <c r="Q17" s="68"/>
      <c r="R17" s="68"/>
    </row>
    <row r="18" spans="2:18" ht="12.75" customHeight="1">
      <c r="B18" s="353" t="s">
        <v>2119</v>
      </c>
      <c r="C18" s="77">
        <f>Tech!D18</f>
        <v>0</v>
      </c>
      <c r="D18" s="77">
        <f>Tech!B18</f>
        <v>0</v>
      </c>
      <c r="E18" s="77">
        <f>Tech!C18</f>
        <v>0</v>
      </c>
      <c r="F18" s="3" t="s">
        <v>62</v>
      </c>
      <c r="G18" s="91" t="s">
        <v>26</v>
      </c>
      <c r="H18" s="46" t="s">
        <v>44</v>
      </c>
      <c r="I18" s="91"/>
      <c r="J18" s="46"/>
      <c r="L18" s="68"/>
      <c r="M18" s="68"/>
      <c r="N18" s="68"/>
      <c r="O18" s="68"/>
      <c r="P18" s="68"/>
      <c r="Q18" s="68"/>
      <c r="R18" s="68"/>
    </row>
    <row r="19" spans="2:18" s="68" customFormat="1" ht="12.75" customHeight="1">
      <c r="B19" s="353" t="s">
        <v>2119</v>
      </c>
      <c r="C19" s="77">
        <f>Tech!D19</f>
        <v>0</v>
      </c>
      <c r="D19" s="77">
        <f>Tech!B19</f>
        <v>0</v>
      </c>
      <c r="E19" s="77">
        <f>Tech!C19</f>
        <v>0</v>
      </c>
      <c r="F19" s="68" t="s">
        <v>62</v>
      </c>
      <c r="G19" s="91" t="s">
        <v>26</v>
      </c>
      <c r="H19" s="46" t="s">
        <v>44</v>
      </c>
      <c r="I19" s="91"/>
      <c r="J19" s="46"/>
    </row>
    <row r="20" spans="2:18" s="68" customFormat="1" ht="12.75" customHeight="1">
      <c r="B20" s="353" t="s">
        <v>2119</v>
      </c>
      <c r="C20" s="77">
        <f>Tech!D20</f>
        <v>0</v>
      </c>
      <c r="D20" s="77">
        <f>Tech!B20</f>
        <v>0</v>
      </c>
      <c r="E20" s="77">
        <f>Tech!C20</f>
        <v>0</v>
      </c>
      <c r="F20" s="68" t="s">
        <v>62</v>
      </c>
      <c r="G20" s="91" t="s">
        <v>26</v>
      </c>
      <c r="H20" s="46" t="s">
        <v>44</v>
      </c>
      <c r="I20" s="91"/>
      <c r="J20" s="46"/>
    </row>
    <row r="21" spans="2:18" s="68" customFormat="1" ht="12.75" customHeight="1">
      <c r="B21" s="353" t="s">
        <v>2119</v>
      </c>
      <c r="C21" s="77">
        <f>Tech!D21</f>
        <v>0</v>
      </c>
      <c r="D21" s="77">
        <f>Tech!B21</f>
        <v>0</v>
      </c>
      <c r="E21" s="77">
        <f>Tech!C21</f>
        <v>0</v>
      </c>
      <c r="F21" s="68" t="s">
        <v>62</v>
      </c>
      <c r="G21" s="91" t="s">
        <v>26</v>
      </c>
      <c r="H21" s="46" t="s">
        <v>44</v>
      </c>
      <c r="I21" s="91"/>
      <c r="J21" s="46"/>
    </row>
    <row r="22" spans="2:18" s="68" customFormat="1" ht="12.75" customHeight="1">
      <c r="B22" s="353" t="s">
        <v>2119</v>
      </c>
      <c r="C22" s="77">
        <f>Tech!D22</f>
        <v>0</v>
      </c>
      <c r="D22" s="77">
        <f>Tech!B22</f>
        <v>0</v>
      </c>
      <c r="E22" s="77">
        <f>Tech!C22</f>
        <v>0</v>
      </c>
      <c r="F22" s="68" t="s">
        <v>62</v>
      </c>
      <c r="G22" s="77" t="s">
        <v>26</v>
      </c>
      <c r="H22" s="46" t="s">
        <v>44</v>
      </c>
      <c r="I22" s="46"/>
      <c r="J22" s="46"/>
    </row>
    <row r="23" spans="2:18" s="68" customFormat="1" ht="12.75" customHeight="1">
      <c r="B23" s="353" t="s">
        <v>2119</v>
      </c>
      <c r="C23" s="77">
        <f>Tech!D23</f>
        <v>0</v>
      </c>
      <c r="D23" s="77">
        <f>Tech!B23</f>
        <v>0</v>
      </c>
      <c r="E23" s="77">
        <f>Tech!C23</f>
        <v>0</v>
      </c>
      <c r="F23" s="68" t="s">
        <v>62</v>
      </c>
      <c r="G23" s="77" t="s">
        <v>26</v>
      </c>
      <c r="H23" s="46" t="s">
        <v>44</v>
      </c>
      <c r="I23" s="46"/>
      <c r="J23" s="46"/>
    </row>
    <row r="24" spans="2:18" s="68" customFormat="1" ht="12.75" customHeight="1">
      <c r="B24" s="353" t="s">
        <v>2119</v>
      </c>
      <c r="C24" s="77">
        <f>Tech!D24</f>
        <v>0</v>
      </c>
      <c r="D24" s="77">
        <f>Tech!B24</f>
        <v>0</v>
      </c>
      <c r="E24" s="77">
        <f>Tech!C24</f>
        <v>0</v>
      </c>
      <c r="F24" s="68" t="s">
        <v>62</v>
      </c>
      <c r="G24" s="77" t="s">
        <v>26</v>
      </c>
      <c r="H24" s="46" t="s">
        <v>44</v>
      </c>
      <c r="I24" s="46"/>
      <c r="J24" s="46"/>
    </row>
    <row r="25" spans="2:18" s="68" customFormat="1" ht="12.75" customHeight="1">
      <c r="B25" s="353" t="s">
        <v>2119</v>
      </c>
      <c r="C25" s="77">
        <f>Tech!D25</f>
        <v>0</v>
      </c>
      <c r="D25" s="77">
        <f>Tech!B25</f>
        <v>0</v>
      </c>
      <c r="E25" s="77">
        <f>Tech!C25</f>
        <v>0</v>
      </c>
      <c r="F25" s="68" t="s">
        <v>62</v>
      </c>
      <c r="G25" s="77" t="s">
        <v>26</v>
      </c>
      <c r="H25" s="46" t="s">
        <v>44</v>
      </c>
      <c r="I25" s="46"/>
      <c r="J25" s="46"/>
    </row>
    <row r="26" spans="2:18" ht="12.75" customHeight="1">
      <c r="B26" s="353" t="s">
        <v>2119</v>
      </c>
      <c r="C26" s="77">
        <f>Tech!D26</f>
        <v>0</v>
      </c>
      <c r="D26" s="77">
        <f>Tech!B26</f>
        <v>0</v>
      </c>
      <c r="E26" s="77">
        <f>Tech!C26</f>
        <v>0</v>
      </c>
      <c r="F26" s="3" t="s">
        <v>62</v>
      </c>
      <c r="G26" s="77" t="s">
        <v>26</v>
      </c>
      <c r="H26" s="46" t="s">
        <v>44</v>
      </c>
      <c r="I26" s="46"/>
      <c r="J26" s="46"/>
      <c r="L26" s="68"/>
      <c r="M26" s="68"/>
      <c r="N26" s="68"/>
      <c r="O26" s="68"/>
      <c r="P26" s="68"/>
      <c r="Q26" s="68"/>
      <c r="R26" s="68"/>
    </row>
    <row r="27" spans="2:18" ht="12.75" customHeight="1">
      <c r="B27" s="353" t="s">
        <v>2119</v>
      </c>
      <c r="C27" s="77">
        <f>Tech!D27</f>
        <v>0</v>
      </c>
      <c r="D27" s="77">
        <f>Tech!B27</f>
        <v>0</v>
      </c>
      <c r="E27" s="77">
        <f>Tech!C27</f>
        <v>0</v>
      </c>
      <c r="F27" s="3" t="s">
        <v>62</v>
      </c>
      <c r="G27" s="77" t="s">
        <v>26</v>
      </c>
      <c r="H27" s="46" t="s">
        <v>44</v>
      </c>
      <c r="I27" s="46"/>
      <c r="J27" s="46"/>
      <c r="L27" s="68"/>
      <c r="M27" s="68"/>
      <c r="N27" s="68"/>
      <c r="O27" s="68"/>
      <c r="P27" s="68"/>
      <c r="Q27" s="68"/>
      <c r="R27" s="68"/>
    </row>
    <row r="28" spans="2:18" ht="12.75" customHeight="1">
      <c r="B28" s="353" t="s">
        <v>2119</v>
      </c>
      <c r="C28" s="77">
        <f>Tech!D28</f>
        <v>0</v>
      </c>
      <c r="D28" s="77">
        <f>Tech!B28</f>
        <v>0</v>
      </c>
      <c r="E28" s="77">
        <f>Tech!C28</f>
        <v>0</v>
      </c>
      <c r="F28" s="3" t="s">
        <v>62</v>
      </c>
      <c r="G28" s="77" t="s">
        <v>26</v>
      </c>
      <c r="H28" s="46" t="s">
        <v>44</v>
      </c>
      <c r="I28" s="46"/>
      <c r="J28" s="46"/>
      <c r="L28" s="68"/>
      <c r="M28" s="68"/>
      <c r="N28" s="68"/>
      <c r="O28" s="68"/>
      <c r="P28" s="68"/>
      <c r="Q28" s="68"/>
      <c r="R28" s="68"/>
    </row>
    <row r="29" spans="2:18" ht="12.75" customHeight="1">
      <c r="B29" s="353" t="s">
        <v>2119</v>
      </c>
      <c r="C29" s="77">
        <f>Tech!D29</f>
        <v>0</v>
      </c>
      <c r="D29" s="77">
        <f>Tech!B29</f>
        <v>0</v>
      </c>
      <c r="E29" s="77">
        <f>Tech!C29</f>
        <v>0</v>
      </c>
      <c r="F29" s="3" t="s">
        <v>62</v>
      </c>
      <c r="G29" s="77" t="s">
        <v>26</v>
      </c>
      <c r="H29" s="221" t="s">
        <v>44</v>
      </c>
      <c r="I29" s="46"/>
      <c r="J29" s="46"/>
      <c r="L29" s="68"/>
      <c r="M29" s="68"/>
      <c r="N29" s="68"/>
      <c r="O29" s="68"/>
      <c r="P29" s="68"/>
      <c r="Q29" s="68"/>
      <c r="R29" s="68"/>
    </row>
    <row r="30" spans="2:18" ht="12.75" customHeight="1">
      <c r="B30" s="353" t="s">
        <v>2119</v>
      </c>
      <c r="C30" s="77">
        <f>Tech!D30</f>
        <v>0</v>
      </c>
      <c r="D30" s="77">
        <f>Tech!B30</f>
        <v>0</v>
      </c>
      <c r="E30" s="77">
        <f>Tech!C30</f>
        <v>0</v>
      </c>
      <c r="F30" s="3" t="s">
        <v>62</v>
      </c>
      <c r="G30" s="87" t="s">
        <v>26</v>
      </c>
      <c r="H30" s="46" t="s">
        <v>44</v>
      </c>
      <c r="I30" s="89"/>
      <c r="J30" s="89"/>
      <c r="L30" s="68"/>
      <c r="M30" s="68"/>
      <c r="N30" s="68"/>
      <c r="O30" s="68"/>
      <c r="P30" s="68"/>
      <c r="Q30" s="68"/>
      <c r="R30" s="68"/>
    </row>
    <row r="31" spans="2:18" ht="12.75" customHeight="1">
      <c r="B31" s="353" t="s">
        <v>2119</v>
      </c>
      <c r="C31" s="77">
        <f>Tech!D31</f>
        <v>0</v>
      </c>
      <c r="D31" s="77">
        <f>Tech!B31</f>
        <v>0</v>
      </c>
      <c r="E31" s="77">
        <f>Tech!C31</f>
        <v>0</v>
      </c>
      <c r="F31" s="3" t="s">
        <v>62</v>
      </c>
      <c r="G31" s="77" t="s">
        <v>26</v>
      </c>
      <c r="H31" s="46" t="s">
        <v>44</v>
      </c>
      <c r="I31" s="46"/>
      <c r="J31" s="46"/>
      <c r="L31" s="68"/>
      <c r="M31" s="68"/>
      <c r="N31" s="68"/>
      <c r="O31" s="68"/>
      <c r="P31" s="68"/>
      <c r="Q31" s="68"/>
      <c r="R31" s="68"/>
    </row>
    <row r="32" spans="2:18" s="68" customFormat="1" ht="12.75" customHeight="1">
      <c r="B32" s="353" t="s">
        <v>2119</v>
      </c>
      <c r="C32" s="77">
        <f>Tech!D32</f>
        <v>0</v>
      </c>
      <c r="D32" s="77">
        <f>Tech!B32</f>
        <v>0</v>
      </c>
      <c r="E32" s="77">
        <f>Tech!C32</f>
        <v>0</v>
      </c>
      <c r="F32" s="68" t="s">
        <v>62</v>
      </c>
      <c r="G32" s="77" t="s">
        <v>26</v>
      </c>
      <c r="H32" s="46" t="s">
        <v>44</v>
      </c>
      <c r="I32" s="46"/>
      <c r="J32" s="46"/>
    </row>
    <row r="33" spans="2:18" s="68" customFormat="1" ht="12.75" customHeight="1">
      <c r="B33" s="353" t="s">
        <v>2119</v>
      </c>
      <c r="C33" s="77">
        <f>Tech!D33</f>
        <v>0</v>
      </c>
      <c r="D33" s="77">
        <f>Tech!B33</f>
        <v>0</v>
      </c>
      <c r="E33" s="77">
        <f>Tech!C33</f>
        <v>0</v>
      </c>
      <c r="F33" s="68" t="s">
        <v>62</v>
      </c>
      <c r="G33" s="77" t="s">
        <v>26</v>
      </c>
      <c r="H33" s="46" t="s">
        <v>44</v>
      </c>
      <c r="I33" s="77"/>
      <c r="J33" s="46"/>
    </row>
    <row r="34" spans="2:18" s="68" customFormat="1" ht="12.75" customHeight="1">
      <c r="B34" s="353" t="s">
        <v>2119</v>
      </c>
      <c r="C34" s="77">
        <f>Tech!D34</f>
        <v>0</v>
      </c>
      <c r="D34" s="77">
        <f>Tech!B34</f>
        <v>0</v>
      </c>
      <c r="E34" s="77">
        <f>Tech!C34</f>
        <v>0</v>
      </c>
      <c r="F34" s="68" t="s">
        <v>62</v>
      </c>
      <c r="G34" s="77" t="s">
        <v>26</v>
      </c>
      <c r="H34" s="46" t="s">
        <v>44</v>
      </c>
      <c r="I34" s="77"/>
      <c r="J34" s="46"/>
    </row>
    <row r="35" spans="2:18" s="68" customFormat="1" ht="12.75" customHeight="1">
      <c r="B35" s="353" t="s">
        <v>2119</v>
      </c>
      <c r="C35" s="77">
        <f>Tech!D35</f>
        <v>0</v>
      </c>
      <c r="D35" s="77">
        <f>Tech!B35</f>
        <v>0</v>
      </c>
      <c r="E35" s="77">
        <f>Tech!C35</f>
        <v>0</v>
      </c>
      <c r="F35" s="68" t="s">
        <v>62</v>
      </c>
      <c r="G35" s="77" t="s">
        <v>26</v>
      </c>
      <c r="H35" s="46" t="s">
        <v>44</v>
      </c>
      <c r="I35" s="77"/>
      <c r="J35" s="46"/>
    </row>
    <row r="36" spans="2:18" s="68" customFormat="1" ht="12.75" customHeight="1">
      <c r="B36" s="353" t="s">
        <v>2119</v>
      </c>
      <c r="C36" s="77">
        <f>Tech!D36</f>
        <v>0</v>
      </c>
      <c r="D36" s="77">
        <f>Tech!B36</f>
        <v>0</v>
      </c>
      <c r="E36" s="77">
        <f>Tech!C36</f>
        <v>0</v>
      </c>
      <c r="F36" s="68" t="s">
        <v>62</v>
      </c>
      <c r="G36" s="77" t="s">
        <v>26</v>
      </c>
      <c r="H36" s="46" t="s">
        <v>44</v>
      </c>
      <c r="I36" s="77"/>
      <c r="J36" s="46"/>
    </row>
    <row r="37" spans="2:18" ht="12.75" customHeight="1">
      <c r="B37" s="89" t="s">
        <v>64</v>
      </c>
      <c r="C37" s="89"/>
      <c r="D37" s="89" t="s">
        <v>68</v>
      </c>
      <c r="E37" s="89" t="s">
        <v>69</v>
      </c>
      <c r="F37" s="89" t="s">
        <v>62</v>
      </c>
      <c r="G37" s="89" t="s">
        <v>65</v>
      </c>
      <c r="H37" s="89"/>
      <c r="I37" s="89"/>
      <c r="J37" s="89"/>
      <c r="L37" s="68"/>
      <c r="M37" s="68"/>
      <c r="N37" s="68"/>
      <c r="O37" s="68"/>
      <c r="P37" s="68"/>
      <c r="Q37" s="68"/>
      <c r="R37" s="68"/>
    </row>
    <row r="38" spans="2:18" ht="12.75" customHeight="1">
      <c r="B38" s="46"/>
      <c r="C38" s="46"/>
      <c r="D38" s="46" t="s">
        <v>145</v>
      </c>
      <c r="E38" s="46" t="s">
        <v>150</v>
      </c>
      <c r="F38" s="46" t="s">
        <v>62</v>
      </c>
      <c r="G38" s="46" t="s">
        <v>65</v>
      </c>
      <c r="H38" s="46"/>
      <c r="I38" s="46"/>
      <c r="J38" s="46"/>
      <c r="L38" s="68"/>
      <c r="M38" s="68"/>
      <c r="N38" s="68"/>
      <c r="O38" s="68"/>
      <c r="P38" s="68"/>
      <c r="Q38" s="68"/>
      <c r="R38" s="68"/>
    </row>
    <row r="39" spans="2:18" ht="12.75" customHeight="1">
      <c r="B39" s="46"/>
      <c r="C39" s="46"/>
      <c r="D39" s="46" t="s">
        <v>78</v>
      </c>
      <c r="E39" s="46" t="s">
        <v>79</v>
      </c>
      <c r="F39" s="46" t="s">
        <v>62</v>
      </c>
      <c r="G39" s="46" t="s">
        <v>65</v>
      </c>
      <c r="H39" s="46"/>
      <c r="I39" s="46"/>
      <c r="J39" s="46"/>
      <c r="L39" s="68"/>
      <c r="M39" s="68"/>
      <c r="N39" s="68"/>
      <c r="O39" s="68"/>
      <c r="P39" s="68"/>
      <c r="Q39" s="68"/>
      <c r="R39" s="68"/>
    </row>
    <row r="40" spans="2:18" ht="12.75" customHeight="1">
      <c r="B40" s="46"/>
      <c r="C40" s="46"/>
      <c r="D40" s="46" t="s">
        <v>80</v>
      </c>
      <c r="E40" s="46" t="s">
        <v>81</v>
      </c>
      <c r="F40" s="46" t="s">
        <v>62</v>
      </c>
      <c r="G40" s="46" t="s">
        <v>65</v>
      </c>
      <c r="H40" s="46"/>
      <c r="I40" s="46"/>
      <c r="J40" s="46"/>
      <c r="L40" s="68"/>
      <c r="M40" s="68"/>
      <c r="N40" s="68"/>
      <c r="O40" s="68"/>
      <c r="P40" s="68"/>
      <c r="Q40" s="68"/>
      <c r="R40" s="68"/>
    </row>
    <row r="41" spans="2:18" ht="12.75" customHeight="1">
      <c r="B41" s="46"/>
      <c r="C41" s="46"/>
      <c r="D41" s="46" t="s">
        <v>82</v>
      </c>
      <c r="E41" s="46" t="s">
        <v>83</v>
      </c>
      <c r="F41" s="46" t="s">
        <v>62</v>
      </c>
      <c r="G41" s="46" t="s">
        <v>65</v>
      </c>
      <c r="H41" s="46"/>
      <c r="I41" s="46"/>
      <c r="J41" s="46"/>
      <c r="L41" s="68"/>
      <c r="M41" s="68"/>
      <c r="N41" s="68"/>
      <c r="O41" s="68"/>
      <c r="P41" s="68"/>
      <c r="Q41" s="68"/>
      <c r="R41" s="68"/>
    </row>
    <row r="42" spans="2:18" ht="12.75" customHeight="1">
      <c r="B42" s="46"/>
      <c r="C42" s="46"/>
      <c r="D42" s="46" t="s">
        <v>72</v>
      </c>
      <c r="E42" s="46" t="s">
        <v>73</v>
      </c>
      <c r="F42" s="46" t="s">
        <v>62</v>
      </c>
      <c r="G42" s="46" t="s">
        <v>65</v>
      </c>
      <c r="H42" s="46"/>
      <c r="I42" s="46"/>
      <c r="J42" s="46"/>
      <c r="L42" s="68"/>
      <c r="M42" s="68"/>
      <c r="N42" s="68"/>
      <c r="O42" s="68"/>
      <c r="P42" s="68"/>
      <c r="Q42" s="68"/>
      <c r="R42" s="68"/>
    </row>
    <row r="43" spans="2:18" ht="12.75" customHeight="1">
      <c r="B43" s="46"/>
      <c r="C43" s="46"/>
      <c r="D43" s="46" t="s">
        <v>74</v>
      </c>
      <c r="E43" s="46" t="s">
        <v>75</v>
      </c>
      <c r="F43" s="46" t="s">
        <v>62</v>
      </c>
      <c r="G43" s="46" t="s">
        <v>65</v>
      </c>
      <c r="H43" s="46"/>
      <c r="I43" s="46"/>
      <c r="J43" s="46"/>
      <c r="L43" s="68"/>
      <c r="M43" s="68"/>
      <c r="N43" s="68"/>
      <c r="O43" s="68"/>
      <c r="P43" s="68"/>
      <c r="Q43" s="68"/>
      <c r="R43" s="68"/>
    </row>
    <row r="44" spans="2:18" ht="12.75" customHeight="1">
      <c r="B44" s="46"/>
      <c r="C44" s="46"/>
      <c r="D44" s="46" t="s">
        <v>76</v>
      </c>
      <c r="E44" s="46" t="s">
        <v>77</v>
      </c>
      <c r="F44" s="46" t="s">
        <v>62</v>
      </c>
      <c r="G44" s="46" t="s">
        <v>65</v>
      </c>
      <c r="H44" s="46"/>
      <c r="I44" s="46"/>
      <c r="J44" s="46"/>
      <c r="K44" s="68"/>
      <c r="L44" s="68"/>
      <c r="M44" s="68"/>
      <c r="N44" s="68"/>
      <c r="O44" s="68"/>
      <c r="P44" s="68"/>
      <c r="Q44" s="68"/>
      <c r="R44" s="68"/>
    </row>
    <row r="45" spans="2:18" ht="12.75" customHeight="1">
      <c r="B45" s="46"/>
      <c r="C45" s="46"/>
      <c r="D45" s="46" t="s">
        <v>70</v>
      </c>
      <c r="E45" s="46" t="s">
        <v>71</v>
      </c>
      <c r="F45" s="46" t="s">
        <v>62</v>
      </c>
      <c r="G45" s="46" t="s">
        <v>65</v>
      </c>
      <c r="H45" s="46"/>
      <c r="I45" s="46"/>
      <c r="J45" s="46"/>
      <c r="K45" s="68"/>
      <c r="L45" s="68"/>
      <c r="M45" s="68"/>
      <c r="N45" s="68"/>
      <c r="O45" s="68"/>
      <c r="P45" s="68"/>
      <c r="Q45" s="68"/>
      <c r="R45" s="68"/>
    </row>
    <row r="46" spans="2:18" ht="12.75" customHeight="1">
      <c r="B46" s="77"/>
      <c r="C46" s="77"/>
      <c r="D46" s="46" t="s">
        <v>66</v>
      </c>
      <c r="E46" s="46" t="s">
        <v>67</v>
      </c>
      <c r="F46" s="46" t="s">
        <v>62</v>
      </c>
      <c r="G46" s="46" t="s">
        <v>65</v>
      </c>
      <c r="H46" s="46"/>
      <c r="I46" s="46"/>
      <c r="J46" s="46"/>
      <c r="K46" s="68"/>
      <c r="L46" s="90"/>
      <c r="N46" s="68"/>
      <c r="P46" s="68"/>
      <c r="Q46" s="68"/>
      <c r="R46" s="68"/>
    </row>
    <row r="47" spans="2:18" s="68" customFormat="1" ht="12.75" customHeight="1">
      <c r="B47" s="77"/>
      <c r="C47" s="77"/>
      <c r="D47" s="46" t="s">
        <v>191</v>
      </c>
      <c r="E47" s="46" t="s">
        <v>192</v>
      </c>
      <c r="F47" s="46" t="s">
        <v>62</v>
      </c>
      <c r="G47" s="46" t="s">
        <v>65</v>
      </c>
      <c r="H47" s="46"/>
      <c r="I47" s="46"/>
      <c r="J47" s="46"/>
      <c r="L47" s="90"/>
    </row>
    <row r="48" spans="2:18" s="68" customFormat="1" ht="12.75" customHeight="1">
      <c r="B48" s="77"/>
      <c r="C48" s="77"/>
      <c r="D48" s="46" t="s">
        <v>194</v>
      </c>
      <c r="E48" s="46" t="s">
        <v>195</v>
      </c>
      <c r="F48" s="46" t="s">
        <v>62</v>
      </c>
      <c r="G48" s="46" t="s">
        <v>65</v>
      </c>
      <c r="H48" s="46"/>
      <c r="I48" s="46"/>
      <c r="J48" s="46"/>
      <c r="L48" s="90"/>
    </row>
    <row r="49" spans="2:13" s="68" customFormat="1" ht="12.75" customHeight="1">
      <c r="B49" s="3"/>
      <c r="C49" s="3"/>
      <c r="D49" s="46" t="s">
        <v>197</v>
      </c>
      <c r="E49" s="46" t="s">
        <v>198</v>
      </c>
      <c r="F49" s="46" t="s">
        <v>62</v>
      </c>
      <c r="G49" s="46" t="s">
        <v>65</v>
      </c>
      <c r="H49" s="46"/>
      <c r="I49" s="46"/>
      <c r="J49" s="46"/>
      <c r="L49" s="90"/>
    </row>
    <row r="50" spans="2:13" s="68" customFormat="1" ht="12.75" customHeight="1">
      <c r="D50" s="46" t="s">
        <v>200</v>
      </c>
      <c r="E50" s="46" t="s">
        <v>201</v>
      </c>
      <c r="F50" s="46" t="s">
        <v>62</v>
      </c>
      <c r="G50" s="46" t="s">
        <v>65</v>
      </c>
      <c r="H50" s="46"/>
      <c r="L50" s="90"/>
    </row>
    <row r="51" spans="2:13" s="68" customFormat="1" ht="12.75" customHeight="1">
      <c r="D51" s="88" t="s">
        <v>210</v>
      </c>
      <c r="E51" s="88" t="s">
        <v>211</v>
      </c>
      <c r="F51" s="88" t="s">
        <v>62</v>
      </c>
      <c r="G51" s="88" t="s">
        <v>65</v>
      </c>
      <c r="H51" s="46"/>
      <c r="L51" s="90"/>
    </row>
    <row r="52" spans="2:13" s="68" customFormat="1" ht="12.75" customHeight="1">
      <c r="D52" s="46" t="s">
        <v>203</v>
      </c>
      <c r="E52" s="46" t="s">
        <v>204</v>
      </c>
      <c r="F52" s="46" t="s">
        <v>62</v>
      </c>
      <c r="G52" s="46" t="s">
        <v>209</v>
      </c>
      <c r="H52" s="46"/>
      <c r="J52" s="3"/>
      <c r="L52" s="90"/>
    </row>
    <row r="53" spans="2:13" ht="12.75" customHeight="1">
      <c r="B53" s="68"/>
      <c r="C53" s="68"/>
      <c r="D53" s="46" t="s">
        <v>207</v>
      </c>
      <c r="E53" s="46" t="s">
        <v>208</v>
      </c>
      <c r="F53" s="46" t="s">
        <v>62</v>
      </c>
      <c r="G53" s="46" t="s">
        <v>65</v>
      </c>
      <c r="H53" s="46"/>
      <c r="I53" s="68"/>
      <c r="J53" s="68"/>
      <c r="K53" s="68"/>
      <c r="L53" s="90"/>
    </row>
    <row r="54" spans="2:13" s="68" customFormat="1" ht="12.75" customHeight="1">
      <c r="D54" s="46" t="s">
        <v>609</v>
      </c>
      <c r="E54" s="46" t="s">
        <v>610</v>
      </c>
      <c r="F54" s="46" t="s">
        <v>62</v>
      </c>
      <c r="G54" s="46" t="s">
        <v>65</v>
      </c>
      <c r="H54" s="46"/>
      <c r="L54" s="90"/>
    </row>
    <row r="55" spans="2:13" ht="12.75" customHeight="1">
      <c r="B55" s="68"/>
      <c r="C55" s="68"/>
      <c r="D55" s="46"/>
      <c r="E55" s="46"/>
      <c r="F55" s="46"/>
      <c r="G55" s="46"/>
      <c r="H55" s="46"/>
      <c r="I55" s="68"/>
      <c r="J55" s="68"/>
      <c r="K55" s="68"/>
      <c r="L55" s="90"/>
    </row>
    <row r="56" spans="2:13" ht="12.75" customHeight="1">
      <c r="B56" s="68"/>
      <c r="C56" s="68"/>
      <c r="D56" s="46"/>
      <c r="E56" s="46"/>
      <c r="F56" s="46"/>
      <c r="G56" s="46"/>
      <c r="H56" s="46"/>
      <c r="I56" s="68"/>
      <c r="J56" s="68"/>
      <c r="K56" s="68"/>
      <c r="L56" s="90"/>
    </row>
    <row r="57" spans="2:13" ht="12.75" customHeight="1">
      <c r="B57" s="68"/>
      <c r="C57" s="68"/>
      <c r="D57" s="46"/>
      <c r="E57" s="46"/>
      <c r="F57" s="46"/>
      <c r="G57" s="46"/>
      <c r="H57" s="46"/>
      <c r="I57" s="68"/>
      <c r="J57" s="68"/>
      <c r="K57" s="68"/>
      <c r="L57" s="90"/>
      <c r="M57" s="90"/>
    </row>
    <row r="58" spans="2:13" ht="12.75" customHeight="1">
      <c r="B58" s="68"/>
      <c r="C58" s="68"/>
      <c r="D58" s="68"/>
      <c r="E58" s="68"/>
      <c r="F58" s="68"/>
      <c r="G58" s="68"/>
      <c r="H58" s="68"/>
      <c r="I58" s="68"/>
      <c r="J58" s="68"/>
      <c r="K58" s="68"/>
    </row>
    <row r="59" spans="2:13" ht="12.75" customHeight="1">
      <c r="B59" s="68"/>
      <c r="C59" s="68"/>
      <c r="D59" s="68"/>
      <c r="E59" s="68"/>
      <c r="F59" s="68"/>
      <c r="G59" s="68"/>
      <c r="H59" s="68"/>
      <c r="I59" s="68"/>
      <c r="J59" s="68"/>
      <c r="K59" s="68"/>
    </row>
    <row r="60" spans="2:13" ht="12.75" customHeight="1">
      <c r="B60" s="68"/>
      <c r="C60" s="68"/>
      <c r="D60" s="68"/>
      <c r="E60" s="68"/>
      <c r="F60" s="68"/>
      <c r="G60" s="68"/>
      <c r="H60" s="68"/>
      <c r="I60" s="68"/>
      <c r="J60" s="68"/>
      <c r="K60" s="68"/>
    </row>
    <row r="61" spans="2:13" ht="12.75" customHeight="1">
      <c r="B61" s="68"/>
      <c r="C61" s="68"/>
      <c r="D61" s="68"/>
      <c r="E61" s="68"/>
      <c r="F61" s="68"/>
      <c r="G61" s="68"/>
      <c r="H61" s="68"/>
      <c r="I61" s="68"/>
      <c r="J61" s="68"/>
      <c r="K61" s="68"/>
    </row>
    <row r="62" spans="2:13" ht="12.75" customHeight="1">
      <c r="B62" s="68"/>
      <c r="C62" s="68"/>
      <c r="D62" s="68"/>
      <c r="E62" s="68"/>
      <c r="F62" s="68"/>
      <c r="G62" s="68"/>
      <c r="H62" s="68"/>
      <c r="I62" s="68"/>
      <c r="J62" s="68"/>
      <c r="K62" s="86"/>
    </row>
    <row r="63" spans="2:13" ht="12.75" customHeight="1">
      <c r="B63" s="68"/>
      <c r="C63" s="68"/>
      <c r="D63" s="68"/>
      <c r="E63" s="68"/>
      <c r="F63" s="68"/>
      <c r="G63" s="68"/>
      <c r="H63" s="68"/>
      <c r="I63" s="68"/>
      <c r="J63" s="68"/>
      <c r="K63" s="86"/>
    </row>
    <row r="64" spans="2:13" ht="12.75" customHeight="1">
      <c r="B64" s="49"/>
      <c r="C64" s="49"/>
      <c r="D64" s="49"/>
      <c r="E64" s="49"/>
      <c r="F64" s="46"/>
      <c r="G64" s="46"/>
      <c r="H64" s="86"/>
      <c r="I64" s="86"/>
      <c r="J64" s="86"/>
      <c r="K64" s="86"/>
    </row>
    <row r="65" spans="2:11" ht="12.75" customHeight="1">
      <c r="B65" s="49"/>
      <c r="C65" s="49"/>
      <c r="D65" s="49"/>
      <c r="E65" s="49"/>
      <c r="F65" s="46"/>
      <c r="G65" s="46"/>
      <c r="H65" s="86"/>
      <c r="I65" s="86"/>
      <c r="J65" s="86"/>
      <c r="K65" s="86"/>
    </row>
    <row r="66" spans="2:11" ht="12.75" customHeight="1">
      <c r="B66" s="49"/>
      <c r="C66" s="49"/>
      <c r="D66" s="49"/>
      <c r="E66" s="49"/>
      <c r="F66" s="46"/>
      <c r="G66" s="46"/>
      <c r="H66" s="86"/>
      <c r="I66" s="86"/>
      <c r="J66" s="86"/>
      <c r="K66" s="86"/>
    </row>
    <row r="67" spans="2:11" ht="12.75" customHeight="1">
      <c r="B67" s="49"/>
      <c r="C67" s="49"/>
      <c r="D67" s="49"/>
      <c r="E67" s="49"/>
      <c r="F67" s="46"/>
      <c r="G67" s="46"/>
      <c r="H67" s="86"/>
      <c r="I67" s="86"/>
      <c r="J67" s="86"/>
      <c r="K67" s="86"/>
    </row>
    <row r="68" spans="2:11" ht="12.75" customHeight="1">
      <c r="B68" s="49"/>
      <c r="C68" s="49"/>
      <c r="D68" s="49"/>
      <c r="E68" s="49"/>
      <c r="F68" s="46"/>
      <c r="G68" s="46"/>
      <c r="H68" s="86"/>
      <c r="I68" s="86"/>
      <c r="J68" s="86"/>
      <c r="K68" s="86"/>
    </row>
    <row r="69" spans="2:11" ht="12.75" customHeight="1">
      <c r="B69" s="49"/>
      <c r="C69" s="49"/>
      <c r="D69" s="49"/>
      <c r="E69" s="49"/>
      <c r="F69" s="46"/>
      <c r="G69" s="46"/>
      <c r="H69" s="86"/>
      <c r="I69" s="86"/>
      <c r="J69" s="86"/>
      <c r="K69" s="86"/>
    </row>
    <row r="70" spans="2:11" ht="12.75" customHeight="1">
      <c r="B70" s="49"/>
      <c r="C70" s="49"/>
      <c r="D70" s="49"/>
      <c r="E70" s="49"/>
      <c r="F70" s="46"/>
      <c r="G70" s="46"/>
      <c r="H70" s="86"/>
      <c r="I70" s="86"/>
      <c r="J70" s="86"/>
      <c r="K70" s="86"/>
    </row>
    <row r="71" spans="2:11" ht="12.75" customHeight="1">
      <c r="B71" s="49"/>
      <c r="C71" s="49"/>
      <c r="D71" s="49"/>
      <c r="E71" s="49"/>
      <c r="F71" s="46"/>
      <c r="G71" s="46"/>
      <c r="H71" s="86"/>
      <c r="I71" s="86"/>
      <c r="J71" s="86"/>
      <c r="K71" s="86"/>
    </row>
    <row r="72" spans="2:11" ht="12.75" customHeight="1">
      <c r="B72" s="49"/>
      <c r="C72" s="49"/>
      <c r="D72" s="49"/>
      <c r="E72" s="49"/>
      <c r="F72" s="46"/>
      <c r="G72" s="46"/>
      <c r="H72" s="86"/>
      <c r="I72" s="86"/>
      <c r="J72" s="86"/>
      <c r="K72" s="86"/>
    </row>
    <row r="73" spans="2:11" ht="12.75" customHeight="1">
      <c r="B73" s="49"/>
      <c r="C73" s="49"/>
      <c r="D73" s="49"/>
      <c r="E73" s="49"/>
      <c r="F73" s="46"/>
      <c r="G73" s="46"/>
      <c r="H73" s="46"/>
      <c r="I73" s="46"/>
      <c r="J73" s="46"/>
      <c r="K73" s="86"/>
    </row>
    <row r="74" spans="2:11" ht="12.75" customHeight="1">
      <c r="B74" s="49"/>
      <c r="C74" s="49"/>
      <c r="D74" s="49"/>
      <c r="E74" s="49"/>
      <c r="F74" s="46"/>
      <c r="G74" s="46"/>
      <c r="H74" s="46"/>
      <c r="I74" s="46"/>
      <c r="J74" s="46"/>
      <c r="K74" s="46"/>
    </row>
    <row r="75" spans="2:11" ht="12.75" customHeight="1">
      <c r="B75" s="49"/>
      <c r="C75" s="49"/>
      <c r="D75" s="49"/>
      <c r="E75" s="49"/>
      <c r="F75" s="46"/>
      <c r="G75" s="46"/>
      <c r="H75" s="46"/>
      <c r="I75" s="46"/>
      <c r="J75" s="46"/>
      <c r="K75" s="46"/>
    </row>
    <row r="76" spans="2:11" ht="12.75" customHeight="1">
      <c r="B76" s="49"/>
      <c r="C76" s="49"/>
      <c r="D76" s="49"/>
      <c r="E76" s="49"/>
      <c r="F76" s="46"/>
      <c r="G76" s="46"/>
      <c r="H76" s="46"/>
      <c r="I76" s="46"/>
      <c r="J76" s="46"/>
      <c r="K76" s="46"/>
    </row>
    <row r="77" spans="2:11" ht="12.75" customHeight="1">
      <c r="B77" s="49"/>
      <c r="C77" s="49"/>
      <c r="D77" s="49"/>
      <c r="E77" s="49"/>
      <c r="F77" s="46"/>
      <c r="G77" s="46"/>
      <c r="H77" s="46"/>
      <c r="I77" s="46"/>
      <c r="J77" s="46"/>
      <c r="K77" s="46"/>
    </row>
    <row r="78" spans="2:11" ht="12.75" customHeight="1">
      <c r="B78" s="49"/>
      <c r="C78" s="49"/>
      <c r="D78" s="49"/>
      <c r="E78" s="49"/>
      <c r="F78" s="46"/>
      <c r="G78" s="46"/>
      <c r="H78" s="46"/>
      <c r="I78" s="46"/>
      <c r="J78" s="46"/>
      <c r="K78" s="46"/>
    </row>
    <row r="79" spans="2:11" ht="12.75" customHeight="1">
      <c r="B79" s="49"/>
      <c r="C79" s="49"/>
      <c r="D79" s="49"/>
      <c r="E79" s="49"/>
      <c r="F79" s="46"/>
      <c r="G79" s="46"/>
      <c r="H79" s="46"/>
      <c r="I79" s="46"/>
      <c r="J79" s="46"/>
      <c r="K79" s="46"/>
    </row>
    <row r="80" spans="2:11" ht="12.75" customHeight="1">
      <c r="B80" s="49"/>
      <c r="C80" s="49"/>
      <c r="D80" s="49"/>
      <c r="E80" s="49"/>
      <c r="F80" s="46"/>
      <c r="G80" s="46"/>
      <c r="H80" s="46"/>
      <c r="I80" s="46"/>
      <c r="J80" s="46"/>
    </row>
    <row r="81" spans="2:18" ht="12.75" customHeight="1">
      <c r="B81" s="49"/>
      <c r="C81" s="49"/>
      <c r="D81" s="49"/>
      <c r="E81" s="49"/>
      <c r="F81" s="46"/>
      <c r="G81" s="46"/>
      <c r="H81" s="46"/>
      <c r="I81" s="46"/>
      <c r="J81" s="46"/>
    </row>
    <row r="82" spans="2:18" ht="12.75" customHeight="1">
      <c r="B82" s="49"/>
      <c r="C82" s="49"/>
      <c r="D82" s="49"/>
      <c r="E82" s="49"/>
      <c r="F82" s="46"/>
      <c r="G82" s="46"/>
      <c r="H82" s="46"/>
      <c r="I82" s="46"/>
      <c r="J82" s="46"/>
    </row>
    <row r="83" spans="2:18" ht="12.75" customHeight="1">
      <c r="B83" s="49"/>
      <c r="C83" s="49"/>
      <c r="D83" s="49"/>
      <c r="E83" s="49"/>
      <c r="F83" s="46"/>
      <c r="G83" s="46"/>
      <c r="H83" s="46"/>
      <c r="I83" s="46"/>
      <c r="J83" s="46"/>
    </row>
    <row r="84" spans="2:18" ht="12.75" customHeight="1">
      <c r="B84" s="49"/>
      <c r="C84" s="49"/>
      <c r="D84" s="49"/>
      <c r="E84" s="49"/>
      <c r="F84" s="46"/>
      <c r="G84" s="46"/>
      <c r="H84" s="46"/>
      <c r="I84" s="46"/>
      <c r="J84" s="46"/>
    </row>
    <row r="85" spans="2:18" ht="12.75" customHeight="1">
      <c r="B85" s="49"/>
      <c r="C85" s="49"/>
      <c r="D85" s="49"/>
      <c r="E85" s="49"/>
      <c r="F85" s="46"/>
      <c r="G85" s="46"/>
      <c r="H85" s="46"/>
      <c r="I85" s="46"/>
      <c r="J85" s="46"/>
    </row>
    <row r="86" spans="2:18" ht="12.75" customHeight="1">
      <c r="B86" s="49"/>
      <c r="C86" s="49"/>
      <c r="D86" s="49"/>
      <c r="E86" s="49"/>
      <c r="F86" s="46"/>
      <c r="G86" s="46"/>
      <c r="H86" s="46"/>
      <c r="I86" s="46"/>
      <c r="J86" s="46"/>
    </row>
    <row r="87" spans="2:18" ht="12.75" customHeight="1">
      <c r="B87" s="49"/>
      <c r="C87" s="49"/>
      <c r="D87" s="49"/>
      <c r="E87" s="49"/>
      <c r="F87" s="46"/>
      <c r="G87" s="46"/>
      <c r="H87" s="46"/>
      <c r="I87" s="46"/>
      <c r="J87" s="46"/>
    </row>
    <row r="88" spans="2:18" ht="12.75" customHeight="1">
      <c r="B88" s="49"/>
      <c r="C88" s="49"/>
      <c r="D88" s="49"/>
      <c r="E88" s="49"/>
      <c r="F88" s="49"/>
      <c r="G88" s="49"/>
      <c r="H88" s="46"/>
      <c r="I88" s="46"/>
      <c r="J88" s="46"/>
    </row>
    <row r="89" spans="2:18" ht="12.75" customHeight="1">
      <c r="B89" s="49"/>
      <c r="C89" s="49"/>
      <c r="D89" s="49"/>
      <c r="E89" s="49"/>
      <c r="F89" s="49"/>
      <c r="G89" s="49"/>
      <c r="H89" s="46"/>
      <c r="I89" s="46"/>
      <c r="J89" s="46"/>
    </row>
    <row r="90" spans="2:18" ht="12.75" customHeight="1">
      <c r="B90" s="49"/>
      <c r="C90" s="49"/>
      <c r="D90" s="49"/>
      <c r="E90" s="49"/>
      <c r="F90" s="49"/>
      <c r="G90" s="49"/>
      <c r="H90" s="46"/>
      <c r="I90" s="46"/>
      <c r="J90" s="46"/>
    </row>
    <row r="91" spans="2:18" ht="12.75" customHeight="1">
      <c r="B91" s="49"/>
      <c r="C91" s="49"/>
      <c r="D91" s="49"/>
      <c r="E91" s="49"/>
      <c r="F91" s="46"/>
      <c r="G91" s="46"/>
      <c r="H91" s="46"/>
      <c r="I91" s="46"/>
      <c r="J91" s="46"/>
    </row>
    <row r="92" spans="2:18" ht="12.75" customHeight="1">
      <c r="B92" s="49"/>
      <c r="C92" s="49"/>
      <c r="D92" s="49"/>
      <c r="E92" s="49"/>
      <c r="F92" s="46"/>
      <c r="G92" s="46"/>
      <c r="H92" s="46"/>
      <c r="I92" s="46"/>
      <c r="J92" s="46"/>
      <c r="L92" s="46"/>
      <c r="M92" s="46"/>
      <c r="N92" s="46"/>
      <c r="O92" s="46"/>
      <c r="P92" s="46"/>
      <c r="Q92" s="46"/>
      <c r="R92" s="46"/>
    </row>
    <row r="93" spans="2:18" ht="12.75" customHeight="1">
      <c r="B93" s="49"/>
      <c r="C93" s="49"/>
      <c r="D93" s="49"/>
      <c r="E93" s="49"/>
      <c r="F93" s="46"/>
      <c r="G93" s="46"/>
      <c r="H93" s="46"/>
      <c r="I93" s="46"/>
      <c r="J93" s="46"/>
      <c r="L93" s="46"/>
      <c r="M93" s="46"/>
      <c r="N93" s="46"/>
      <c r="O93" s="46"/>
      <c r="P93" s="46"/>
      <c r="Q93" s="46"/>
      <c r="R93" s="46"/>
    </row>
    <row r="94" spans="2:18" ht="12.75" customHeight="1">
      <c r="B94" s="49"/>
      <c r="C94" s="49"/>
      <c r="D94" s="49"/>
      <c r="E94" s="49"/>
      <c r="F94" s="46"/>
      <c r="G94" s="46"/>
      <c r="H94" s="46"/>
      <c r="I94" s="46"/>
      <c r="J94" s="46"/>
      <c r="L94" s="46"/>
      <c r="M94" s="46"/>
      <c r="N94" s="46"/>
      <c r="O94" s="46"/>
      <c r="P94" s="46"/>
      <c r="Q94" s="46"/>
      <c r="R94" s="46"/>
    </row>
    <row r="95" spans="2:18" ht="12.75" customHeight="1">
      <c r="B95" s="49"/>
      <c r="C95" s="49"/>
      <c r="D95" s="49"/>
      <c r="E95" s="49"/>
      <c r="F95" s="46"/>
      <c r="G95" s="46"/>
      <c r="H95" s="46"/>
      <c r="I95" s="46"/>
      <c r="J95" s="46"/>
      <c r="L95" s="46"/>
      <c r="M95" s="46"/>
      <c r="N95" s="46"/>
      <c r="O95" s="46"/>
      <c r="P95" s="46"/>
      <c r="Q95" s="46"/>
      <c r="R95" s="46"/>
    </row>
    <row r="96" spans="2:18" ht="12.75" customHeight="1">
      <c r="B96" s="49"/>
      <c r="C96" s="49"/>
      <c r="D96" s="49"/>
      <c r="E96" s="49"/>
      <c r="F96" s="46"/>
      <c r="G96" s="46"/>
      <c r="H96" s="46"/>
      <c r="I96" s="46"/>
      <c r="J96" s="46"/>
      <c r="L96" s="46"/>
      <c r="M96" s="46"/>
      <c r="N96" s="46"/>
      <c r="O96" s="46"/>
      <c r="P96" s="46"/>
      <c r="Q96" s="46"/>
      <c r="R96" s="46"/>
    </row>
    <row r="97" spans="2:18" s="63" customFormat="1" ht="14">
      <c r="B97" s="49"/>
      <c r="C97" s="49"/>
      <c r="D97" s="49"/>
      <c r="E97" s="49"/>
      <c r="F97" s="46"/>
      <c r="G97" s="46"/>
      <c r="H97" s="46"/>
      <c r="I97" s="46"/>
      <c r="J97" s="46"/>
      <c r="K97" s="3"/>
      <c r="L97" s="46"/>
      <c r="M97" s="46"/>
      <c r="N97" s="46"/>
      <c r="O97" s="46"/>
      <c r="P97" s="46"/>
      <c r="Q97" s="46"/>
      <c r="R97" s="46"/>
    </row>
    <row r="98" spans="2:18" s="68" customFormat="1" ht="14">
      <c r="B98" s="49"/>
      <c r="C98" s="49"/>
      <c r="D98" s="49"/>
      <c r="E98" s="49"/>
      <c r="F98" s="46"/>
      <c r="G98" s="46"/>
      <c r="H98" s="46"/>
      <c r="I98" s="46"/>
      <c r="J98" s="46"/>
      <c r="K98" s="3"/>
      <c r="L98" s="46"/>
      <c r="M98" s="46"/>
      <c r="N98" s="46"/>
      <c r="O98" s="46"/>
      <c r="P98" s="46"/>
      <c r="Q98" s="46"/>
      <c r="R98" s="46"/>
    </row>
    <row r="99" spans="2:18" s="68" customFormat="1" ht="14">
      <c r="B99" s="49"/>
      <c r="C99" s="49"/>
      <c r="D99" s="49"/>
      <c r="E99" s="49"/>
      <c r="F99" s="46"/>
      <c r="G99" s="46"/>
      <c r="H99" s="46"/>
      <c r="I99" s="46"/>
      <c r="J99" s="46"/>
      <c r="K99" s="3"/>
      <c r="L99" s="46"/>
      <c r="M99" s="46"/>
      <c r="N99" s="46"/>
      <c r="O99" s="46"/>
      <c r="P99" s="46"/>
      <c r="Q99" s="46"/>
      <c r="R99" s="46"/>
    </row>
    <row r="100" spans="2:18" ht="12.75" customHeight="1">
      <c r="B100" s="49"/>
      <c r="C100" s="49"/>
      <c r="D100" s="49"/>
      <c r="E100" s="49"/>
      <c r="F100" s="46"/>
      <c r="G100" s="46"/>
      <c r="H100" s="46"/>
      <c r="I100" s="46"/>
      <c r="J100" s="46"/>
      <c r="L100" s="46"/>
      <c r="M100" s="46"/>
      <c r="N100" s="46"/>
      <c r="O100" s="46"/>
      <c r="P100" s="46"/>
      <c r="Q100" s="46"/>
      <c r="R100" s="46"/>
    </row>
    <row r="101" spans="2:18" ht="12.75" customHeight="1">
      <c r="B101" s="49"/>
      <c r="C101" s="49"/>
      <c r="D101" s="49"/>
      <c r="E101" s="49"/>
      <c r="F101" s="46"/>
      <c r="G101" s="46"/>
      <c r="H101" s="46"/>
      <c r="I101" s="46"/>
      <c r="J101" s="46"/>
      <c r="L101" s="46"/>
      <c r="M101" s="46"/>
      <c r="N101" s="46"/>
      <c r="O101" s="46"/>
      <c r="P101" s="46"/>
      <c r="Q101" s="46"/>
      <c r="R101" s="46"/>
    </row>
    <row r="102" spans="2:18" ht="12.75" customHeight="1">
      <c r="B102" s="49"/>
      <c r="C102" s="49"/>
      <c r="D102" s="49"/>
      <c r="E102" s="49"/>
      <c r="F102" s="46"/>
      <c r="G102" s="46"/>
      <c r="H102" s="46"/>
      <c r="I102" s="46"/>
      <c r="J102" s="46"/>
      <c r="L102" s="46"/>
      <c r="M102" s="46"/>
      <c r="N102" s="46"/>
      <c r="O102" s="46"/>
      <c r="P102" s="46"/>
      <c r="Q102" s="46"/>
      <c r="R102" s="46"/>
    </row>
    <row r="103" spans="2:18" ht="12.75" customHeight="1">
      <c r="B103" s="49"/>
      <c r="C103" s="49"/>
      <c r="D103" s="49"/>
      <c r="E103" s="49"/>
      <c r="F103" s="46"/>
      <c r="G103" s="46"/>
      <c r="H103" s="46"/>
      <c r="I103" s="46"/>
      <c r="J103" s="46"/>
      <c r="L103" s="46"/>
      <c r="M103" s="46"/>
      <c r="N103" s="46"/>
      <c r="O103" s="46"/>
      <c r="P103" s="46"/>
      <c r="Q103" s="46"/>
      <c r="R103" s="46"/>
    </row>
    <row r="104" spans="2:18" ht="12.75" customHeight="1">
      <c r="B104" s="49"/>
      <c r="C104" s="49"/>
      <c r="D104" s="49"/>
      <c r="E104" s="49"/>
      <c r="F104" s="46"/>
      <c r="G104" s="46"/>
      <c r="H104" s="46"/>
      <c r="I104" s="46"/>
      <c r="J104" s="46"/>
      <c r="L104" s="46"/>
      <c r="M104" s="46"/>
      <c r="N104" s="46"/>
      <c r="O104" s="46"/>
      <c r="P104" s="46"/>
      <c r="Q104" s="46"/>
      <c r="R104" s="46"/>
    </row>
    <row r="105" spans="2:18" ht="12.75" customHeight="1">
      <c r="B105" s="49"/>
      <c r="C105" s="49"/>
      <c r="D105" s="49"/>
      <c r="E105" s="49"/>
      <c r="F105" s="46"/>
      <c r="G105" s="46"/>
      <c r="H105" s="46"/>
      <c r="I105" s="46"/>
      <c r="J105" s="46"/>
      <c r="L105" s="46"/>
      <c r="M105" s="46"/>
      <c r="N105" s="46"/>
      <c r="O105" s="46"/>
      <c r="P105" s="46"/>
      <c r="Q105" s="46"/>
      <c r="R105" s="46"/>
    </row>
    <row r="106" spans="2:18" ht="12.75" customHeight="1">
      <c r="B106" s="49"/>
      <c r="C106" s="49"/>
      <c r="D106" s="49"/>
      <c r="E106" s="49"/>
      <c r="F106" s="46"/>
      <c r="G106" s="46"/>
      <c r="H106" s="46"/>
      <c r="I106" s="46"/>
      <c r="J106" s="46"/>
      <c r="L106" s="46"/>
      <c r="M106" s="46"/>
      <c r="N106" s="46"/>
      <c r="O106" s="46"/>
      <c r="P106" s="46"/>
      <c r="Q106" s="46"/>
      <c r="R106" s="46"/>
    </row>
    <row r="107" spans="2:18" ht="12.75" customHeight="1">
      <c r="H107" s="46"/>
      <c r="I107" s="46"/>
      <c r="J107" s="46"/>
      <c r="L107" s="46"/>
      <c r="M107" s="46"/>
      <c r="N107" s="46"/>
      <c r="O107" s="46"/>
      <c r="P107" s="46"/>
      <c r="Q107" s="46"/>
      <c r="R107" s="46"/>
    </row>
    <row r="108" spans="2:18" ht="12.75" customHeight="1">
      <c r="H108" s="46"/>
      <c r="I108" s="46"/>
      <c r="J108" s="46"/>
      <c r="L108" s="46"/>
      <c r="M108" s="46"/>
      <c r="N108" s="46"/>
      <c r="O108" s="46"/>
      <c r="P108" s="46"/>
      <c r="Q108" s="46"/>
      <c r="R108" s="46"/>
    </row>
    <row r="109" spans="2:18" ht="12.75" customHeight="1">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G12" sqref="G12"/>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143</v>
      </c>
    </row>
    <row r="4" spans="2:17" ht="12.75" customHeight="1">
      <c r="B4" s="4" t="s">
        <v>122</v>
      </c>
      <c r="C4" s="35"/>
      <c r="D4" s="35"/>
      <c r="E4" s="35"/>
      <c r="F4" s="36"/>
      <c r="G4" s="35"/>
      <c r="H4" s="36" t="s">
        <v>123</v>
      </c>
      <c r="I4" s="35"/>
      <c r="J4" s="35"/>
      <c r="K4" s="35"/>
      <c r="L4" s="35"/>
      <c r="M4" s="35"/>
      <c r="N4" s="35"/>
      <c r="O4" s="35"/>
      <c r="P4" s="35"/>
      <c r="Q4" s="35"/>
    </row>
    <row r="5" spans="2:17" ht="12.75" customHeight="1">
      <c r="B5" s="3" t="s">
        <v>124</v>
      </c>
    </row>
    <row r="7" spans="2:17" s="64" customFormat="1" ht="12.75" customHeight="1">
      <c r="B7" s="67"/>
      <c r="D7" s="67"/>
      <c r="E7" s="67"/>
      <c r="F7" s="67"/>
    </row>
    <row r="8" spans="2:17" s="64" customFormat="1" ht="12.75" customHeight="1">
      <c r="B8" s="67"/>
      <c r="C8" s="67"/>
      <c r="E8" s="67"/>
    </row>
    <row r="9" spans="2:17" s="66" customFormat="1" ht="12.75" customHeight="1">
      <c r="B9" s="62" t="s">
        <v>125</v>
      </c>
      <c r="C9" s="68" t="s">
        <v>128</v>
      </c>
      <c r="D9" s="68" t="s">
        <v>129</v>
      </c>
      <c r="E9" s="68" t="s">
        <v>131</v>
      </c>
      <c r="F9" s="68" t="s">
        <v>130</v>
      </c>
      <c r="G9" s="68" t="s">
        <v>151</v>
      </c>
      <c r="H9" s="68" t="s">
        <v>153</v>
      </c>
      <c r="I9" s="68" t="s">
        <v>148</v>
      </c>
      <c r="J9" s="68" t="s">
        <v>147</v>
      </c>
      <c r="K9" s="68" t="s">
        <v>152</v>
      </c>
      <c r="L9" s="68" t="s">
        <v>156</v>
      </c>
    </row>
    <row r="10" spans="2:17" s="66" customFormat="1" ht="12.75" customHeight="1">
      <c r="B10" s="69" t="s">
        <v>88</v>
      </c>
      <c r="C10" s="70" t="s">
        <v>31</v>
      </c>
      <c r="D10" s="71" t="s">
        <v>29</v>
      </c>
      <c r="E10" s="71" t="s">
        <v>37</v>
      </c>
      <c r="F10" s="71" t="s">
        <v>35</v>
      </c>
      <c r="G10" s="71" t="s">
        <v>36</v>
      </c>
      <c r="H10" s="71" t="s">
        <v>146</v>
      </c>
      <c r="I10" s="71" t="s">
        <v>118</v>
      </c>
      <c r="J10" s="71" t="s">
        <v>120</v>
      </c>
      <c r="K10" s="71" t="s">
        <v>33</v>
      </c>
      <c r="L10" s="71" t="s">
        <v>38</v>
      </c>
    </row>
    <row r="11" spans="2:17" s="66" customFormat="1" ht="12.75" customHeight="1" thickBot="1">
      <c r="B11" s="72" t="s">
        <v>126</v>
      </c>
      <c r="C11" s="73" t="s">
        <v>127</v>
      </c>
      <c r="D11" s="73" t="s">
        <v>127</v>
      </c>
      <c r="E11" s="73" t="s">
        <v>127</v>
      </c>
      <c r="F11" s="73" t="s">
        <v>127</v>
      </c>
      <c r="G11" s="73" t="s">
        <v>127</v>
      </c>
      <c r="H11" s="73" t="s">
        <v>127</v>
      </c>
      <c r="I11" s="73" t="s">
        <v>127</v>
      </c>
      <c r="J11" s="73" t="s">
        <v>127</v>
      </c>
      <c r="K11" s="73" t="s">
        <v>127</v>
      </c>
      <c r="L11" s="73" t="s">
        <v>127</v>
      </c>
    </row>
    <row r="12" spans="2:17" s="66" customFormat="1" ht="12.75" customHeight="1">
      <c r="B12" s="74" t="s">
        <v>103</v>
      </c>
      <c r="C12" s="75">
        <v>94.6</v>
      </c>
      <c r="D12" s="75">
        <v>79.2</v>
      </c>
      <c r="E12" s="75">
        <v>74</v>
      </c>
      <c r="G12" s="75">
        <v>0</v>
      </c>
      <c r="H12" s="75">
        <v>56.97</v>
      </c>
      <c r="I12" s="75">
        <v>0</v>
      </c>
      <c r="J12" s="75">
        <v>0</v>
      </c>
      <c r="K12" s="75">
        <v>0</v>
      </c>
      <c r="L12" s="75">
        <v>0</v>
      </c>
    </row>
    <row r="13" spans="2:17" s="66" customFormat="1" ht="12.75" customHeight="1">
      <c r="B13" s="74" t="s">
        <v>157</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78"/>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topLeftCell="A5" zoomScaleNormal="100" zoomScaleSheetLayoutView="100" workbookViewId="0">
      <selection activeCell="C16" sqref="C16"/>
    </sheetView>
  </sheetViews>
  <sheetFormatPr baseColWidth="10" defaultColWidth="9.19921875" defaultRowHeight="14"/>
  <cols>
    <col min="1" max="1" width="2.59765625" customWidth="1"/>
    <col min="2" max="2" width="24.796875" bestFit="1" customWidth="1"/>
    <col min="3" max="3" width="39.59765625"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169</v>
      </c>
      <c r="G8" s="10" t="s">
        <v>7</v>
      </c>
      <c r="H8" s="95" t="s">
        <v>163</v>
      </c>
      <c r="I8" s="95" t="s">
        <v>164</v>
      </c>
      <c r="J8" s="95" t="s">
        <v>165</v>
      </c>
      <c r="K8" s="95" t="s">
        <v>166</v>
      </c>
      <c r="L8" s="95" t="s">
        <v>167</v>
      </c>
      <c r="M8" s="95" t="s">
        <v>2223</v>
      </c>
      <c r="N8" s="95" t="s">
        <v>168</v>
      </c>
      <c r="O8" s="218" t="s">
        <v>576</v>
      </c>
    </row>
    <row r="9" spans="2:15" ht="15" thickBot="1">
      <c r="B9" s="37" t="s">
        <v>132</v>
      </c>
      <c r="C9" s="38"/>
      <c r="D9" s="38"/>
      <c r="E9" s="39"/>
      <c r="F9" s="38"/>
      <c r="G9" s="40"/>
      <c r="H9" s="38"/>
      <c r="I9" s="38"/>
      <c r="J9" s="38"/>
      <c r="K9" s="38"/>
      <c r="L9" s="38"/>
      <c r="M9" s="38"/>
      <c r="N9" s="38"/>
    </row>
    <row r="10" spans="2:15" ht="15" thickBot="1">
      <c r="B10" s="41" t="s">
        <v>25</v>
      </c>
      <c r="C10" s="42"/>
      <c r="D10" s="42"/>
      <c r="E10" s="42"/>
      <c r="F10" s="219"/>
      <c r="G10" s="43"/>
      <c r="H10" s="42"/>
      <c r="I10" s="42"/>
      <c r="J10" s="42"/>
      <c r="K10" s="42"/>
      <c r="L10" s="42"/>
      <c r="M10" s="42"/>
      <c r="N10" s="42"/>
    </row>
    <row r="11" spans="2:15">
      <c r="B11" s="96" t="s">
        <v>66</v>
      </c>
      <c r="C11" s="97" t="s">
        <v>67</v>
      </c>
      <c r="D11" s="96" t="s">
        <v>133</v>
      </c>
      <c r="E11" s="96" t="s">
        <v>31</v>
      </c>
      <c r="F11" s="96"/>
      <c r="G11" s="98">
        <v>1</v>
      </c>
      <c r="H11" s="96"/>
      <c r="I11" s="96"/>
      <c r="J11" s="96"/>
      <c r="K11" s="96"/>
      <c r="L11" s="96"/>
      <c r="M11" s="96"/>
      <c r="N11" s="96"/>
    </row>
    <row r="12" spans="2:15">
      <c r="B12" s="96" t="s">
        <v>68</v>
      </c>
      <c r="C12" s="97" t="s">
        <v>69</v>
      </c>
      <c r="D12" s="96" t="s">
        <v>134</v>
      </c>
      <c r="E12" s="96" t="s">
        <v>29</v>
      </c>
      <c r="F12" s="96"/>
      <c r="G12" s="98">
        <v>1</v>
      </c>
      <c r="H12" s="96"/>
      <c r="I12" s="96"/>
      <c r="J12" s="96"/>
      <c r="K12" s="96"/>
      <c r="L12" s="96"/>
      <c r="M12" s="96"/>
      <c r="N12" s="96"/>
    </row>
    <row r="13" spans="2:15">
      <c r="B13" s="96" t="s">
        <v>72</v>
      </c>
      <c r="C13" s="97" t="s">
        <v>73</v>
      </c>
      <c r="D13" s="96" t="s">
        <v>137</v>
      </c>
      <c r="E13" s="96" t="s">
        <v>36</v>
      </c>
      <c r="F13" s="96"/>
      <c r="G13" s="98">
        <v>1</v>
      </c>
      <c r="H13" s="96"/>
      <c r="I13" s="96"/>
      <c r="J13" s="96"/>
      <c r="K13" s="96"/>
      <c r="L13" s="96"/>
      <c r="M13" s="96"/>
      <c r="N13" s="96"/>
    </row>
    <row r="14" spans="2:15">
      <c r="B14" s="96" t="s">
        <v>78</v>
      </c>
      <c r="C14" s="97" t="s">
        <v>79</v>
      </c>
      <c r="D14" s="96" t="s">
        <v>140</v>
      </c>
      <c r="E14" s="96" t="s">
        <v>35</v>
      </c>
      <c r="F14" s="96"/>
      <c r="G14" s="98">
        <v>1</v>
      </c>
      <c r="H14" s="96"/>
      <c r="I14" s="96"/>
      <c r="J14" s="96"/>
      <c r="K14" s="96"/>
      <c r="L14" s="96"/>
      <c r="M14" s="96"/>
      <c r="N14" s="96"/>
    </row>
    <row r="15" spans="2:15">
      <c r="B15" s="99" t="s">
        <v>80</v>
      </c>
      <c r="C15" s="100" t="s">
        <v>81</v>
      </c>
      <c r="D15" s="99" t="s">
        <v>141</v>
      </c>
      <c r="E15" s="99" t="s">
        <v>118</v>
      </c>
      <c r="F15" s="99"/>
      <c r="G15" s="98">
        <v>1</v>
      </c>
      <c r="H15" s="96"/>
      <c r="I15" s="96"/>
      <c r="J15" s="96"/>
      <c r="K15" s="96"/>
      <c r="L15" s="96"/>
      <c r="M15" s="96"/>
      <c r="N15" s="96"/>
    </row>
    <row r="16" spans="2:15">
      <c r="B16" s="99" t="s">
        <v>82</v>
      </c>
      <c r="C16" s="99" t="s">
        <v>154</v>
      </c>
      <c r="D16" s="99" t="s">
        <v>142</v>
      </c>
      <c r="E16" s="99" t="s">
        <v>120</v>
      </c>
      <c r="F16" s="99"/>
      <c r="G16" s="98">
        <v>1</v>
      </c>
      <c r="H16" s="96"/>
      <c r="I16" s="96"/>
      <c r="J16" s="96"/>
      <c r="K16" s="96"/>
      <c r="L16" s="96"/>
      <c r="M16" s="96"/>
      <c r="N16" s="96"/>
    </row>
    <row r="17" spans="1:96">
      <c r="B17" s="99" t="s">
        <v>145</v>
      </c>
      <c r="C17" s="100" t="s">
        <v>150</v>
      </c>
      <c r="D17" s="99" t="s">
        <v>607</v>
      </c>
      <c r="E17" s="99" t="s">
        <v>146</v>
      </c>
      <c r="F17" s="99"/>
      <c r="G17" s="98">
        <v>1</v>
      </c>
      <c r="H17" s="96"/>
      <c r="I17" s="96"/>
      <c r="J17" s="96"/>
      <c r="K17" s="96"/>
      <c r="L17" s="96"/>
      <c r="M17" s="96"/>
      <c r="N17" s="96"/>
    </row>
    <row r="18" spans="1:96">
      <c r="B18" s="96" t="s">
        <v>74</v>
      </c>
      <c r="C18" s="97" t="s">
        <v>75</v>
      </c>
      <c r="D18" s="96" t="s">
        <v>138</v>
      </c>
      <c r="E18" s="96" t="s">
        <v>33</v>
      </c>
      <c r="F18" s="96"/>
      <c r="G18" s="98">
        <v>1</v>
      </c>
      <c r="H18" s="96"/>
      <c r="I18" s="96"/>
      <c r="J18" s="96"/>
      <c r="K18" s="96"/>
      <c r="L18" s="96"/>
      <c r="M18" s="96"/>
      <c r="N18" s="96"/>
    </row>
    <row r="19" spans="1:96">
      <c r="B19" s="96" t="s">
        <v>76</v>
      </c>
      <c r="C19" s="96" t="s">
        <v>77</v>
      </c>
      <c r="D19" s="96" t="s">
        <v>139</v>
      </c>
      <c r="E19" s="101" t="s">
        <v>38</v>
      </c>
      <c r="F19" s="99"/>
      <c r="G19" s="104">
        <v>1</v>
      </c>
      <c r="H19" s="99"/>
      <c r="I19" s="96"/>
      <c r="J19" s="96"/>
      <c r="K19" s="96"/>
      <c r="L19" s="96"/>
      <c r="M19" s="96"/>
      <c r="N19" s="96"/>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96" t="s">
        <v>70</v>
      </c>
      <c r="C20" s="96" t="s">
        <v>71</v>
      </c>
      <c r="D20" s="96" t="s">
        <v>135</v>
      </c>
      <c r="E20" s="101" t="s">
        <v>37</v>
      </c>
      <c r="F20" s="99"/>
      <c r="G20" s="104">
        <v>1</v>
      </c>
      <c r="H20" s="99"/>
      <c r="I20" s="96"/>
      <c r="J20" s="96"/>
      <c r="K20" s="96"/>
      <c r="L20" s="96"/>
      <c r="M20" s="96"/>
      <c r="N20" s="96"/>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96" t="s">
        <v>191</v>
      </c>
      <c r="C21" s="97" t="s">
        <v>192</v>
      </c>
      <c r="D21" s="96" t="s">
        <v>193</v>
      </c>
      <c r="E21" s="101" t="s">
        <v>182</v>
      </c>
      <c r="F21" s="99"/>
      <c r="G21" s="104">
        <v>1</v>
      </c>
      <c r="H21" s="99"/>
      <c r="I21" s="96"/>
      <c r="J21" s="96"/>
      <c r="K21" s="96"/>
      <c r="L21" s="96"/>
      <c r="M21" s="96"/>
      <c r="N21" s="96"/>
    </row>
    <row r="22" spans="1:96">
      <c r="B22" s="96" t="s">
        <v>194</v>
      </c>
      <c r="C22" s="97" t="s">
        <v>195</v>
      </c>
      <c r="D22" s="96" t="s">
        <v>196</v>
      </c>
      <c r="E22" s="101" t="s">
        <v>180</v>
      </c>
      <c r="F22" s="99"/>
      <c r="G22" s="104">
        <v>1</v>
      </c>
      <c r="H22" s="99"/>
      <c r="I22" s="96"/>
      <c r="J22" s="96"/>
      <c r="K22" s="96"/>
      <c r="L22" s="96"/>
      <c r="M22" s="96"/>
      <c r="N22" s="96"/>
    </row>
    <row r="23" spans="1:96">
      <c r="B23" s="99" t="s">
        <v>197</v>
      </c>
      <c r="C23" s="100" t="s">
        <v>198</v>
      </c>
      <c r="D23" s="99" t="s">
        <v>199</v>
      </c>
      <c r="E23" s="101" t="s">
        <v>184</v>
      </c>
      <c r="F23" s="99"/>
      <c r="G23" s="104">
        <v>1</v>
      </c>
      <c r="H23" s="99"/>
      <c r="I23" s="96"/>
      <c r="J23" s="96"/>
      <c r="K23" s="96"/>
      <c r="L23" s="96"/>
      <c r="M23" s="96"/>
      <c r="N23" s="96"/>
    </row>
    <row r="24" spans="1:96" s="59" customFormat="1">
      <c r="B24" s="96" t="s">
        <v>200</v>
      </c>
      <c r="C24" s="97" t="s">
        <v>201</v>
      </c>
      <c r="D24" s="96" t="s">
        <v>202</v>
      </c>
      <c r="E24" s="101" t="s">
        <v>183</v>
      </c>
      <c r="F24" s="99"/>
      <c r="G24" s="104">
        <v>1</v>
      </c>
      <c r="H24" s="99"/>
      <c r="I24" s="96"/>
      <c r="J24" s="96"/>
      <c r="K24" s="96"/>
      <c r="L24" s="96"/>
      <c r="M24" s="96"/>
      <c r="N24" s="96"/>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06" t="s">
        <v>210</v>
      </c>
      <c r="C25" s="106" t="s">
        <v>211</v>
      </c>
      <c r="D25" s="106" t="s">
        <v>212</v>
      </c>
      <c r="E25" s="107" t="s">
        <v>213</v>
      </c>
      <c r="F25" s="106"/>
      <c r="G25" s="108">
        <v>1</v>
      </c>
      <c r="H25" s="108" t="s">
        <v>30</v>
      </c>
      <c r="I25" s="108" t="s">
        <v>30</v>
      </c>
      <c r="J25" s="108" t="s">
        <v>30</v>
      </c>
      <c r="K25" s="108" t="s">
        <v>30</v>
      </c>
      <c r="L25" s="108" t="s">
        <v>30</v>
      </c>
      <c r="M25" s="108" t="s">
        <v>30</v>
      </c>
      <c r="N25" s="10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99" t="s">
        <v>30</v>
      </c>
      <c r="C26" s="99" t="s">
        <v>211</v>
      </c>
      <c r="D26" s="99" t="s">
        <v>214</v>
      </c>
      <c r="E26" s="101" t="s">
        <v>30</v>
      </c>
      <c r="F26" s="99"/>
      <c r="G26" s="102" t="s">
        <v>30</v>
      </c>
      <c r="H26" s="102">
        <v>0</v>
      </c>
      <c r="I26" s="102">
        <v>0</v>
      </c>
      <c r="J26" s="102">
        <v>0</v>
      </c>
      <c r="K26" s="102">
        <v>0</v>
      </c>
      <c r="L26" s="102">
        <v>0.1</v>
      </c>
      <c r="M26" s="102">
        <v>1</v>
      </c>
      <c r="N26" s="103">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99" t="s">
        <v>203</v>
      </c>
      <c r="C27" s="99" t="s">
        <v>204</v>
      </c>
      <c r="D27" s="99" t="s">
        <v>205</v>
      </c>
      <c r="E27" s="101" t="s">
        <v>181</v>
      </c>
      <c r="F27" s="99"/>
      <c r="G27" s="102">
        <v>1</v>
      </c>
      <c r="H27" s="102" t="s">
        <v>30</v>
      </c>
      <c r="I27" s="102" t="s">
        <v>30</v>
      </c>
      <c r="J27" s="102" t="s">
        <v>30</v>
      </c>
      <c r="K27" s="102" t="s">
        <v>30</v>
      </c>
      <c r="L27" s="102" t="s">
        <v>30</v>
      </c>
      <c r="M27" s="102" t="s">
        <v>30</v>
      </c>
      <c r="N27" s="103">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99" t="s">
        <v>30</v>
      </c>
      <c r="C28" s="99" t="s">
        <v>204</v>
      </c>
      <c r="D28" s="99" t="s">
        <v>206</v>
      </c>
      <c r="E28" s="101" t="s">
        <v>30</v>
      </c>
      <c r="F28" s="99"/>
      <c r="G28" s="102" t="s">
        <v>30</v>
      </c>
      <c r="H28" s="102">
        <v>0</v>
      </c>
      <c r="I28" s="102">
        <v>0</v>
      </c>
      <c r="J28" s="102">
        <v>0</v>
      </c>
      <c r="K28" s="102">
        <v>0</v>
      </c>
      <c r="L28" s="102">
        <v>0.1</v>
      </c>
      <c r="M28" s="102">
        <v>1</v>
      </c>
      <c r="N28" s="103">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99" t="s">
        <v>207</v>
      </c>
      <c r="C29" s="99" t="s">
        <v>208</v>
      </c>
      <c r="D29" s="99" t="s">
        <v>607</v>
      </c>
      <c r="E29" s="101" t="s">
        <v>179</v>
      </c>
      <c r="F29" s="99"/>
      <c r="G29" s="102">
        <v>1</v>
      </c>
      <c r="H29" s="102" t="s">
        <v>30</v>
      </c>
      <c r="I29" s="102" t="s">
        <v>30</v>
      </c>
      <c r="J29" s="102" t="s">
        <v>30</v>
      </c>
      <c r="K29" s="102" t="s">
        <v>30</v>
      </c>
      <c r="L29" s="102" t="s">
        <v>30</v>
      </c>
      <c r="M29" s="102" t="s">
        <v>30</v>
      </c>
      <c r="N29" s="103">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99" t="s">
        <v>30</v>
      </c>
      <c r="C30" s="99" t="s">
        <v>208</v>
      </c>
      <c r="D30" s="99" t="s">
        <v>205</v>
      </c>
      <c r="E30" s="101" t="s">
        <v>30</v>
      </c>
      <c r="F30" s="99"/>
      <c r="G30" s="102" t="s">
        <v>30</v>
      </c>
      <c r="H30" s="102">
        <v>0</v>
      </c>
      <c r="I30" s="102">
        <v>0</v>
      </c>
      <c r="J30" s="102">
        <v>0.05</v>
      </c>
      <c r="K30" s="102">
        <v>0.1</v>
      </c>
      <c r="L30" s="102">
        <v>0.1</v>
      </c>
      <c r="M30" s="102">
        <v>1</v>
      </c>
      <c r="N30" s="103">
        <v>1</v>
      </c>
    </row>
    <row r="31" spans="1:96">
      <c r="B31" s="99" t="s">
        <v>30</v>
      </c>
      <c r="C31" s="99" t="s">
        <v>208</v>
      </c>
      <c r="D31" s="99" t="s">
        <v>206</v>
      </c>
      <c r="E31" s="101" t="s">
        <v>30</v>
      </c>
      <c r="F31" s="99"/>
      <c r="G31" s="102" t="s">
        <v>30</v>
      </c>
      <c r="H31" s="102">
        <v>0</v>
      </c>
      <c r="I31" s="102">
        <v>0</v>
      </c>
      <c r="J31" s="102">
        <v>0</v>
      </c>
      <c r="K31" s="102">
        <v>0</v>
      </c>
      <c r="L31" s="102">
        <v>0.1</v>
      </c>
      <c r="M31" s="102">
        <v>1</v>
      </c>
      <c r="N31" s="103">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99" t="str">
        <f>Proc!D54</f>
        <v>FT-ELCH2G</v>
      </c>
      <c r="C32" s="99" t="str">
        <f>Proc!E54</f>
        <v>Fuel Technology Hydrogen ELC</v>
      </c>
      <c r="D32" s="99" t="s">
        <v>504</v>
      </c>
      <c r="E32" s="101" t="s">
        <v>501</v>
      </c>
      <c r="F32" s="99"/>
      <c r="G32" s="102">
        <v>1</v>
      </c>
      <c r="H32" s="102"/>
      <c r="I32" s="102"/>
      <c r="J32" s="102"/>
      <c r="K32" s="102"/>
      <c r="L32" s="102"/>
      <c r="M32" s="102"/>
      <c r="N32" s="103"/>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Q217"/>
  <sheetViews>
    <sheetView showGridLines="0" tabSelected="1" zoomScale="113" zoomScaleNormal="100" workbookViewId="0">
      <pane ySplit="9" topLeftCell="A40" activePane="bottomLeft" state="frozen"/>
      <selection activeCell="G12" sqref="G12"/>
      <selection pane="bottomLeft" activeCell="C45" sqref="C45"/>
    </sheetView>
  </sheetViews>
  <sheetFormatPr baseColWidth="10" defaultColWidth="9.19921875" defaultRowHeight="12.75" customHeight="1"/>
  <cols>
    <col min="1" max="1" width="18.3984375" style="3" customWidth="1"/>
    <col min="2" max="2" width="18.19921875" style="3" customWidth="1"/>
    <col min="3" max="3" width="59.59765625" style="3" customWidth="1"/>
    <col min="4" max="4" width="16" style="3" customWidth="1"/>
    <col min="5" max="5" width="17.3984375" style="3" customWidth="1"/>
    <col min="6" max="6" width="16.796875" style="3" customWidth="1"/>
    <col min="7" max="7" width="9.796875" style="68" customWidth="1"/>
    <col min="8" max="8" width="7.19921875" style="3" customWidth="1"/>
    <col min="9" max="9" width="9.59765625" style="3" customWidth="1"/>
    <col min="10" max="10" width="9.3984375" style="68" customWidth="1"/>
    <col min="11" max="11" width="7.19921875" style="3" customWidth="1"/>
    <col min="12" max="12" width="12.796875" style="3" customWidth="1"/>
    <col min="13" max="13" width="12" style="68" bestFit="1" customWidth="1"/>
    <col min="14" max="15" width="12" style="3" bestFit="1" customWidth="1"/>
    <col min="16" max="16" width="10.3984375" style="3" customWidth="1"/>
    <col min="17" max="17" width="12" style="3" bestFit="1" customWidth="1"/>
    <col min="18" max="18" width="12" style="68" bestFit="1" customWidth="1"/>
    <col min="19" max="20" width="12" style="3" bestFit="1" customWidth="1"/>
    <col min="21" max="21" width="9.19921875" style="68" customWidth="1"/>
    <col min="22" max="22" width="13" style="68" bestFit="1" customWidth="1"/>
    <col min="23" max="23" width="11.19921875" style="3" bestFit="1" customWidth="1"/>
    <col min="24" max="24" width="9.19921875" style="3" bestFit="1" customWidth="1"/>
    <col min="25" max="25" width="8.3984375" style="3" customWidth="1"/>
    <col min="26" max="26" width="12.3984375" style="3" bestFit="1" customWidth="1"/>
    <col min="27" max="27" width="7.19921875" style="68" customWidth="1"/>
    <col min="28" max="28" width="7.19921875" style="3" customWidth="1"/>
    <col min="29" max="29" width="9.19921875" style="3"/>
    <col min="30" max="30" width="9.19921875" style="3" customWidth="1"/>
    <col min="31" max="31" width="9.19921875" style="68" customWidth="1"/>
    <col min="32" max="35" width="9.19921875" style="3"/>
    <col min="36" max="36" width="10.3984375" style="3" bestFit="1" customWidth="1"/>
    <col min="37" max="37" width="25.796875" style="3" customWidth="1"/>
    <col min="38" max="38" width="18" style="3" customWidth="1"/>
    <col min="39" max="39" width="9.19921875" style="3"/>
    <col min="40" max="40" width="27.59765625" style="3" customWidth="1"/>
    <col min="41" max="16384" width="9.19921875" style="3"/>
  </cols>
  <sheetData>
    <row r="1" spans="1:41" s="2" customFormat="1" ht="36" customHeight="1">
      <c r="A1" s="1"/>
      <c r="B1" s="27"/>
      <c r="C1" s="105" t="s">
        <v>702</v>
      </c>
      <c r="D1"/>
      <c r="E1" s="28"/>
      <c r="F1" s="28"/>
      <c r="G1" s="28"/>
      <c r="H1" s="28"/>
      <c r="I1" s="28"/>
      <c r="J1" s="28"/>
      <c r="K1" s="28"/>
      <c r="L1" s="28"/>
      <c r="M1" s="28"/>
      <c r="N1" s="28"/>
      <c r="O1" s="28"/>
      <c r="P1" s="28"/>
      <c r="Q1" s="28"/>
      <c r="R1" s="28"/>
      <c r="S1" s="28"/>
      <c r="T1" s="28"/>
      <c r="U1" s="28"/>
      <c r="V1" s="28"/>
      <c r="W1" s="28"/>
      <c r="X1" s="28"/>
      <c r="Y1" s="28"/>
      <c r="Z1" s="28"/>
      <c r="AA1" s="28"/>
      <c r="AB1" s="28"/>
      <c r="AC1" s="29"/>
      <c r="AD1" s="29"/>
      <c r="AE1" s="29"/>
      <c r="AF1" s="29"/>
      <c r="AG1" s="29"/>
      <c r="AH1" s="29"/>
      <c r="AI1" s="29"/>
      <c r="AJ1" s="29"/>
      <c r="AK1" s="29"/>
      <c r="AL1" s="29"/>
      <c r="AM1" s="29"/>
      <c r="AN1" s="29"/>
      <c r="AO1" s="29"/>
    </row>
    <row r="2" spans="1:41" ht="12.75" customHeight="1">
      <c r="B2" s="25"/>
      <c r="C2" s="25"/>
      <c r="I2" s="25"/>
      <c r="J2" s="25"/>
      <c r="K2" s="25"/>
      <c r="L2" s="25"/>
      <c r="M2" s="25"/>
      <c r="N2" s="25"/>
      <c r="O2" s="26"/>
      <c r="P2" s="25"/>
      <c r="Q2" s="25"/>
      <c r="R2" s="25"/>
      <c r="S2" s="25"/>
      <c r="T2" s="25"/>
      <c r="U2" s="25"/>
      <c r="V2" s="25"/>
      <c r="W2" s="25"/>
      <c r="X2" s="25"/>
      <c r="Y2" s="25"/>
      <c r="Z2" s="25"/>
      <c r="AA2" s="25"/>
      <c r="AB2" s="25"/>
      <c r="AC2" s="25"/>
      <c r="AF2" s="25"/>
      <c r="AG2" s="25"/>
      <c r="AH2" s="25"/>
      <c r="AI2" s="25"/>
      <c r="AJ2" s="25"/>
      <c r="AK2" s="25"/>
      <c r="AL2" s="25"/>
      <c r="AM2" s="25"/>
      <c r="AN2" s="25"/>
      <c r="AO2" s="25"/>
    </row>
    <row r="3" spans="1:41" ht="12.75" customHeight="1">
      <c r="B3" s="4" t="s">
        <v>0</v>
      </c>
      <c r="C3" s="5" t="s">
        <v>2217</v>
      </c>
      <c r="I3" s="25"/>
      <c r="J3" s="25"/>
      <c r="K3" s="220"/>
      <c r="L3" s="25"/>
      <c r="M3" s="25"/>
      <c r="N3" s="30"/>
      <c r="O3" s="26"/>
      <c r="P3" s="25"/>
      <c r="Q3" s="25"/>
      <c r="R3" s="25"/>
      <c r="S3" s="30"/>
      <c r="T3" s="30"/>
      <c r="U3" s="30"/>
      <c r="V3" s="30"/>
      <c r="W3" s="25"/>
      <c r="X3" s="25"/>
      <c r="Y3" s="25"/>
      <c r="Z3" s="25"/>
      <c r="AA3" s="25"/>
      <c r="AB3" s="25"/>
      <c r="AC3" s="25"/>
      <c r="AF3" s="25"/>
      <c r="AG3" s="25"/>
      <c r="AH3" s="25"/>
      <c r="AI3" s="25"/>
      <c r="AJ3" s="25"/>
      <c r="AK3" s="25"/>
      <c r="AL3" s="25"/>
      <c r="AM3" s="25"/>
      <c r="AN3" s="25"/>
      <c r="AO3" s="25"/>
    </row>
    <row r="4" spans="1:41"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92"/>
      <c r="AF4" s="25"/>
      <c r="AG4" s="85"/>
      <c r="AH4" s="25"/>
      <c r="AI4" s="25"/>
      <c r="AJ4" s="25"/>
      <c r="AK4" s="25"/>
      <c r="AL4" s="25"/>
      <c r="AM4" s="25"/>
      <c r="AN4" s="25"/>
      <c r="AO4" s="25"/>
    </row>
    <row r="5" spans="1:41" ht="12.75" customHeight="1">
      <c r="B5" s="25"/>
      <c r="C5" s="25"/>
      <c r="D5" s="25"/>
      <c r="E5" s="25"/>
      <c r="F5" s="25"/>
      <c r="G5" s="25"/>
      <c r="H5" s="25"/>
      <c r="I5" s="25"/>
      <c r="J5" s="25"/>
      <c r="K5" s="25"/>
      <c r="L5" s="25"/>
      <c r="M5" s="25"/>
      <c r="N5" s="25"/>
      <c r="O5" s="25"/>
      <c r="P5" s="25"/>
      <c r="Q5" s="25"/>
      <c r="R5" s="25"/>
      <c r="S5" s="25"/>
      <c r="T5" s="25"/>
      <c r="U5" s="25"/>
      <c r="V5" s="25"/>
      <c r="W5" s="31"/>
      <c r="X5" s="31"/>
      <c r="Y5" s="25"/>
      <c r="Z5" s="25"/>
      <c r="AA5" s="25"/>
      <c r="AB5" s="25"/>
      <c r="AC5" s="25"/>
      <c r="AD5" s="25"/>
      <c r="AE5" s="25"/>
      <c r="AF5" s="25"/>
      <c r="AG5" s="80"/>
      <c r="AH5" s="81"/>
      <c r="AI5" s="25"/>
      <c r="AJ5" s="25"/>
      <c r="AK5" s="25"/>
      <c r="AL5" s="25"/>
      <c r="AM5" s="25"/>
      <c r="AN5" s="25"/>
      <c r="AO5" s="25"/>
    </row>
    <row r="6" spans="1:41" ht="12.75" customHeight="1">
      <c r="B6" s="25"/>
      <c r="C6" s="25"/>
      <c r="D6" s="25"/>
      <c r="E6" s="25"/>
      <c r="G6" s="7"/>
      <c r="AA6" s="25"/>
      <c r="AB6" s="25"/>
      <c r="AC6" s="25"/>
      <c r="AD6" s="25"/>
      <c r="AE6" s="25"/>
      <c r="AF6" s="25"/>
      <c r="AG6" s="82"/>
      <c r="AH6" s="83"/>
      <c r="AI6" s="25"/>
      <c r="AJ6" s="25"/>
      <c r="AK6" s="25"/>
      <c r="AL6" s="25"/>
      <c r="AM6" s="25"/>
      <c r="AN6" s="25"/>
      <c r="AO6" s="25"/>
    </row>
    <row r="7" spans="1:41" s="13" customFormat="1" ht="26" customHeight="1">
      <c r="A7" s="3"/>
      <c r="B7"/>
      <c r="C7"/>
      <c r="D7"/>
      <c r="E7"/>
      <c r="F7"/>
      <c r="G7"/>
      <c r="H7"/>
      <c r="I7"/>
      <c r="J7"/>
      <c r="L7"/>
      <c r="M7"/>
      <c r="N7"/>
      <c r="O7"/>
      <c r="P7"/>
      <c r="Q7"/>
      <c r="R7"/>
      <c r="S7"/>
      <c r="T7"/>
      <c r="U7"/>
      <c r="AA7"/>
      <c r="AB7"/>
      <c r="AC7"/>
      <c r="AD7"/>
      <c r="AE7"/>
      <c r="AF7"/>
      <c r="AG7"/>
      <c r="AH7"/>
      <c r="AI7"/>
      <c r="AJ7"/>
      <c r="AK7"/>
      <c r="AL7"/>
      <c r="AM7"/>
      <c r="AN7"/>
    </row>
    <row r="8" spans="1:41" s="2" customFormat="1" ht="25" customHeight="1">
      <c r="A8" s="3"/>
      <c r="B8"/>
      <c r="C8"/>
      <c r="D8"/>
      <c r="E8"/>
      <c r="F8"/>
      <c r="G8"/>
      <c r="H8"/>
      <c r="I8"/>
      <c r="J8"/>
      <c r="K8"/>
      <c r="L8"/>
      <c r="M8"/>
      <c r="N8"/>
      <c r="O8"/>
      <c r="P8"/>
      <c r="Q8"/>
      <c r="R8"/>
      <c r="S8"/>
      <c r="T8"/>
      <c r="U8"/>
      <c r="V8"/>
      <c r="W8"/>
      <c r="X8"/>
      <c r="Y8"/>
      <c r="Z8"/>
      <c r="AA8"/>
      <c r="AB8"/>
      <c r="AC8"/>
      <c r="AD8"/>
      <c r="AE8"/>
      <c r="AF8"/>
      <c r="AG8"/>
      <c r="AH8"/>
      <c r="AI8"/>
      <c r="AJ8"/>
      <c r="AK8"/>
      <c r="AL8"/>
      <c r="AM8"/>
      <c r="AN8"/>
    </row>
    <row r="9" spans="1:41" ht="12" customHeight="1">
      <c r="A9" s="68"/>
      <c r="B9"/>
      <c r="C9"/>
      <c r="D9"/>
      <c r="E9"/>
      <c r="F9"/>
      <c r="G9"/>
      <c r="H9"/>
      <c r="I9"/>
      <c r="J9"/>
      <c r="K9"/>
      <c r="L9"/>
      <c r="M9"/>
      <c r="N9"/>
      <c r="O9"/>
      <c r="P9"/>
      <c r="Q9"/>
      <c r="R9"/>
      <c r="S9"/>
      <c r="T9"/>
      <c r="U9"/>
      <c r="V9"/>
      <c r="W9"/>
      <c r="X9"/>
      <c r="Y9"/>
      <c r="Z9"/>
      <c r="AA9"/>
      <c r="AB9"/>
      <c r="AC9"/>
      <c r="AD9"/>
      <c r="AE9"/>
      <c r="AF9"/>
      <c r="AG9"/>
      <c r="AH9"/>
      <c r="AI9"/>
      <c r="AJ9"/>
      <c r="AK9"/>
      <c r="AL9"/>
      <c r="AM9"/>
      <c r="AN9"/>
    </row>
    <row r="10" spans="1:41" s="68" customFormat="1" ht="12" customHeight="1">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row>
    <row r="11" spans="1:41" s="68" customFormat="1" ht="12.75" customHeight="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row>
    <row r="12" spans="1:41" s="68" customFormat="1" ht="12.75" customHeight="1">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row>
    <row r="13" spans="1:41" s="68" customFormat="1" ht="12.75" customHeight="1">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row>
    <row r="14" spans="1:41" s="68" customFormat="1" ht="12.75" customHeight="1">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row>
    <row r="15" spans="1:41" s="68" customFormat="1" ht="12.75" customHeight="1">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row>
    <row r="16" spans="1:41" s="68" customFormat="1" ht="12.75" customHeight="1">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row>
    <row r="17" spans="2:40" s="68" customFormat="1" ht="12.75" customHeight="1">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row>
    <row r="18" spans="2:40" s="68" customFormat="1" ht="12.75" customHeight="1">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row>
    <row r="19" spans="2:40" s="68" customFormat="1" ht="12.75" customHeight="1">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row>
    <row r="20" spans="2:40" s="68" customFormat="1" ht="12.75" customHeight="1">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row>
    <row r="21" spans="2:40" s="68" customFormat="1" ht="12.75" customHeight="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row>
    <row r="22" spans="2:40" s="68" customFormat="1" ht="12.75" customHeight="1">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row>
    <row r="23" spans="2:40" s="68" customFormat="1" ht="12.75" customHeight="1">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row>
    <row r="24" spans="2:40" s="68" customFormat="1" ht="12.75" customHeight="1">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row>
    <row r="25" spans="2:40" s="68" customFormat="1" ht="12.75" customHeight="1">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row>
    <row r="26" spans="2:40" s="68" customFormat="1" ht="12.75" customHeight="1">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row>
    <row r="27" spans="2:40" s="68" customFormat="1" ht="12.75" customHeight="1">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row>
    <row r="28" spans="2:40" s="68" customFormat="1" ht="12.75" customHeight="1">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row>
    <row r="29" spans="2:40" s="68" customFormat="1" ht="12.75" customHeight="1">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row>
    <row r="30" spans="2:40" s="68" customFormat="1" ht="12.75" customHeight="1">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row>
    <row r="31" spans="2:40" s="68" customFormat="1" ht="12.75" customHeight="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row>
    <row r="32" spans="2:40" s="68" customFormat="1" ht="12.75" customHeight="1">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row>
    <row r="33" spans="1:40" s="68" customFormat="1" ht="12.75" customHeight="1">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row>
    <row r="34" spans="1:40" s="68" customFormat="1" ht="12.75" customHeight="1">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row>
    <row r="35" spans="1:40" s="68" customFormat="1" ht="12.75" customHeight="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row>
    <row r="36" spans="1:40" s="68" customFormat="1" ht="12.75" customHeight="1">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row>
    <row r="37" spans="1:40" s="68" customFormat="1" ht="12.75" customHeight="1">
      <c r="B37" s="3"/>
      <c r="C37" s="3"/>
      <c r="D37" s="3"/>
      <c r="E37" s="3"/>
      <c r="F37" s="3"/>
      <c r="H37" s="3"/>
      <c r="I37" s="3"/>
      <c r="K37" s="3"/>
      <c r="L37" s="3"/>
      <c r="N37" s="3"/>
      <c r="O37" s="3"/>
      <c r="P37" s="3"/>
      <c r="Q37" s="3"/>
      <c r="S37" s="3"/>
      <c r="T37" s="3"/>
      <c r="W37" s="3"/>
      <c r="X37" s="3"/>
      <c r="Y37" s="3"/>
      <c r="Z37" s="3"/>
      <c r="AB37" s="3"/>
    </row>
    <row r="38" spans="1:40" s="68" customFormat="1" ht="12.75" customHeight="1">
      <c r="B38" s="3"/>
      <c r="C38" s="3"/>
      <c r="D38" s="3"/>
      <c r="E38" s="3"/>
      <c r="F38" s="3"/>
      <c r="H38" s="3"/>
      <c r="I38" s="3"/>
      <c r="K38" s="3"/>
      <c r="L38" s="3"/>
      <c r="N38" s="3"/>
      <c r="O38" s="3"/>
      <c r="P38" s="3"/>
      <c r="Q38" s="3"/>
      <c r="S38" s="3"/>
      <c r="T38" s="3"/>
      <c r="W38" s="3"/>
      <c r="X38" s="3"/>
      <c r="Y38" s="3"/>
      <c r="Z38" s="3"/>
      <c r="AB38" s="3"/>
    </row>
    <row r="39" spans="1:40" s="68" customFormat="1" ht="12.75" customHeight="1">
      <c r="B39" s="3"/>
      <c r="C39" s="3"/>
      <c r="D39" s="3"/>
      <c r="E39" s="3"/>
      <c r="F39" s="3"/>
      <c r="H39" s="3"/>
      <c r="I39" s="3"/>
      <c r="K39" s="3"/>
      <c r="L39" s="3"/>
      <c r="N39" s="3"/>
      <c r="O39" s="3"/>
      <c r="P39" s="3"/>
      <c r="Q39" s="3"/>
      <c r="S39" s="3"/>
      <c r="T39" s="3"/>
      <c r="W39" s="3"/>
      <c r="X39" s="3"/>
      <c r="Y39" s="3"/>
      <c r="Z39" s="3"/>
      <c r="AB39" s="3"/>
    </row>
    <row r="40" spans="1:40" s="68" customFormat="1" ht="12.75" customHeight="1">
      <c r="B40" s="3"/>
      <c r="C40" s="3"/>
      <c r="D40" s="3"/>
      <c r="E40" s="3"/>
      <c r="F40" s="3"/>
      <c r="H40" s="3"/>
      <c r="I40" s="3"/>
      <c r="K40" s="3"/>
      <c r="L40" s="3"/>
      <c r="N40" s="3"/>
      <c r="O40" s="3"/>
      <c r="P40" s="3"/>
      <c r="Q40" s="3"/>
      <c r="S40" s="3"/>
      <c r="T40" s="3"/>
      <c r="W40" s="3"/>
      <c r="X40" s="3"/>
      <c r="Y40" s="3"/>
      <c r="Z40" s="3"/>
      <c r="AB40" s="3"/>
    </row>
    <row r="41" spans="1:40" s="68" customFormat="1" ht="12.75" customHeight="1">
      <c r="B41" s="3"/>
      <c r="C41" s="3"/>
      <c r="D41" s="3"/>
      <c r="E41" s="3"/>
      <c r="F41" s="3"/>
      <c r="H41" s="3"/>
      <c r="I41" s="3"/>
      <c r="K41" s="3"/>
      <c r="L41" s="3"/>
      <c r="N41" s="3"/>
      <c r="O41" s="3"/>
      <c r="P41" s="3"/>
      <c r="Q41" s="3"/>
      <c r="S41" s="3"/>
      <c r="T41" s="3"/>
      <c r="W41" s="3"/>
      <c r="X41" s="3"/>
      <c r="Y41" s="3"/>
      <c r="Z41" s="3"/>
      <c r="AB41" s="3"/>
    </row>
    <row r="42" spans="1:40" s="68" customFormat="1" ht="12.75" customHeight="1">
      <c r="B42" s="3"/>
      <c r="C42" s="3"/>
      <c r="D42" s="3"/>
      <c r="E42" s="3"/>
      <c r="F42" s="3"/>
      <c r="H42" s="3"/>
      <c r="I42" s="3"/>
      <c r="K42" s="3"/>
      <c r="L42" s="3"/>
      <c r="N42" s="3"/>
      <c r="O42" s="3"/>
      <c r="P42" s="3"/>
      <c r="Q42" s="3"/>
      <c r="S42" s="3"/>
      <c r="T42" s="3"/>
      <c r="W42" s="3"/>
      <c r="X42" s="3"/>
      <c r="Y42" s="3"/>
      <c r="Z42" s="3"/>
      <c r="AB42" s="3"/>
    </row>
    <row r="43" spans="1:40" s="68" customFormat="1" ht="12.75" customHeight="1">
      <c r="B43" s="27"/>
      <c r="C43" s="105" t="s">
        <v>702</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9"/>
      <c r="AD43" s="29"/>
      <c r="AE43" s="29"/>
      <c r="AF43" s="29"/>
      <c r="AG43" s="29"/>
      <c r="AH43" s="29"/>
      <c r="AI43" s="29"/>
      <c r="AJ43" s="29"/>
      <c r="AK43" s="29"/>
      <c r="AL43" s="29"/>
      <c r="AM43" s="29"/>
    </row>
    <row r="44" spans="1:40" s="68" customFormat="1" ht="12.75" customHeight="1">
      <c r="B44" s="25"/>
      <c r="C44" s="25"/>
      <c r="I44" s="25"/>
      <c r="J44" s="25"/>
      <c r="K44" s="25"/>
      <c r="L44" s="25"/>
      <c r="M44" s="25"/>
      <c r="N44" s="25"/>
      <c r="O44" s="26"/>
      <c r="P44" s="25"/>
      <c r="Q44" s="25"/>
      <c r="R44" s="25"/>
      <c r="S44" s="25"/>
      <c r="T44" s="25"/>
      <c r="U44" s="25"/>
      <c r="V44" s="25"/>
      <c r="W44" s="25"/>
      <c r="X44" s="25"/>
      <c r="Y44" s="25"/>
      <c r="Z44" s="25"/>
      <c r="AA44" s="25"/>
      <c r="AB44" s="25"/>
      <c r="AC44" s="25"/>
      <c r="AF44" s="25"/>
      <c r="AG44" s="25"/>
      <c r="AH44" s="25"/>
      <c r="AI44" s="25"/>
      <c r="AJ44" s="25"/>
      <c r="AK44" s="25"/>
      <c r="AL44" s="25"/>
      <c r="AM44" s="25"/>
    </row>
    <row r="45" spans="1:40" s="68" customFormat="1" ht="12.75" customHeight="1">
      <c r="B45" s="4" t="s">
        <v>0</v>
      </c>
      <c r="C45" s="5" t="s">
        <v>703</v>
      </c>
      <c r="W45" s="25"/>
      <c r="X45" s="25"/>
      <c r="Y45" s="25"/>
      <c r="Z45" s="25"/>
      <c r="AA45" s="25"/>
      <c r="AB45" s="25"/>
      <c r="AC45" s="25"/>
      <c r="AF45" s="25"/>
      <c r="AG45" s="25"/>
      <c r="AH45" s="25"/>
      <c r="AI45" s="25"/>
      <c r="AJ45" s="25"/>
      <c r="AK45" s="25"/>
      <c r="AL45" s="25"/>
      <c r="AM45" s="25"/>
    </row>
    <row r="46" spans="1:40" ht="12.75" customHeight="1">
      <c r="A46" s="68"/>
      <c r="B46" s="25"/>
      <c r="C46" s="25"/>
      <c r="D46" s="25"/>
      <c r="E46" s="25"/>
      <c r="F46" s="25"/>
      <c r="G46" s="25"/>
      <c r="H46" s="25"/>
      <c r="W46" s="25"/>
      <c r="X46" s="25"/>
      <c r="Y46" s="25"/>
      <c r="Z46" s="25"/>
      <c r="AA46" s="25"/>
      <c r="AB46" s="25"/>
      <c r="AC46" s="92"/>
      <c r="AD46" s="68"/>
      <c r="AF46" s="25"/>
      <c r="AG46" s="85"/>
      <c r="AH46" s="25"/>
      <c r="AI46" s="25"/>
      <c r="AJ46" s="25"/>
      <c r="AK46" s="25"/>
      <c r="AL46" s="25"/>
      <c r="AM46" s="25"/>
    </row>
    <row r="47" spans="1:40" ht="12.75" customHeight="1">
      <c r="A47" s="68"/>
      <c r="B47" s="25"/>
      <c r="C47" s="25"/>
      <c r="D47" s="25"/>
      <c r="E47" s="25"/>
      <c r="F47" s="25"/>
      <c r="G47" s="25"/>
      <c r="H47" s="25"/>
      <c r="I47" s="25"/>
      <c r="J47" s="25"/>
      <c r="K47" s="25"/>
      <c r="L47" s="25"/>
      <c r="M47" s="25"/>
      <c r="N47" s="25"/>
      <c r="O47" s="25"/>
      <c r="P47" s="25"/>
      <c r="Q47" s="25"/>
      <c r="R47" s="25"/>
      <c r="S47" s="25"/>
      <c r="T47" s="25"/>
      <c r="U47" s="25"/>
      <c r="V47" s="25"/>
      <c r="W47" s="31"/>
      <c r="X47" s="31"/>
      <c r="Y47" s="25"/>
      <c r="Z47" s="25"/>
      <c r="AA47" s="25"/>
      <c r="AB47" s="25"/>
      <c r="AC47" s="25"/>
      <c r="AD47" s="25"/>
      <c r="AE47" s="25"/>
      <c r="AF47" s="25"/>
      <c r="AG47" s="80"/>
      <c r="AH47" s="81"/>
      <c r="AI47" s="25"/>
      <c r="AJ47" s="25"/>
      <c r="AK47" s="25"/>
      <c r="AL47" s="25"/>
      <c r="AM47" s="25"/>
    </row>
    <row r="48" spans="1:40" ht="12.75" customHeight="1">
      <c r="A48" s="68"/>
      <c r="B48" s="25"/>
      <c r="C48" s="25"/>
      <c r="D48" s="25"/>
      <c r="E48" s="25"/>
      <c r="F48" s="68"/>
      <c r="G48" s="7" t="s">
        <v>1</v>
      </c>
      <c r="H48" s="68"/>
      <c r="I48" s="32" t="s">
        <v>9</v>
      </c>
      <c r="J48" s="32" t="s">
        <v>2225</v>
      </c>
      <c r="K48" t="s">
        <v>10</v>
      </c>
      <c r="L48" s="33">
        <v>2012</v>
      </c>
      <c r="M48" s="33">
        <v>2015</v>
      </c>
      <c r="N48" s="25">
        <v>2020</v>
      </c>
      <c r="O48" s="33">
        <v>2025</v>
      </c>
      <c r="P48" s="25">
        <v>2030</v>
      </c>
      <c r="Q48" s="33">
        <v>2035</v>
      </c>
      <c r="R48" s="25">
        <v>2040</v>
      </c>
      <c r="S48" s="25">
        <v>2050</v>
      </c>
      <c r="T48" s="25"/>
      <c r="U48" s="25"/>
      <c r="V48" t="s">
        <v>333</v>
      </c>
      <c r="W48" t="s">
        <v>17</v>
      </c>
      <c r="X48" t="s">
        <v>18</v>
      </c>
      <c r="Y48" t="s">
        <v>19</v>
      </c>
      <c r="Z48" t="s">
        <v>20</v>
      </c>
      <c r="AA48" s="25"/>
      <c r="AB48" s="25"/>
      <c r="AC48" s="25"/>
      <c r="AD48" s="25"/>
      <c r="AE48" s="25"/>
      <c r="AF48" s="25"/>
      <c r="AG48" s="82"/>
      <c r="AH48" s="83"/>
      <c r="AI48" s="25"/>
      <c r="AJ48" s="25"/>
      <c r="AK48" s="25"/>
      <c r="AL48" s="25" t="s">
        <v>2230</v>
      </c>
      <c r="AM48" s="25"/>
    </row>
    <row r="49" spans="1:40" ht="12.75" customHeight="1">
      <c r="A49" s="68"/>
      <c r="B49" s="8" t="s">
        <v>2</v>
      </c>
      <c r="C49" s="8" t="s">
        <v>3</v>
      </c>
      <c r="D49" s="8" t="s">
        <v>4</v>
      </c>
      <c r="E49" s="8" t="s">
        <v>5</v>
      </c>
      <c r="F49" s="9" t="s">
        <v>6</v>
      </c>
      <c r="G49" s="8" t="s">
        <v>169</v>
      </c>
      <c r="H49" s="10" t="s">
        <v>7</v>
      </c>
      <c r="I49" s="10" t="s">
        <v>2214</v>
      </c>
      <c r="J49" s="352" t="s">
        <v>8</v>
      </c>
      <c r="K49" s="11" t="s">
        <v>10</v>
      </c>
      <c r="L49" s="10" t="s">
        <v>2216</v>
      </c>
      <c r="M49" s="8" t="s">
        <v>11</v>
      </c>
      <c r="N49" s="8" t="s">
        <v>12</v>
      </c>
      <c r="O49" s="8" t="s">
        <v>13</v>
      </c>
      <c r="P49" s="8" t="s">
        <v>14</v>
      </c>
      <c r="Q49" s="8" t="s">
        <v>149</v>
      </c>
      <c r="R49" s="8" t="s">
        <v>15</v>
      </c>
      <c r="S49" s="8" t="s">
        <v>16</v>
      </c>
      <c r="T49" s="8" t="s">
        <v>2227</v>
      </c>
      <c r="U49" s="8" t="s">
        <v>326</v>
      </c>
      <c r="V49" s="76" t="s">
        <v>2226</v>
      </c>
      <c r="W49" s="12" t="s">
        <v>17</v>
      </c>
      <c r="X49" s="12" t="s">
        <v>18</v>
      </c>
      <c r="Y49" s="12" t="s">
        <v>19</v>
      </c>
      <c r="Z49" s="12" t="s">
        <v>20</v>
      </c>
      <c r="AA49" s="12" t="s">
        <v>701</v>
      </c>
      <c r="AB49" s="12" t="s">
        <v>341</v>
      </c>
      <c r="AC49"/>
      <c r="AD49"/>
      <c r="AE49"/>
      <c r="AF49"/>
      <c r="AG49"/>
      <c r="AH49"/>
      <c r="AI49" s="13"/>
      <c r="AJ49" s="13" t="s">
        <v>334</v>
      </c>
      <c r="AK49" s="13"/>
      <c r="AL49" s="13"/>
      <c r="AM49" s="84"/>
    </row>
    <row r="50" spans="1:40" s="68" customFormat="1" ht="12.75" customHeight="1" thickBot="1">
      <c r="A50" s="25"/>
      <c r="B50" s="14" t="s">
        <v>22</v>
      </c>
      <c r="C50" s="15"/>
      <c r="D50" s="14" t="s">
        <v>23</v>
      </c>
      <c r="E50" s="15"/>
      <c r="F50" s="16"/>
      <c r="G50" s="15"/>
      <c r="H50" s="17"/>
      <c r="I50" s="17"/>
      <c r="J50" s="17"/>
      <c r="K50" s="18"/>
      <c r="L50" s="15" t="s">
        <v>24</v>
      </c>
      <c r="M50" s="15"/>
      <c r="N50" s="17"/>
      <c r="O50" s="17"/>
      <c r="P50" s="17"/>
      <c r="Q50" s="17"/>
      <c r="R50" s="17"/>
      <c r="S50" s="17"/>
      <c r="T50" s="19"/>
      <c r="U50" s="17"/>
      <c r="V50" s="17"/>
      <c r="W50" s="17"/>
      <c r="X50" s="15"/>
      <c r="Y50" s="15"/>
      <c r="Z50" s="15"/>
      <c r="AA50" s="15"/>
      <c r="AB50" s="15"/>
      <c r="AC50"/>
      <c r="AD50"/>
      <c r="AE50"/>
      <c r="AF50"/>
      <c r="AG50"/>
      <c r="AH50"/>
      <c r="AI50" s="2"/>
      <c r="AK50" s="2"/>
      <c r="AL50" s="2"/>
      <c r="AM50" s="2"/>
    </row>
    <row r="51" spans="1:40" s="68" customFormat="1" ht="12.75" customHeight="1" thickBot="1">
      <c r="A51" s="25"/>
      <c r="B51" s="20" t="s">
        <v>25</v>
      </c>
      <c r="C51" s="20"/>
      <c r="D51" s="20"/>
      <c r="E51" s="20"/>
      <c r="F51" s="21"/>
      <c r="G51" s="20"/>
      <c r="H51" s="22"/>
      <c r="I51" s="22"/>
      <c r="J51" s="22"/>
      <c r="K51" s="22"/>
      <c r="L51" s="20" t="s">
        <v>26</v>
      </c>
      <c r="M51" s="20"/>
      <c r="N51" s="20" t="s">
        <v>26</v>
      </c>
      <c r="O51" s="20" t="s">
        <v>26</v>
      </c>
      <c r="P51" s="20" t="s">
        <v>26</v>
      </c>
      <c r="Q51" s="20" t="s">
        <v>26</v>
      </c>
      <c r="R51" s="20" t="s">
        <v>26</v>
      </c>
      <c r="S51" s="20" t="s">
        <v>26</v>
      </c>
      <c r="T51" s="23" t="s">
        <v>26</v>
      </c>
      <c r="U51" s="214"/>
      <c r="V51" s="20" t="s">
        <v>562</v>
      </c>
      <c r="W51" s="20" t="s">
        <v>562</v>
      </c>
      <c r="X51" s="20" t="s">
        <v>563</v>
      </c>
      <c r="Y51" s="20" t="s">
        <v>27</v>
      </c>
      <c r="Z51" s="20" t="s">
        <v>27</v>
      </c>
      <c r="AA51" s="20"/>
      <c r="AB51" s="20" t="s">
        <v>27</v>
      </c>
      <c r="AC51"/>
      <c r="AD51"/>
      <c r="AE51"/>
      <c r="AF51"/>
      <c r="AG51"/>
      <c r="AH51"/>
      <c r="AL51" s="68" t="s">
        <v>724</v>
      </c>
    </row>
    <row r="52" spans="1:40" ht="15" customHeight="1">
      <c r="A52" s="25"/>
      <c r="B52" s="332" t="str">
        <f>"ET"&amp;RIGHT(E52,3)&amp;RIGHT(C52,3)&amp;LEFT(C52,2)&amp;"1E"</f>
        <v>ETBGA-80GN1E</v>
      </c>
      <c r="C52" s="333" t="s">
        <v>1926</v>
      </c>
      <c r="D52" s="332" t="s">
        <v>2170</v>
      </c>
      <c r="E52" s="334" t="s">
        <v>36</v>
      </c>
      <c r="F52" s="334" t="str">
        <f>F57</f>
        <v>HETC</v>
      </c>
      <c r="G52" s="334" t="s">
        <v>564</v>
      </c>
      <c r="H52" s="335">
        <f>RIGHT(C52,2)/100</f>
        <v>0.8</v>
      </c>
      <c r="I52" s="336" t="str">
        <f>IF(INDEX(ELC_TechsR_DHC!$C$3:$AM$138,MATCH($AL52,ELC_TechsR_DHC!$B$3:$B$138,0),MATCH(I$48,ELC_TechsR_DHC!$C$1:$Q$1,0)) &gt; 0, INDEX(ELC_TechsR_DHC!$C$3:$AM$138,MATCH($AL52,ELC_TechsR_DHC!$B$3:$B$138,0),MATCH(I$48,ELC_TechsR_DHC!$C$1:$Q$1,0)), "" )</f>
        <v/>
      </c>
      <c r="J52" s="336" t="str">
        <f>IF(INDEX(ELC_TechsR_DHC!$C$3:$AM$138,MATCH($AL52,ELC_TechsR_DHC!$B$3:$B$138,0),MATCH(J$48,ELC_TechsR_DHC!$C$1:$Q$1,0)) &gt; 0, INDEX(ELC_TechsR_DHC!$C$3:$AM$138,MATCH($AL52,ELC_TechsR_DHC!$B$3:$B$138,0),MATCH(J$48,ELC_TechsR_DHC!$C$1:$Q$1,0)), "" )</f>
        <v/>
      </c>
      <c r="K52" s="336" t="str">
        <f>IF(INDEX(ELC_TechsR_DHC!$C$3:$AM$138,MATCH($AL52,ELC_TechsR_DHC!$B$3:$B$138,0),MATCH(K$48,ELC_TechsR_DHC!$C$1:$Q$1,0)) &gt; 0, INDEX(ELC_TechsR_DHC!$C$3:$AM$138,MATCH($AL52,ELC_TechsR_DHC!$B$3:$B$138,0),MATCH(K$48,ELC_TechsR_DHC!$C$1:$Q$1,0)), "" )</f>
        <v/>
      </c>
      <c r="L52" s="332">
        <f>INDEX('15'!$C$3:$AS$240,MATCH($AN52,'15'!$C$3:$C$240,0),MATCH(L$48,'15'!$C$4:$AS$4,0))</f>
        <v>192</v>
      </c>
      <c r="M52" s="332">
        <f>INDEX('15'!$C$3:$AS$240,MATCH($AN52,'15'!$C$3:$C$240,0),MATCH(M$48,'15'!$C$4:$AS$4,0))</f>
        <v>208.46</v>
      </c>
      <c r="N52" s="332">
        <f>INDEX('15'!$C$3:$AS$240,MATCH($AN52,'15'!$C$3:$C$240,0),MATCH(N$48,'15'!$C$4:$AS$4,0))</f>
        <v>202.98</v>
      </c>
      <c r="O52" s="332">
        <f>INDEX('15'!$C$3:$AS$240,MATCH($AN52,'15'!$C$3:$C$240,0),MATCH(O$48,'15'!$C$4:$AS$4,0))</f>
        <v>175.55</v>
      </c>
      <c r="P52" s="332">
        <f>INDEX('15'!$C$3:$AS$240,MATCH($AN52,'15'!$C$3:$C$240,0),MATCH(P$48,'15'!$C$4:$AS$4,0))</f>
        <v>148.12</v>
      </c>
      <c r="Q52" s="332">
        <f>INDEX('15'!$C$3:$AS$240,MATCH($AN52,'15'!$C$3:$C$240,0),MATCH(Q$48,'15'!$C$4:$AS$4,0))</f>
        <v>120.69</v>
      </c>
      <c r="R52" s="332">
        <f>INDEX('15'!$C$3:$AS$240,MATCH($AN52,'15'!$C$3:$C$240,0),MATCH(R$48,'15'!$C$4:$AS$4,0))</f>
        <v>93.26</v>
      </c>
      <c r="S52" s="332">
        <f>INDEX('15'!$C$3:$AS$240,MATCH($AN52,'15'!$C$3:$C$240,0),MATCH(S$48,'15'!$C$4:$AS$4,0))</f>
        <v>38.4</v>
      </c>
      <c r="T52" s="332"/>
      <c r="U52" s="332"/>
      <c r="V52" s="337">
        <f>INDEX(ELC_TechsR_DHC!$C$3:$AM$138,MATCH($AL52,ELC_TechsR_DHC!$B$3:$B$138,0),MATCH(V$48,ELC_TechsR_DHC!$C$2:$AM$2,0))/7.45</f>
        <v>0.06</v>
      </c>
      <c r="W52" s="337">
        <f>INDEX(ELC_TechsR_DHC!$C$3:$AM$138,MATCH($AL52,ELC_TechsR_DHC!$B$3:$B$138,0),MATCH(W$48,ELC_TechsR_DHC!$C$2:$AM$2,0))/7.45</f>
        <v>2E-3</v>
      </c>
      <c r="X52" s="337">
        <f>INDEX(ELC_TechsR_DHC!$C$3:$AM$138,MATCH($AL52,ELC_TechsR_DHC!$B$3:$B$138,0),MATCH(X$48,ELC_TechsR_DHC!$C$2:$AM$2,0))/7.45</f>
        <v>0.30555555555555569</v>
      </c>
      <c r="Y52" s="338">
        <f>INDEX(ELC_TechsR_DHC!$C$3:$AM$138,MATCH($AL52,ELC_TechsR_DHC!$B$3:$B$138,0),MATCH(Y$48,ELC_TechsR_DHC!$C$2:$AM$2,0))</f>
        <v>3.1536000000000002E-2</v>
      </c>
      <c r="Z52" s="335">
        <f>INDEX(ELC_TechsR_DHC!$C$3:$AM$138,MATCH($AL52,ELC_TechsR_DHC!$B$3:$B$138,0),MATCH($Z$48,ELC_TechsR_DHC!$C$2:$AM$2,0))</f>
        <v>0.99</v>
      </c>
      <c r="AA52" s="337"/>
      <c r="AB52" s="337">
        <v>1</v>
      </c>
      <c r="AC52"/>
      <c r="AD52"/>
      <c r="AE52"/>
      <c r="AF52"/>
      <c r="AG52"/>
      <c r="AH52"/>
      <c r="AI52" s="68"/>
      <c r="AJ52" s="2" t="s">
        <v>2224</v>
      </c>
      <c r="AK52" s="68"/>
      <c r="AL52" s="350" t="s">
        <v>517</v>
      </c>
      <c r="AM52" s="68"/>
      <c r="AN52" s="3" t="str">
        <f>D52&amp;C52</f>
        <v>DE5GNR_BO_BGAS_E-80</v>
      </c>
    </row>
    <row r="53" spans="1:40" ht="12.75" customHeight="1">
      <c r="A53" s="25"/>
      <c r="B53" s="332" t="str">
        <f>"ET"&amp;RIGHT(E53,3)&amp;RIGHT(C53,3)&amp;LEFT(C53,2)&amp;"1E"</f>
        <v>ETCOA-80GN1E</v>
      </c>
      <c r="C53" s="333" t="s">
        <v>1902</v>
      </c>
      <c r="D53" s="332" t="s">
        <v>2170</v>
      </c>
      <c r="E53" s="334" t="s">
        <v>31</v>
      </c>
      <c r="F53" s="334" t="s">
        <v>32</v>
      </c>
      <c r="G53" s="334" t="s">
        <v>564</v>
      </c>
      <c r="H53" s="335">
        <f t="shared" ref="H53:H63" si="0">RIGHT(C53,2)/100</f>
        <v>0.8</v>
      </c>
      <c r="I53" s="336" t="str">
        <f>IF(INDEX(ELC_TechsR_DHC!$C$3:$AM$138,MATCH($AL53,ELC_TechsR_DHC!$B$3:$B$138,0),MATCH(I$48,ELC_TechsR_DHC!$C$1:$Q$1,0)) &gt; 0, INDEX(ELC_TechsR_DHC!$C$3:$AM$138,MATCH($AL53,ELC_TechsR_DHC!$B$3:$B$138,0),MATCH(I$48,ELC_TechsR_DHC!$C$1:$Q$1,0)), "" )</f>
        <v/>
      </c>
      <c r="J53" s="336" t="str">
        <f>IF(INDEX(ELC_TechsR_DHC!$C$3:$AM$138,MATCH($AL53,ELC_TechsR_DHC!$B$3:$B$138,0),MATCH(J$48,ELC_TechsR_DHC!$C$1:$Q$1,0)) &gt; 0, INDEX(ELC_TechsR_DHC!$C$3:$AM$138,MATCH($AL53,ELC_TechsR_DHC!$B$3:$B$138,0),MATCH(J$48,ELC_TechsR_DHC!$C$1:$Q$1,0)), "" )</f>
        <v/>
      </c>
      <c r="K53" s="336" t="str">
        <f>IF(INDEX(ELC_TechsR_DHC!$C$3:$AM$138,MATCH($AL53,ELC_TechsR_DHC!$B$3:$B$138,0),MATCH(K$48,ELC_TechsR_DHC!$C$1:$Q$1,0)) &gt; 0, INDEX(ELC_TechsR_DHC!$C$3:$AM$138,MATCH($AL53,ELC_TechsR_DHC!$B$3:$B$138,0),MATCH(K$48,ELC_TechsR_DHC!$C$1:$Q$1,0)), "" )</f>
        <v/>
      </c>
      <c r="L53" s="332">
        <f>INDEX('15'!$C$3:$AS$240,MATCH($AN53,'15'!$C$3:$C$240,0),MATCH(L$48,'15'!$C$4:$AS$4,0))</f>
        <v>493.02</v>
      </c>
      <c r="M53" s="332">
        <f>INDEX('15'!$C$3:$AS$240,MATCH($AN53,'15'!$C$3:$C$240,0),MATCH(M$48,'15'!$C$4:$AS$4,0))</f>
        <v>535.27</v>
      </c>
      <c r="N53" s="332">
        <f>INDEX('15'!$C$3:$AS$240,MATCH($AN53,'15'!$C$3:$C$240,0),MATCH(N$48,'15'!$C$4:$AS$4,0))</f>
        <v>521.19000000000005</v>
      </c>
      <c r="O53" s="332">
        <f>INDEX('15'!$C$3:$AS$240,MATCH($AN53,'15'!$C$3:$C$240,0),MATCH(O$48,'15'!$C$4:$AS$4,0))</f>
        <v>450.76</v>
      </c>
      <c r="P53" s="332">
        <f>INDEX('15'!$C$3:$AS$240,MATCH($AN53,'15'!$C$3:$C$240,0),MATCH(P$48,'15'!$C$4:$AS$4,0))</f>
        <v>380.33</v>
      </c>
      <c r="Q53" s="332">
        <f>INDEX('15'!$C$3:$AS$240,MATCH($AN53,'15'!$C$3:$C$240,0),MATCH(Q$48,'15'!$C$4:$AS$4,0))</f>
        <v>309.89999999999998</v>
      </c>
      <c r="R53" s="332">
        <f>INDEX('15'!$C$3:$AS$240,MATCH($AN53,'15'!$C$3:$C$240,0),MATCH(R$48,'15'!$C$4:$AS$4,0))</f>
        <v>239.46</v>
      </c>
      <c r="S53" s="332">
        <f>INDEX('15'!$C$3:$AS$240,MATCH($AN53,'15'!$C$3:$C$240,0),MATCH(S$48,'15'!$C$4:$AS$4,0))</f>
        <v>98.6</v>
      </c>
      <c r="T53" s="332"/>
      <c r="U53" s="339"/>
      <c r="V53" s="337">
        <f>INDEX(ELC_TechsR_DHC!$C$3:$AM$138,MATCH($AL53,ELC_TechsR_DHC!$B$3:$B$138,0),MATCH(V$48,ELC_TechsR_DHC!$C$2:$AM$2,0))/7.45</f>
        <v>0.06</v>
      </c>
      <c r="W53" s="337">
        <f>INDEX(ELC_TechsR_DHC!$C$3:$AM$138,MATCH($AL53,ELC_TechsR_DHC!$B$3:$B$138,0),MATCH(W$48,ELC_TechsR_DHC!$C$2:$AM$2,0))/7.45</f>
        <v>2E-3</v>
      </c>
      <c r="X53" s="337">
        <f>INDEX(ELC_TechsR_DHC!$C$3:$AM$138,MATCH($AL53,ELC_TechsR_DHC!$B$3:$B$138,0),MATCH(X$48,ELC_TechsR_DHC!$C$2:$AM$2,0))/7.45</f>
        <v>0.30555555555555569</v>
      </c>
      <c r="Y53" s="338">
        <f>INDEX(ELC_TechsR_DHC!$C$3:$AM$138,MATCH($AL53,ELC_TechsR_DHC!$B$3:$B$138,0),MATCH(Y$48,ELC_TechsR_DHC!$C$2:$AM$2,0))</f>
        <v>3.1536000000000002E-2</v>
      </c>
      <c r="Z53" s="335">
        <f>INDEX(ELC_TechsR_DHC!$C$3:$AM$138,MATCH($AL53,ELC_TechsR_DHC!$B$3:$B$138,0),MATCH($Z$48,ELC_TechsR_DHC!$C$2:$AM$2,0))</f>
        <v>0.99</v>
      </c>
      <c r="AA53" s="337"/>
      <c r="AB53" s="337">
        <v>1</v>
      </c>
      <c r="AC53"/>
      <c r="AD53"/>
      <c r="AE53"/>
      <c r="AF53"/>
      <c r="AG53"/>
      <c r="AH53"/>
      <c r="AI53" s="68"/>
      <c r="AJ53" s="2" t="s">
        <v>2224</v>
      </c>
      <c r="AK53" s="68"/>
      <c r="AL53" s="350" t="str">
        <f>AL57</f>
        <v>EHBHNGADHCN1</v>
      </c>
      <c r="AM53" s="68"/>
      <c r="AN53" s="68" t="str">
        <f t="shared" ref="AN53:AN116" si="1">D53&amp;C53</f>
        <v>DE5GNR_BO_COAL_E-80</v>
      </c>
    </row>
    <row r="54" spans="1:40" s="68" customFormat="1" ht="12.75" customHeight="1">
      <c r="A54" s="25"/>
      <c r="B54" s="332" t="str">
        <f>"ET"&amp;RIGHT(E54,3)&amp;RIGHT(C54,3)&amp;LEFT(C54,2)&amp;"1E"</f>
        <v>ETLCC-80GN1E</v>
      </c>
      <c r="C54" s="333" t="s">
        <v>1893</v>
      </c>
      <c r="D54" s="332" t="s">
        <v>2170</v>
      </c>
      <c r="E54" s="334" t="s">
        <v>28</v>
      </c>
      <c r="F54" s="334" t="s">
        <v>32</v>
      </c>
      <c r="G54" s="334" t="s">
        <v>564</v>
      </c>
      <c r="H54" s="335">
        <f t="shared" si="0"/>
        <v>0.8</v>
      </c>
      <c r="I54" s="336" t="str">
        <f>IF(INDEX(ELC_TechsR_DHC!$C$3:$AM$138,MATCH($AL54,ELC_TechsR_DHC!$B$3:$B$138,0),MATCH(I$48,ELC_TechsR_DHC!$C$1:$Q$1,0)) &gt; 0, INDEX(ELC_TechsR_DHC!$C$3:$AM$138,MATCH($AL54,ELC_TechsR_DHC!$B$3:$B$138,0),MATCH(I$48,ELC_TechsR_DHC!$C$1:$Q$1,0)), "" )</f>
        <v/>
      </c>
      <c r="J54" s="336" t="str">
        <f>IF(INDEX(ELC_TechsR_DHC!$C$3:$AM$138,MATCH($AL54,ELC_TechsR_DHC!$B$3:$B$138,0),MATCH(J$48,ELC_TechsR_DHC!$C$1:$Q$1,0)) &gt; 0, INDEX(ELC_TechsR_DHC!$C$3:$AM$138,MATCH($AL54,ELC_TechsR_DHC!$B$3:$B$138,0),MATCH(J$48,ELC_TechsR_DHC!$C$1:$Q$1,0)), "" )</f>
        <v/>
      </c>
      <c r="K54" s="336" t="str">
        <f>IF(INDEX(ELC_TechsR_DHC!$C$3:$AM$138,MATCH($AL54,ELC_TechsR_DHC!$B$3:$B$138,0),MATCH(K$48,ELC_TechsR_DHC!$C$1:$Q$1,0)) &gt; 0, INDEX(ELC_TechsR_DHC!$C$3:$AM$138,MATCH($AL54,ELC_TechsR_DHC!$B$3:$B$138,0),MATCH(K$48,ELC_TechsR_DHC!$C$1:$Q$1,0)), "" )</f>
        <v/>
      </c>
      <c r="L54" s="332">
        <f>INDEX('15'!$C$3:$AS$240,MATCH($AN54,'15'!$C$3:$C$240,0),MATCH(L$48,'15'!$C$4:$AS$4,0))</f>
        <v>15.25</v>
      </c>
      <c r="M54" s="332">
        <f>INDEX('15'!$C$3:$AS$240,MATCH($AN54,'15'!$C$3:$C$240,0),MATCH(M$48,'15'!$C$4:$AS$4,0))</f>
        <v>16.559999999999999</v>
      </c>
      <c r="N54" s="332">
        <f>INDEX('15'!$C$3:$AS$240,MATCH($AN54,'15'!$C$3:$C$240,0),MATCH(N$48,'15'!$C$4:$AS$4,0))</f>
        <v>16.12</v>
      </c>
      <c r="O54" s="332">
        <f>INDEX('15'!$C$3:$AS$240,MATCH($AN54,'15'!$C$3:$C$240,0),MATCH(O$48,'15'!$C$4:$AS$4,0))</f>
        <v>13.94</v>
      </c>
      <c r="P54" s="332">
        <f>INDEX('15'!$C$3:$AS$240,MATCH($AN54,'15'!$C$3:$C$240,0),MATCH(P$48,'15'!$C$4:$AS$4,0))</f>
        <v>11.76</v>
      </c>
      <c r="Q54" s="332">
        <f>INDEX('15'!$C$3:$AS$240,MATCH($AN54,'15'!$C$3:$C$240,0),MATCH(Q$48,'15'!$C$4:$AS$4,0))</f>
        <v>9.58</v>
      </c>
      <c r="R54" s="332">
        <f>INDEX('15'!$C$3:$AS$240,MATCH($AN54,'15'!$C$3:$C$240,0),MATCH(R$48,'15'!$C$4:$AS$4,0))</f>
        <v>7.41</v>
      </c>
      <c r="S54" s="332">
        <f>INDEX('15'!$C$3:$AS$240,MATCH($AN54,'15'!$C$3:$C$240,0),MATCH(S$48,'15'!$C$4:$AS$4,0))</f>
        <v>3.05</v>
      </c>
      <c r="T54" s="332"/>
      <c r="U54" s="339"/>
      <c r="V54" s="337">
        <f>INDEX(ELC_TechsR_DHC!$C$3:$AM$138,MATCH($AL54,ELC_TechsR_DHC!$B$3:$B$138,0),MATCH(V$48,ELC_TechsR_DHC!$C$2:$AM$2,0))/7.45</f>
        <v>0.15</v>
      </c>
      <c r="W54" s="337">
        <f>INDEX(ELC_TechsR_DHC!$C$3:$AM$138,MATCH($AL54,ELC_TechsR_DHC!$B$3:$B$138,0),MATCH(W$48,ELC_TechsR_DHC!$C$2:$AM$2,0))/7.45</f>
        <v>1.0999999999999998E-3</v>
      </c>
      <c r="X54" s="337">
        <f>INDEX(ELC_TechsR_DHC!$C$3:$AM$138,MATCH($AL54,ELC_TechsR_DHC!$B$3:$B$138,0),MATCH(X$48,ELC_TechsR_DHC!$C$2:$AM$2,0))/7.45</f>
        <v>0.22222222222222282</v>
      </c>
      <c r="Y54" s="338">
        <f>INDEX(ELC_TechsR_DHC!$C$3:$AM$138,MATCH($AL54,ELC_TechsR_DHC!$B$3:$B$138,0),MATCH(Y$48,ELC_TechsR_DHC!$C$2:$AM$2,0))</f>
        <v>3.1536000000000002E-2</v>
      </c>
      <c r="Z54" s="335">
        <f>INDEX(ELC_TechsR_DHC!$C$3:$AM$138,MATCH($AL54,ELC_TechsR_DHC!$B$3:$B$138,0),MATCH($Z$48,ELC_TechsR_DHC!$C$2:$AM$2,0))</f>
        <v>0.99</v>
      </c>
      <c r="AA54" s="337"/>
      <c r="AB54" s="337">
        <v>1</v>
      </c>
      <c r="AC54"/>
      <c r="AD54"/>
      <c r="AE54"/>
      <c r="AF54"/>
      <c r="AG54"/>
      <c r="AH54"/>
      <c r="AJ54" s="2" t="s">
        <v>2224</v>
      </c>
      <c r="AL54" s="350" t="s">
        <v>514</v>
      </c>
      <c r="AN54" s="68" t="str">
        <f t="shared" si="1"/>
        <v>DE5GNR_BO_ELEC_E-80</v>
      </c>
    </row>
    <row r="55" spans="1:40" s="68" customFormat="1" ht="12.75" customHeight="1">
      <c r="A55" s="25"/>
      <c r="B55" s="332" t="str">
        <f>"ET"&amp;RIGHT(E55,3)&amp;RIGHT(C55,3)&amp;LEFT(C55,2)&amp;"1E"</f>
        <v>ETHFO-80GN1E</v>
      </c>
      <c r="C55" s="333" t="s">
        <v>1880</v>
      </c>
      <c r="D55" s="332" t="s">
        <v>2170</v>
      </c>
      <c r="E55" s="334" t="s">
        <v>29</v>
      </c>
      <c r="F55" s="334" t="s">
        <v>32</v>
      </c>
      <c r="G55" s="334" t="s">
        <v>564</v>
      </c>
      <c r="H55" s="335">
        <f t="shared" si="0"/>
        <v>0.8</v>
      </c>
      <c r="I55" s="336" t="str">
        <f>IF(INDEX(ELC_TechsR_DHC!$C$3:$AM$138,MATCH($AL55,ELC_TechsR_DHC!$B$3:$B$138,0),MATCH(I$48,ELC_TechsR_DHC!$C$1:$Q$1,0)) &gt; 0, INDEX(ELC_TechsR_DHC!$C$3:$AM$138,MATCH($AL55,ELC_TechsR_DHC!$B$3:$B$138,0),MATCH(I$48,ELC_TechsR_DHC!$C$1:$Q$1,0)), "" )</f>
        <v/>
      </c>
      <c r="J55" s="336" t="str">
        <f>IF(INDEX(ELC_TechsR_DHC!$C$3:$AM$138,MATCH($AL55,ELC_TechsR_DHC!$B$3:$B$138,0),MATCH(J$48,ELC_TechsR_DHC!$C$1:$Q$1,0)) &gt; 0, INDEX(ELC_TechsR_DHC!$C$3:$AM$138,MATCH($AL55,ELC_TechsR_DHC!$B$3:$B$138,0),MATCH(J$48,ELC_TechsR_DHC!$C$1:$Q$1,0)), "" )</f>
        <v/>
      </c>
      <c r="K55" s="336" t="str">
        <f>IF(INDEX(ELC_TechsR_DHC!$C$3:$AM$138,MATCH($AL55,ELC_TechsR_DHC!$B$3:$B$138,0),MATCH(K$48,ELC_TechsR_DHC!$C$1:$Q$1,0)) &gt; 0, INDEX(ELC_TechsR_DHC!$C$3:$AM$138,MATCH($AL55,ELC_TechsR_DHC!$B$3:$B$138,0),MATCH(K$48,ELC_TechsR_DHC!$C$1:$Q$1,0)), "" )</f>
        <v/>
      </c>
      <c r="L55" s="332">
        <f>INDEX('15'!$C$3:$AS$240,MATCH($AN55,'15'!$C$3:$C$240,0),MATCH(L$48,'15'!$C$4:$AS$4,0))</f>
        <v>259.5</v>
      </c>
      <c r="M55" s="332">
        <f>INDEX('15'!$C$3:$AS$240,MATCH($AN55,'15'!$C$3:$C$240,0),MATCH(M$48,'15'!$C$4:$AS$4,0))</f>
        <v>281.74</v>
      </c>
      <c r="N55" s="332">
        <f>INDEX('15'!$C$3:$AS$240,MATCH($AN55,'15'!$C$3:$C$240,0),MATCH(N$48,'15'!$C$4:$AS$4,0))</f>
        <v>274.33</v>
      </c>
      <c r="O55" s="332">
        <f>INDEX('15'!$C$3:$AS$240,MATCH($AN55,'15'!$C$3:$C$240,0),MATCH(O$48,'15'!$C$4:$AS$4,0))</f>
        <v>237.26</v>
      </c>
      <c r="P55" s="332">
        <f>INDEX('15'!$C$3:$AS$240,MATCH($AN55,'15'!$C$3:$C$240,0),MATCH(P$48,'15'!$C$4:$AS$4,0))</f>
        <v>200.19</v>
      </c>
      <c r="Q55" s="332">
        <f>INDEX('15'!$C$3:$AS$240,MATCH($AN55,'15'!$C$3:$C$240,0),MATCH(Q$48,'15'!$C$4:$AS$4,0))</f>
        <v>163.11000000000001</v>
      </c>
      <c r="R55" s="332">
        <f>INDEX('15'!$C$3:$AS$240,MATCH($AN55,'15'!$C$3:$C$240,0),MATCH(R$48,'15'!$C$4:$AS$4,0))</f>
        <v>126.04</v>
      </c>
      <c r="S55" s="332">
        <f>INDEX('15'!$C$3:$AS$240,MATCH($AN55,'15'!$C$3:$C$240,0),MATCH(S$48,'15'!$C$4:$AS$4,0))</f>
        <v>51.9</v>
      </c>
      <c r="T55" s="332"/>
      <c r="U55" s="339"/>
      <c r="V55" s="337">
        <f>INDEX(ELC_TechsR_DHC!$C$3:$AM$138,MATCH($AL55,ELC_TechsR_DHC!$B$3:$B$138,0),MATCH(V$48,ELC_TechsR_DHC!$C$2:$AM$2,0))/7.45</f>
        <v>0.06</v>
      </c>
      <c r="W55" s="337">
        <f>INDEX(ELC_TechsR_DHC!$C$3:$AM$138,MATCH($AL55,ELC_TechsR_DHC!$B$3:$B$138,0),MATCH(W$48,ELC_TechsR_DHC!$C$2:$AM$2,0))/7.45</f>
        <v>2E-3</v>
      </c>
      <c r="X55" s="337">
        <f>INDEX(ELC_TechsR_DHC!$C$3:$AM$138,MATCH($AL55,ELC_TechsR_DHC!$B$3:$B$138,0),MATCH(X$48,ELC_TechsR_DHC!$C$2:$AM$2,0))/7.45</f>
        <v>0.30555555555555569</v>
      </c>
      <c r="Y55" s="338">
        <f>INDEX(ELC_TechsR_DHC!$C$3:$AM$138,MATCH($AL55,ELC_TechsR_DHC!$B$3:$B$138,0),MATCH(Y$48,ELC_TechsR_DHC!$C$2:$AM$2,0))</f>
        <v>3.1536000000000002E-2</v>
      </c>
      <c r="Z55" s="335">
        <f>INDEX(ELC_TechsR_DHC!$C$3:$AM$138,MATCH($AL55,ELC_TechsR_DHC!$B$3:$B$138,0),MATCH($Z$48,ELC_TechsR_DHC!$C$2:$AM$2,0))</f>
        <v>0.99</v>
      </c>
      <c r="AA55" s="337"/>
      <c r="AB55" s="337">
        <v>1</v>
      </c>
      <c r="AC55"/>
      <c r="AD55"/>
      <c r="AE55"/>
      <c r="AF55"/>
      <c r="AG55"/>
      <c r="AH55"/>
      <c r="AJ55" s="2" t="s">
        <v>2224</v>
      </c>
      <c r="AL55" s="350" t="str">
        <f>AL57</f>
        <v>EHBHNGADHCN1</v>
      </c>
      <c r="AN55" s="68" t="str">
        <f t="shared" si="1"/>
        <v>DE5GNR_BO_FUELOIL_E-80</v>
      </c>
    </row>
    <row r="56" spans="1:40" ht="12.75" customHeight="1">
      <c r="A56" s="25"/>
      <c r="B56" s="332" t="str">
        <f>"ET"&amp;RIGHT(E56,3)&amp;RIGHT(C56,3)&amp;LEFT(C56,2)&amp;"2E"</f>
        <v>ETWST-80GN2E</v>
      </c>
      <c r="C56" s="333" t="s">
        <v>1829</v>
      </c>
      <c r="D56" s="332" t="s">
        <v>2170</v>
      </c>
      <c r="E56" s="334" t="s">
        <v>35</v>
      </c>
      <c r="F56" s="334" t="s">
        <v>32</v>
      </c>
      <c r="G56" s="334" t="s">
        <v>564</v>
      </c>
      <c r="H56" s="335">
        <f t="shared" si="0"/>
        <v>0.8</v>
      </c>
      <c r="I56" s="336" t="str">
        <f>IF(INDEX(ELC_TechsR_DHC!$C$3:$AM$138,MATCH($AL56,ELC_TechsR_DHC!$B$3:$B$138,0),MATCH(I$48,ELC_TechsR_DHC!$C$1:$Q$1,0)) &gt; 0, INDEX(ELC_TechsR_DHC!$C$3:$AM$138,MATCH($AL56,ELC_TechsR_DHC!$B$3:$B$138,0),MATCH(I$48,ELC_TechsR_DHC!$C$1:$Q$1,0)), "" )</f>
        <v/>
      </c>
      <c r="J56" s="336" t="str">
        <f>IF(INDEX(ELC_TechsR_DHC!$C$3:$AM$138,MATCH($AL56,ELC_TechsR_DHC!$B$3:$B$138,0),MATCH(J$48,ELC_TechsR_DHC!$C$1:$Q$1,0)) &gt; 0, INDEX(ELC_TechsR_DHC!$C$3:$AM$138,MATCH($AL56,ELC_TechsR_DHC!$B$3:$B$138,0),MATCH(J$48,ELC_TechsR_DHC!$C$1:$Q$1,0)), "" )</f>
        <v/>
      </c>
      <c r="K56" s="336" t="str">
        <f>IF(INDEX(ELC_TechsR_DHC!$C$3:$AM$138,MATCH($AL56,ELC_TechsR_DHC!$B$3:$B$138,0),MATCH(K$48,ELC_TechsR_DHC!$C$1:$Q$1,0)) &gt; 0, INDEX(ELC_TechsR_DHC!$C$3:$AM$138,MATCH($AL56,ELC_TechsR_DHC!$B$3:$B$138,0),MATCH(K$48,ELC_TechsR_DHC!$C$1:$Q$1,0)), "" )</f>
        <v/>
      </c>
      <c r="L56" s="332">
        <f>INDEX('15'!$C$3:$AS$240,MATCH($AN56,'15'!$C$3:$C$240,0),MATCH(L$48,'15'!$C$4:$AS$4,0))</f>
        <v>190.34</v>
      </c>
      <c r="M56" s="332">
        <f>INDEX('15'!$C$3:$AS$240,MATCH($AN56,'15'!$C$3:$C$240,0),MATCH(M$48,'15'!$C$4:$AS$4,0))</f>
        <v>206.65</v>
      </c>
      <c r="N56" s="332">
        <f>INDEX('15'!$C$3:$AS$240,MATCH($AN56,'15'!$C$3:$C$240,0),MATCH(N$48,'15'!$C$4:$AS$4,0))</f>
        <v>201.21</v>
      </c>
      <c r="O56" s="332">
        <f>INDEX('15'!$C$3:$AS$240,MATCH($AN56,'15'!$C$3:$C$240,0),MATCH(O$48,'15'!$C$4:$AS$4,0))</f>
        <v>174.02</v>
      </c>
      <c r="P56" s="332">
        <f>INDEX('15'!$C$3:$AS$240,MATCH($AN56,'15'!$C$3:$C$240,0),MATCH(P$48,'15'!$C$4:$AS$4,0))</f>
        <v>146.83000000000001</v>
      </c>
      <c r="Q56" s="332">
        <f>INDEX('15'!$C$3:$AS$240,MATCH($AN56,'15'!$C$3:$C$240,0),MATCH(Q$48,'15'!$C$4:$AS$4,0))</f>
        <v>119.64</v>
      </c>
      <c r="R56" s="332">
        <f>INDEX('15'!$C$3:$AS$240,MATCH($AN56,'15'!$C$3:$C$240,0),MATCH(R$48,'15'!$C$4:$AS$4,0))</f>
        <v>92.45</v>
      </c>
      <c r="S56" s="332">
        <f>INDEX('15'!$C$3:$AS$240,MATCH($AN56,'15'!$C$3:$C$240,0),MATCH(S$48,'15'!$C$4:$AS$4,0))</f>
        <v>38.07</v>
      </c>
      <c r="T56" s="332"/>
      <c r="U56" s="339"/>
      <c r="V56" s="337">
        <f>INDEX(ELC_TechsR_DHC!$C$3:$AM$138,MATCH($AL56,ELC_TechsR_DHC!$B$3:$B$138,0),MATCH(V$48,ELC_TechsR_DHC!$C$2:$AM$2,0))/7.45</f>
        <v>1.8</v>
      </c>
      <c r="W56" s="337">
        <f>INDEX(ELC_TechsR_DHC!$C$3:$AM$138,MATCH($AL56,ELC_TechsR_DHC!$B$3:$B$138,0),MATCH(W$48,ELC_TechsR_DHC!$C$2:$AM$2,0))/7.45</f>
        <v>8.1299999999999997E-2</v>
      </c>
      <c r="X56" s="337">
        <f>INDEX(ELC_TechsR_DHC!$C$3:$AM$138,MATCH($AL56,ELC_TechsR_DHC!$B$3:$B$138,0),MATCH(X$48,ELC_TechsR_DHC!$C$2:$AM$2,0))/7.45</f>
        <v>1.5277777777777719</v>
      </c>
      <c r="Y56" s="338">
        <f>INDEX(ELC_TechsR_DHC!$C$3:$AM$138,MATCH($AL56,ELC_TechsR_DHC!$B$3:$B$138,0),MATCH(Y$48,ELC_TechsR_DHC!$C$2:$AM$2,0))</f>
        <v>3.1536000000000002E-2</v>
      </c>
      <c r="Z56" s="335">
        <f>INDEX(ELC_TechsR_DHC!$C$3:$AM$138,MATCH($AL56,ELC_TechsR_DHC!$B$3:$B$138,0),MATCH($Z$48,ELC_TechsR_DHC!$C$2:$AM$2,0))</f>
        <v>0.99</v>
      </c>
      <c r="AA56" s="337"/>
      <c r="AB56" s="337">
        <v>1</v>
      </c>
      <c r="AC56"/>
      <c r="AD56"/>
      <c r="AE56"/>
      <c r="AF56"/>
      <c r="AG56"/>
      <c r="AH56"/>
      <c r="AI56" s="68"/>
      <c r="AJ56" s="2" t="s">
        <v>2224</v>
      </c>
      <c r="AK56" s="68"/>
      <c r="AL56" s="350" t="s">
        <v>453</v>
      </c>
      <c r="AM56" s="68"/>
      <c r="AN56" s="68" t="str">
        <f t="shared" si="1"/>
        <v>DE5GNR_BO_MSW_E-80</v>
      </c>
    </row>
    <row r="57" spans="1:40" s="68" customFormat="1" ht="12.75" customHeight="1">
      <c r="A57" s="25"/>
      <c r="B57" s="332" t="str">
        <f>"EC"&amp;RIGHT(E57,3)&amp;RIGHT(C57,3)&amp;LEFT(C57,2)&amp;"1E"</f>
        <v>ECSNG-80GN1E</v>
      </c>
      <c r="C57" s="333" t="s">
        <v>1817</v>
      </c>
      <c r="D57" s="332" t="s">
        <v>2170</v>
      </c>
      <c r="E57" s="334" t="s">
        <v>2207</v>
      </c>
      <c r="F57" s="334" t="s">
        <v>32</v>
      </c>
      <c r="G57" s="334" t="s">
        <v>564</v>
      </c>
      <c r="H57" s="335">
        <f t="shared" si="0"/>
        <v>0.8</v>
      </c>
      <c r="I57" s="336" t="str">
        <f>IF(INDEX(ELC_TechsR_DHC!$C$3:$AM$138,MATCH($AL57,ELC_TechsR_DHC!$B$3:$B$138,0),MATCH(I$48,ELC_TechsR_DHC!$C$1:$Q$1,0)) &gt; 0, INDEX(ELC_TechsR_DHC!$C$3:$AM$138,MATCH($AL57,ELC_TechsR_DHC!$B$3:$B$138,0),MATCH(I$48,ELC_TechsR_DHC!$C$1:$Q$1,0)), "" )</f>
        <v/>
      </c>
      <c r="J57" s="336" t="str">
        <f>IF(INDEX(ELC_TechsR_DHC!$C$3:$AM$138,MATCH($AL57,ELC_TechsR_DHC!$B$3:$B$138,0),MATCH(J$48,ELC_TechsR_DHC!$C$1:$Q$1,0)) &gt; 0, INDEX(ELC_TechsR_DHC!$C$3:$AM$138,MATCH($AL57,ELC_TechsR_DHC!$B$3:$B$138,0),MATCH(J$48,ELC_TechsR_DHC!$C$1:$Q$1,0)), "" )</f>
        <v/>
      </c>
      <c r="K57" s="336" t="str">
        <f>IF(INDEX(ELC_TechsR_DHC!$C$3:$AM$138,MATCH($AL57,ELC_TechsR_DHC!$B$3:$B$138,0),MATCH(K$48,ELC_TechsR_DHC!$C$1:$Q$1,0)) &gt; 0, INDEX(ELC_TechsR_DHC!$C$3:$AM$138,MATCH($AL57,ELC_TechsR_DHC!$B$3:$B$138,0),MATCH(K$48,ELC_TechsR_DHC!$C$1:$Q$1,0)), "" )</f>
        <v/>
      </c>
      <c r="L57" s="332">
        <f>INDEX('15'!$C$3:$AS$240,MATCH($AN57,'15'!$C$3:$C$240,0),MATCH(L$48,'15'!$C$4:$AS$4,0))</f>
        <v>11068.53</v>
      </c>
      <c r="M57" s="332">
        <f>INDEX('15'!$C$3:$AS$240,MATCH($AN57,'15'!$C$3:$C$240,0),MATCH(M$48,'15'!$C$4:$AS$4,0))</f>
        <v>12017.26</v>
      </c>
      <c r="N57" s="332">
        <f>INDEX('15'!$C$3:$AS$240,MATCH($AN57,'15'!$C$3:$C$240,0),MATCH(N$48,'15'!$C$4:$AS$4,0))</f>
        <v>11701.02</v>
      </c>
      <c r="O57" s="332">
        <f>INDEX('15'!$C$3:$AS$240,MATCH($AN57,'15'!$C$3:$C$240,0),MATCH(O$48,'15'!$C$4:$AS$4,0))</f>
        <v>10119.799999999999</v>
      </c>
      <c r="P57" s="332">
        <f>INDEX('15'!$C$3:$AS$240,MATCH($AN57,'15'!$C$3:$C$240,0),MATCH(P$48,'15'!$C$4:$AS$4,0))</f>
        <v>8538.58</v>
      </c>
      <c r="Q57" s="332">
        <f>INDEX('15'!$C$3:$AS$240,MATCH($AN57,'15'!$C$3:$C$240,0),MATCH(Q$48,'15'!$C$4:$AS$4,0))</f>
        <v>6957.36</v>
      </c>
      <c r="R57" s="332">
        <f>INDEX('15'!$C$3:$AS$240,MATCH($AN57,'15'!$C$3:$C$240,0),MATCH(R$48,'15'!$C$4:$AS$4,0))</f>
        <v>5376.14</v>
      </c>
      <c r="S57" s="332">
        <f>INDEX('15'!$C$3:$AS$240,MATCH($AN57,'15'!$C$3:$C$240,0),MATCH(S$48,'15'!$C$4:$AS$4,0))</f>
        <v>2213.71</v>
      </c>
      <c r="T57" s="332"/>
      <c r="U57" s="339"/>
      <c r="V57" s="337">
        <f>INDEX(ELC_TechsR_DHC!$C$3:$AM$138,MATCH($AL57,ELC_TechsR_DHC!$B$3:$B$138,0),MATCH(V$48,ELC_TechsR_DHC!$C$2:$AM$2,0))/7.45</f>
        <v>0.06</v>
      </c>
      <c r="W57" s="337">
        <f>INDEX(ELC_TechsR_DHC!$C$3:$AM$138,MATCH($AL57,ELC_TechsR_DHC!$B$3:$B$138,0),MATCH(W$48,ELC_TechsR_DHC!$C$2:$AM$2,0))/7.45</f>
        <v>2E-3</v>
      </c>
      <c r="X57" s="337">
        <f>INDEX(ELC_TechsR_DHC!$C$3:$AM$138,MATCH($AL57,ELC_TechsR_DHC!$B$3:$B$138,0),MATCH(X$48,ELC_TechsR_DHC!$C$2:$AM$2,0))/7.45</f>
        <v>0.30555555555555569</v>
      </c>
      <c r="Y57" s="338">
        <f>INDEX(ELC_TechsR_DHC!$C$3:$AM$138,MATCH($AL57,ELC_TechsR_DHC!$B$3:$B$138,0),MATCH(Y$48,ELC_TechsR_DHC!$C$2:$AM$2,0))</f>
        <v>3.1536000000000002E-2</v>
      </c>
      <c r="Z57" s="335">
        <f>INDEX(ELC_TechsR_DHC!$C$3:$AM$138,MATCH($AL57,ELC_TechsR_DHC!$B$3:$B$138,0),MATCH($Z$48,ELC_TechsR_DHC!$C$2:$AM$2,0))</f>
        <v>0.99</v>
      </c>
      <c r="AA57" s="337"/>
      <c r="AB57" s="337">
        <f>ELC_TechsR_DHC!S23</f>
        <v>0.97</v>
      </c>
      <c r="AC57"/>
      <c r="AD57"/>
      <c r="AE57"/>
      <c r="AF57"/>
      <c r="AG57"/>
      <c r="AH57"/>
      <c r="AJ57" s="2" t="s">
        <v>2224</v>
      </c>
      <c r="AL57" s="350" t="s">
        <v>517</v>
      </c>
      <c r="AN57" s="68" t="str">
        <f t="shared" si="1"/>
        <v>DE5GNR_BO_NGAS_E-80</v>
      </c>
    </row>
    <row r="58" spans="1:40" s="68" customFormat="1" ht="12.75" customHeight="1">
      <c r="B58" s="332" t="str">
        <f>"ET"&amp;RIGHT(E58,3)&amp;RIGHT(C58,3)&amp;LEFT(C58,2)&amp;"1E"</f>
        <v>ETHFO-38GN1E</v>
      </c>
      <c r="C58" s="333" t="s">
        <v>1745</v>
      </c>
      <c r="D58" s="332" t="s">
        <v>2170</v>
      </c>
      <c r="E58" s="334" t="s">
        <v>29</v>
      </c>
      <c r="F58" s="334" t="s">
        <v>28</v>
      </c>
      <c r="G58" s="334" t="s">
        <v>564</v>
      </c>
      <c r="H58" s="335">
        <f t="shared" si="0"/>
        <v>0.38</v>
      </c>
      <c r="I58" s="336">
        <f>IF(INDEX(ELC_TechsR_DHC!$C$3:$AM$138,MATCH($AL58,ELC_TechsR_DHC!$B$3:$B$138,0),MATCH(I$48,ELC_TechsR_DHC!$C$1:$Q$1,0)) &gt; 0, INDEX(ELC_TechsR_DHC!$C$3:$AM$138,MATCH($AL58,ELC_TechsR_DHC!$B$3:$B$138,0),MATCH(I$48,ELC_TechsR_DHC!$C$1:$Q$1,0)), "" )</f>
        <v>0.83333333333333304</v>
      </c>
      <c r="J58" s="336" t="str">
        <f>IF(INDEX(ELC_TechsR_DHC!$C$3:$AM$138,MATCH($AL58,ELC_TechsR_DHC!$B$3:$B$138,0),MATCH(J$48,ELC_TechsR_DHC!$C$1:$Q$1,0)) &gt; 0, INDEX(ELC_TechsR_DHC!$C$3:$AM$138,MATCH($AL58,ELC_TechsR_DHC!$B$3:$B$138,0),MATCH(J$48,ELC_TechsR_DHC!$C$1:$Q$1,0)), "" )</f>
        <v/>
      </c>
      <c r="K58" s="336" t="str">
        <f>IF(INDEX(ELC_TechsR_DHC!$C$3:$AM$138,MATCH($AL58,ELC_TechsR_DHC!$B$3:$B$138,0),MATCH(K$48,ELC_TechsR_DHC!$C$1:$Q$1,0)) &gt; 0, INDEX(ELC_TechsR_DHC!$C$3:$AM$138,MATCH($AL58,ELC_TechsR_DHC!$B$3:$B$138,0),MATCH(K$48,ELC_TechsR_DHC!$C$1:$Q$1,0)), "" )</f>
        <v/>
      </c>
      <c r="L58" s="332">
        <f>INDEX('15'!$C$3:$AS$240,MATCH($AN58,'15'!$C$3:$C$240,0),MATCH(L$48,'15'!$C$4:$AS$4,0))</f>
        <v>92.5</v>
      </c>
      <c r="M58" s="332">
        <f>INDEX('15'!$C$3:$AS$240,MATCH($AN58,'15'!$C$3:$C$240,0),MATCH(M$48,'15'!$C$4:$AS$4,0))</f>
        <v>92.5</v>
      </c>
      <c r="N58" s="332">
        <f>INDEX('15'!$C$3:$AS$240,MATCH($AN58,'15'!$C$3:$C$240,0),MATCH(N$48,'15'!$C$4:$AS$4,0))</f>
        <v>0</v>
      </c>
      <c r="O58" s="332">
        <f>INDEX('15'!$C$3:$AS$240,MATCH($AN58,'15'!$C$3:$C$240,0),MATCH(O$48,'15'!$C$4:$AS$4,0))</f>
        <v>0</v>
      </c>
      <c r="P58" s="332">
        <f>INDEX('15'!$C$3:$AS$240,MATCH($AN58,'15'!$C$3:$C$240,0),MATCH(P$48,'15'!$C$4:$AS$4,0))</f>
        <v>0</v>
      </c>
      <c r="Q58" s="332">
        <f>INDEX('15'!$C$3:$AS$240,MATCH($AN58,'15'!$C$3:$C$240,0),MATCH(Q$48,'15'!$C$4:$AS$4,0))</f>
        <v>0</v>
      </c>
      <c r="R58" s="332">
        <f>INDEX('15'!$C$3:$AS$240,MATCH($AN58,'15'!$C$3:$C$240,0),MATCH(R$48,'15'!$C$4:$AS$4,0))</f>
        <v>0</v>
      </c>
      <c r="S58" s="332">
        <f>INDEX('15'!$C$3:$AS$240,MATCH($AN58,'15'!$C$3:$C$240,0),MATCH(S$48,'15'!$C$4:$AS$4,0))</f>
        <v>0</v>
      </c>
      <c r="T58" s="332"/>
      <c r="U58" s="339"/>
      <c r="V58" s="337">
        <f>INDEX(ELC_TechsR_DHC!$C$3:$AM$138,MATCH($AL58,ELC_TechsR_DHC!$B$3:$B$138,0),MATCH(V$48,ELC_TechsR_DHC!$C$2:$AM$2,0))/7.45</f>
        <v>1.3</v>
      </c>
      <c r="W58" s="337">
        <f>INDEX(ELC_TechsR_DHC!$C$3:$AM$138,MATCH($AL58,ELC_TechsR_DHC!$B$3:$B$138,0),MATCH(W$48,ELC_TechsR_DHC!$C$2:$AM$2,0))/7.45</f>
        <v>0.03</v>
      </c>
      <c r="X58" s="337">
        <f>INDEX(ELC_TechsR_DHC!$C$3:$AM$138,MATCH($AL58,ELC_TechsR_DHC!$B$3:$B$138,0),MATCH(X$48,ELC_TechsR_DHC!$C$2:$AM$2,0))/7.45</f>
        <v>1.25</v>
      </c>
      <c r="Y58" s="338">
        <f>INDEX(ELC_TechsR_DHC!$C$3:$AM$138,MATCH($AL58,ELC_TechsR_DHC!$B$3:$B$138,0),MATCH(Y$48,ELC_TechsR_DHC!$C$2:$AM$2,0))</f>
        <v>3.1536000000000002E-2</v>
      </c>
      <c r="Z58" s="335">
        <f>INDEX(ELC_TechsR_DHC!$C$3:$AM$138,MATCH($AL58,ELC_TechsR_DHC!$B$3:$B$138,0),MATCH($Z$48,ELC_TechsR_DHC!$C$2:$AM$2,0))</f>
        <v>0.97</v>
      </c>
      <c r="AA58" s="335"/>
      <c r="AB58" s="337">
        <v>1</v>
      </c>
      <c r="AC58"/>
      <c r="AD58"/>
      <c r="AE58"/>
      <c r="AF58"/>
      <c r="AG58"/>
      <c r="AH58"/>
      <c r="AJ58" s="2" t="s">
        <v>2224</v>
      </c>
      <c r="AL58" s="350" t="str">
        <f>AL59</f>
        <v>ECBPNGADHCN4</v>
      </c>
      <c r="AN58" s="68" t="str">
        <f t="shared" si="1"/>
        <v>DE5GNR_CC_FUELOIL_BP_E-38</v>
      </c>
    </row>
    <row r="59" spans="1:40" s="68" customFormat="1" ht="12.75" customHeight="1">
      <c r="B59" s="332" t="str">
        <f>"ET"&amp;RIGHT(E59,3)&amp;RIGHT(C59,3)&amp;LEFT(C59,2)&amp;"1E"</f>
        <v>ETSNG-53GN1E</v>
      </c>
      <c r="C59" s="333" t="s">
        <v>1735</v>
      </c>
      <c r="D59" s="332" t="s">
        <v>2170</v>
      </c>
      <c r="E59" s="334" t="s">
        <v>2207</v>
      </c>
      <c r="F59" s="334" t="s">
        <v>28</v>
      </c>
      <c r="G59" s="334" t="s">
        <v>564</v>
      </c>
      <c r="H59" s="335">
        <f t="shared" si="0"/>
        <v>0.53</v>
      </c>
      <c r="I59" s="336">
        <f>IF(INDEX(ELC_TechsR_DHC!$C$3:$AM$138,MATCH($AL59,ELC_TechsR_DHC!$B$3:$B$138,0),MATCH(I$48,ELC_TechsR_DHC!$C$1:$Q$1,0)) &gt; 0, INDEX(ELC_TechsR_DHC!$C$3:$AM$138,MATCH($AL59,ELC_TechsR_DHC!$B$3:$B$138,0),MATCH(I$48,ELC_TechsR_DHC!$C$1:$Q$1,0)), "" )</f>
        <v>0.83333333333333304</v>
      </c>
      <c r="J59" s="336" t="str">
        <f>IF(INDEX(ELC_TechsR_DHC!$C$3:$AM$138,MATCH($AL59,ELC_TechsR_DHC!$B$3:$B$138,0),MATCH(J$48,ELC_TechsR_DHC!$C$1:$Q$1,0)) &gt; 0, INDEX(ELC_TechsR_DHC!$C$3:$AM$138,MATCH($AL59,ELC_TechsR_DHC!$B$3:$B$138,0),MATCH(J$48,ELC_TechsR_DHC!$C$1:$Q$1,0)), "" )</f>
        <v/>
      </c>
      <c r="K59" s="336" t="str">
        <f>IF(INDEX(ELC_TechsR_DHC!$C$3:$AM$138,MATCH($AL59,ELC_TechsR_DHC!$B$3:$B$138,0),MATCH(K$48,ELC_TechsR_DHC!$C$1:$Q$1,0)) &gt; 0, INDEX(ELC_TechsR_DHC!$C$3:$AM$138,MATCH($AL59,ELC_TechsR_DHC!$B$3:$B$138,0),MATCH(K$48,ELC_TechsR_DHC!$C$1:$Q$1,0)), "" )</f>
        <v/>
      </c>
      <c r="L59" s="332">
        <f>INDEX('15'!$C$3:$AS$240,MATCH($AN59,'15'!$C$3:$C$240,0),MATCH(L$48,'15'!$C$4:$AS$4,0))</f>
        <v>1858.3</v>
      </c>
      <c r="M59" s="332">
        <f>INDEX('15'!$C$3:$AS$240,MATCH($AN59,'15'!$C$3:$C$240,0),MATCH(M$48,'15'!$C$4:$AS$4,0))</f>
        <v>1944.9</v>
      </c>
      <c r="N59" s="332">
        <f>INDEX('15'!$C$3:$AS$240,MATCH($AN59,'15'!$C$3:$C$240,0),MATCH(N$48,'15'!$C$4:$AS$4,0))</f>
        <v>1637.1</v>
      </c>
      <c r="O59" s="332">
        <f>INDEX('15'!$C$3:$AS$240,MATCH($AN59,'15'!$C$3:$C$240,0),MATCH(O$48,'15'!$C$4:$AS$4,0))</f>
        <v>269.10000000000002</v>
      </c>
      <c r="P59" s="332">
        <f>INDEX('15'!$C$3:$AS$240,MATCH($AN59,'15'!$C$3:$C$240,0),MATCH(P$48,'15'!$C$4:$AS$4,0))</f>
        <v>86.6</v>
      </c>
      <c r="Q59" s="332">
        <f>INDEX('15'!$C$3:$AS$240,MATCH($AN59,'15'!$C$3:$C$240,0),MATCH(Q$48,'15'!$C$4:$AS$4,0))</f>
        <v>86.6</v>
      </c>
      <c r="R59" s="332">
        <f>INDEX('15'!$C$3:$AS$240,MATCH($AN59,'15'!$C$3:$C$240,0),MATCH(R$48,'15'!$C$4:$AS$4,0))</f>
        <v>0</v>
      </c>
      <c r="S59" s="332">
        <f>INDEX('15'!$C$3:$AS$240,MATCH($AN59,'15'!$C$3:$C$240,0),MATCH(S$48,'15'!$C$4:$AS$4,0))</f>
        <v>0</v>
      </c>
      <c r="T59" s="332"/>
      <c r="U59" s="339"/>
      <c r="V59" s="337">
        <f>INDEX(ELC_TechsR_DHC!$C$3:$AM$138,MATCH($AL59,ELC_TechsR_DHC!$B$3:$B$138,0),MATCH(V$48,ELC_TechsR_DHC!$C$2:$AM$2,0))/7.45</f>
        <v>1.3</v>
      </c>
      <c r="W59" s="337">
        <f>INDEX(ELC_TechsR_DHC!$C$3:$AM$138,MATCH($AL59,ELC_TechsR_DHC!$B$3:$B$138,0),MATCH(W$48,ELC_TechsR_DHC!$C$2:$AM$2,0))/7.45</f>
        <v>0.03</v>
      </c>
      <c r="X59" s="337">
        <f>INDEX(ELC_TechsR_DHC!$C$3:$AM$138,MATCH($AL59,ELC_TechsR_DHC!$B$3:$B$138,0),MATCH(X$48,ELC_TechsR_DHC!$C$2:$AM$2,0))/7.45</f>
        <v>1.25</v>
      </c>
      <c r="Y59" s="338">
        <f>INDEX(ELC_TechsR_DHC!$C$3:$AM$138,MATCH($AL59,ELC_TechsR_DHC!$B$3:$B$138,0),MATCH(Y$48,ELC_TechsR_DHC!$C$2:$AM$2,0))</f>
        <v>3.1536000000000002E-2</v>
      </c>
      <c r="Z59" s="335">
        <f>INDEX(ELC_TechsR_DHC!$C$3:$AM$138,MATCH($AL59,ELC_TechsR_DHC!$B$3:$B$138,0),MATCH($Z$48,ELC_TechsR_DHC!$C$2:$AM$2,0))</f>
        <v>0.97</v>
      </c>
      <c r="AA59" s="337"/>
      <c r="AB59" s="337">
        <v>1</v>
      </c>
      <c r="AC59"/>
      <c r="AD59"/>
      <c r="AE59"/>
      <c r="AF59"/>
      <c r="AG59"/>
      <c r="AH59"/>
      <c r="AJ59" s="2" t="s">
        <v>2224</v>
      </c>
      <c r="AL59" s="68" t="s">
        <v>432</v>
      </c>
      <c r="AN59" s="68" t="str">
        <f t="shared" si="1"/>
        <v>DE5GNR_CC_NGAS_BP_E-53</v>
      </c>
    </row>
    <row r="60" spans="1:40" s="68" customFormat="1" ht="12.75" customHeight="1">
      <c r="B60" s="332" t="str">
        <f>"ET"&amp;RIGHT(E60,3)&amp;RIGHT(C60,3)&amp;LEFT(C60,2)&amp;"1E"</f>
        <v>ETSNG-51GN1E</v>
      </c>
      <c r="C60" s="333" t="s">
        <v>1724</v>
      </c>
      <c r="D60" s="332" t="s">
        <v>2170</v>
      </c>
      <c r="E60" s="334" t="s">
        <v>2207</v>
      </c>
      <c r="F60" s="334" t="s">
        <v>28</v>
      </c>
      <c r="G60" s="334" t="s">
        <v>564</v>
      </c>
      <c r="H60" s="335">
        <f t="shared" si="0"/>
        <v>0.51</v>
      </c>
      <c r="I60" s="336" t="str">
        <f>IF(INDEX(ELC_TechsR_DHC!$C$3:$AM$138,MATCH($AL60,ELC_TechsR_DHC!$B$3:$B$138,0),MATCH(I$48,ELC_TechsR_DHC!$C$1:$Q$1,0)) &gt; 0, INDEX(ELC_TechsR_DHC!$C$3:$AM$138,MATCH($AL60,ELC_TechsR_DHC!$B$3:$B$138,0),MATCH(I$48,ELC_TechsR_DHC!$C$1:$Q$1,0)), "" )</f>
        <v/>
      </c>
      <c r="J60" s="336">
        <f>IF(INDEX(ELC_TechsR_DHC!$C$3:$AM$138,MATCH($AL60,ELC_TechsR_DHC!$B$3:$B$138,0),MATCH(J$48,ELC_TechsR_DHC!$C$1:$Q$1,0)) &gt; 0, INDEX(ELC_TechsR_DHC!$C$3:$AM$138,MATCH($AL60,ELC_TechsR_DHC!$B$3:$B$138,0),MATCH(J$48,ELC_TechsR_DHC!$C$1:$Q$1,0)), "" )</f>
        <v>0.58823529411764697</v>
      </c>
      <c r="K60" s="336">
        <f>IF(INDEX(ELC_TechsR_DHC!$C$3:$AM$138,MATCH($AL60,ELC_TechsR_DHC!$B$3:$B$138,0),MATCH(K$48,ELC_TechsR_DHC!$C$1:$Q$1,0)) &gt; 0, INDEX(ELC_TechsR_DHC!$C$3:$AM$138,MATCH($AL60,ELC_TechsR_DHC!$B$3:$B$138,0),MATCH(K$48,ELC_TechsR_DHC!$C$1:$Q$1,0)), "" )</f>
        <v>0.15</v>
      </c>
      <c r="L60" s="332">
        <f>INDEX('15'!$C$3:$AS$240,MATCH($AN60,'15'!$C$3:$C$240,0),MATCH(L$48,'15'!$C$4:$AS$4,0))</f>
        <v>160</v>
      </c>
      <c r="M60" s="332">
        <f>INDEX('15'!$C$3:$AS$240,MATCH($AN60,'15'!$C$3:$C$240,0),MATCH(M$48,'15'!$C$4:$AS$4,0))</f>
        <v>160</v>
      </c>
      <c r="N60" s="332">
        <f>INDEX('15'!$C$3:$AS$240,MATCH($AN60,'15'!$C$3:$C$240,0),MATCH(N$48,'15'!$C$4:$AS$4,0))</f>
        <v>0</v>
      </c>
      <c r="O60" s="332">
        <f>INDEX('15'!$C$3:$AS$240,MATCH($AN60,'15'!$C$3:$C$240,0),MATCH(O$48,'15'!$C$4:$AS$4,0))</f>
        <v>0</v>
      </c>
      <c r="P60" s="332">
        <f>INDEX('15'!$C$3:$AS$240,MATCH($AN60,'15'!$C$3:$C$240,0),MATCH(P$48,'15'!$C$4:$AS$4,0))</f>
        <v>0</v>
      </c>
      <c r="Q60" s="332">
        <f>INDEX('15'!$C$3:$AS$240,MATCH($AN60,'15'!$C$3:$C$240,0),MATCH(Q$48,'15'!$C$4:$AS$4,0))</f>
        <v>0</v>
      </c>
      <c r="R60" s="332">
        <f>INDEX('15'!$C$3:$AS$240,MATCH($AN60,'15'!$C$3:$C$240,0),MATCH(R$48,'15'!$C$4:$AS$4,0))</f>
        <v>0</v>
      </c>
      <c r="S60" s="332">
        <f>INDEX('15'!$C$3:$AS$240,MATCH($AN60,'15'!$C$3:$C$240,0),MATCH(S$48,'15'!$C$4:$AS$4,0))</f>
        <v>0</v>
      </c>
      <c r="T60" s="332"/>
      <c r="U60" s="339"/>
      <c r="V60" s="337">
        <f>INDEX(ELC_TechsR_DHC!$C$3:$AM$138,MATCH($AL60,ELC_TechsR_DHC!$B$3:$B$138,0),MATCH(V$48,ELC_TechsR_DHC!$C$2:$AM$2,0))/7.45</f>
        <v>0.9</v>
      </c>
      <c r="W60" s="337">
        <f>INDEX(ELC_TechsR_DHC!$C$3:$AM$138,MATCH($AL60,ELC_TechsR_DHC!$B$3:$B$138,0),MATCH(W$48,ELC_TechsR_DHC!$C$2:$AM$2,0))/7.45</f>
        <v>0.03</v>
      </c>
      <c r="X60" s="337">
        <f>INDEX(ELC_TechsR_DHC!$C$3:$AM$138,MATCH($AL60,ELC_TechsR_DHC!$B$3:$B$138,0),MATCH(X$48,ELC_TechsR_DHC!$C$2:$AM$2,0))/7.45</f>
        <v>1.25</v>
      </c>
      <c r="Y60" s="338">
        <f>INDEX(ELC_TechsR_DHC!$C$3:$AM$138,MATCH($AL60,ELC_TechsR_DHC!$B$3:$B$138,0),MATCH(Y$48,ELC_TechsR_DHC!$C$2:$AM$2,0))</f>
        <v>3.1536000000000002E-2</v>
      </c>
      <c r="Z60" s="335">
        <f>INDEX(ELC_TechsR_DHC!$C$3:$AM$138,MATCH($AL60,ELC_TechsR_DHC!$B$3:$B$138,0),MATCH($Z$48,ELC_TechsR_DHC!$C$2:$AM$2,0))</f>
        <v>0.97</v>
      </c>
      <c r="AA60" s="337"/>
      <c r="AB60" s="337">
        <v>1</v>
      </c>
      <c r="AC60"/>
      <c r="AD60"/>
      <c r="AE60"/>
      <c r="AF60"/>
      <c r="AG60"/>
      <c r="AH60"/>
      <c r="AJ60" s="2" t="s">
        <v>2224</v>
      </c>
      <c r="AL60" s="68" t="s">
        <v>435</v>
      </c>
      <c r="AN60" s="68" t="str">
        <f t="shared" si="1"/>
        <v>DE5GNR_CC_NGAS_CND_E-51</v>
      </c>
    </row>
    <row r="61" spans="1:40" s="68" customFormat="1" ht="12.75" customHeight="1">
      <c r="B61" s="332" t="str">
        <f t="shared" ref="B61:B66" si="2">"ER"&amp;RIGHT(E61,3)&amp;RIGHT(C61,3)&amp;LEFT(C61,2)&amp;"1E"</f>
        <v>ERSNG-56GN1E</v>
      </c>
      <c r="C61" s="333" t="s">
        <v>1718</v>
      </c>
      <c r="D61" s="332" t="s">
        <v>2170</v>
      </c>
      <c r="E61" s="334" t="s">
        <v>2207</v>
      </c>
      <c r="F61" s="334" t="s">
        <v>28</v>
      </c>
      <c r="G61" s="334" t="s">
        <v>564</v>
      </c>
      <c r="H61" s="335">
        <f t="shared" si="0"/>
        <v>0.56000000000000005</v>
      </c>
      <c r="I61" s="336" t="str">
        <f>IF(INDEX(ELC_TechsR_DHC!$C$3:$AM$138,MATCH($AL61,ELC_TechsR_DHC!$B$3:$B$138,0),MATCH(I$48,ELC_TechsR_DHC!$C$1:$Q$1,0)) &gt; 0, INDEX(ELC_TechsR_DHC!$C$3:$AM$138,MATCH($AL61,ELC_TechsR_DHC!$B$3:$B$138,0),MATCH(I$48,ELC_TechsR_DHC!$C$1:$Q$1,0)), "" )</f>
        <v/>
      </c>
      <c r="J61" s="336">
        <f>IF(INDEX(ELC_TechsR_DHC!$C$3:$AM$138,MATCH($AL61,ELC_TechsR_DHC!$B$3:$B$138,0),MATCH(J$48,ELC_TechsR_DHC!$C$1:$Q$1,0)) &gt; 0, INDEX(ELC_TechsR_DHC!$C$3:$AM$138,MATCH($AL61,ELC_TechsR_DHC!$B$3:$B$138,0),MATCH(J$48,ELC_TechsR_DHC!$C$1:$Q$1,0)), "" )</f>
        <v>0.58823529411764697</v>
      </c>
      <c r="K61" s="336">
        <f>IF(INDEX(ELC_TechsR_DHC!$C$3:$AM$138,MATCH($AL61,ELC_TechsR_DHC!$B$3:$B$138,0),MATCH(K$48,ELC_TechsR_DHC!$C$1:$Q$1,0)) &gt; 0, INDEX(ELC_TechsR_DHC!$C$3:$AM$138,MATCH($AL61,ELC_TechsR_DHC!$B$3:$B$138,0),MATCH(K$48,ELC_TechsR_DHC!$C$1:$Q$1,0)), "" )</f>
        <v>0.15</v>
      </c>
      <c r="L61" s="332">
        <f>INDEX('15'!$C$3:$AS$240,MATCH($AN61,'15'!$C$3:$C$240,0),MATCH(L$48,'15'!$C$4:$AS$4,0))</f>
        <v>89</v>
      </c>
      <c r="M61" s="332">
        <f>INDEX('15'!$C$3:$AS$240,MATCH($AN61,'15'!$C$3:$C$240,0),MATCH(M$48,'15'!$C$4:$AS$4,0))</f>
        <v>89</v>
      </c>
      <c r="N61" s="332">
        <f>INDEX('15'!$C$3:$AS$240,MATCH($AN61,'15'!$C$3:$C$240,0),MATCH(N$48,'15'!$C$4:$AS$4,0))</f>
        <v>89</v>
      </c>
      <c r="O61" s="332">
        <f>INDEX('15'!$C$3:$AS$240,MATCH($AN61,'15'!$C$3:$C$240,0),MATCH(O$48,'15'!$C$4:$AS$4,0))</f>
        <v>50</v>
      </c>
      <c r="P61" s="332">
        <f>INDEX('15'!$C$3:$AS$240,MATCH($AN61,'15'!$C$3:$C$240,0),MATCH(P$48,'15'!$C$4:$AS$4,0))</f>
        <v>50</v>
      </c>
      <c r="Q61" s="332">
        <f>INDEX('15'!$C$3:$AS$240,MATCH($AN61,'15'!$C$3:$C$240,0),MATCH(Q$48,'15'!$C$4:$AS$4,0))</f>
        <v>0</v>
      </c>
      <c r="R61" s="332">
        <f>INDEX('15'!$C$3:$AS$240,MATCH($AN61,'15'!$C$3:$C$240,0),MATCH(R$48,'15'!$C$4:$AS$4,0))</f>
        <v>0</v>
      </c>
      <c r="S61" s="332">
        <f>INDEX('15'!$C$3:$AS$240,MATCH($AN61,'15'!$C$3:$C$240,0),MATCH(S$48,'15'!$C$4:$AS$4,0))</f>
        <v>0</v>
      </c>
      <c r="T61" s="332"/>
      <c r="U61" s="339"/>
      <c r="V61" s="337">
        <f>INDEX(ELC_TechsR_DHC!$C$3:$AM$138,MATCH($AL61,ELC_TechsR_DHC!$B$3:$B$138,0),MATCH(V$48,ELC_TechsR_DHC!$C$2:$AM$2,0))/7.45</f>
        <v>0.9</v>
      </c>
      <c r="W61" s="337">
        <f>INDEX(ELC_TechsR_DHC!$C$3:$AM$138,MATCH($AL61,ELC_TechsR_DHC!$B$3:$B$138,0),MATCH(W$48,ELC_TechsR_DHC!$C$2:$AM$2,0))/7.45</f>
        <v>0.03</v>
      </c>
      <c r="X61" s="337">
        <f>INDEX(ELC_TechsR_DHC!$C$3:$AM$138,MATCH($AL61,ELC_TechsR_DHC!$B$3:$B$138,0),MATCH(X$48,ELC_TechsR_DHC!$C$2:$AM$2,0))/7.45</f>
        <v>1.25</v>
      </c>
      <c r="Y61" s="338">
        <f>INDEX(ELC_TechsR_DHC!$C$3:$AM$138,MATCH($AL61,ELC_TechsR_DHC!$B$3:$B$138,0),MATCH(Y$48,ELC_TechsR_DHC!$C$2:$AM$2,0))</f>
        <v>3.1536000000000002E-2</v>
      </c>
      <c r="Z61" s="335">
        <f>INDEX(ELC_TechsR_DHC!$C$3:$AM$138,MATCH($AL61,ELC_TechsR_DHC!$B$3:$B$138,0),MATCH($Z$48,ELC_TechsR_DHC!$C$2:$AM$2,0))</f>
        <v>0.97</v>
      </c>
      <c r="AA61" s="335"/>
      <c r="AB61" s="332">
        <v>1</v>
      </c>
      <c r="AC61"/>
      <c r="AD61"/>
      <c r="AE61"/>
      <c r="AF61"/>
      <c r="AG61"/>
      <c r="AH61"/>
      <c r="AJ61" s="2" t="s">
        <v>2224</v>
      </c>
      <c r="AL61" s="68" t="s">
        <v>435</v>
      </c>
      <c r="AN61" s="68" t="str">
        <f t="shared" si="1"/>
        <v>DE5GNR_CC_NGAS_CND_E-56</v>
      </c>
    </row>
    <row r="62" spans="1:40" ht="12.75" customHeight="1">
      <c r="A62" s="68"/>
      <c r="B62" s="332" t="str">
        <f t="shared" si="2"/>
        <v>ERBGA-45GN1E</v>
      </c>
      <c r="C62" s="333" t="s">
        <v>1672</v>
      </c>
      <c r="D62" s="332" t="s">
        <v>2170</v>
      </c>
      <c r="E62" s="334" t="s">
        <v>36</v>
      </c>
      <c r="F62" s="334" t="s">
        <v>2219</v>
      </c>
      <c r="G62" s="334" t="s">
        <v>564</v>
      </c>
      <c r="H62" s="335">
        <f t="shared" si="0"/>
        <v>0.45</v>
      </c>
      <c r="I62" s="336">
        <f>IF(INDEX(ELC_TechsR_DHC!$C$3:$AM$138,MATCH($AL62,ELC_TechsR_DHC!$B$3:$B$138,0),MATCH(I$48,ELC_TechsR_DHC!$C$1:$Q$1,0)) &gt; 0, INDEX(ELC_TechsR_DHC!$C$3:$AM$138,MATCH($AL62,ELC_TechsR_DHC!$B$3:$B$138,0),MATCH(I$48,ELC_TechsR_DHC!$C$1:$Q$1,0)), "" )</f>
        <v>1.2195121951219501</v>
      </c>
      <c r="J62" s="336" t="str">
        <f>IF(INDEX(ELC_TechsR_DHC!$C$3:$AM$138,MATCH($AL62,ELC_TechsR_DHC!$B$3:$B$138,0),MATCH(J$48,ELC_TechsR_DHC!$C$1:$Q$1,0)) &gt; 0, INDEX(ELC_TechsR_DHC!$C$3:$AM$138,MATCH($AL62,ELC_TechsR_DHC!$B$3:$B$138,0),MATCH(J$48,ELC_TechsR_DHC!$C$1:$Q$1,0)), "" )</f>
        <v/>
      </c>
      <c r="K62" s="336" t="str">
        <f>IF(INDEX(ELC_TechsR_DHC!$C$3:$AM$138,MATCH($AL62,ELC_TechsR_DHC!$B$3:$B$138,0),MATCH(K$48,ELC_TechsR_DHC!$C$1:$Q$1,0)) &gt; 0, INDEX(ELC_TechsR_DHC!$C$3:$AM$138,MATCH($AL62,ELC_TechsR_DHC!$B$3:$B$138,0),MATCH(K$48,ELC_TechsR_DHC!$C$1:$Q$1,0)), "" )</f>
        <v/>
      </c>
      <c r="L62" s="332">
        <f>INDEX('15'!$C$3:$AS$240,MATCH($AN62,'15'!$C$3:$C$240,0),MATCH(L$48,'15'!$C$4:$AS$4,0))</f>
        <v>0</v>
      </c>
      <c r="M62" s="332">
        <f>INDEX('15'!$C$3:$AS$240,MATCH($AN62,'15'!$C$3:$C$240,0),MATCH(M$48,'15'!$C$4:$AS$4,0))</f>
        <v>0</v>
      </c>
      <c r="N62" s="332">
        <f>INDEX('15'!$C$3:$AS$240,MATCH($AN62,'15'!$C$3:$C$240,0),MATCH(N$48,'15'!$C$4:$AS$4,0))</f>
        <v>2.25</v>
      </c>
      <c r="O62" s="332">
        <f>INDEX('15'!$C$3:$AS$240,MATCH($AN62,'15'!$C$3:$C$240,0),MATCH(O$48,'15'!$C$4:$AS$4,0))</f>
        <v>2.25</v>
      </c>
      <c r="P62" s="332">
        <f>INDEX('15'!$C$3:$AS$240,MATCH($AN62,'15'!$C$3:$C$240,0),MATCH(P$48,'15'!$C$4:$AS$4,0))</f>
        <v>2.25</v>
      </c>
      <c r="Q62" s="332">
        <f>INDEX('15'!$C$3:$AS$240,MATCH($AN62,'15'!$C$3:$C$240,0),MATCH(Q$48,'15'!$C$4:$AS$4,0))</f>
        <v>2.25</v>
      </c>
      <c r="R62" s="332">
        <f>INDEX('15'!$C$3:$AS$240,MATCH($AN62,'15'!$C$3:$C$240,0),MATCH(R$48,'15'!$C$4:$AS$4,0))</f>
        <v>2.25</v>
      </c>
      <c r="S62" s="332">
        <f>INDEX('15'!$C$3:$AS$240,MATCH($AN62,'15'!$C$3:$C$240,0),MATCH(S$48,'15'!$C$4:$AS$4,0))</f>
        <v>0</v>
      </c>
      <c r="T62" s="332"/>
      <c r="U62" s="339"/>
      <c r="V62" s="337">
        <f>INDEX(ELC_TechsR_DHC!$C$3:$AM$138,MATCH($AL62,ELC_TechsR_DHC!$B$3:$B$138,0),MATCH(V$48,ELC_TechsR_DHC!$C$2:$AM$2,0))/7.45</f>
        <v>1</v>
      </c>
      <c r="W62" s="337">
        <f>INDEX(ELC_TechsR_DHC!$C$3:$AM$138,MATCH($AL62,ELC_TechsR_DHC!$B$3:$B$138,0),MATCH(W$48,ELC_TechsR_DHC!$C$2:$AM$2,0))/7.45</f>
        <v>9.9999999999999985E-3</v>
      </c>
      <c r="X62" s="337">
        <f>INDEX(ELC_TechsR_DHC!$C$3:$AM$138,MATCH($AL62,ELC_TechsR_DHC!$B$3:$B$138,0),MATCH(X$48,ELC_TechsR_DHC!$C$2:$AM$2,0))/7.45</f>
        <v>2.2222222222222281</v>
      </c>
      <c r="Y62" s="338">
        <f>INDEX(ELC_TechsR_DHC!$C$3:$AM$138,MATCH($AL62,ELC_TechsR_DHC!$B$3:$B$138,0),MATCH(Y$48,ELC_TechsR_DHC!$C$2:$AM$2,0))</f>
        <v>3.1536000000000002E-2</v>
      </c>
      <c r="Z62" s="335">
        <f>INDEX(ELC_TechsR_DHC!$C$3:$AM$138,MATCH($AL62,ELC_TechsR_DHC!$B$3:$B$138,0),MATCH($Z$48,ELC_TechsR_DHC!$C$2:$AM$2,0))</f>
        <v>0.97</v>
      </c>
      <c r="AA62" s="335"/>
      <c r="AB62" s="332">
        <v>1</v>
      </c>
      <c r="AC62"/>
      <c r="AD62"/>
      <c r="AE62"/>
      <c r="AF62"/>
      <c r="AG62"/>
      <c r="AH62"/>
      <c r="AI62" s="68"/>
      <c r="AJ62" s="2" t="s">
        <v>2224</v>
      </c>
      <c r="AK62" s="68"/>
      <c r="AL62" s="68" t="s">
        <v>438</v>
      </c>
      <c r="AM62" s="68"/>
      <c r="AN62" s="68" t="str">
        <f t="shared" si="1"/>
        <v>DE5GNR_ENG_BGAS_BP_E-45</v>
      </c>
    </row>
    <row r="63" spans="1:40" ht="12.75" customHeight="1">
      <c r="A63" s="68"/>
      <c r="B63" s="332" t="str">
        <f t="shared" si="2"/>
        <v>ERBGA-42GN1E</v>
      </c>
      <c r="C63" s="333" t="s">
        <v>1665</v>
      </c>
      <c r="D63" s="332" t="s">
        <v>2170</v>
      </c>
      <c r="E63" s="334" t="s">
        <v>36</v>
      </c>
      <c r="F63" s="334" t="s">
        <v>2219</v>
      </c>
      <c r="G63" s="334" t="s">
        <v>564</v>
      </c>
      <c r="H63" s="335">
        <f t="shared" si="0"/>
        <v>0.42</v>
      </c>
      <c r="I63" s="336">
        <f>IF(INDEX(ELC_TechsR_DHC!$C$3:$AM$138,MATCH($AL63,ELC_TechsR_DHC!$B$3:$B$138,0),MATCH(I$48,ELC_TechsR_DHC!$C$1:$Q$1,0)) &gt; 0, INDEX(ELC_TechsR_DHC!$C$3:$AM$138,MATCH($AL63,ELC_TechsR_DHC!$B$3:$B$138,0),MATCH(I$48,ELC_TechsR_DHC!$C$1:$Q$1,0)), "" )</f>
        <v>1.2195121951219501</v>
      </c>
      <c r="J63" s="336" t="str">
        <f>IF(INDEX(ELC_TechsR_DHC!$C$3:$AM$138,MATCH($AL63,ELC_TechsR_DHC!$B$3:$B$138,0),MATCH(J$48,ELC_TechsR_DHC!$C$1:$Q$1,0)) &gt; 0, INDEX(ELC_TechsR_DHC!$C$3:$AM$138,MATCH($AL63,ELC_TechsR_DHC!$B$3:$B$138,0),MATCH(J$48,ELC_TechsR_DHC!$C$1:$Q$1,0)), "" )</f>
        <v/>
      </c>
      <c r="K63" s="336" t="str">
        <f>IF(INDEX(ELC_TechsR_DHC!$C$3:$AM$138,MATCH($AL63,ELC_TechsR_DHC!$B$3:$B$138,0),MATCH(K$48,ELC_TechsR_DHC!$C$1:$Q$1,0)) &gt; 0, INDEX(ELC_TechsR_DHC!$C$3:$AM$138,MATCH($AL63,ELC_TechsR_DHC!$B$3:$B$138,0),MATCH(K$48,ELC_TechsR_DHC!$C$1:$Q$1,0)), "" )</f>
        <v/>
      </c>
      <c r="L63" s="332">
        <f>INDEX('15'!$C$3:$AS$240,MATCH($AN63,'15'!$C$3:$C$240,0),MATCH(L$48,'15'!$C$4:$AS$4,0))</f>
        <v>1649.06</v>
      </c>
      <c r="M63" s="332">
        <f>INDEX('15'!$C$3:$AS$240,MATCH($AN63,'15'!$C$3:$C$240,0),MATCH(M$48,'15'!$C$4:$AS$4,0))</f>
        <v>1818.31</v>
      </c>
      <c r="N63" s="332">
        <f>INDEX('15'!$C$3:$AS$240,MATCH($AN63,'15'!$C$3:$C$240,0),MATCH(N$48,'15'!$C$4:$AS$4,0))</f>
        <v>1791.22</v>
      </c>
      <c r="O63" s="332">
        <f>INDEX('15'!$C$3:$AS$240,MATCH($AN63,'15'!$C$3:$C$240,0),MATCH(O$48,'15'!$C$4:$AS$4,0))</f>
        <v>1738.69</v>
      </c>
      <c r="P63" s="332">
        <f>INDEX('15'!$C$3:$AS$240,MATCH($AN63,'15'!$C$3:$C$240,0),MATCH(P$48,'15'!$C$4:$AS$4,0))</f>
        <v>1305.1600000000001</v>
      </c>
      <c r="Q63" s="332">
        <f>INDEX('15'!$C$3:$AS$240,MATCH($AN63,'15'!$C$3:$C$240,0),MATCH(Q$48,'15'!$C$4:$AS$4,0))</f>
        <v>601.79999999999995</v>
      </c>
      <c r="R63" s="332">
        <f>INDEX('15'!$C$3:$AS$240,MATCH($AN63,'15'!$C$3:$C$240,0),MATCH(R$48,'15'!$C$4:$AS$4,0))</f>
        <v>13.05</v>
      </c>
      <c r="S63" s="332">
        <f>INDEX('15'!$C$3:$AS$240,MATCH($AN63,'15'!$C$3:$C$240,0),MATCH(S$48,'15'!$C$4:$AS$4,0))</f>
        <v>0</v>
      </c>
      <c r="T63" s="332"/>
      <c r="U63" s="339"/>
      <c r="V63" s="337">
        <f>INDEX(ELC_TechsR_DHC!$C$3:$AM$138,MATCH($AL63,ELC_TechsR_DHC!$B$3:$B$138,0),MATCH(V$48,ELC_TechsR_DHC!$C$2:$AM$2,0))/7.45</f>
        <v>1</v>
      </c>
      <c r="W63" s="337">
        <f>INDEX(ELC_TechsR_DHC!$C$3:$AM$138,MATCH($AL63,ELC_TechsR_DHC!$B$3:$B$138,0),MATCH(W$48,ELC_TechsR_DHC!$C$2:$AM$2,0))/7.45</f>
        <v>9.9999999999999985E-3</v>
      </c>
      <c r="X63" s="337">
        <f>INDEX(ELC_TechsR_DHC!$C$3:$AM$138,MATCH($AL63,ELC_TechsR_DHC!$B$3:$B$138,0),MATCH(X$48,ELC_TechsR_DHC!$C$2:$AM$2,0))/7.45</f>
        <v>2.2222222222222281</v>
      </c>
      <c r="Y63" s="338">
        <f>INDEX(ELC_TechsR_DHC!$C$3:$AM$138,MATCH($AL63,ELC_TechsR_DHC!$B$3:$B$138,0),MATCH(Y$48,ELC_TechsR_DHC!$C$2:$AM$2,0))</f>
        <v>3.1536000000000002E-2</v>
      </c>
      <c r="Z63" s="335">
        <f>INDEX(ELC_TechsR_DHC!$C$3:$AM$138,MATCH($AL63,ELC_TechsR_DHC!$B$3:$B$138,0),MATCH($Z$48,ELC_TechsR_DHC!$C$2:$AM$2,0))</f>
        <v>0.97</v>
      </c>
      <c r="AA63" s="335"/>
      <c r="AB63" s="332">
        <v>1</v>
      </c>
      <c r="AC63"/>
      <c r="AD63"/>
      <c r="AE63"/>
      <c r="AF63"/>
      <c r="AG63"/>
      <c r="AH63"/>
      <c r="AI63" s="68"/>
      <c r="AJ63" s="2" t="s">
        <v>2224</v>
      </c>
      <c r="AK63" s="68"/>
      <c r="AL63" s="68" t="s">
        <v>438</v>
      </c>
      <c r="AM63" s="68"/>
      <c r="AN63" s="68" t="str">
        <f t="shared" si="1"/>
        <v>DE5GNR_ENG_BGAS_CND_E-42</v>
      </c>
    </row>
    <row r="64" spans="1:40" ht="12.5" customHeight="1">
      <c r="A64" s="68"/>
      <c r="B64" s="332" t="str">
        <f t="shared" si="2"/>
        <v>ERGEO_EOGN1E</v>
      </c>
      <c r="C64" s="333" t="s">
        <v>1585</v>
      </c>
      <c r="D64" s="332" t="s">
        <v>2170</v>
      </c>
      <c r="E64" s="334" t="s">
        <v>180</v>
      </c>
      <c r="F64" s="334" t="s">
        <v>32</v>
      </c>
      <c r="G64" s="334" t="s">
        <v>564</v>
      </c>
      <c r="H64" s="335">
        <v>1</v>
      </c>
      <c r="I64" s="336" t="str">
        <f>IF(INDEX(ELC_TechsR_DHC!$C$3:$AM$138,MATCH($AL64,ELC_TechsR_DHC!$B$3:$B$138,0),MATCH(I$48,ELC_TechsR_DHC!$C$1:$Q$1,0)) &gt; 0, INDEX(ELC_TechsR_DHC!$C$3:$AM$138,MATCH($AL64,ELC_TechsR_DHC!$B$3:$B$138,0),MATCH(I$48,ELC_TechsR_DHC!$C$1:$Q$1,0)), "" )</f>
        <v/>
      </c>
      <c r="J64" s="336" t="str">
        <f>IF(INDEX(ELC_TechsR_DHC!$C$3:$AM$138,MATCH($AL64,ELC_TechsR_DHC!$B$3:$B$138,0),MATCH(J$48,ELC_TechsR_DHC!$C$1:$Q$1,0)) &gt; 0, INDEX(ELC_TechsR_DHC!$C$3:$AM$138,MATCH($AL64,ELC_TechsR_DHC!$B$3:$B$138,0),MATCH(J$48,ELC_TechsR_DHC!$C$1:$Q$1,0)), "" )</f>
        <v/>
      </c>
      <c r="K64" s="336" t="str">
        <f>IF(INDEX(ELC_TechsR_DHC!$C$3:$AM$138,MATCH($AL64,ELC_TechsR_DHC!$B$3:$B$138,0),MATCH(K$48,ELC_TechsR_DHC!$C$1:$Q$1,0)) &gt; 0, INDEX(ELC_TechsR_DHC!$C$3:$AM$138,MATCH($AL64,ELC_TechsR_DHC!$B$3:$B$138,0),MATCH(K$48,ELC_TechsR_DHC!$C$1:$Q$1,0)), "" )</f>
        <v/>
      </c>
      <c r="L64" s="332">
        <f>INDEX('15'!$C$3:$AS$240,MATCH($AN64,'15'!$C$3:$C$240,0),MATCH(L$48,'15'!$C$4:$AS$4,0))</f>
        <v>0.22</v>
      </c>
      <c r="M64" s="332">
        <f>INDEX('15'!$C$3:$AS$240,MATCH($AN64,'15'!$C$3:$C$240,0),MATCH(M$48,'15'!$C$4:$AS$4,0))</f>
        <v>0.22</v>
      </c>
      <c r="N64" s="332">
        <f>INDEX('15'!$C$3:$AS$240,MATCH($AN64,'15'!$C$3:$C$240,0),MATCH(N$48,'15'!$C$4:$AS$4,0))</f>
        <v>0.22</v>
      </c>
      <c r="O64" s="332">
        <f>INDEX('15'!$C$3:$AS$240,MATCH($AN64,'15'!$C$3:$C$240,0),MATCH(O$48,'15'!$C$4:$AS$4,0))</f>
        <v>0.22</v>
      </c>
      <c r="P64" s="332">
        <f>INDEX('15'!$C$3:$AS$240,MATCH($AN64,'15'!$C$3:$C$240,0),MATCH(P$48,'15'!$C$4:$AS$4,0))</f>
        <v>0</v>
      </c>
      <c r="Q64" s="332">
        <f>INDEX('15'!$C$3:$AS$240,MATCH($AN64,'15'!$C$3:$C$240,0),MATCH(Q$48,'15'!$C$4:$AS$4,0))</f>
        <v>0</v>
      </c>
      <c r="R64" s="332">
        <f>INDEX('15'!$C$3:$AS$240,MATCH($AN64,'15'!$C$3:$C$240,0),MATCH(R$48,'15'!$C$4:$AS$4,0))</f>
        <v>0</v>
      </c>
      <c r="S64" s="332">
        <f>INDEX('15'!$C$3:$AS$240,MATCH($AN64,'15'!$C$3:$C$240,0),MATCH(S$48,'15'!$C$4:$AS$4,0))</f>
        <v>0</v>
      </c>
      <c r="T64" s="332"/>
      <c r="U64" s="339"/>
      <c r="V64" s="337">
        <f>INDEX(ELC_TechsR_DHC!$C$3:$AM$138,MATCH($AL64,ELC_TechsR_DHC!$B$3:$B$138,0),MATCH(V$48,ELC_TechsR_DHC!$C$2:$AM$2,0))/7.45</f>
        <v>1.8</v>
      </c>
      <c r="W64" s="337">
        <f>INDEX(ELC_TechsR_DHC!$C$3:$AM$138,MATCH($AL64,ELC_TechsR_DHC!$B$3:$B$138,0),MATCH(W$48,ELC_TechsR_DHC!$C$2:$AM$2,0))/7.45</f>
        <v>1.9999999999999997E-2</v>
      </c>
      <c r="X64" s="337">
        <f>INDEX(ELC_TechsR_DHC!$C$3:$AM$138,MATCH($AL64,ELC_TechsR_DHC!$B$3:$B$138,0),MATCH(X$48,ELC_TechsR_DHC!$C$2:$AM$2,0))/7.45</f>
        <v>1.4583333333333288</v>
      </c>
      <c r="Y64" s="338">
        <f>INDEX(ELC_TechsR_DHC!$C$3:$AM$138,MATCH($AL64,ELC_TechsR_DHC!$B$3:$B$138,0),MATCH(Y$48,ELC_TechsR_DHC!$C$2:$AM$2,0))</f>
        <v>3.1536000000000002E-2</v>
      </c>
      <c r="Z64" s="335">
        <f>INDEX(ELC_TechsR_DHC!$C$3:$AM$138,MATCH($AL64,ELC_TechsR_DHC!$B$3:$B$138,0),MATCH($Z$48,ELC_TechsR_DHC!$C$2:$AM$2,0))</f>
        <v>0.98</v>
      </c>
      <c r="AA64" s="335"/>
      <c r="AB64" s="332">
        <v>1</v>
      </c>
      <c r="AC64"/>
      <c r="AD64"/>
      <c r="AE64"/>
      <c r="AF64"/>
      <c r="AG64"/>
      <c r="AH64"/>
      <c r="AI64" s="68"/>
      <c r="AJ64" s="2" t="s">
        <v>2224</v>
      </c>
      <c r="AK64" s="68"/>
      <c r="AL64" s="68" t="s">
        <v>520</v>
      </c>
      <c r="AM64" s="68"/>
      <c r="AN64" s="68" t="str">
        <f t="shared" si="1"/>
        <v>DE5GNR_GEO_HEAT_EO</v>
      </c>
    </row>
    <row r="65" spans="1:40" ht="12.75" customHeight="1">
      <c r="A65" s="68"/>
      <c r="B65" s="332" t="str">
        <f t="shared" si="2"/>
        <v>ERHFO-30GN1E</v>
      </c>
      <c r="C65" s="333" t="s">
        <v>1576</v>
      </c>
      <c r="D65" s="332" t="s">
        <v>2170</v>
      </c>
      <c r="E65" s="334" t="s">
        <v>29</v>
      </c>
      <c r="F65" s="334" t="str">
        <f>F67</f>
        <v>ELCC, HETC</v>
      </c>
      <c r="G65" s="334" t="s">
        <v>564</v>
      </c>
      <c r="H65" s="335">
        <f t="shared" ref="H65:H87" si="3">RIGHT(C65,2)/100</f>
        <v>0.3</v>
      </c>
      <c r="I65" s="336">
        <f>IF(INDEX(ELC_TechsR_DHC!$C$3:$AM$138,MATCH($AL65,ELC_TechsR_DHC!$B$3:$B$138,0),MATCH(I$48,ELC_TechsR_DHC!$C$1:$Q$1,0)) &gt; 0, INDEX(ELC_TechsR_DHC!$C$3:$AM$138,MATCH($AL65,ELC_TechsR_DHC!$B$3:$B$138,0),MATCH(I$48,ELC_TechsR_DHC!$C$1:$Q$1,0)), "" )</f>
        <v>1.40845070422535</v>
      </c>
      <c r="J65" s="336" t="str">
        <f>IF(INDEX(ELC_TechsR_DHC!$C$3:$AM$138,MATCH($AL65,ELC_TechsR_DHC!$B$3:$B$138,0),MATCH(J$48,ELC_TechsR_DHC!$C$1:$Q$1,0)) &gt; 0, INDEX(ELC_TechsR_DHC!$C$3:$AM$138,MATCH($AL65,ELC_TechsR_DHC!$B$3:$B$138,0),MATCH(J$48,ELC_TechsR_DHC!$C$1:$Q$1,0)), "" )</f>
        <v/>
      </c>
      <c r="K65" s="336" t="str">
        <f>IF(INDEX(ELC_TechsR_DHC!$C$3:$AM$138,MATCH($AL65,ELC_TechsR_DHC!$B$3:$B$138,0),MATCH(K$48,ELC_TechsR_DHC!$C$1:$Q$1,0)) &gt; 0, INDEX(ELC_TechsR_DHC!$C$3:$AM$138,MATCH($AL65,ELC_TechsR_DHC!$B$3:$B$138,0),MATCH(K$48,ELC_TechsR_DHC!$C$1:$Q$1,0)), "" )</f>
        <v/>
      </c>
      <c r="L65" s="332">
        <f>INDEX('15'!$C$3:$AS$240,MATCH($AN65,'15'!$C$3:$C$240,0),MATCH(L$48,'15'!$C$4:$AS$4,0))</f>
        <v>51</v>
      </c>
      <c r="M65" s="332">
        <f>INDEX('15'!$C$3:$AS$240,MATCH($AN65,'15'!$C$3:$C$240,0),MATCH(M$48,'15'!$C$4:$AS$4,0))</f>
        <v>51</v>
      </c>
      <c r="N65" s="332">
        <f>INDEX('15'!$C$3:$AS$240,MATCH($AN65,'15'!$C$3:$C$240,0),MATCH(N$48,'15'!$C$4:$AS$4,0))</f>
        <v>51</v>
      </c>
      <c r="O65" s="332">
        <f>INDEX('15'!$C$3:$AS$240,MATCH($AN65,'15'!$C$3:$C$240,0),MATCH(O$48,'15'!$C$4:$AS$4,0))</f>
        <v>51</v>
      </c>
      <c r="P65" s="332">
        <f>INDEX('15'!$C$3:$AS$240,MATCH($AN65,'15'!$C$3:$C$240,0),MATCH(P$48,'15'!$C$4:$AS$4,0))</f>
        <v>0</v>
      </c>
      <c r="Q65" s="332">
        <f>INDEX('15'!$C$3:$AS$240,MATCH($AN65,'15'!$C$3:$C$240,0),MATCH(Q$48,'15'!$C$4:$AS$4,0))</f>
        <v>0</v>
      </c>
      <c r="R65" s="332">
        <f>INDEX('15'!$C$3:$AS$240,MATCH($AN65,'15'!$C$3:$C$240,0),MATCH(R$48,'15'!$C$4:$AS$4,0))</f>
        <v>0</v>
      </c>
      <c r="S65" s="332">
        <f>INDEX('15'!$C$3:$AS$240,MATCH($AN65,'15'!$C$3:$C$240,0),MATCH(S$48,'15'!$C$4:$AS$4,0))</f>
        <v>0</v>
      </c>
      <c r="T65" s="332"/>
      <c r="U65" s="339"/>
      <c r="V65" s="337">
        <f>INDEX(ELC_TechsR_DHC!$C$3:$AM$138,MATCH($AL65,ELC_TechsR_DHC!$B$3:$B$138,0),MATCH(V$48,ELC_TechsR_DHC!$C$2:$AM$2,0))/7.45</f>
        <v>0.75</v>
      </c>
      <c r="W65" s="337">
        <f>INDEX(ELC_TechsR_DHC!$C$3:$AM$138,MATCH($AL65,ELC_TechsR_DHC!$B$3:$B$138,0),MATCH(W$48,ELC_TechsR_DHC!$C$2:$AM$2,0))/7.45</f>
        <v>1.9999999999999997E-2</v>
      </c>
      <c r="X65" s="337">
        <f>INDEX(ELC_TechsR_DHC!$C$3:$AM$138,MATCH($AL65,ELC_TechsR_DHC!$B$3:$B$138,0),MATCH(X$48,ELC_TechsR_DHC!$C$2:$AM$2,0))/7.45</f>
        <v>1.5277777777777719</v>
      </c>
      <c r="Y65" s="338">
        <f>INDEX(ELC_TechsR_DHC!$C$3:$AM$138,MATCH($AL65,ELC_TechsR_DHC!$B$3:$B$138,0),MATCH(Y$48,ELC_TechsR_DHC!$C$2:$AM$2,0))</f>
        <v>3.1536000000000002E-2</v>
      </c>
      <c r="Z65" s="335">
        <f>INDEX(ELC_TechsR_DHC!$C$3:$AM$138,MATCH($AL65,ELC_TechsR_DHC!$B$3:$B$138,0),MATCH($Z$48,ELC_TechsR_DHC!$C$2:$AM$2,0))</f>
        <v>0.98</v>
      </c>
      <c r="AA65" s="337"/>
      <c r="AB65" s="332">
        <v>1</v>
      </c>
      <c r="AC65"/>
      <c r="AD65"/>
      <c r="AE65"/>
      <c r="AF65"/>
      <c r="AG65"/>
      <c r="AH65"/>
      <c r="AI65" s="68"/>
      <c r="AJ65" s="2" t="s">
        <v>2224</v>
      </c>
      <c r="AK65" s="68"/>
      <c r="AL65" s="68" t="str">
        <f>AL68</f>
        <v>ECBPNGADHCN2</v>
      </c>
      <c r="AM65" s="68"/>
      <c r="AN65" s="68" t="str">
        <f t="shared" si="1"/>
        <v>DE5GNR_GT_FUELOIL_CND_E-30</v>
      </c>
    </row>
    <row r="66" spans="1:40" s="68" customFormat="1" ht="12.75" customHeight="1">
      <c r="A66" s="65"/>
      <c r="B66" s="332" t="str">
        <f t="shared" si="2"/>
        <v>ERHFO-36GN1E</v>
      </c>
      <c r="C66" s="333" t="s">
        <v>1572</v>
      </c>
      <c r="D66" s="332" t="s">
        <v>2170</v>
      </c>
      <c r="E66" s="334" t="s">
        <v>29</v>
      </c>
      <c r="F66" s="334" t="str">
        <f>F68</f>
        <v>ELCC, HETC</v>
      </c>
      <c r="G66" s="334" t="s">
        <v>564</v>
      </c>
      <c r="H66" s="335">
        <f t="shared" si="3"/>
        <v>0.36</v>
      </c>
      <c r="I66" s="336">
        <f>IF(INDEX(ELC_TechsR_DHC!$C$3:$AM$138,MATCH($AL66,ELC_TechsR_DHC!$B$3:$B$138,0),MATCH(I$48,ELC_TechsR_DHC!$C$1:$Q$1,0)) &gt; 0, INDEX(ELC_TechsR_DHC!$C$3:$AM$138,MATCH($AL66,ELC_TechsR_DHC!$B$3:$B$138,0),MATCH(I$48,ELC_TechsR_DHC!$C$1:$Q$1,0)), "" )</f>
        <v>1.40845070422535</v>
      </c>
      <c r="J66" s="336" t="str">
        <f>IF(INDEX(ELC_TechsR_DHC!$C$3:$AM$138,MATCH($AL66,ELC_TechsR_DHC!$B$3:$B$138,0),MATCH(J$48,ELC_TechsR_DHC!$C$1:$Q$1,0)) &gt; 0, INDEX(ELC_TechsR_DHC!$C$3:$AM$138,MATCH($AL66,ELC_TechsR_DHC!$B$3:$B$138,0),MATCH(J$48,ELC_TechsR_DHC!$C$1:$Q$1,0)), "" )</f>
        <v/>
      </c>
      <c r="K66" s="336" t="str">
        <f>IF(INDEX(ELC_TechsR_DHC!$C$3:$AM$138,MATCH($AL66,ELC_TechsR_DHC!$B$3:$B$138,0),MATCH(K$48,ELC_TechsR_DHC!$C$1:$Q$1,0)) &gt; 0, INDEX(ELC_TechsR_DHC!$C$3:$AM$138,MATCH($AL66,ELC_TechsR_DHC!$B$3:$B$138,0),MATCH(K$48,ELC_TechsR_DHC!$C$1:$Q$1,0)), "" )</f>
        <v/>
      </c>
      <c r="L66" s="332">
        <f>INDEX('15'!$C$3:$AS$240,MATCH($AN66,'15'!$C$3:$C$240,0),MATCH(L$48,'15'!$C$4:$AS$4,0))</f>
        <v>120</v>
      </c>
      <c r="M66" s="332">
        <f>INDEX('15'!$C$3:$AS$240,MATCH($AN66,'15'!$C$3:$C$240,0),MATCH(M$48,'15'!$C$4:$AS$4,0))</f>
        <v>120</v>
      </c>
      <c r="N66" s="332">
        <f>INDEX('15'!$C$3:$AS$240,MATCH($AN66,'15'!$C$3:$C$240,0),MATCH(N$48,'15'!$C$4:$AS$4,0))</f>
        <v>0</v>
      </c>
      <c r="O66" s="332">
        <f>INDEX('15'!$C$3:$AS$240,MATCH($AN66,'15'!$C$3:$C$240,0),MATCH(O$48,'15'!$C$4:$AS$4,0))</f>
        <v>0</v>
      </c>
      <c r="P66" s="332">
        <f>INDEX('15'!$C$3:$AS$240,MATCH($AN66,'15'!$C$3:$C$240,0),MATCH(P$48,'15'!$C$4:$AS$4,0))</f>
        <v>0</v>
      </c>
      <c r="Q66" s="332">
        <f>INDEX('15'!$C$3:$AS$240,MATCH($AN66,'15'!$C$3:$C$240,0),MATCH(Q$48,'15'!$C$4:$AS$4,0))</f>
        <v>0</v>
      </c>
      <c r="R66" s="332">
        <f>INDEX('15'!$C$3:$AS$240,MATCH($AN66,'15'!$C$3:$C$240,0),MATCH(R$48,'15'!$C$4:$AS$4,0))</f>
        <v>0</v>
      </c>
      <c r="S66" s="332">
        <f>INDEX('15'!$C$3:$AS$240,MATCH($AN66,'15'!$C$3:$C$240,0),MATCH(S$48,'15'!$C$4:$AS$4,0))</f>
        <v>0</v>
      </c>
      <c r="T66" s="332"/>
      <c r="U66" s="339"/>
      <c r="V66" s="337">
        <f>INDEX(ELC_TechsR_DHC!$C$3:$AM$138,MATCH($AL66,ELC_TechsR_DHC!$B$3:$B$138,0),MATCH(V$48,ELC_TechsR_DHC!$C$2:$AM$2,0))/7.45</f>
        <v>0.75</v>
      </c>
      <c r="W66" s="337">
        <f>INDEX(ELC_TechsR_DHC!$C$3:$AM$138,MATCH($AL66,ELC_TechsR_DHC!$B$3:$B$138,0),MATCH(W$48,ELC_TechsR_DHC!$C$2:$AM$2,0))/7.45</f>
        <v>1.9999999999999997E-2</v>
      </c>
      <c r="X66" s="337">
        <f>INDEX(ELC_TechsR_DHC!$C$3:$AM$138,MATCH($AL66,ELC_TechsR_DHC!$B$3:$B$138,0),MATCH(X$48,ELC_TechsR_DHC!$C$2:$AM$2,0))/7.45</f>
        <v>1.5277777777777719</v>
      </c>
      <c r="Y66" s="338">
        <f>INDEX(ELC_TechsR_DHC!$C$3:$AM$138,MATCH($AL66,ELC_TechsR_DHC!$B$3:$B$138,0),MATCH(Y$48,ELC_TechsR_DHC!$C$2:$AM$2,0))</f>
        <v>3.1536000000000002E-2</v>
      </c>
      <c r="Z66" s="335">
        <f>INDEX(ELC_TechsR_DHC!$C$3:$AM$138,MATCH($AL66,ELC_TechsR_DHC!$B$3:$B$138,0),MATCH($Z$48,ELC_TechsR_DHC!$C$2:$AM$2,0))</f>
        <v>0.98</v>
      </c>
      <c r="AA66" s="337"/>
      <c r="AB66" s="332">
        <v>1</v>
      </c>
      <c r="AC66"/>
      <c r="AD66"/>
      <c r="AE66"/>
      <c r="AF66"/>
      <c r="AG66"/>
      <c r="AH66"/>
      <c r="AJ66" s="2" t="s">
        <v>2224</v>
      </c>
      <c r="AL66" s="68" t="str">
        <f>AL68</f>
        <v>ECBPNGADHCN2</v>
      </c>
      <c r="AN66" s="68" t="str">
        <f t="shared" si="1"/>
        <v>DE5GNR_GT_FUELOIL_CND_E-36</v>
      </c>
    </row>
    <row r="67" spans="1:40" s="68" customFormat="1" ht="12.75" customHeight="1">
      <c r="A67" s="65"/>
      <c r="B67" s="332" t="str">
        <f>"ET"&amp;RIGHT(E67,3)&amp;RIGHT(C67,3)&amp;LEFT(C67,2)&amp;"1E"</f>
        <v>ETSNG-38GN1E</v>
      </c>
      <c r="C67" s="333" t="s">
        <v>1549</v>
      </c>
      <c r="D67" s="332" t="s">
        <v>2170</v>
      </c>
      <c r="E67" s="334" t="s">
        <v>2207</v>
      </c>
      <c r="F67" s="334" t="s">
        <v>2219</v>
      </c>
      <c r="G67" s="334" t="s">
        <v>564</v>
      </c>
      <c r="H67" s="335">
        <f t="shared" si="3"/>
        <v>0.38</v>
      </c>
      <c r="I67" s="336">
        <f>IF(INDEX(ELC_TechsR_DHC!$C$3:$AM$138,MATCH($AL67,ELC_TechsR_DHC!$B$3:$B$138,0),MATCH(I$48,ELC_TechsR_DHC!$C$1:$Q$1,0)) &gt; 0, INDEX(ELC_TechsR_DHC!$C$3:$AM$138,MATCH($AL67,ELC_TechsR_DHC!$B$3:$B$138,0),MATCH(I$48,ELC_TechsR_DHC!$C$1:$Q$1,0)), "" )</f>
        <v>1.0526315789473699</v>
      </c>
      <c r="J67" s="336" t="str">
        <f>IF(INDEX(ELC_TechsR_DHC!$C$3:$AM$138,MATCH($AL67,ELC_TechsR_DHC!$B$3:$B$138,0),MATCH(J$48,ELC_TechsR_DHC!$C$1:$Q$1,0)) &gt; 0, INDEX(ELC_TechsR_DHC!$C$3:$AM$138,MATCH($AL67,ELC_TechsR_DHC!$B$3:$B$138,0),MATCH(J$48,ELC_TechsR_DHC!$C$1:$Q$1,0)), "" )</f>
        <v/>
      </c>
      <c r="K67" s="336" t="str">
        <f>IF(INDEX(ELC_TechsR_DHC!$C$3:$AM$138,MATCH($AL67,ELC_TechsR_DHC!$B$3:$B$138,0),MATCH(K$48,ELC_TechsR_DHC!$C$1:$Q$1,0)) &gt; 0, INDEX(ELC_TechsR_DHC!$C$3:$AM$138,MATCH($AL67,ELC_TechsR_DHC!$B$3:$B$138,0),MATCH(K$48,ELC_TechsR_DHC!$C$1:$Q$1,0)), "" )</f>
        <v/>
      </c>
      <c r="L67" s="332">
        <f>INDEX('15'!$C$3:$AS$240,MATCH($AN67,'15'!$C$3:$C$240,0),MATCH(L$48,'15'!$C$4:$AS$4,0))</f>
        <v>158.69999999999999</v>
      </c>
      <c r="M67" s="332">
        <f>INDEX('15'!$C$3:$AS$240,MATCH($AN67,'15'!$C$3:$C$240,0),MATCH(M$48,'15'!$C$4:$AS$4,0))</f>
        <v>158.69999999999999</v>
      </c>
      <c r="N67" s="332">
        <f>INDEX('15'!$C$3:$AS$240,MATCH($AN67,'15'!$C$3:$C$240,0),MATCH(N$48,'15'!$C$4:$AS$4,0))</f>
        <v>158.69999999999999</v>
      </c>
      <c r="O67" s="332">
        <f>INDEX('15'!$C$3:$AS$240,MATCH($AN67,'15'!$C$3:$C$240,0),MATCH(O$48,'15'!$C$4:$AS$4,0))</f>
        <v>144</v>
      </c>
      <c r="P67" s="332">
        <f>INDEX('15'!$C$3:$AS$240,MATCH($AN67,'15'!$C$3:$C$240,0),MATCH(P$48,'15'!$C$4:$AS$4,0))</f>
        <v>0</v>
      </c>
      <c r="Q67" s="332">
        <f>INDEX('15'!$C$3:$AS$240,MATCH($AN67,'15'!$C$3:$C$240,0),MATCH(Q$48,'15'!$C$4:$AS$4,0))</f>
        <v>0</v>
      </c>
      <c r="R67" s="332">
        <f>INDEX('15'!$C$3:$AS$240,MATCH($AN67,'15'!$C$3:$C$240,0),MATCH(R$48,'15'!$C$4:$AS$4,0))</f>
        <v>0</v>
      </c>
      <c r="S67" s="332">
        <f>INDEX('15'!$C$3:$AS$240,MATCH($AN67,'15'!$C$3:$C$240,0),MATCH(S$48,'15'!$C$4:$AS$4,0))</f>
        <v>0</v>
      </c>
      <c r="T67" s="332"/>
      <c r="U67" s="339"/>
      <c r="V67" s="337">
        <f>INDEX(ELC_TechsR_DHC!$C$3:$AM$138,MATCH($AL67,ELC_TechsR_DHC!$B$3:$B$138,0),MATCH(V$48,ELC_TechsR_DHC!$C$2:$AM$2,0))/7.45</f>
        <v>0.6</v>
      </c>
      <c r="W67" s="337">
        <f>INDEX(ELC_TechsR_DHC!$C$3:$AM$138,MATCH($AL67,ELC_TechsR_DHC!$B$3:$B$138,0),MATCH(W$48,ELC_TechsR_DHC!$C$2:$AM$2,0))/7.45</f>
        <v>1.9999999999999997E-2</v>
      </c>
      <c r="X67" s="337">
        <f>INDEX(ELC_TechsR_DHC!$C$3:$AM$138,MATCH($AL67,ELC_TechsR_DHC!$B$3:$B$138,0),MATCH(X$48,ELC_TechsR_DHC!$C$2:$AM$2,0))/7.45</f>
        <v>1.25</v>
      </c>
      <c r="Y67" s="338">
        <f>INDEX(ELC_TechsR_DHC!$C$3:$AM$138,MATCH($AL67,ELC_TechsR_DHC!$B$3:$B$138,0),MATCH(Y$48,ELC_TechsR_DHC!$C$2:$AM$2,0))</f>
        <v>3.1536000000000002E-2</v>
      </c>
      <c r="Z67" s="335">
        <f>INDEX(ELC_TechsR_DHC!$C$3:$AM$138,MATCH($AL67,ELC_TechsR_DHC!$B$3:$B$138,0),MATCH($Z$48,ELC_TechsR_DHC!$C$2:$AM$2,0))</f>
        <v>0.98</v>
      </c>
      <c r="AA67" s="337"/>
      <c r="AB67" s="332">
        <v>1</v>
      </c>
      <c r="AC67"/>
      <c r="AD67"/>
      <c r="AE67"/>
      <c r="AF67"/>
      <c r="AG67"/>
      <c r="AH67"/>
      <c r="AJ67" s="2" t="s">
        <v>2224</v>
      </c>
      <c r="AL67" s="68" t="s">
        <v>429</v>
      </c>
      <c r="AN67" s="68" t="str">
        <f t="shared" si="1"/>
        <v>DE5GNR_GT_NGAS_BP_E-38</v>
      </c>
    </row>
    <row r="68" spans="1:40" s="68" customFormat="1" ht="12.75" customHeight="1">
      <c r="B68" s="332" t="str">
        <f>"ET"&amp;RIGHT(E68,3)&amp;RIGHT(C68,3)&amp;LEFT(C68,2)&amp;"1E"</f>
        <v>ETSNG-35GN1E</v>
      </c>
      <c r="C68" s="333" t="s">
        <v>1532</v>
      </c>
      <c r="D68" s="332" t="s">
        <v>2170</v>
      </c>
      <c r="E68" s="334" t="s">
        <v>2207</v>
      </c>
      <c r="F68" s="334" t="s">
        <v>2219</v>
      </c>
      <c r="G68" s="334" t="s">
        <v>564</v>
      </c>
      <c r="H68" s="335">
        <f t="shared" si="3"/>
        <v>0.35</v>
      </c>
      <c r="I68" s="336">
        <f>IF(INDEX(ELC_TechsR_DHC!$C$3:$AM$138,MATCH($AL68,ELC_TechsR_DHC!$B$3:$B$138,0),MATCH(I$48,ELC_TechsR_DHC!$C$1:$Q$1,0)) &gt; 0, INDEX(ELC_TechsR_DHC!$C$3:$AM$138,MATCH($AL68,ELC_TechsR_DHC!$B$3:$B$138,0),MATCH(I$48,ELC_TechsR_DHC!$C$1:$Q$1,0)), "" )</f>
        <v>1.40845070422535</v>
      </c>
      <c r="J68" s="336" t="str">
        <f>IF(INDEX(ELC_TechsR_DHC!$C$3:$AM$138,MATCH($AL68,ELC_TechsR_DHC!$B$3:$B$138,0),MATCH(J$48,ELC_TechsR_DHC!$C$1:$Q$1,0)) &gt; 0, INDEX(ELC_TechsR_DHC!$C$3:$AM$138,MATCH($AL68,ELC_TechsR_DHC!$B$3:$B$138,0),MATCH(J$48,ELC_TechsR_DHC!$C$1:$Q$1,0)), "" )</f>
        <v/>
      </c>
      <c r="K68" s="336" t="str">
        <f>IF(INDEX(ELC_TechsR_DHC!$C$3:$AM$138,MATCH($AL68,ELC_TechsR_DHC!$B$3:$B$138,0),MATCH(K$48,ELC_TechsR_DHC!$C$1:$Q$1,0)) &gt; 0, INDEX(ELC_TechsR_DHC!$C$3:$AM$138,MATCH($AL68,ELC_TechsR_DHC!$B$3:$B$138,0),MATCH(K$48,ELC_TechsR_DHC!$C$1:$Q$1,0)), "" )</f>
        <v/>
      </c>
      <c r="L68" s="332">
        <f>INDEX('15'!$C$3:$AS$240,MATCH($AN68,'15'!$C$3:$C$240,0),MATCH(L$48,'15'!$C$4:$AS$4,0))</f>
        <v>446</v>
      </c>
      <c r="M68" s="332">
        <f>INDEX('15'!$C$3:$AS$240,MATCH($AN68,'15'!$C$3:$C$240,0),MATCH(M$48,'15'!$C$4:$AS$4,0))</f>
        <v>446</v>
      </c>
      <c r="N68" s="332">
        <f>INDEX('15'!$C$3:$AS$240,MATCH($AN68,'15'!$C$3:$C$240,0),MATCH(N$48,'15'!$C$4:$AS$4,0))</f>
        <v>446</v>
      </c>
      <c r="O68" s="332">
        <f>INDEX('15'!$C$3:$AS$240,MATCH($AN68,'15'!$C$3:$C$240,0),MATCH(O$48,'15'!$C$4:$AS$4,0))</f>
        <v>446</v>
      </c>
      <c r="P68" s="332">
        <f>INDEX('15'!$C$3:$AS$240,MATCH($AN68,'15'!$C$3:$C$240,0),MATCH(P$48,'15'!$C$4:$AS$4,0))</f>
        <v>0</v>
      </c>
      <c r="Q68" s="332">
        <f>INDEX('15'!$C$3:$AS$240,MATCH($AN68,'15'!$C$3:$C$240,0),MATCH(Q$48,'15'!$C$4:$AS$4,0))</f>
        <v>0</v>
      </c>
      <c r="R68" s="332">
        <f>INDEX('15'!$C$3:$AS$240,MATCH($AN68,'15'!$C$3:$C$240,0),MATCH(R$48,'15'!$C$4:$AS$4,0))</f>
        <v>0</v>
      </c>
      <c r="S68" s="332">
        <f>INDEX('15'!$C$3:$AS$240,MATCH($AN68,'15'!$C$3:$C$240,0),MATCH(S$48,'15'!$C$4:$AS$4,0))</f>
        <v>0</v>
      </c>
      <c r="T68" s="332"/>
      <c r="U68" s="339"/>
      <c r="V68" s="337">
        <f>INDEX(ELC_TechsR_DHC!$C$3:$AM$138,MATCH($AL68,ELC_TechsR_DHC!$B$3:$B$138,0),MATCH(V$48,ELC_TechsR_DHC!$C$2:$AM$2,0))/7.45</f>
        <v>0.75</v>
      </c>
      <c r="W68" s="337">
        <f>INDEX(ELC_TechsR_DHC!$C$3:$AM$138,MATCH($AL68,ELC_TechsR_DHC!$B$3:$B$138,0),MATCH(W$48,ELC_TechsR_DHC!$C$2:$AM$2,0))/7.45</f>
        <v>1.9999999999999997E-2</v>
      </c>
      <c r="X68" s="337">
        <f>INDEX(ELC_TechsR_DHC!$C$3:$AM$138,MATCH($AL68,ELC_TechsR_DHC!$B$3:$B$138,0),MATCH(X$48,ELC_TechsR_DHC!$C$2:$AM$2,0))/7.45</f>
        <v>1.5277777777777719</v>
      </c>
      <c r="Y68" s="338">
        <f>INDEX(ELC_TechsR_DHC!$C$3:$AM$138,MATCH($AL68,ELC_TechsR_DHC!$B$3:$B$138,0),MATCH(Y$48,ELC_TechsR_DHC!$C$2:$AM$2,0))</f>
        <v>3.1536000000000002E-2</v>
      </c>
      <c r="Z68" s="335">
        <f>INDEX(ELC_TechsR_DHC!$C$3:$AM$138,MATCH($AL68,ELC_TechsR_DHC!$B$3:$B$138,0),MATCH($Z$48,ELC_TechsR_DHC!$C$2:$AM$2,0))</f>
        <v>0.98</v>
      </c>
      <c r="AA68" s="337"/>
      <c r="AB68" s="332">
        <v>1</v>
      </c>
      <c r="AC68"/>
      <c r="AD68"/>
      <c r="AE68"/>
      <c r="AF68"/>
      <c r="AG68"/>
      <c r="AH68"/>
      <c r="AJ68" s="2" t="s">
        <v>2224</v>
      </c>
      <c r="AL68" s="68" t="s">
        <v>426</v>
      </c>
      <c r="AN68" s="68" t="str">
        <f t="shared" si="1"/>
        <v>DE5GNR_GT_NGAS_CND_E-35</v>
      </c>
    </row>
    <row r="69" spans="1:40" s="68" customFormat="1" ht="12.75" customHeight="1">
      <c r="B69" s="332" t="str">
        <f>"ET"&amp;RIGHT(E69,3)&amp;RIGHT(C69,3)&amp;LEFT(C69,2)&amp;"1E"</f>
        <v>ETBGA-38GN1E</v>
      </c>
      <c r="C69" s="333" t="s">
        <v>1333</v>
      </c>
      <c r="D69" s="332" t="s">
        <v>2170</v>
      </c>
      <c r="E69" s="334" t="s">
        <v>36</v>
      </c>
      <c r="F69" s="334" t="s">
        <v>2219</v>
      </c>
      <c r="G69" s="334" t="s">
        <v>564</v>
      </c>
      <c r="H69" s="335">
        <f t="shared" si="3"/>
        <v>0.38</v>
      </c>
      <c r="I69" s="336">
        <f>IF(INDEX(ELC_TechsR_DHC!$C$3:$AM$138,MATCH($AL69,ELC_TechsR_DHC!$B$3:$B$138,0),MATCH(I$48,ELC_TechsR_DHC!$C$1:$Q$1,0)) &gt; 0, INDEX(ELC_TechsR_DHC!$C$3:$AM$138,MATCH($AL69,ELC_TechsR_DHC!$B$3:$B$138,0),MATCH(I$48,ELC_TechsR_DHC!$C$1:$Q$1,0)), "" )</f>
        <v>1.2195121951219501</v>
      </c>
      <c r="J69" s="336" t="str">
        <f>IF(INDEX(ELC_TechsR_DHC!$C$3:$AM$138,MATCH($AL69,ELC_TechsR_DHC!$B$3:$B$138,0),MATCH(J$48,ELC_TechsR_DHC!$C$1:$Q$1,0)) &gt; 0, INDEX(ELC_TechsR_DHC!$C$3:$AM$138,MATCH($AL69,ELC_TechsR_DHC!$B$3:$B$138,0),MATCH(J$48,ELC_TechsR_DHC!$C$1:$Q$1,0)), "" )</f>
        <v/>
      </c>
      <c r="K69" s="336" t="str">
        <f>IF(INDEX(ELC_TechsR_DHC!$C$3:$AM$138,MATCH($AL69,ELC_TechsR_DHC!$B$3:$B$138,0),MATCH(K$48,ELC_TechsR_DHC!$C$1:$Q$1,0)) &gt; 0, INDEX(ELC_TechsR_DHC!$C$3:$AM$138,MATCH($AL69,ELC_TechsR_DHC!$B$3:$B$138,0),MATCH(K$48,ELC_TechsR_DHC!$C$1:$Q$1,0)), "" )</f>
        <v/>
      </c>
      <c r="L69" s="332">
        <f>INDEX('15'!$C$3:$AS$240,MATCH($AN69,'15'!$C$3:$C$240,0),MATCH(L$48,'15'!$C$4:$AS$4,0))</f>
        <v>128.4</v>
      </c>
      <c r="M69" s="332">
        <f>INDEX('15'!$C$3:$AS$240,MATCH($AN69,'15'!$C$3:$C$240,0),MATCH(M$48,'15'!$C$4:$AS$4,0))</f>
        <v>128.4</v>
      </c>
      <c r="N69" s="332">
        <f>INDEX('15'!$C$3:$AS$240,MATCH($AN69,'15'!$C$3:$C$240,0),MATCH(N$48,'15'!$C$4:$AS$4,0))</f>
        <v>115.1</v>
      </c>
      <c r="O69" s="332">
        <f>INDEX('15'!$C$3:$AS$240,MATCH($AN69,'15'!$C$3:$C$240,0),MATCH(O$48,'15'!$C$4:$AS$4,0))</f>
        <v>115.1</v>
      </c>
      <c r="P69" s="332">
        <f>INDEX('15'!$C$3:$AS$240,MATCH($AN69,'15'!$C$3:$C$240,0),MATCH(P$48,'15'!$C$4:$AS$4,0))</f>
        <v>52.4</v>
      </c>
      <c r="Q69" s="332">
        <f>INDEX('15'!$C$3:$AS$240,MATCH($AN69,'15'!$C$3:$C$240,0),MATCH(Q$48,'15'!$C$4:$AS$4,0))</f>
        <v>0</v>
      </c>
      <c r="R69" s="332">
        <f>INDEX('15'!$C$3:$AS$240,MATCH($AN69,'15'!$C$3:$C$240,0),MATCH(R$48,'15'!$C$4:$AS$4,0))</f>
        <v>0</v>
      </c>
      <c r="S69" s="332">
        <f>INDEX('15'!$C$3:$AS$240,MATCH($AN69,'15'!$C$3:$C$240,0),MATCH(S$48,'15'!$C$4:$AS$4,0))</f>
        <v>0</v>
      </c>
      <c r="T69" s="332"/>
      <c r="U69" s="339"/>
      <c r="V69" s="337">
        <f>INDEX(ELC_TechsR_DHC!$C$3:$AM$138,MATCH($AL69,ELC_TechsR_DHC!$B$3:$B$138,0),MATCH(V$48,ELC_TechsR_DHC!$C$2:$AM$2,0))/7.45</f>
        <v>1</v>
      </c>
      <c r="W69" s="337">
        <f>INDEX(ELC_TechsR_DHC!$C$3:$AM$138,MATCH($AL69,ELC_TechsR_DHC!$B$3:$B$138,0),MATCH(W$48,ELC_TechsR_DHC!$C$2:$AM$2,0))/7.45</f>
        <v>9.9999999999999985E-3</v>
      </c>
      <c r="X69" s="337">
        <f>INDEX(ELC_TechsR_DHC!$C$3:$AM$138,MATCH($AL69,ELC_TechsR_DHC!$B$3:$B$138,0),MATCH(X$48,ELC_TechsR_DHC!$C$2:$AM$2,0))/7.45</f>
        <v>2.2222222222222281</v>
      </c>
      <c r="Y69" s="338">
        <f>INDEX(ELC_TechsR_DHC!$C$3:$AM$138,MATCH($AL69,ELC_TechsR_DHC!$B$3:$B$138,0),MATCH(Y$48,ELC_TechsR_DHC!$C$2:$AM$2,0))</f>
        <v>3.1536000000000002E-2</v>
      </c>
      <c r="Z69" s="335">
        <f>INDEX(ELC_TechsR_DHC!$C$3:$AM$138,MATCH($AL69,ELC_TechsR_DHC!$B$3:$B$138,0),MATCH($Z$48,ELC_TechsR_DHC!$C$2:$AM$2,0))</f>
        <v>0.97</v>
      </c>
      <c r="AA69" s="337"/>
      <c r="AB69" s="332">
        <v>1</v>
      </c>
      <c r="AC69"/>
      <c r="AD69"/>
      <c r="AE69"/>
      <c r="AF69"/>
      <c r="AG69"/>
      <c r="AH69"/>
      <c r="AJ69" s="2" t="s">
        <v>2224</v>
      </c>
      <c r="AL69" s="68" t="s">
        <v>438</v>
      </c>
      <c r="AN69" s="68" t="str">
        <f t="shared" si="1"/>
        <v>DE5GNR_ST_BGAS_BP_E-38</v>
      </c>
    </row>
    <row r="70" spans="1:40" ht="12.75" customHeight="1">
      <c r="A70" s="24"/>
      <c r="B70" s="332" t="str">
        <f>"ER"&amp;RIGHT(E70,3)&amp;RIGHT(C70,3)&amp;LEFT(C70,2)&amp;"1E"</f>
        <v>ERBGA-38GN1E</v>
      </c>
      <c r="C70" s="333" t="s">
        <v>1330</v>
      </c>
      <c r="D70" s="332" t="s">
        <v>2170</v>
      </c>
      <c r="E70" s="334" t="s">
        <v>36</v>
      </c>
      <c r="F70" s="334" t="s">
        <v>2219</v>
      </c>
      <c r="G70" s="334" t="s">
        <v>564</v>
      </c>
      <c r="H70" s="335">
        <f t="shared" si="3"/>
        <v>0.38</v>
      </c>
      <c r="I70" s="336">
        <f>IF(INDEX(ELC_TechsR_DHC!$C$3:$AM$138,MATCH($AL70,ELC_TechsR_DHC!$B$3:$B$138,0),MATCH(I$48,ELC_TechsR_DHC!$C$1:$Q$1,0)) &gt; 0, INDEX(ELC_TechsR_DHC!$C$3:$AM$138,MATCH($AL70,ELC_TechsR_DHC!$B$3:$B$138,0),MATCH(I$48,ELC_TechsR_DHC!$C$1:$Q$1,0)), "" )</f>
        <v>1.2195121951219501</v>
      </c>
      <c r="J70" s="336" t="str">
        <f>IF(INDEX(ELC_TechsR_DHC!$C$3:$AM$138,MATCH($AL70,ELC_TechsR_DHC!$B$3:$B$138,0),MATCH(J$48,ELC_TechsR_DHC!$C$1:$Q$1,0)) &gt; 0, INDEX(ELC_TechsR_DHC!$C$3:$AM$138,MATCH($AL70,ELC_TechsR_DHC!$B$3:$B$138,0),MATCH(J$48,ELC_TechsR_DHC!$C$1:$Q$1,0)), "" )</f>
        <v/>
      </c>
      <c r="K70" s="336" t="str">
        <f>IF(INDEX(ELC_TechsR_DHC!$C$3:$AM$138,MATCH($AL70,ELC_TechsR_DHC!$B$3:$B$138,0),MATCH(K$48,ELC_TechsR_DHC!$C$1:$Q$1,0)) &gt; 0, INDEX(ELC_TechsR_DHC!$C$3:$AM$138,MATCH($AL70,ELC_TechsR_DHC!$B$3:$B$138,0),MATCH(K$48,ELC_TechsR_DHC!$C$1:$Q$1,0)), "" )</f>
        <v/>
      </c>
      <c r="L70" s="332">
        <f>INDEX('15'!$C$3:$AS$240,MATCH($AN70,'15'!$C$3:$C$240,0),MATCH(L$48,'15'!$C$4:$AS$4,0))</f>
        <v>55.2</v>
      </c>
      <c r="M70" s="332">
        <f>INDEX('15'!$C$3:$AS$240,MATCH($AN70,'15'!$C$3:$C$240,0),MATCH(M$48,'15'!$C$4:$AS$4,0))</f>
        <v>55.2</v>
      </c>
      <c r="N70" s="332">
        <f>INDEX('15'!$C$3:$AS$240,MATCH($AN70,'15'!$C$3:$C$240,0),MATCH(N$48,'15'!$C$4:$AS$4,0))</f>
        <v>55.2</v>
      </c>
      <c r="O70" s="332">
        <f>INDEX('15'!$C$3:$AS$240,MATCH($AN70,'15'!$C$3:$C$240,0),MATCH(O$48,'15'!$C$4:$AS$4,0))</f>
        <v>55.2</v>
      </c>
      <c r="P70" s="332">
        <f>INDEX('15'!$C$3:$AS$240,MATCH($AN70,'15'!$C$3:$C$240,0),MATCH(P$48,'15'!$C$4:$AS$4,0))</f>
        <v>18.100000000000001</v>
      </c>
      <c r="Q70" s="332">
        <f>INDEX('15'!$C$3:$AS$240,MATCH($AN70,'15'!$C$3:$C$240,0),MATCH(Q$48,'15'!$C$4:$AS$4,0))</f>
        <v>0</v>
      </c>
      <c r="R70" s="332">
        <f>INDEX('15'!$C$3:$AS$240,MATCH($AN70,'15'!$C$3:$C$240,0),MATCH(R$48,'15'!$C$4:$AS$4,0))</f>
        <v>0</v>
      </c>
      <c r="S70" s="332">
        <f>INDEX('15'!$C$3:$AS$240,MATCH($AN70,'15'!$C$3:$C$240,0),MATCH(S$48,'15'!$C$4:$AS$4,0))</f>
        <v>0</v>
      </c>
      <c r="T70" s="332"/>
      <c r="U70" s="339"/>
      <c r="V70" s="337">
        <f>INDEX(ELC_TechsR_DHC!$C$3:$AM$138,MATCH($AL70,ELC_TechsR_DHC!$B$3:$B$138,0),MATCH(V$48,ELC_TechsR_DHC!$C$2:$AM$2,0))/7.45</f>
        <v>1</v>
      </c>
      <c r="W70" s="337">
        <f>INDEX(ELC_TechsR_DHC!$C$3:$AM$138,MATCH($AL70,ELC_TechsR_DHC!$B$3:$B$138,0),MATCH(W$48,ELC_TechsR_DHC!$C$2:$AM$2,0))/7.45</f>
        <v>9.9999999999999985E-3</v>
      </c>
      <c r="X70" s="337">
        <f>INDEX(ELC_TechsR_DHC!$C$3:$AM$138,MATCH($AL70,ELC_TechsR_DHC!$B$3:$B$138,0),MATCH(X$48,ELC_TechsR_DHC!$C$2:$AM$2,0))/7.45</f>
        <v>2.2222222222222281</v>
      </c>
      <c r="Y70" s="338">
        <f>INDEX(ELC_TechsR_DHC!$C$3:$AM$138,MATCH($AL70,ELC_TechsR_DHC!$B$3:$B$138,0),MATCH(Y$48,ELC_TechsR_DHC!$C$2:$AM$2,0))</f>
        <v>3.1536000000000002E-2</v>
      </c>
      <c r="Z70" s="335">
        <f>INDEX(ELC_TechsR_DHC!$C$3:$AM$138,MATCH($AL70,ELC_TechsR_DHC!$B$3:$B$138,0),MATCH($Z$48,ELC_TechsR_DHC!$C$2:$AM$2,0))</f>
        <v>0.97</v>
      </c>
      <c r="AA70" s="332"/>
      <c r="AB70" s="332">
        <v>1</v>
      </c>
      <c r="AC70"/>
      <c r="AD70"/>
      <c r="AE70"/>
      <c r="AF70"/>
      <c r="AG70"/>
      <c r="AH70"/>
      <c r="AI70" s="68"/>
      <c r="AJ70" s="2" t="s">
        <v>2224</v>
      </c>
      <c r="AK70" s="68"/>
      <c r="AL70" s="68" t="s">
        <v>438</v>
      </c>
      <c r="AM70" s="68"/>
      <c r="AN70" s="68" t="str">
        <f t="shared" si="1"/>
        <v>DE5GNR_ST_BGAS_CND_E-38</v>
      </c>
    </row>
    <row r="71" spans="1:40" ht="12.75" customHeight="1">
      <c r="B71" s="332" t="str">
        <f>"ER"&amp;RIGHT(E71,3)&amp;RIGHT(C71,3)&amp;LEFT(C71,2)&amp;"1E"</f>
        <v>ERBGA-38GN1E</v>
      </c>
      <c r="C71" s="333" t="s">
        <v>1327</v>
      </c>
      <c r="D71" s="332" t="s">
        <v>2170</v>
      </c>
      <c r="E71" s="334" t="s">
        <v>36</v>
      </c>
      <c r="F71" s="334" t="s">
        <v>2219</v>
      </c>
      <c r="G71" s="334" t="s">
        <v>564</v>
      </c>
      <c r="H71" s="335">
        <f t="shared" si="3"/>
        <v>0.38</v>
      </c>
      <c r="I71" s="336">
        <f>IF(INDEX(ELC_TechsR_DHC!$C$3:$AM$138,MATCH($AL71,ELC_TechsR_DHC!$B$3:$B$138,0),MATCH(I$48,ELC_TechsR_DHC!$C$1:$Q$1,0)) &gt; 0, INDEX(ELC_TechsR_DHC!$C$3:$AM$138,MATCH($AL71,ELC_TechsR_DHC!$B$3:$B$138,0),MATCH(I$48,ELC_TechsR_DHC!$C$1:$Q$1,0)), "" )</f>
        <v>1.2195121951219501</v>
      </c>
      <c r="J71" s="336" t="str">
        <f>IF(INDEX(ELC_TechsR_DHC!$C$3:$AM$138,MATCH($AL71,ELC_TechsR_DHC!$B$3:$B$138,0),MATCH(J$48,ELC_TechsR_DHC!$C$1:$Q$1,0)) &gt; 0, INDEX(ELC_TechsR_DHC!$C$3:$AM$138,MATCH($AL71,ELC_TechsR_DHC!$B$3:$B$138,0),MATCH(J$48,ELC_TechsR_DHC!$C$1:$Q$1,0)), "" )</f>
        <v/>
      </c>
      <c r="K71" s="336" t="str">
        <f>IF(INDEX(ELC_TechsR_DHC!$C$3:$AM$138,MATCH($AL71,ELC_TechsR_DHC!$B$3:$B$138,0),MATCH(K$48,ELC_TechsR_DHC!$C$1:$Q$1,0)) &gt; 0, INDEX(ELC_TechsR_DHC!$C$3:$AM$138,MATCH($AL71,ELC_TechsR_DHC!$B$3:$B$138,0),MATCH(K$48,ELC_TechsR_DHC!$C$1:$Q$1,0)), "" )</f>
        <v/>
      </c>
      <c r="L71" s="332">
        <f>INDEX('15'!$C$3:$AS$240,MATCH($AN71,'15'!$C$3:$C$240,0),MATCH(L$48,'15'!$C$4:$AS$4,0))</f>
        <v>138.9</v>
      </c>
      <c r="M71" s="332">
        <f>INDEX('15'!$C$3:$AS$240,MATCH($AN71,'15'!$C$3:$C$240,0),MATCH(M$48,'15'!$C$4:$AS$4,0))</f>
        <v>138.9</v>
      </c>
      <c r="N71" s="332">
        <f>INDEX('15'!$C$3:$AS$240,MATCH($AN71,'15'!$C$3:$C$240,0),MATCH(N$48,'15'!$C$4:$AS$4,0))</f>
        <v>138.9</v>
      </c>
      <c r="O71" s="332">
        <f>INDEX('15'!$C$3:$AS$240,MATCH($AN71,'15'!$C$3:$C$240,0),MATCH(O$48,'15'!$C$4:$AS$4,0))</f>
        <v>138.9</v>
      </c>
      <c r="P71" s="332">
        <f>INDEX('15'!$C$3:$AS$240,MATCH($AN71,'15'!$C$3:$C$240,0),MATCH(P$48,'15'!$C$4:$AS$4,0))</f>
        <v>0</v>
      </c>
      <c r="Q71" s="332">
        <f>INDEX('15'!$C$3:$AS$240,MATCH($AN71,'15'!$C$3:$C$240,0),MATCH(Q$48,'15'!$C$4:$AS$4,0))</f>
        <v>0</v>
      </c>
      <c r="R71" s="332">
        <f>INDEX('15'!$C$3:$AS$240,MATCH($AN71,'15'!$C$3:$C$240,0),MATCH(R$48,'15'!$C$4:$AS$4,0))</f>
        <v>0</v>
      </c>
      <c r="S71" s="332">
        <f>INDEX('15'!$C$3:$AS$240,MATCH($AN71,'15'!$C$3:$C$240,0),MATCH(S$48,'15'!$C$4:$AS$4,0))</f>
        <v>0</v>
      </c>
      <c r="T71" s="332"/>
      <c r="U71" s="339"/>
      <c r="V71" s="337">
        <f>INDEX(ELC_TechsR_DHC!$C$3:$AM$138,MATCH($AL71,ELC_TechsR_DHC!$B$3:$B$138,0),MATCH(V$48,ELC_TechsR_DHC!$C$2:$AM$2,0))/7.45</f>
        <v>1</v>
      </c>
      <c r="W71" s="337">
        <f>INDEX(ELC_TechsR_DHC!$C$3:$AM$138,MATCH($AL71,ELC_TechsR_DHC!$B$3:$B$138,0),MATCH(W$48,ELC_TechsR_DHC!$C$2:$AM$2,0))/7.45</f>
        <v>9.9999999999999985E-3</v>
      </c>
      <c r="X71" s="337">
        <f>INDEX(ELC_TechsR_DHC!$C$3:$AM$138,MATCH($AL71,ELC_TechsR_DHC!$B$3:$B$138,0),MATCH(X$48,ELC_TechsR_DHC!$C$2:$AM$2,0))/7.45</f>
        <v>2.2222222222222281</v>
      </c>
      <c r="Y71" s="338">
        <f>INDEX(ELC_TechsR_DHC!$C$3:$AM$138,MATCH($AL71,ELC_TechsR_DHC!$B$3:$B$138,0),MATCH(Y$48,ELC_TechsR_DHC!$C$2:$AM$2,0))</f>
        <v>3.1536000000000002E-2</v>
      </c>
      <c r="Z71" s="335">
        <f>INDEX(ELC_TechsR_DHC!$C$3:$AM$138,MATCH($AL71,ELC_TechsR_DHC!$B$3:$B$138,0),MATCH($Z$48,ELC_TechsR_DHC!$C$2:$AM$2,0))</f>
        <v>0.97</v>
      </c>
      <c r="AA71" s="337"/>
      <c r="AB71" s="332">
        <v>1</v>
      </c>
      <c r="AC71"/>
      <c r="AD71"/>
      <c r="AE71"/>
      <c r="AF71"/>
      <c r="AG71"/>
      <c r="AH71"/>
      <c r="AI71" s="68"/>
      <c r="AJ71" s="2" t="s">
        <v>2224</v>
      </c>
      <c r="AK71" s="68"/>
      <c r="AL71" s="68" t="s">
        <v>438</v>
      </c>
      <c r="AM71" s="68"/>
      <c r="AN71" s="68" t="str">
        <f t="shared" si="1"/>
        <v>DE5GNR_ST_BGAS_EXT_E-38</v>
      </c>
    </row>
    <row r="72" spans="1:40" ht="12.75" customHeight="1">
      <c r="B72" s="332" t="str">
        <f>"ET"&amp;RIGHT(E72,3)&amp;RIGHT(C72,3)&amp;LEFT(C72,2)&amp;"1E"</f>
        <v>ETCOA-40GN1E</v>
      </c>
      <c r="C72" s="333" t="s">
        <v>1312</v>
      </c>
      <c r="D72" s="332" t="s">
        <v>2170</v>
      </c>
      <c r="E72" s="334" t="s">
        <v>31</v>
      </c>
      <c r="F72" s="334" t="s">
        <v>2219</v>
      </c>
      <c r="G72" s="334" t="s">
        <v>564</v>
      </c>
      <c r="H72" s="335">
        <f t="shared" si="3"/>
        <v>0.4</v>
      </c>
      <c r="I72" s="336" t="str">
        <f>IF(INDEX(ELC_TechsR_DHC!$C$3:$AM$138,MATCH($AL72,ELC_TechsR_DHC!$B$3:$B$138,0),MATCH(I$48,ELC_TechsR_DHC!$C$1:$Q$1,0)) &gt; 0, INDEX(ELC_TechsR_DHC!$C$3:$AM$138,MATCH($AL72,ELC_TechsR_DHC!$B$3:$B$138,0),MATCH(I$48,ELC_TechsR_DHC!$C$1:$Q$1,0)), "" )</f>
        <v/>
      </c>
      <c r="J72" s="336">
        <f>IF(INDEX(ELC_TechsR_DHC!$C$3:$AM$138,MATCH($AL72,ELC_TechsR_DHC!$B$3:$B$138,0),MATCH(J$48,ELC_TechsR_DHC!$C$1:$Q$1,0)) &gt; 0, INDEX(ELC_TechsR_DHC!$C$3:$AM$138,MATCH($AL72,ELC_TechsR_DHC!$B$3:$B$138,0),MATCH(J$48,ELC_TechsR_DHC!$C$1:$Q$1,0)), "" )</f>
        <v>1.3333333333333299</v>
      </c>
      <c r="K72" s="336">
        <f>IF(INDEX(ELC_TechsR_DHC!$C$3:$AM$138,MATCH($AL72,ELC_TechsR_DHC!$B$3:$B$138,0),MATCH(K$48,ELC_TechsR_DHC!$C$1:$Q$1,0)) &gt; 0, INDEX(ELC_TechsR_DHC!$C$3:$AM$138,MATCH($AL72,ELC_TechsR_DHC!$B$3:$B$138,0),MATCH(K$48,ELC_TechsR_DHC!$C$1:$Q$1,0)), "" )</f>
        <v>0.15</v>
      </c>
      <c r="L72" s="332">
        <f>INDEX('15'!$C$3:$AS$240,MATCH($AN72,'15'!$C$3:$C$240,0),MATCH(L$48,'15'!$C$4:$AS$4,0))</f>
        <v>89</v>
      </c>
      <c r="M72" s="332">
        <f>INDEX('15'!$C$3:$AS$240,MATCH($AN72,'15'!$C$3:$C$240,0),MATCH(M$48,'15'!$C$4:$AS$4,0))</f>
        <v>89</v>
      </c>
      <c r="N72" s="332">
        <f>INDEX('15'!$C$3:$AS$240,MATCH($AN72,'15'!$C$3:$C$240,0),MATCH(N$48,'15'!$C$4:$AS$4,0))</f>
        <v>89</v>
      </c>
      <c r="O72" s="332">
        <f>INDEX('15'!$C$3:$AS$240,MATCH($AN72,'15'!$C$3:$C$240,0),MATCH(O$48,'15'!$C$4:$AS$4,0))</f>
        <v>89</v>
      </c>
      <c r="P72" s="332">
        <f>INDEX('15'!$C$3:$AS$240,MATCH($AN72,'15'!$C$3:$C$240,0),MATCH(P$48,'15'!$C$4:$AS$4,0))</f>
        <v>89</v>
      </c>
      <c r="Q72" s="332">
        <f>INDEX('15'!$C$3:$AS$240,MATCH($AN72,'15'!$C$3:$C$240,0),MATCH(Q$48,'15'!$C$4:$AS$4,0))</f>
        <v>0</v>
      </c>
      <c r="R72" s="332">
        <f>INDEX('15'!$C$3:$AS$240,MATCH($AN72,'15'!$C$3:$C$240,0),MATCH(R$48,'15'!$C$4:$AS$4,0))</f>
        <v>0</v>
      </c>
      <c r="S72" s="332">
        <f>INDEX('15'!$C$3:$AS$240,MATCH($AN72,'15'!$C$3:$C$240,0),MATCH(S$48,'15'!$C$4:$AS$4,0))</f>
        <v>0</v>
      </c>
      <c r="T72" s="332"/>
      <c r="U72" s="339"/>
      <c r="V72" s="337">
        <f>INDEX(ELC_TechsR_DHC!$C$3:$AM$138,MATCH($AL72,ELC_TechsR_DHC!$B$3:$B$138,0),MATCH(V$48,ELC_TechsR_DHC!$C$2:$AM$2,0))/7.45</f>
        <v>1.9300000000000002</v>
      </c>
      <c r="W72" s="337">
        <f>INDEX(ELC_TechsR_DHC!$C$3:$AM$138,MATCH($AL72,ELC_TechsR_DHC!$B$3:$B$138,0),MATCH(W$48,ELC_TechsR_DHC!$C$2:$AM$2,0))/7.45</f>
        <v>3.15E-2</v>
      </c>
      <c r="X72" s="337">
        <f>INDEX(ELC_TechsR_DHC!$C$3:$AM$138,MATCH($AL72,ELC_TechsR_DHC!$B$3:$B$138,0),MATCH(X$48,ELC_TechsR_DHC!$C$2:$AM$2,0))/7.45</f>
        <v>0.81944444444444431</v>
      </c>
      <c r="Y72" s="338">
        <f>INDEX(ELC_TechsR_DHC!$C$3:$AM$138,MATCH($AL72,ELC_TechsR_DHC!$B$3:$B$138,0),MATCH(Y$48,ELC_TechsR_DHC!$C$2:$AM$2,0))</f>
        <v>3.1536000000000002E-2</v>
      </c>
      <c r="Z72" s="335">
        <f>INDEX(ELC_TechsR_DHC!$C$3:$AM$138,MATCH($AL72,ELC_TechsR_DHC!$B$3:$B$138,0),MATCH($Z$48,ELC_TechsR_DHC!$C$2:$AM$2,0))</f>
        <v>0.95</v>
      </c>
      <c r="AA72" s="337"/>
      <c r="AB72" s="332">
        <v>1</v>
      </c>
      <c r="AC72"/>
      <c r="AD72"/>
      <c r="AE72"/>
      <c r="AF72"/>
      <c r="AG72"/>
      <c r="AH72"/>
      <c r="AI72" s="68"/>
      <c r="AJ72" s="2" t="s">
        <v>2224</v>
      </c>
      <c r="AK72" s="68"/>
      <c r="AL72" s="68" t="s">
        <v>413</v>
      </c>
      <c r="AM72" s="68"/>
      <c r="AN72" s="68" t="str">
        <f t="shared" si="1"/>
        <v>DE5GNR_ST_COAL_BP_E-40</v>
      </c>
    </row>
    <row r="73" spans="1:40" ht="12.75" customHeight="1">
      <c r="B73" s="332" t="str">
        <f>"ET"&amp;RIGHT(E73,3)&amp;RIGHT(C73,3)&amp;LEFT(C73,2)&amp;"1E"</f>
        <v>ETCOA-35GN1E</v>
      </c>
      <c r="C73" s="333" t="s">
        <v>1295</v>
      </c>
      <c r="D73" s="332" t="s">
        <v>2170</v>
      </c>
      <c r="E73" s="334" t="s">
        <v>31</v>
      </c>
      <c r="F73" s="334" t="s">
        <v>2219</v>
      </c>
      <c r="G73" s="334" t="s">
        <v>564</v>
      </c>
      <c r="H73" s="335">
        <f t="shared" si="3"/>
        <v>0.35</v>
      </c>
      <c r="I73" s="336" t="str">
        <f>IF(INDEX(ELC_TechsR_DHC!$C$3:$AM$138,MATCH($AL73,ELC_TechsR_DHC!$B$3:$B$138,0),MATCH(I$48,ELC_TechsR_DHC!$C$1:$Q$1,0)) &gt; 0, INDEX(ELC_TechsR_DHC!$C$3:$AM$138,MATCH($AL73,ELC_TechsR_DHC!$B$3:$B$138,0),MATCH(I$48,ELC_TechsR_DHC!$C$1:$Q$1,0)), "" )</f>
        <v/>
      </c>
      <c r="J73" s="336">
        <f>IF(INDEX(ELC_TechsR_DHC!$C$3:$AM$138,MATCH($AL73,ELC_TechsR_DHC!$B$3:$B$138,0),MATCH(J$48,ELC_TechsR_DHC!$C$1:$Q$1,0)) &gt; 0, INDEX(ELC_TechsR_DHC!$C$3:$AM$138,MATCH($AL73,ELC_TechsR_DHC!$B$3:$B$138,0),MATCH(J$48,ELC_TechsR_DHC!$C$1:$Q$1,0)), "" )</f>
        <v>1.3333333333333299</v>
      </c>
      <c r="K73" s="336">
        <f>IF(INDEX(ELC_TechsR_DHC!$C$3:$AM$138,MATCH($AL73,ELC_TechsR_DHC!$B$3:$B$138,0),MATCH(K$48,ELC_TechsR_DHC!$C$1:$Q$1,0)) &gt; 0, INDEX(ELC_TechsR_DHC!$C$3:$AM$138,MATCH($AL73,ELC_TechsR_DHC!$B$3:$B$138,0),MATCH(K$48,ELC_TechsR_DHC!$C$1:$Q$1,0)), "" )</f>
        <v>0.15</v>
      </c>
      <c r="L73" s="332">
        <f>INDEX('15'!$C$3:$AS$240,MATCH($AN73,'15'!$C$3:$C$240,0),MATCH(L$48,'15'!$C$4:$AS$4,0))</f>
        <v>124</v>
      </c>
      <c r="M73" s="332">
        <f>INDEX('15'!$C$3:$AS$240,MATCH($AN73,'15'!$C$3:$C$240,0),MATCH(M$48,'15'!$C$4:$AS$4,0))</f>
        <v>124</v>
      </c>
      <c r="N73" s="332">
        <f>INDEX('15'!$C$3:$AS$240,MATCH($AN73,'15'!$C$3:$C$240,0),MATCH(N$48,'15'!$C$4:$AS$4,0))</f>
        <v>124</v>
      </c>
      <c r="O73" s="332">
        <f>INDEX('15'!$C$3:$AS$240,MATCH($AN73,'15'!$C$3:$C$240,0),MATCH(O$48,'15'!$C$4:$AS$4,0))</f>
        <v>124</v>
      </c>
      <c r="P73" s="332">
        <f>INDEX('15'!$C$3:$AS$240,MATCH($AN73,'15'!$C$3:$C$240,0),MATCH(P$48,'15'!$C$4:$AS$4,0))</f>
        <v>0</v>
      </c>
      <c r="Q73" s="332">
        <f>INDEX('15'!$C$3:$AS$240,MATCH($AN73,'15'!$C$3:$C$240,0),MATCH(Q$48,'15'!$C$4:$AS$4,0))</f>
        <v>0</v>
      </c>
      <c r="R73" s="332">
        <f>INDEX('15'!$C$3:$AS$240,MATCH($AN73,'15'!$C$3:$C$240,0),MATCH(R$48,'15'!$C$4:$AS$4,0))</f>
        <v>0</v>
      </c>
      <c r="S73" s="332">
        <f>INDEX('15'!$C$3:$AS$240,MATCH($AN73,'15'!$C$3:$C$240,0),MATCH(S$48,'15'!$C$4:$AS$4,0))</f>
        <v>0</v>
      </c>
      <c r="T73" s="332"/>
      <c r="U73" s="339"/>
      <c r="V73" s="337">
        <f>INDEX(ELC_TechsR_DHC!$C$3:$AM$138,MATCH($AL73,ELC_TechsR_DHC!$B$3:$B$138,0),MATCH(V$48,ELC_TechsR_DHC!$C$2:$AM$2,0))/7.45</f>
        <v>1.9300000000000002</v>
      </c>
      <c r="W73" s="337">
        <f>INDEX(ELC_TechsR_DHC!$C$3:$AM$138,MATCH($AL73,ELC_TechsR_DHC!$B$3:$B$138,0),MATCH(W$48,ELC_TechsR_DHC!$C$2:$AM$2,0))/7.45</f>
        <v>3.15E-2</v>
      </c>
      <c r="X73" s="337">
        <f>INDEX(ELC_TechsR_DHC!$C$3:$AM$138,MATCH($AL73,ELC_TechsR_DHC!$B$3:$B$138,0),MATCH(X$48,ELC_TechsR_DHC!$C$2:$AM$2,0))/7.45</f>
        <v>0.81944444444444431</v>
      </c>
      <c r="Y73" s="338">
        <f>INDEX(ELC_TechsR_DHC!$C$3:$AM$138,MATCH($AL73,ELC_TechsR_DHC!$B$3:$B$138,0),MATCH(Y$48,ELC_TechsR_DHC!$C$2:$AM$2,0))</f>
        <v>3.1536000000000002E-2</v>
      </c>
      <c r="Z73" s="335">
        <f>INDEX(ELC_TechsR_DHC!$C$3:$AM$138,MATCH($AL73,ELC_TechsR_DHC!$B$3:$B$138,0),MATCH($Z$48,ELC_TechsR_DHC!$C$2:$AM$2,0))</f>
        <v>0.95</v>
      </c>
      <c r="AA73" s="337"/>
      <c r="AB73" s="332">
        <v>1</v>
      </c>
      <c r="AC73"/>
      <c r="AD73"/>
      <c r="AE73"/>
      <c r="AF73"/>
      <c r="AG73"/>
      <c r="AH73"/>
      <c r="AI73" s="68"/>
      <c r="AJ73" s="2" t="s">
        <v>2224</v>
      </c>
      <c r="AK73" s="68"/>
      <c r="AL73" s="68" t="str">
        <f>AL74</f>
        <v>ECEXCOADHCN1</v>
      </c>
      <c r="AM73" s="68"/>
      <c r="AN73" s="68" t="str">
        <f t="shared" si="1"/>
        <v>DE5GNR_ST_COAL_EXT_E-35</v>
      </c>
    </row>
    <row r="74" spans="1:40" ht="12.75" customHeight="1">
      <c r="B74" s="332" t="str">
        <f>"ER"&amp;RIGHT(E74,3)&amp;RIGHT(C74,3)&amp;LEFT(C74,2)&amp;"1E"</f>
        <v>ERCOA-40GN1E</v>
      </c>
      <c r="C74" s="333" t="s">
        <v>1290</v>
      </c>
      <c r="D74" s="332" t="s">
        <v>2170</v>
      </c>
      <c r="E74" s="334" t="s">
        <v>31</v>
      </c>
      <c r="F74" s="334" t="s">
        <v>2219</v>
      </c>
      <c r="G74" s="334" t="s">
        <v>564</v>
      </c>
      <c r="H74" s="335">
        <f t="shared" si="3"/>
        <v>0.4</v>
      </c>
      <c r="I74" s="336" t="str">
        <f>IF(INDEX(ELC_TechsR_DHC!$C$3:$AM$138,MATCH($AL74,ELC_TechsR_DHC!$B$3:$B$138,0),MATCH(I$48,ELC_TechsR_DHC!$C$1:$Q$1,0)) &gt; 0, INDEX(ELC_TechsR_DHC!$C$3:$AM$138,MATCH($AL74,ELC_TechsR_DHC!$B$3:$B$138,0),MATCH(I$48,ELC_TechsR_DHC!$C$1:$Q$1,0)), "" )</f>
        <v/>
      </c>
      <c r="J74" s="336">
        <f>IF(INDEX(ELC_TechsR_DHC!$C$3:$AM$138,MATCH($AL74,ELC_TechsR_DHC!$B$3:$B$138,0),MATCH(J$48,ELC_TechsR_DHC!$C$1:$Q$1,0)) &gt; 0, INDEX(ELC_TechsR_DHC!$C$3:$AM$138,MATCH($AL74,ELC_TechsR_DHC!$B$3:$B$138,0),MATCH(J$48,ELC_TechsR_DHC!$C$1:$Q$1,0)), "" )</f>
        <v>1.3333333333333299</v>
      </c>
      <c r="K74" s="336">
        <f>IF(INDEX(ELC_TechsR_DHC!$C$3:$AM$138,MATCH($AL74,ELC_TechsR_DHC!$B$3:$B$138,0),MATCH(K$48,ELC_TechsR_DHC!$C$1:$Q$1,0)) &gt; 0, INDEX(ELC_TechsR_DHC!$C$3:$AM$138,MATCH($AL74,ELC_TechsR_DHC!$B$3:$B$138,0),MATCH(K$48,ELC_TechsR_DHC!$C$1:$Q$1,0)), "" )</f>
        <v>0.15</v>
      </c>
      <c r="L74" s="332">
        <f>INDEX('15'!$C$3:$AS$240,MATCH($AN74,'15'!$C$3:$C$240,0),MATCH(L$48,'15'!$C$4:$AS$4,0))</f>
        <v>1078</v>
      </c>
      <c r="M74" s="332">
        <f>INDEX('15'!$C$3:$AS$240,MATCH($AN74,'15'!$C$3:$C$240,0),MATCH(M$48,'15'!$C$4:$AS$4,0))</f>
        <v>1078</v>
      </c>
      <c r="N74" s="332">
        <f>INDEX('15'!$C$3:$AS$240,MATCH($AN74,'15'!$C$3:$C$240,0),MATCH(N$48,'15'!$C$4:$AS$4,0))</f>
        <v>1078</v>
      </c>
      <c r="O74" s="332">
        <f>INDEX('15'!$C$3:$AS$240,MATCH($AN74,'15'!$C$3:$C$240,0),MATCH(O$48,'15'!$C$4:$AS$4,0))</f>
        <v>1078</v>
      </c>
      <c r="P74" s="332">
        <f>INDEX('15'!$C$3:$AS$240,MATCH($AN74,'15'!$C$3:$C$240,0),MATCH(P$48,'15'!$C$4:$AS$4,0))</f>
        <v>514</v>
      </c>
      <c r="Q74" s="332">
        <f>INDEX('15'!$C$3:$AS$240,MATCH($AN74,'15'!$C$3:$C$240,0),MATCH(Q$48,'15'!$C$4:$AS$4,0))</f>
        <v>0</v>
      </c>
      <c r="R74" s="332">
        <f>INDEX('15'!$C$3:$AS$240,MATCH($AN74,'15'!$C$3:$C$240,0),MATCH(R$48,'15'!$C$4:$AS$4,0))</f>
        <v>0</v>
      </c>
      <c r="S74" s="332">
        <f>INDEX('15'!$C$3:$AS$240,MATCH($AN74,'15'!$C$3:$C$240,0),MATCH(S$48,'15'!$C$4:$AS$4,0))</f>
        <v>0</v>
      </c>
      <c r="T74" s="332"/>
      <c r="U74" s="339"/>
      <c r="V74" s="337">
        <f>INDEX(ELC_TechsR_DHC!$C$3:$AM$138,MATCH($AL74,ELC_TechsR_DHC!$B$3:$B$138,0),MATCH(V$48,ELC_TechsR_DHC!$C$2:$AM$2,0))/7.45</f>
        <v>1.9300000000000002</v>
      </c>
      <c r="W74" s="337">
        <f>INDEX(ELC_TechsR_DHC!$C$3:$AM$138,MATCH($AL74,ELC_TechsR_DHC!$B$3:$B$138,0),MATCH(W$48,ELC_TechsR_DHC!$C$2:$AM$2,0))/7.45</f>
        <v>3.15E-2</v>
      </c>
      <c r="X74" s="337">
        <f>INDEX(ELC_TechsR_DHC!$C$3:$AM$138,MATCH($AL74,ELC_TechsR_DHC!$B$3:$B$138,0),MATCH(X$48,ELC_TechsR_DHC!$C$2:$AM$2,0))/7.45</f>
        <v>0.81944444444444431</v>
      </c>
      <c r="Y74" s="338">
        <f>INDEX(ELC_TechsR_DHC!$C$3:$AM$138,MATCH($AL74,ELC_TechsR_DHC!$B$3:$B$138,0),MATCH(Y$48,ELC_TechsR_DHC!$C$2:$AM$2,0))</f>
        <v>3.1536000000000002E-2</v>
      </c>
      <c r="Z74" s="335">
        <f>INDEX(ELC_TechsR_DHC!$C$3:$AM$138,MATCH($AL74,ELC_TechsR_DHC!$B$3:$B$138,0),MATCH($Z$48,ELC_TechsR_DHC!$C$2:$AM$2,0))</f>
        <v>0.95</v>
      </c>
      <c r="AA74" s="332"/>
      <c r="AB74" s="332">
        <v>1</v>
      </c>
      <c r="AC74"/>
      <c r="AD74"/>
      <c r="AE74"/>
      <c r="AF74"/>
      <c r="AG74"/>
      <c r="AH74"/>
      <c r="AI74" s="68"/>
      <c r="AJ74" s="2" t="s">
        <v>2224</v>
      </c>
      <c r="AK74" s="68"/>
      <c r="AL74" s="68" t="s">
        <v>413</v>
      </c>
      <c r="AM74" s="68"/>
      <c r="AN74" s="68" t="str">
        <f t="shared" si="1"/>
        <v>DE5GNR_ST_COAL_EXT_E-40</v>
      </c>
    </row>
    <row r="75" spans="1:40" ht="12.75" customHeight="1">
      <c r="B75" s="332" t="str">
        <f>"ER"&amp;RIGHT(E75,3)&amp;RIGHT(C75,3)&amp;LEFT(C75,2)&amp;"1E"</f>
        <v>ERHFO-36GN1E</v>
      </c>
      <c r="C75" s="333" t="s">
        <v>1273</v>
      </c>
      <c r="D75" s="332" t="s">
        <v>2170</v>
      </c>
      <c r="E75" s="334" t="s">
        <v>29</v>
      </c>
      <c r="F75" s="334" t="s">
        <v>2219</v>
      </c>
      <c r="G75" s="334" t="s">
        <v>564</v>
      </c>
      <c r="H75" s="335">
        <f t="shared" si="3"/>
        <v>0.36</v>
      </c>
      <c r="I75" s="336">
        <f>IF(INDEX(ELC_TechsR_DHC!$C$3:$AM$138,MATCH($AL75,ELC_TechsR_DHC!$B$3:$B$138,0),MATCH(I$48,ELC_TechsR_DHC!$C$1:$Q$1,0)) &gt; 0, INDEX(ELC_TechsR_DHC!$C$3:$AM$138,MATCH($AL75,ELC_TechsR_DHC!$B$3:$B$138,0),MATCH(I$48,ELC_TechsR_DHC!$C$1:$Q$1,0)), "" )</f>
        <v>1.0526315789473699</v>
      </c>
      <c r="J75" s="336" t="str">
        <f>IF(INDEX(ELC_TechsR_DHC!$C$3:$AM$138,MATCH($AL75,ELC_TechsR_DHC!$B$3:$B$138,0),MATCH(J$48,ELC_TechsR_DHC!$C$1:$Q$1,0)) &gt; 0, INDEX(ELC_TechsR_DHC!$C$3:$AM$138,MATCH($AL75,ELC_TechsR_DHC!$B$3:$B$138,0),MATCH(J$48,ELC_TechsR_DHC!$C$1:$Q$1,0)), "" )</f>
        <v/>
      </c>
      <c r="K75" s="336" t="str">
        <f>IF(INDEX(ELC_TechsR_DHC!$C$3:$AM$138,MATCH($AL75,ELC_TechsR_DHC!$B$3:$B$138,0),MATCH(K$48,ELC_TechsR_DHC!$C$1:$Q$1,0)) &gt; 0, INDEX(ELC_TechsR_DHC!$C$3:$AM$138,MATCH($AL75,ELC_TechsR_DHC!$B$3:$B$138,0),MATCH(K$48,ELC_TechsR_DHC!$C$1:$Q$1,0)), "" )</f>
        <v/>
      </c>
      <c r="L75" s="332">
        <f>INDEX('15'!$C$3:$AS$240,MATCH($AN75,'15'!$C$3:$C$240,0),MATCH(L$48,'15'!$C$4:$AS$4,0))</f>
        <v>304</v>
      </c>
      <c r="M75" s="332">
        <f>INDEX('15'!$C$3:$AS$240,MATCH($AN75,'15'!$C$3:$C$240,0),MATCH(M$48,'15'!$C$4:$AS$4,0))</f>
        <v>304</v>
      </c>
      <c r="N75" s="332">
        <f>INDEX('15'!$C$3:$AS$240,MATCH($AN75,'15'!$C$3:$C$240,0),MATCH(N$48,'15'!$C$4:$AS$4,0))</f>
        <v>304</v>
      </c>
      <c r="O75" s="332">
        <f>INDEX('15'!$C$3:$AS$240,MATCH($AN75,'15'!$C$3:$C$240,0),MATCH(O$48,'15'!$C$4:$AS$4,0))</f>
        <v>304</v>
      </c>
      <c r="P75" s="332">
        <f>INDEX('15'!$C$3:$AS$240,MATCH($AN75,'15'!$C$3:$C$240,0),MATCH(P$48,'15'!$C$4:$AS$4,0))</f>
        <v>0</v>
      </c>
      <c r="Q75" s="332">
        <f>INDEX('15'!$C$3:$AS$240,MATCH($AN75,'15'!$C$3:$C$240,0),MATCH(Q$48,'15'!$C$4:$AS$4,0))</f>
        <v>0</v>
      </c>
      <c r="R75" s="332">
        <f>INDEX('15'!$C$3:$AS$240,MATCH($AN75,'15'!$C$3:$C$240,0),MATCH(R$48,'15'!$C$4:$AS$4,0))</f>
        <v>0</v>
      </c>
      <c r="S75" s="332">
        <f>INDEX('15'!$C$3:$AS$240,MATCH($AN75,'15'!$C$3:$C$240,0),MATCH(S$48,'15'!$C$4:$AS$4,0))</f>
        <v>0</v>
      </c>
      <c r="T75" s="332"/>
      <c r="U75" s="339"/>
      <c r="V75" s="337">
        <f>INDEX(ELC_TechsR_DHC!$C$3:$AM$138,MATCH($AL75,ELC_TechsR_DHC!$B$3:$B$138,0),MATCH(V$48,ELC_TechsR_DHC!$C$2:$AM$2,0))/7.45</f>
        <v>0.6</v>
      </c>
      <c r="W75" s="337">
        <f>INDEX(ELC_TechsR_DHC!$C$3:$AM$138,MATCH($AL75,ELC_TechsR_DHC!$B$3:$B$138,0),MATCH(W$48,ELC_TechsR_DHC!$C$2:$AM$2,0))/7.45</f>
        <v>1.9999999999999997E-2</v>
      </c>
      <c r="X75" s="337">
        <f>INDEX(ELC_TechsR_DHC!$C$3:$AM$138,MATCH($AL75,ELC_TechsR_DHC!$B$3:$B$138,0),MATCH(X$48,ELC_TechsR_DHC!$C$2:$AM$2,0))/7.45</f>
        <v>1.25</v>
      </c>
      <c r="Y75" s="338">
        <f>INDEX(ELC_TechsR_DHC!$C$3:$AM$138,MATCH($AL75,ELC_TechsR_DHC!$B$3:$B$138,0),MATCH(Y$48,ELC_TechsR_DHC!$C$2:$AM$2,0))</f>
        <v>3.1536000000000002E-2</v>
      </c>
      <c r="Z75" s="335">
        <f>INDEX(ELC_TechsR_DHC!$C$3:$AM$138,MATCH($AL75,ELC_TechsR_DHC!$B$3:$B$138,0),MATCH($Z$48,ELC_TechsR_DHC!$C$2:$AM$2,0))</f>
        <v>0.98</v>
      </c>
      <c r="AA75" s="337"/>
      <c r="AB75" s="332">
        <v>1</v>
      </c>
      <c r="AC75"/>
      <c r="AD75"/>
      <c r="AE75"/>
      <c r="AF75"/>
      <c r="AG75"/>
      <c r="AH75"/>
      <c r="AI75" s="68"/>
      <c r="AJ75" s="2" t="s">
        <v>2224</v>
      </c>
      <c r="AK75" s="68"/>
      <c r="AL75" s="68" t="str">
        <f>AL85</f>
        <v>ECBPNGADHCN3</v>
      </c>
      <c r="AM75" s="68"/>
      <c r="AN75" s="68" t="str">
        <f t="shared" si="1"/>
        <v>DE5GNR_ST_FUELOIL_BP_E-36</v>
      </c>
    </row>
    <row r="76" spans="1:40" ht="12.75" customHeight="1">
      <c r="B76" s="332" t="str">
        <f>"EH"&amp;RIGHT(E76,3)&amp;RIGHT(C76,3)&amp;LEFT(C76,2)&amp;"1E"</f>
        <v>EHHFO-38GN1E</v>
      </c>
      <c r="C76" s="333" t="s">
        <v>1271</v>
      </c>
      <c r="D76" s="332" t="s">
        <v>2170</v>
      </c>
      <c r="E76" s="334" t="s">
        <v>29</v>
      </c>
      <c r="F76" s="334" t="s">
        <v>2219</v>
      </c>
      <c r="G76" s="334" t="s">
        <v>564</v>
      </c>
      <c r="H76" s="335">
        <f t="shared" si="3"/>
        <v>0.38</v>
      </c>
      <c r="I76" s="336">
        <f>IF(INDEX(ELC_TechsR_DHC!$C$3:$AM$138,MATCH($AL76,ELC_TechsR_DHC!$B$3:$B$138,0),MATCH(I$48,ELC_TechsR_DHC!$C$1:$Q$1,0)) &gt; 0, INDEX(ELC_TechsR_DHC!$C$3:$AM$138,MATCH($AL76,ELC_TechsR_DHC!$B$3:$B$138,0),MATCH(I$48,ELC_TechsR_DHC!$C$1:$Q$1,0)), "" )</f>
        <v>1.0526315789473699</v>
      </c>
      <c r="J76" s="336" t="str">
        <f>IF(INDEX(ELC_TechsR_DHC!$C$3:$AM$138,MATCH($AL76,ELC_TechsR_DHC!$B$3:$B$138,0),MATCH(J$48,ELC_TechsR_DHC!$C$1:$Q$1,0)) &gt; 0, INDEX(ELC_TechsR_DHC!$C$3:$AM$138,MATCH($AL76,ELC_TechsR_DHC!$B$3:$B$138,0),MATCH(J$48,ELC_TechsR_DHC!$C$1:$Q$1,0)), "" )</f>
        <v/>
      </c>
      <c r="K76" s="336" t="str">
        <f>IF(INDEX(ELC_TechsR_DHC!$C$3:$AM$138,MATCH($AL76,ELC_TechsR_DHC!$B$3:$B$138,0),MATCH(K$48,ELC_TechsR_DHC!$C$1:$Q$1,0)) &gt; 0, INDEX(ELC_TechsR_DHC!$C$3:$AM$138,MATCH($AL76,ELC_TechsR_DHC!$B$3:$B$138,0),MATCH(K$48,ELC_TechsR_DHC!$C$1:$Q$1,0)), "" )</f>
        <v/>
      </c>
      <c r="L76" s="332">
        <f>INDEX('15'!$C$3:$AS$240,MATCH($AN76,'15'!$C$3:$C$240,0),MATCH(L$48,'15'!$C$4:$AS$4,0))</f>
        <v>235.3</v>
      </c>
      <c r="M76" s="332">
        <f>INDEX('15'!$C$3:$AS$240,MATCH($AN76,'15'!$C$3:$C$240,0),MATCH(M$48,'15'!$C$4:$AS$4,0))</f>
        <v>235.3</v>
      </c>
      <c r="N76" s="332">
        <f>INDEX('15'!$C$3:$AS$240,MATCH($AN76,'15'!$C$3:$C$240,0),MATCH(N$48,'15'!$C$4:$AS$4,0))</f>
        <v>212</v>
      </c>
      <c r="O76" s="332">
        <f>INDEX('15'!$C$3:$AS$240,MATCH($AN76,'15'!$C$3:$C$240,0),MATCH(O$48,'15'!$C$4:$AS$4,0))</f>
        <v>0</v>
      </c>
      <c r="P76" s="332">
        <f>INDEX('15'!$C$3:$AS$240,MATCH($AN76,'15'!$C$3:$C$240,0),MATCH(P$48,'15'!$C$4:$AS$4,0))</f>
        <v>0</v>
      </c>
      <c r="Q76" s="332">
        <f>INDEX('15'!$C$3:$AS$240,MATCH($AN76,'15'!$C$3:$C$240,0),MATCH(Q$48,'15'!$C$4:$AS$4,0))</f>
        <v>0</v>
      </c>
      <c r="R76" s="332">
        <f>INDEX('15'!$C$3:$AS$240,MATCH($AN76,'15'!$C$3:$C$240,0),MATCH(R$48,'15'!$C$4:$AS$4,0))</f>
        <v>0</v>
      </c>
      <c r="S76" s="332">
        <f>INDEX('15'!$C$3:$AS$240,MATCH($AN76,'15'!$C$3:$C$240,0),MATCH(S$48,'15'!$C$4:$AS$4,0))</f>
        <v>0</v>
      </c>
      <c r="T76" s="332"/>
      <c r="U76" s="339"/>
      <c r="V76" s="337">
        <f>INDEX(ELC_TechsR_DHC!$C$3:$AM$138,MATCH($AL76,ELC_TechsR_DHC!$B$3:$B$138,0),MATCH(V$48,ELC_TechsR_DHC!$C$2:$AM$2,0))/7.45</f>
        <v>0.6</v>
      </c>
      <c r="W76" s="337">
        <f>INDEX(ELC_TechsR_DHC!$C$3:$AM$138,MATCH($AL76,ELC_TechsR_DHC!$B$3:$B$138,0),MATCH(W$48,ELC_TechsR_DHC!$C$2:$AM$2,0))/7.45</f>
        <v>1.9999999999999997E-2</v>
      </c>
      <c r="X76" s="337">
        <f>INDEX(ELC_TechsR_DHC!$C$3:$AM$138,MATCH($AL76,ELC_TechsR_DHC!$B$3:$B$138,0),MATCH(X$48,ELC_TechsR_DHC!$C$2:$AM$2,0))/7.45</f>
        <v>1.25</v>
      </c>
      <c r="Y76" s="338">
        <f>INDEX(ELC_TechsR_DHC!$C$3:$AM$138,MATCH($AL76,ELC_TechsR_DHC!$B$3:$B$138,0),MATCH(Y$48,ELC_TechsR_DHC!$C$2:$AM$2,0))</f>
        <v>3.1536000000000002E-2</v>
      </c>
      <c r="Z76" s="335">
        <f>INDEX(ELC_TechsR_DHC!$C$3:$AM$138,MATCH($AL76,ELC_TechsR_DHC!$B$3:$B$138,0),MATCH($Z$48,ELC_TechsR_DHC!$C$2:$AM$2,0))</f>
        <v>0.98</v>
      </c>
      <c r="AA76" s="337"/>
      <c r="AB76" s="332">
        <v>1</v>
      </c>
      <c r="AC76"/>
      <c r="AD76"/>
      <c r="AE76"/>
      <c r="AF76"/>
      <c r="AG76"/>
      <c r="AH76"/>
      <c r="AI76" s="68"/>
      <c r="AJ76" s="2" t="s">
        <v>2224</v>
      </c>
      <c r="AK76" s="68"/>
      <c r="AL76" s="68" t="str">
        <f>AL75</f>
        <v>ECBPNGADHCN3</v>
      </c>
      <c r="AM76" s="68"/>
      <c r="AN76" s="68" t="str">
        <f t="shared" si="1"/>
        <v>DE5GNR_ST_FUELOIL_BP_E-38</v>
      </c>
    </row>
    <row r="77" spans="1:40" ht="12.75" customHeight="1">
      <c r="B77" s="332" t="str">
        <f>"ER"&amp;RIGHT(E77,3)&amp;RIGHT(C77,3)&amp;LEFT(C77,2)&amp;"1E"</f>
        <v>ERHFO-39GN1E</v>
      </c>
      <c r="C77" s="333" t="s">
        <v>1262</v>
      </c>
      <c r="D77" s="332" t="s">
        <v>2170</v>
      </c>
      <c r="E77" s="334" t="s">
        <v>29</v>
      </c>
      <c r="F77" s="334" t="s">
        <v>2219</v>
      </c>
      <c r="G77" s="334" t="s">
        <v>564</v>
      </c>
      <c r="H77" s="335">
        <f t="shared" si="3"/>
        <v>0.39</v>
      </c>
      <c r="I77" s="336">
        <f>IF(INDEX(ELC_TechsR_DHC!$C$3:$AM$138,MATCH($AL77,ELC_TechsR_DHC!$B$3:$B$138,0),MATCH(I$48,ELC_TechsR_DHC!$C$1:$Q$1,0)) &gt; 0, INDEX(ELC_TechsR_DHC!$C$3:$AM$138,MATCH($AL77,ELC_TechsR_DHC!$B$3:$B$138,0),MATCH(I$48,ELC_TechsR_DHC!$C$1:$Q$1,0)), "" )</f>
        <v>1.0526315789473699</v>
      </c>
      <c r="J77" s="336" t="str">
        <f>IF(INDEX(ELC_TechsR_DHC!$C$3:$AM$138,MATCH($AL77,ELC_TechsR_DHC!$B$3:$B$138,0),MATCH(J$48,ELC_TechsR_DHC!$C$1:$Q$1,0)) &gt; 0, INDEX(ELC_TechsR_DHC!$C$3:$AM$138,MATCH($AL77,ELC_TechsR_DHC!$B$3:$B$138,0),MATCH(J$48,ELC_TechsR_DHC!$C$1:$Q$1,0)), "" )</f>
        <v/>
      </c>
      <c r="K77" s="336" t="str">
        <f>IF(INDEX(ELC_TechsR_DHC!$C$3:$AM$138,MATCH($AL77,ELC_TechsR_DHC!$B$3:$B$138,0),MATCH(K$48,ELC_TechsR_DHC!$C$1:$Q$1,0)) &gt; 0, INDEX(ELC_TechsR_DHC!$C$3:$AM$138,MATCH($AL77,ELC_TechsR_DHC!$B$3:$B$138,0),MATCH(K$48,ELC_TechsR_DHC!$C$1:$Q$1,0)), "" )</f>
        <v/>
      </c>
      <c r="L77" s="332">
        <f>INDEX('15'!$C$3:$AS$240,MATCH($AN77,'15'!$C$3:$C$240,0),MATCH(L$48,'15'!$C$4:$AS$4,0))</f>
        <v>110.5</v>
      </c>
      <c r="M77" s="332">
        <f>INDEX('15'!$C$3:$AS$240,MATCH($AN77,'15'!$C$3:$C$240,0),MATCH(M$48,'15'!$C$4:$AS$4,0))</f>
        <v>110.5</v>
      </c>
      <c r="N77" s="332">
        <f>INDEX('15'!$C$3:$AS$240,MATCH($AN77,'15'!$C$3:$C$240,0),MATCH(N$48,'15'!$C$4:$AS$4,0))</f>
        <v>76</v>
      </c>
      <c r="O77" s="332">
        <f>INDEX('15'!$C$3:$AS$240,MATCH($AN77,'15'!$C$3:$C$240,0),MATCH(O$48,'15'!$C$4:$AS$4,0))</f>
        <v>59</v>
      </c>
      <c r="P77" s="332">
        <f>INDEX('15'!$C$3:$AS$240,MATCH($AN77,'15'!$C$3:$C$240,0),MATCH(P$48,'15'!$C$4:$AS$4,0))</f>
        <v>59</v>
      </c>
      <c r="Q77" s="332">
        <f>INDEX('15'!$C$3:$AS$240,MATCH($AN77,'15'!$C$3:$C$240,0),MATCH(Q$48,'15'!$C$4:$AS$4,0))</f>
        <v>59</v>
      </c>
      <c r="R77" s="332">
        <f>INDEX('15'!$C$3:$AS$240,MATCH($AN77,'15'!$C$3:$C$240,0),MATCH(R$48,'15'!$C$4:$AS$4,0))</f>
        <v>0</v>
      </c>
      <c r="S77" s="332">
        <f>INDEX('15'!$C$3:$AS$240,MATCH($AN77,'15'!$C$3:$C$240,0),MATCH(S$48,'15'!$C$4:$AS$4,0))</f>
        <v>0</v>
      </c>
      <c r="T77" s="332"/>
      <c r="U77" s="332"/>
      <c r="V77" s="337">
        <f>INDEX(ELC_TechsR_DHC!$C$3:$AM$138,MATCH($AL77,ELC_TechsR_DHC!$B$3:$B$138,0),MATCH(V$48,ELC_TechsR_DHC!$C$2:$AM$2,0))/7.45</f>
        <v>0.6</v>
      </c>
      <c r="W77" s="337">
        <f>INDEX(ELC_TechsR_DHC!$C$3:$AM$138,MATCH($AL77,ELC_TechsR_DHC!$B$3:$B$138,0),MATCH(W$48,ELC_TechsR_DHC!$C$2:$AM$2,0))/7.45</f>
        <v>1.9999999999999997E-2</v>
      </c>
      <c r="X77" s="337">
        <f>INDEX(ELC_TechsR_DHC!$C$3:$AM$138,MATCH($AL77,ELC_TechsR_DHC!$B$3:$B$138,0),MATCH(X$48,ELC_TechsR_DHC!$C$2:$AM$2,0))/7.45</f>
        <v>1.25</v>
      </c>
      <c r="Y77" s="338">
        <f>INDEX(ELC_TechsR_DHC!$C$3:$AM$138,MATCH($AL77,ELC_TechsR_DHC!$B$3:$B$138,0),MATCH(Y$48,ELC_TechsR_DHC!$C$2:$AM$2,0))</f>
        <v>3.1536000000000002E-2</v>
      </c>
      <c r="Z77" s="335">
        <f>INDEX(ELC_TechsR_DHC!$C$3:$AM$138,MATCH($AL77,ELC_TechsR_DHC!$B$3:$B$138,0),MATCH($Z$48,ELC_TechsR_DHC!$C$2:$AM$2,0))</f>
        <v>0.98</v>
      </c>
      <c r="AA77" s="332"/>
      <c r="AB77" s="332">
        <v>1</v>
      </c>
      <c r="AC77"/>
      <c r="AD77"/>
      <c r="AE77"/>
      <c r="AF77"/>
      <c r="AG77"/>
      <c r="AH77"/>
      <c r="AI77" s="68"/>
      <c r="AJ77" s="2" t="s">
        <v>2224</v>
      </c>
      <c r="AK77" s="68"/>
      <c r="AL77" s="68" t="str">
        <f>AL86</f>
        <v>ECBPNGADHCN3</v>
      </c>
      <c r="AM77" s="68"/>
      <c r="AN77" s="68" t="str">
        <f t="shared" si="1"/>
        <v>DE5GNR_ST_FUELOIL_CND_E-39</v>
      </c>
    </row>
    <row r="78" spans="1:40" ht="12.75" customHeight="1">
      <c r="B78" s="332" t="str">
        <f>"ER"&amp;RIGHT(E78,3)&amp;RIGHT(C78,3)&amp;LEFT(C78,2)&amp;"1E"</f>
        <v>ERWPE-28GN1E</v>
      </c>
      <c r="C78" s="333" t="s">
        <v>1255</v>
      </c>
      <c r="D78" s="332" t="s">
        <v>2170</v>
      </c>
      <c r="E78" s="334" t="s">
        <v>33</v>
      </c>
      <c r="F78" s="334" t="s">
        <v>2219</v>
      </c>
      <c r="G78" s="334" t="s">
        <v>564</v>
      </c>
      <c r="H78" s="335">
        <f t="shared" si="3"/>
        <v>0.28000000000000003</v>
      </c>
      <c r="I78" s="336" t="str">
        <f>IF(INDEX(ELC_TechsR_DHC!$C$3:$AM$138,MATCH($AL78,ELC_TechsR_DHC!$B$3:$B$138,0),MATCH(I$48,ELC_TechsR_DHC!$C$1:$Q$1,0)) &gt; 0, INDEX(ELC_TechsR_DHC!$C$3:$AM$138,MATCH($AL78,ELC_TechsR_DHC!$B$3:$B$138,0),MATCH(I$48,ELC_TechsR_DHC!$C$1:$Q$1,0)), "" )</f>
        <v/>
      </c>
      <c r="J78" s="336">
        <f>IF(INDEX(ELC_TechsR_DHC!$C$3:$AM$138,MATCH($AL78,ELC_TechsR_DHC!$B$3:$B$138,0),MATCH(J$48,ELC_TechsR_DHC!$C$1:$Q$1,0)) &gt; 0, INDEX(ELC_TechsR_DHC!$C$3:$AM$138,MATCH($AL78,ELC_TechsR_DHC!$B$3:$B$138,0),MATCH(J$48,ELC_TechsR_DHC!$C$1:$Q$1,0)), "" )</f>
        <v>2.2222222222222201</v>
      </c>
      <c r="K78" s="336">
        <f>IF(INDEX(ELC_TechsR_DHC!$C$3:$AM$138,MATCH($AL78,ELC_TechsR_DHC!$B$3:$B$138,0),MATCH(K$48,ELC_TechsR_DHC!$C$1:$Q$1,0)) &gt; 0, INDEX(ELC_TechsR_DHC!$C$3:$AM$138,MATCH($AL78,ELC_TechsR_DHC!$B$3:$B$138,0),MATCH(K$48,ELC_TechsR_DHC!$C$1:$Q$1,0)), "" )</f>
        <v>1</v>
      </c>
      <c r="L78" s="332">
        <f>INDEX('15'!$C$3:$AS$240,MATCH($AN78,'15'!$C$3:$C$240,0),MATCH(L$48,'15'!$C$4:$AS$4,0))</f>
        <v>127</v>
      </c>
      <c r="M78" s="332">
        <f>INDEX('15'!$C$3:$AS$240,MATCH($AN78,'15'!$C$3:$C$240,0),MATCH(M$48,'15'!$C$4:$AS$4,0))</f>
        <v>127</v>
      </c>
      <c r="N78" s="332">
        <f>INDEX('15'!$C$3:$AS$240,MATCH($AN78,'15'!$C$3:$C$240,0),MATCH(N$48,'15'!$C$4:$AS$4,0))</f>
        <v>127</v>
      </c>
      <c r="O78" s="332">
        <f>INDEX('15'!$C$3:$AS$240,MATCH($AN78,'15'!$C$3:$C$240,0),MATCH(O$48,'15'!$C$4:$AS$4,0))</f>
        <v>127</v>
      </c>
      <c r="P78" s="332">
        <f>INDEX('15'!$C$3:$AS$240,MATCH($AN78,'15'!$C$3:$C$240,0),MATCH(P$48,'15'!$C$4:$AS$4,0))</f>
        <v>0</v>
      </c>
      <c r="Q78" s="332">
        <f>INDEX('15'!$C$3:$AS$240,MATCH($AN78,'15'!$C$3:$C$240,0),MATCH(Q$48,'15'!$C$4:$AS$4,0))</f>
        <v>0</v>
      </c>
      <c r="R78" s="332">
        <f>INDEX('15'!$C$3:$AS$240,MATCH($AN78,'15'!$C$3:$C$240,0),MATCH(R$48,'15'!$C$4:$AS$4,0))</f>
        <v>0</v>
      </c>
      <c r="S78" s="332">
        <f>INDEX('15'!$C$3:$AS$240,MATCH($AN78,'15'!$C$3:$C$240,0),MATCH(S$48,'15'!$C$4:$AS$4,0))</f>
        <v>0</v>
      </c>
      <c r="T78" s="332"/>
      <c r="U78" s="332"/>
      <c r="V78" s="337">
        <f>INDEX(ELC_TechsR_DHC!$C$3:$AM$138,MATCH($AL78,ELC_TechsR_DHC!$B$3:$B$138,0),MATCH(V$48,ELC_TechsR_DHC!$C$2:$AM$2,0))/7.45</f>
        <v>3.1999999999999997</v>
      </c>
      <c r="W78" s="337">
        <f>INDEX(ELC_TechsR_DHC!$C$3:$AM$138,MATCH($AL78,ELC_TechsR_DHC!$B$3:$B$138,0),MATCH(W$48,ELC_TechsR_DHC!$C$2:$AM$2,0))/7.45</f>
        <v>0.1308</v>
      </c>
      <c r="X78" s="337">
        <f>INDEX(ELC_TechsR_DHC!$C$3:$AM$138,MATCH($AL78,ELC_TechsR_DHC!$B$3:$B$138,0),MATCH(X$48,ELC_TechsR_DHC!$C$2:$AM$2,0))/7.45</f>
        <v>0.47222222222222282</v>
      </c>
      <c r="Y78" s="338">
        <f>INDEX(ELC_TechsR_DHC!$C$3:$AM$138,MATCH($AL78,ELC_TechsR_DHC!$B$3:$B$138,0),MATCH(Y$48,ELC_TechsR_DHC!$C$2:$AM$2,0))</f>
        <v>3.1536000000000002E-2</v>
      </c>
      <c r="Z78" s="335">
        <f>INDEX(ELC_TechsR_DHC!$C$3:$AM$138,MATCH($AL78,ELC_TechsR_DHC!$B$3:$B$138,0),MATCH($Z$48,ELC_TechsR_DHC!$C$2:$AM$2,0))</f>
        <v>0.97</v>
      </c>
      <c r="AA78" s="332"/>
      <c r="AB78" s="332">
        <v>1</v>
      </c>
      <c r="AC78"/>
      <c r="AD78"/>
      <c r="AE78"/>
      <c r="AF78"/>
      <c r="AG78"/>
      <c r="AH78"/>
      <c r="AI78" s="68"/>
      <c r="AJ78" s="2" t="s">
        <v>2224</v>
      </c>
      <c r="AK78" s="68"/>
      <c r="AL78" s="68" t="s">
        <v>490</v>
      </c>
      <c r="AM78" s="68"/>
      <c r="AN78" s="68" t="str">
        <f t="shared" si="1"/>
        <v>DE5GNR_ST_LIGN_BP_E-28</v>
      </c>
    </row>
    <row r="79" spans="1:40" ht="12.75" customHeight="1">
      <c r="B79" s="332" t="str">
        <f>"ER"&amp;RIGHT(E79,3)&amp;RIGHT(C79,3)&amp;LEFT(C79,2)&amp;"1E"</f>
        <v>ERWPE-39GN1E</v>
      </c>
      <c r="C79" s="333" t="s">
        <v>1249</v>
      </c>
      <c r="D79" s="332" t="s">
        <v>2170</v>
      </c>
      <c r="E79" s="334" t="s">
        <v>33</v>
      </c>
      <c r="F79" s="334" t="s">
        <v>2219</v>
      </c>
      <c r="G79" s="334" t="s">
        <v>564</v>
      </c>
      <c r="H79" s="335">
        <f t="shared" si="3"/>
        <v>0.39</v>
      </c>
      <c r="I79" s="336" t="str">
        <f>IF(INDEX(ELC_TechsR_DHC!$C$3:$AM$138,MATCH($AL79,ELC_TechsR_DHC!$B$3:$B$138,0),MATCH(I$48,ELC_TechsR_DHC!$C$1:$Q$1,0)) &gt; 0, INDEX(ELC_TechsR_DHC!$C$3:$AM$138,MATCH($AL79,ELC_TechsR_DHC!$B$3:$B$138,0),MATCH(I$48,ELC_TechsR_DHC!$C$1:$Q$1,0)), "" )</f>
        <v/>
      </c>
      <c r="J79" s="336">
        <f>IF(INDEX(ELC_TechsR_DHC!$C$3:$AM$138,MATCH($AL79,ELC_TechsR_DHC!$B$3:$B$138,0),MATCH(J$48,ELC_TechsR_DHC!$C$1:$Q$1,0)) &gt; 0, INDEX(ELC_TechsR_DHC!$C$3:$AM$138,MATCH($AL79,ELC_TechsR_DHC!$B$3:$B$138,0),MATCH(J$48,ELC_TechsR_DHC!$C$1:$Q$1,0)), "" )</f>
        <v>1.9607843137254899</v>
      </c>
      <c r="K79" s="336">
        <f>IF(INDEX(ELC_TechsR_DHC!$C$3:$AM$138,MATCH($AL79,ELC_TechsR_DHC!$B$3:$B$138,0),MATCH(K$48,ELC_TechsR_DHC!$C$1:$Q$1,0)) &gt; 0, INDEX(ELC_TechsR_DHC!$C$3:$AM$138,MATCH($AL79,ELC_TechsR_DHC!$B$3:$B$138,0),MATCH(K$48,ELC_TechsR_DHC!$C$1:$Q$1,0)), "" )</f>
        <v>1</v>
      </c>
      <c r="L79" s="332">
        <f>INDEX('15'!$C$3:$AS$240,MATCH($AN79,'15'!$C$3:$C$240,0),MATCH(L$48,'15'!$C$4:$AS$4,0))</f>
        <v>435.2</v>
      </c>
      <c r="M79" s="332">
        <f>INDEX('15'!$C$3:$AS$240,MATCH($AN79,'15'!$C$3:$C$240,0),MATCH(M$48,'15'!$C$4:$AS$4,0))</f>
        <v>435.2</v>
      </c>
      <c r="N79" s="332">
        <f>INDEX('15'!$C$3:$AS$240,MATCH($AN79,'15'!$C$3:$C$240,0),MATCH(N$48,'15'!$C$4:$AS$4,0))</f>
        <v>390.2</v>
      </c>
      <c r="O79" s="332">
        <f>INDEX('15'!$C$3:$AS$240,MATCH($AN79,'15'!$C$3:$C$240,0),MATCH(O$48,'15'!$C$4:$AS$4,0))</f>
        <v>390.2</v>
      </c>
      <c r="P79" s="332">
        <f>INDEX('15'!$C$3:$AS$240,MATCH($AN79,'15'!$C$3:$C$240,0),MATCH(P$48,'15'!$C$4:$AS$4,0))</f>
        <v>333.4</v>
      </c>
      <c r="Q79" s="332">
        <f>INDEX('15'!$C$3:$AS$240,MATCH($AN79,'15'!$C$3:$C$240,0),MATCH(Q$48,'15'!$C$4:$AS$4,0))</f>
        <v>168</v>
      </c>
      <c r="R79" s="332">
        <f>INDEX('15'!$C$3:$AS$240,MATCH($AN79,'15'!$C$3:$C$240,0),MATCH(R$48,'15'!$C$4:$AS$4,0))</f>
        <v>0</v>
      </c>
      <c r="S79" s="332">
        <f>INDEX('15'!$C$3:$AS$240,MATCH($AN79,'15'!$C$3:$C$240,0),MATCH(S$48,'15'!$C$4:$AS$4,0))</f>
        <v>0</v>
      </c>
      <c r="T79" s="332"/>
      <c r="U79" s="332"/>
      <c r="V79" s="337">
        <f>INDEX(ELC_TechsR_DHC!$C$3:$AM$138,MATCH($AL79,ELC_TechsR_DHC!$B$3:$B$138,0),MATCH(V$48,ELC_TechsR_DHC!$C$2:$AM$2,0))/7.45</f>
        <v>2.4</v>
      </c>
      <c r="W79" s="337">
        <f>INDEX(ELC_TechsR_DHC!$C$3:$AM$138,MATCH($AL79,ELC_TechsR_DHC!$B$3:$B$138,0),MATCH(W$48,ELC_TechsR_DHC!$C$2:$AM$2,0))/7.45</f>
        <v>6.5699999999999995E-2</v>
      </c>
      <c r="X79" s="337">
        <f>INDEX(ELC_TechsR_DHC!$C$3:$AM$138,MATCH($AL79,ELC_TechsR_DHC!$B$3:$B$138,0),MATCH(X$48,ELC_TechsR_DHC!$C$2:$AM$2,0))/7.45</f>
        <v>0.44444444444444431</v>
      </c>
      <c r="Y79" s="338">
        <f>INDEX(ELC_TechsR_DHC!$C$3:$AM$138,MATCH($AL79,ELC_TechsR_DHC!$B$3:$B$138,0),MATCH(Y$48,ELC_TechsR_DHC!$C$2:$AM$2,0))</f>
        <v>3.1536000000000002E-2</v>
      </c>
      <c r="Z79" s="335">
        <f>INDEX(ELC_TechsR_DHC!$C$3:$AM$138,MATCH($AL79,ELC_TechsR_DHC!$B$3:$B$138,0),MATCH($Z$48,ELC_TechsR_DHC!$C$2:$AM$2,0))</f>
        <v>0.97</v>
      </c>
      <c r="AA79" s="332"/>
      <c r="AB79" s="332">
        <v>1</v>
      </c>
      <c r="AC79"/>
      <c r="AD79"/>
      <c r="AE79"/>
      <c r="AF79"/>
      <c r="AG79"/>
      <c r="AH79"/>
      <c r="AJ79" s="2" t="s">
        <v>2224</v>
      </c>
      <c r="AL79" s="68" t="s">
        <v>487</v>
      </c>
      <c r="AN79" s="68" t="str">
        <f t="shared" si="1"/>
        <v>DE5GNR_ST_LIGN_BP_E-39</v>
      </c>
    </row>
    <row r="80" spans="1:40" ht="12.75" customHeight="1">
      <c r="B80" s="332" t="str">
        <f>"ET"&amp;RIGHT(E80,3)&amp;RIGHT(C80,3)&amp;LEFT(C80,2)&amp;"1E"</f>
        <v>ETWPE-43GN1E</v>
      </c>
      <c r="C80" s="333" t="s">
        <v>1245</v>
      </c>
      <c r="D80" s="332" t="s">
        <v>2170</v>
      </c>
      <c r="E80" s="334" t="s">
        <v>33</v>
      </c>
      <c r="F80" s="334" t="s">
        <v>2219</v>
      </c>
      <c r="G80" s="334" t="s">
        <v>564</v>
      </c>
      <c r="H80" s="335">
        <f t="shared" si="3"/>
        <v>0.43</v>
      </c>
      <c r="I80" s="336" t="str">
        <f>IF(INDEX(ELC_TechsR_DHC!$C$3:$AM$138,MATCH($AL80,ELC_TechsR_DHC!$B$3:$B$138,0),MATCH(I$48,ELC_TechsR_DHC!$C$1:$Q$1,0)) &gt; 0, INDEX(ELC_TechsR_DHC!$C$3:$AM$138,MATCH($AL80,ELC_TechsR_DHC!$B$3:$B$138,0),MATCH(I$48,ELC_TechsR_DHC!$C$1:$Q$1,0)), "" )</f>
        <v/>
      </c>
      <c r="J80" s="336">
        <f>IF(INDEX(ELC_TechsR_DHC!$C$3:$AM$138,MATCH($AL80,ELC_TechsR_DHC!$B$3:$B$138,0),MATCH(J$48,ELC_TechsR_DHC!$C$1:$Q$1,0)) &gt; 0, INDEX(ELC_TechsR_DHC!$C$3:$AM$138,MATCH($AL80,ELC_TechsR_DHC!$B$3:$B$138,0),MATCH(J$48,ELC_TechsR_DHC!$C$1:$Q$1,0)), "" )</f>
        <v>1.9607843137254899</v>
      </c>
      <c r="K80" s="336">
        <f>IF(INDEX(ELC_TechsR_DHC!$C$3:$AM$138,MATCH($AL80,ELC_TechsR_DHC!$B$3:$B$138,0),MATCH(K$48,ELC_TechsR_DHC!$C$1:$Q$1,0)) &gt; 0, INDEX(ELC_TechsR_DHC!$C$3:$AM$138,MATCH($AL80,ELC_TechsR_DHC!$B$3:$B$138,0),MATCH(K$48,ELC_TechsR_DHC!$C$1:$Q$1,0)), "" )</f>
        <v>1</v>
      </c>
      <c r="L80" s="332">
        <f>INDEX('15'!$C$3:$AS$240,MATCH($AN80,'15'!$C$3:$C$240,0),MATCH(L$48,'15'!$C$4:$AS$4,0))</f>
        <v>640</v>
      </c>
      <c r="M80" s="332">
        <f>INDEX('15'!$C$3:$AS$240,MATCH($AN80,'15'!$C$3:$C$240,0),MATCH(M$48,'15'!$C$4:$AS$4,0))</f>
        <v>640</v>
      </c>
      <c r="N80" s="332">
        <f>INDEX('15'!$C$3:$AS$240,MATCH($AN80,'15'!$C$3:$C$240,0),MATCH(N$48,'15'!$C$4:$AS$4,0))</f>
        <v>640</v>
      </c>
      <c r="O80" s="332">
        <f>INDEX('15'!$C$3:$AS$240,MATCH($AN80,'15'!$C$3:$C$240,0),MATCH(O$48,'15'!$C$4:$AS$4,0))</f>
        <v>640</v>
      </c>
      <c r="P80" s="332">
        <f>INDEX('15'!$C$3:$AS$240,MATCH($AN80,'15'!$C$3:$C$240,0),MATCH(P$48,'15'!$C$4:$AS$4,0))</f>
        <v>640</v>
      </c>
      <c r="Q80" s="332">
        <f>INDEX('15'!$C$3:$AS$240,MATCH($AN80,'15'!$C$3:$C$240,0),MATCH(Q$48,'15'!$C$4:$AS$4,0))</f>
        <v>640</v>
      </c>
      <c r="R80" s="332">
        <f>INDEX('15'!$C$3:$AS$240,MATCH($AN80,'15'!$C$3:$C$240,0),MATCH(R$48,'15'!$C$4:$AS$4,0))</f>
        <v>640</v>
      </c>
      <c r="S80" s="332">
        <f>INDEX('15'!$C$3:$AS$240,MATCH($AN80,'15'!$C$3:$C$240,0),MATCH(S$48,'15'!$C$4:$AS$4,0))</f>
        <v>0</v>
      </c>
      <c r="T80" s="332"/>
      <c r="U80" s="332"/>
      <c r="V80" s="337">
        <f>INDEX(ELC_TechsR_DHC!$C$3:$AM$138,MATCH($AL80,ELC_TechsR_DHC!$B$3:$B$138,0),MATCH(V$48,ELC_TechsR_DHC!$C$2:$AM$2,0))/7.45</f>
        <v>2.4</v>
      </c>
      <c r="W80" s="337">
        <f>INDEX(ELC_TechsR_DHC!$C$3:$AM$138,MATCH($AL80,ELC_TechsR_DHC!$B$3:$B$138,0),MATCH(W$48,ELC_TechsR_DHC!$C$2:$AM$2,0))/7.45</f>
        <v>6.5699999999999995E-2</v>
      </c>
      <c r="X80" s="337">
        <f>INDEX(ELC_TechsR_DHC!$C$3:$AM$138,MATCH($AL80,ELC_TechsR_DHC!$B$3:$B$138,0),MATCH(X$48,ELC_TechsR_DHC!$C$2:$AM$2,0))/7.45</f>
        <v>0.44444444444444431</v>
      </c>
      <c r="Y80" s="338">
        <f>INDEX(ELC_TechsR_DHC!$C$3:$AM$138,MATCH($AL80,ELC_TechsR_DHC!$B$3:$B$138,0),MATCH(Y$48,ELC_TechsR_DHC!$C$2:$AM$2,0))</f>
        <v>3.1536000000000002E-2</v>
      </c>
      <c r="Z80" s="335">
        <f>INDEX(ELC_TechsR_DHC!$C$3:$AM$138,MATCH($AL80,ELC_TechsR_DHC!$B$3:$B$138,0),MATCH($Z$48,ELC_TechsR_DHC!$C$2:$AM$2,0))</f>
        <v>0.97</v>
      </c>
      <c r="AA80" s="332"/>
      <c r="AB80" s="332">
        <v>1</v>
      </c>
      <c r="AC80"/>
      <c r="AD80"/>
      <c r="AE80"/>
      <c r="AF80"/>
      <c r="AG80"/>
      <c r="AH80"/>
      <c r="AJ80" s="2" t="s">
        <v>2224</v>
      </c>
      <c r="AL80" s="68" t="s">
        <v>487</v>
      </c>
      <c r="AN80" s="68" t="str">
        <f t="shared" si="1"/>
        <v>DE5GNR_ST_LIGN_CND_E-43</v>
      </c>
    </row>
    <row r="81" spans="1:40" ht="12.75" customHeight="1">
      <c r="B81" s="332" t="str">
        <f>"ET"&amp;RIGHT(E81,3)&amp;RIGHT(C81,3)&amp;LEFT(C81,2)&amp;"1E"</f>
        <v>ETWPE-39GN1E</v>
      </c>
      <c r="C81" s="333" t="s">
        <v>1243</v>
      </c>
      <c r="D81" s="332" t="s">
        <v>2170</v>
      </c>
      <c r="E81" s="334" t="s">
        <v>33</v>
      </c>
      <c r="F81" s="334" t="s">
        <v>2219</v>
      </c>
      <c r="G81" s="334" t="s">
        <v>564</v>
      </c>
      <c r="H81" s="335">
        <f t="shared" si="3"/>
        <v>0.39</v>
      </c>
      <c r="I81" s="336" t="str">
        <f>IF(INDEX(ELC_TechsR_DHC!$C$3:$AM$138,MATCH($AL81,ELC_TechsR_DHC!$B$3:$B$138,0),MATCH(I$48,ELC_TechsR_DHC!$C$1:$Q$1,0)) &gt; 0, INDEX(ELC_TechsR_DHC!$C$3:$AM$138,MATCH($AL81,ELC_TechsR_DHC!$B$3:$B$138,0),MATCH(I$48,ELC_TechsR_DHC!$C$1:$Q$1,0)), "" )</f>
        <v/>
      </c>
      <c r="J81" s="336">
        <f>IF(INDEX(ELC_TechsR_DHC!$C$3:$AM$138,MATCH($AL81,ELC_TechsR_DHC!$B$3:$B$138,0),MATCH(J$48,ELC_TechsR_DHC!$C$1:$Q$1,0)) &gt; 0, INDEX(ELC_TechsR_DHC!$C$3:$AM$138,MATCH($AL81,ELC_TechsR_DHC!$B$3:$B$138,0),MATCH(J$48,ELC_TechsR_DHC!$C$1:$Q$1,0)), "" )</f>
        <v>1.9607843137254899</v>
      </c>
      <c r="K81" s="336">
        <f>IF(INDEX(ELC_TechsR_DHC!$C$3:$AM$138,MATCH($AL81,ELC_TechsR_DHC!$B$3:$B$138,0),MATCH(K$48,ELC_TechsR_DHC!$C$1:$Q$1,0)) &gt; 0, INDEX(ELC_TechsR_DHC!$C$3:$AM$138,MATCH($AL81,ELC_TechsR_DHC!$B$3:$B$138,0),MATCH(K$48,ELC_TechsR_DHC!$C$1:$Q$1,0)), "" )</f>
        <v>1</v>
      </c>
      <c r="L81" s="332">
        <f>INDEX('15'!$C$3:$AS$240,MATCH($AN81,'15'!$C$3:$C$240,0),MATCH(L$48,'15'!$C$4:$AS$4,0))</f>
        <v>8727</v>
      </c>
      <c r="M81" s="332">
        <f>INDEX('15'!$C$3:$AS$240,MATCH($AN81,'15'!$C$3:$C$240,0),MATCH(M$48,'15'!$C$4:$AS$4,0))</f>
        <v>8727</v>
      </c>
      <c r="N81" s="332">
        <f>INDEX('15'!$C$3:$AS$240,MATCH($AN81,'15'!$C$3:$C$240,0),MATCH(N$48,'15'!$C$4:$AS$4,0))</f>
        <v>8262</v>
      </c>
      <c r="O81" s="332">
        <f>INDEX('15'!$C$3:$AS$240,MATCH($AN81,'15'!$C$3:$C$240,0),MATCH(O$48,'15'!$C$4:$AS$4,0))</f>
        <v>6402</v>
      </c>
      <c r="P81" s="332">
        <f>INDEX('15'!$C$3:$AS$240,MATCH($AN81,'15'!$C$3:$C$240,0),MATCH(P$48,'15'!$C$4:$AS$4,0))</f>
        <v>5007</v>
      </c>
      <c r="Q81" s="332">
        <f>INDEX('15'!$C$3:$AS$240,MATCH($AN81,'15'!$C$3:$C$240,0),MATCH(Q$48,'15'!$C$4:$AS$4,0))</f>
        <v>5007</v>
      </c>
      <c r="R81" s="332">
        <f>INDEX('15'!$C$3:$AS$240,MATCH($AN81,'15'!$C$3:$C$240,0),MATCH(R$48,'15'!$C$4:$AS$4,0))</f>
        <v>1732</v>
      </c>
      <c r="S81" s="332">
        <f>INDEX('15'!$C$3:$AS$240,MATCH($AN81,'15'!$C$3:$C$240,0),MATCH(S$48,'15'!$C$4:$AS$4,0))</f>
        <v>0</v>
      </c>
      <c r="T81" s="332"/>
      <c r="U81" s="332"/>
      <c r="V81" s="337">
        <f>INDEX(ELC_TechsR_DHC!$C$3:$AM$138,MATCH($AL81,ELC_TechsR_DHC!$B$3:$B$138,0),MATCH(V$48,ELC_TechsR_DHC!$C$2:$AM$2,0))/7.45</f>
        <v>2.4</v>
      </c>
      <c r="W81" s="337">
        <f>INDEX(ELC_TechsR_DHC!$C$3:$AM$138,MATCH($AL81,ELC_TechsR_DHC!$B$3:$B$138,0),MATCH(W$48,ELC_TechsR_DHC!$C$2:$AM$2,0))/7.45</f>
        <v>6.5699999999999995E-2</v>
      </c>
      <c r="X81" s="337">
        <f>INDEX(ELC_TechsR_DHC!$C$3:$AM$138,MATCH($AL81,ELC_TechsR_DHC!$B$3:$B$138,0),MATCH(X$48,ELC_TechsR_DHC!$C$2:$AM$2,0))/7.45</f>
        <v>0.44444444444444431</v>
      </c>
      <c r="Y81" s="338">
        <f>INDEX(ELC_TechsR_DHC!$C$3:$AM$138,MATCH($AL81,ELC_TechsR_DHC!$B$3:$B$138,0),MATCH(Y$48,ELC_TechsR_DHC!$C$2:$AM$2,0))</f>
        <v>3.1536000000000002E-2</v>
      </c>
      <c r="Z81" s="335">
        <f>INDEX(ELC_TechsR_DHC!$C$3:$AM$138,MATCH($AL81,ELC_TechsR_DHC!$B$3:$B$138,0),MATCH($Z$48,ELC_TechsR_DHC!$C$2:$AM$2,0))</f>
        <v>0.97</v>
      </c>
      <c r="AA81" s="332"/>
      <c r="AB81" s="332">
        <v>1</v>
      </c>
      <c r="AC81"/>
      <c r="AD81"/>
      <c r="AE81"/>
      <c r="AF81"/>
      <c r="AG81"/>
      <c r="AH81"/>
      <c r="AJ81" s="2" t="s">
        <v>2224</v>
      </c>
      <c r="AL81" s="68" t="s">
        <v>487</v>
      </c>
      <c r="AN81" s="68" t="str">
        <f t="shared" si="1"/>
        <v>DE5GNR_ST_LIGN_EXT_E-39</v>
      </c>
    </row>
    <row r="82" spans="1:40" ht="12.75" customHeight="1">
      <c r="B82" s="332" t="str">
        <f>"ET"&amp;RIGHT(E82,3)&amp;RIGHT(C82,3)&amp;LEFT(C82,2)&amp;"1E"</f>
        <v>ETWST-33GN1E</v>
      </c>
      <c r="C82" s="333" t="s">
        <v>1211</v>
      </c>
      <c r="D82" s="332" t="s">
        <v>2170</v>
      </c>
      <c r="E82" s="334" t="s">
        <v>35</v>
      </c>
      <c r="F82" s="334" t="s">
        <v>2219</v>
      </c>
      <c r="G82" s="334" t="s">
        <v>564</v>
      </c>
      <c r="H82" s="335">
        <f t="shared" si="3"/>
        <v>0.33</v>
      </c>
      <c r="I82" s="336" t="str">
        <f>IF(INDEX(ELC_TechsR_DHC!$C$3:$AM$138,MATCH($AL82,ELC_TechsR_DHC!$B$3:$B$138,0),MATCH(I$48,ELC_TechsR_DHC!$C$1:$Q$1,0)) &gt; 0, INDEX(ELC_TechsR_DHC!$C$3:$AM$138,MATCH($AL82,ELC_TechsR_DHC!$B$3:$B$138,0),MATCH(I$48,ELC_TechsR_DHC!$C$1:$Q$1,0)), "" )</f>
        <v/>
      </c>
      <c r="J82" s="336">
        <f>IF(INDEX(ELC_TechsR_DHC!$C$3:$AM$138,MATCH($AL82,ELC_TechsR_DHC!$B$3:$B$138,0),MATCH(J$48,ELC_TechsR_DHC!$C$1:$Q$1,0)) &gt; 0, INDEX(ELC_TechsR_DHC!$C$3:$AM$138,MATCH($AL82,ELC_TechsR_DHC!$B$3:$B$138,0),MATCH(J$48,ELC_TechsR_DHC!$C$1:$Q$1,0)), "" )</f>
        <v>3.3333333333333299</v>
      </c>
      <c r="K82" s="336">
        <f>IF(INDEX(ELC_TechsR_DHC!$C$3:$AM$138,MATCH($AL82,ELC_TechsR_DHC!$B$3:$B$138,0),MATCH(K$48,ELC_TechsR_DHC!$C$1:$Q$1,0)) &gt; 0, INDEX(ELC_TechsR_DHC!$C$3:$AM$138,MATCH($AL82,ELC_TechsR_DHC!$B$3:$B$138,0),MATCH(K$48,ELC_TechsR_DHC!$C$1:$Q$1,0)), "" )</f>
        <v>1</v>
      </c>
      <c r="L82" s="332">
        <f>INDEX('15'!$C$3:$AS$240,MATCH($AN82,'15'!$C$3:$C$240,0),MATCH(L$48,'15'!$C$4:$AS$4,0))</f>
        <v>300.2</v>
      </c>
      <c r="M82" s="332">
        <f>INDEX('15'!$C$3:$AS$240,MATCH($AN82,'15'!$C$3:$C$240,0),MATCH(M$48,'15'!$C$4:$AS$4,0))</f>
        <v>318.89999999999998</v>
      </c>
      <c r="N82" s="332">
        <f>INDEX('15'!$C$3:$AS$240,MATCH($AN82,'15'!$C$3:$C$240,0),MATCH(N$48,'15'!$C$4:$AS$4,0))</f>
        <v>318.89999999999998</v>
      </c>
      <c r="O82" s="332">
        <f>INDEX('15'!$C$3:$AS$240,MATCH($AN82,'15'!$C$3:$C$240,0),MATCH(O$48,'15'!$C$4:$AS$4,0))</f>
        <v>282.89999999999998</v>
      </c>
      <c r="P82" s="332">
        <f>INDEX('15'!$C$3:$AS$240,MATCH($AN82,'15'!$C$3:$C$240,0),MATCH(P$48,'15'!$C$4:$AS$4,0))</f>
        <v>267.2</v>
      </c>
      <c r="Q82" s="332">
        <f>INDEX('15'!$C$3:$AS$240,MATCH($AN82,'15'!$C$3:$C$240,0),MATCH(Q$48,'15'!$C$4:$AS$4,0))</f>
        <v>92.5</v>
      </c>
      <c r="R82" s="332">
        <f>INDEX('15'!$C$3:$AS$240,MATCH($AN82,'15'!$C$3:$C$240,0),MATCH(R$48,'15'!$C$4:$AS$4,0))</f>
        <v>0</v>
      </c>
      <c r="S82" s="332">
        <f>INDEX('15'!$C$3:$AS$240,MATCH($AN82,'15'!$C$3:$C$240,0),MATCH(S$48,'15'!$C$4:$AS$4,0))</f>
        <v>0</v>
      </c>
      <c r="T82" s="332"/>
      <c r="U82" s="332"/>
      <c r="V82" s="337">
        <f>INDEX(ELC_TechsR_DHC!$C$3:$AM$138,MATCH($AL82,ELC_TechsR_DHC!$B$3:$B$138,0),MATCH(V$48,ELC_TechsR_DHC!$C$2:$AM$2,0))/7.45</f>
        <v>9.2999999999999989</v>
      </c>
      <c r="W82" s="337">
        <f>INDEX(ELC_TechsR_DHC!$C$3:$AM$138,MATCH($AL82,ELC_TechsR_DHC!$B$3:$B$138,0),MATCH(W$48,ELC_TechsR_DHC!$C$2:$AM$2,0))/7.45</f>
        <v>0.30070000000000002</v>
      </c>
      <c r="X82" s="337">
        <f>INDEX(ELC_TechsR_DHC!$C$3:$AM$138,MATCH($AL82,ELC_TechsR_DHC!$B$3:$B$138,0),MATCH(X$48,ELC_TechsR_DHC!$C$2:$AM$2,0))/7.45</f>
        <v>6.9444444444444429</v>
      </c>
      <c r="Y82" s="338">
        <f>INDEX(ELC_TechsR_DHC!$C$3:$AM$138,MATCH($AL82,ELC_TechsR_DHC!$B$3:$B$138,0),MATCH(Y$48,ELC_TechsR_DHC!$C$2:$AM$2,0))</f>
        <v>3.1536000000000002E-2</v>
      </c>
      <c r="Z82" s="335">
        <f>INDEX(ELC_TechsR_DHC!$C$3:$AM$138,MATCH($AL82,ELC_TechsR_DHC!$B$3:$B$138,0),MATCH($Z$48,ELC_TechsR_DHC!$C$2:$AM$2,0))</f>
        <v>0.99</v>
      </c>
      <c r="AA82" s="332"/>
      <c r="AB82" s="332">
        <v>1</v>
      </c>
      <c r="AC82"/>
      <c r="AD82"/>
      <c r="AE82"/>
      <c r="AF82"/>
      <c r="AG82"/>
      <c r="AH82"/>
      <c r="AJ82" s="2" t="s">
        <v>2224</v>
      </c>
      <c r="AL82" s="68" t="s">
        <v>447</v>
      </c>
      <c r="AN82" s="68" t="str">
        <f t="shared" si="1"/>
        <v>DE5GNR_ST_MSW_BP_E-33</v>
      </c>
    </row>
    <row r="83" spans="1:40" ht="12.75" customHeight="1">
      <c r="B83" s="332" t="str">
        <f>"ET"&amp;RIGHT(E83,3)&amp;RIGHT(C83,3)&amp;LEFT(C83,2)&amp;"2E"</f>
        <v>ETWST-33GN2E</v>
      </c>
      <c r="C83" s="333" t="s">
        <v>1197</v>
      </c>
      <c r="D83" s="332" t="s">
        <v>2170</v>
      </c>
      <c r="E83" s="334" t="s">
        <v>35</v>
      </c>
      <c r="F83" s="334" t="s">
        <v>2219</v>
      </c>
      <c r="G83" s="334" t="s">
        <v>564</v>
      </c>
      <c r="H83" s="335">
        <f t="shared" si="3"/>
        <v>0.33</v>
      </c>
      <c r="I83" s="336" t="str">
        <f>IF(INDEX(ELC_TechsR_DHC!$C$3:$AM$138,MATCH($AL83,ELC_TechsR_DHC!$B$3:$B$138,0),MATCH(I$48,ELC_TechsR_DHC!$C$1:$Q$1,0)) &gt; 0, INDEX(ELC_TechsR_DHC!$C$3:$AM$138,MATCH($AL83,ELC_TechsR_DHC!$B$3:$B$138,0),MATCH(I$48,ELC_TechsR_DHC!$C$1:$Q$1,0)), "" )</f>
        <v/>
      </c>
      <c r="J83" s="336">
        <f>IF(INDEX(ELC_TechsR_DHC!$C$3:$AM$138,MATCH($AL83,ELC_TechsR_DHC!$B$3:$B$138,0),MATCH(J$48,ELC_TechsR_DHC!$C$1:$Q$1,0)) &gt; 0, INDEX(ELC_TechsR_DHC!$C$3:$AM$138,MATCH($AL83,ELC_TechsR_DHC!$B$3:$B$138,0),MATCH(J$48,ELC_TechsR_DHC!$C$1:$Q$1,0)), "" )</f>
        <v>3.3333333333333299</v>
      </c>
      <c r="K83" s="336">
        <f>IF(INDEX(ELC_TechsR_DHC!$C$3:$AM$138,MATCH($AL83,ELC_TechsR_DHC!$B$3:$B$138,0),MATCH(K$48,ELC_TechsR_DHC!$C$1:$Q$1,0)) &gt; 0, INDEX(ELC_TechsR_DHC!$C$3:$AM$138,MATCH($AL83,ELC_TechsR_DHC!$B$3:$B$138,0),MATCH(K$48,ELC_TechsR_DHC!$C$1:$Q$1,0)), "" )</f>
        <v>1</v>
      </c>
      <c r="L83" s="332">
        <f>INDEX('15'!$C$3:$AS$240,MATCH($AN83,'15'!$C$3:$C$240,0),MATCH(L$48,'15'!$C$4:$AS$4,0))</f>
        <v>65.099999999999994</v>
      </c>
      <c r="M83" s="332">
        <f>INDEX('15'!$C$3:$AS$240,MATCH($AN83,'15'!$C$3:$C$240,0),MATCH(M$48,'15'!$C$4:$AS$4,0))</f>
        <v>65.099999999999994</v>
      </c>
      <c r="N83" s="332">
        <f>INDEX('15'!$C$3:$AS$240,MATCH($AN83,'15'!$C$3:$C$240,0),MATCH(N$48,'15'!$C$4:$AS$4,0))</f>
        <v>65.099999999999994</v>
      </c>
      <c r="O83" s="332">
        <f>INDEX('15'!$C$3:$AS$240,MATCH($AN83,'15'!$C$3:$C$240,0),MATCH(O$48,'15'!$C$4:$AS$4,0))</f>
        <v>65.099999999999994</v>
      </c>
      <c r="P83" s="332">
        <f>INDEX('15'!$C$3:$AS$240,MATCH($AN83,'15'!$C$3:$C$240,0),MATCH(P$48,'15'!$C$4:$AS$4,0))</f>
        <v>62.6</v>
      </c>
      <c r="Q83" s="332">
        <f>INDEX('15'!$C$3:$AS$240,MATCH($AN83,'15'!$C$3:$C$240,0),MATCH(Q$48,'15'!$C$4:$AS$4,0))</f>
        <v>0</v>
      </c>
      <c r="R83" s="332">
        <f>INDEX('15'!$C$3:$AS$240,MATCH($AN83,'15'!$C$3:$C$240,0),MATCH(R$48,'15'!$C$4:$AS$4,0))</f>
        <v>0</v>
      </c>
      <c r="S83" s="332">
        <f>INDEX('15'!$C$3:$AS$240,MATCH($AN83,'15'!$C$3:$C$240,0),MATCH(S$48,'15'!$C$4:$AS$4,0))</f>
        <v>0</v>
      </c>
      <c r="T83" s="332"/>
      <c r="U83" s="332"/>
      <c r="V83" s="337">
        <f>INDEX(ELC_TechsR_DHC!$C$3:$AM$138,MATCH($AL83,ELC_TechsR_DHC!$B$3:$B$138,0),MATCH(V$48,ELC_TechsR_DHC!$C$2:$AM$2,0))/7.45</f>
        <v>9.2999999999999989</v>
      </c>
      <c r="W83" s="337">
        <f>INDEX(ELC_TechsR_DHC!$C$3:$AM$138,MATCH($AL83,ELC_TechsR_DHC!$B$3:$B$138,0),MATCH(W$48,ELC_TechsR_DHC!$C$2:$AM$2,0))/7.45</f>
        <v>0.30070000000000002</v>
      </c>
      <c r="X83" s="337">
        <f>INDEX(ELC_TechsR_DHC!$C$3:$AM$138,MATCH($AL83,ELC_TechsR_DHC!$B$3:$B$138,0),MATCH(X$48,ELC_TechsR_DHC!$C$2:$AM$2,0))/7.45</f>
        <v>6.9444444444444429</v>
      </c>
      <c r="Y83" s="338">
        <f>INDEX(ELC_TechsR_DHC!$C$3:$AM$138,MATCH($AL83,ELC_TechsR_DHC!$B$3:$B$138,0),MATCH(Y$48,ELC_TechsR_DHC!$C$2:$AM$2,0))</f>
        <v>3.1536000000000002E-2</v>
      </c>
      <c r="Z83" s="335">
        <f>INDEX(ELC_TechsR_DHC!$C$3:$AM$138,MATCH($AL83,ELC_TechsR_DHC!$B$3:$B$138,0),MATCH($Z$48,ELC_TechsR_DHC!$C$2:$AM$2,0))</f>
        <v>0.99</v>
      </c>
      <c r="AA83" s="340"/>
      <c r="AB83" s="332">
        <v>1</v>
      </c>
      <c r="AC83"/>
      <c r="AD83"/>
      <c r="AE83"/>
      <c r="AF83"/>
      <c r="AG83"/>
      <c r="AH83"/>
      <c r="AJ83" s="2" t="s">
        <v>2224</v>
      </c>
      <c r="AL83" s="68" t="s">
        <v>447</v>
      </c>
      <c r="AN83" s="68" t="str">
        <f t="shared" si="1"/>
        <v>DE5GNR_ST_MSW_CND_E-33</v>
      </c>
    </row>
    <row r="84" spans="1:40" ht="12.75" customHeight="1">
      <c r="B84" s="332" t="str">
        <f>"ET"&amp;RIGHT(E84,3)&amp;RIGHT(C84,3)&amp;LEFT(C84,2)&amp;"1E"</f>
        <v>ETSNG-31GN1E</v>
      </c>
      <c r="C84" s="333" t="s">
        <v>1189</v>
      </c>
      <c r="D84" s="332" t="s">
        <v>2170</v>
      </c>
      <c r="E84" s="334" t="s">
        <v>2207</v>
      </c>
      <c r="F84" s="334" t="s">
        <v>2219</v>
      </c>
      <c r="G84" s="334" t="s">
        <v>564</v>
      </c>
      <c r="H84" s="335">
        <f t="shared" si="3"/>
        <v>0.31</v>
      </c>
      <c r="I84" s="336">
        <f>IF(INDEX(ELC_TechsR_DHC!$C$3:$AM$138,MATCH($AL84,ELC_TechsR_DHC!$B$3:$B$138,0),MATCH(I$48,ELC_TechsR_DHC!$C$1:$Q$1,0)) &gt; 0, INDEX(ELC_TechsR_DHC!$C$3:$AM$138,MATCH($AL84,ELC_TechsR_DHC!$B$3:$B$138,0),MATCH(I$48,ELC_TechsR_DHC!$C$1:$Q$1,0)), "" )</f>
        <v>1.40845070422535</v>
      </c>
      <c r="J84" s="336" t="str">
        <f>IF(INDEX(ELC_TechsR_DHC!$C$3:$AM$138,MATCH($AL84,ELC_TechsR_DHC!$B$3:$B$138,0),MATCH(J$48,ELC_TechsR_DHC!$C$1:$Q$1,0)) &gt; 0, INDEX(ELC_TechsR_DHC!$C$3:$AM$138,MATCH($AL84,ELC_TechsR_DHC!$B$3:$B$138,0),MATCH(J$48,ELC_TechsR_DHC!$C$1:$Q$1,0)), "" )</f>
        <v/>
      </c>
      <c r="K84" s="336" t="str">
        <f>IF(INDEX(ELC_TechsR_DHC!$C$3:$AM$138,MATCH($AL84,ELC_TechsR_DHC!$B$3:$B$138,0),MATCH(K$48,ELC_TechsR_DHC!$C$1:$Q$1,0)) &gt; 0, INDEX(ELC_TechsR_DHC!$C$3:$AM$138,MATCH($AL84,ELC_TechsR_DHC!$B$3:$B$138,0),MATCH(K$48,ELC_TechsR_DHC!$C$1:$Q$1,0)), "" )</f>
        <v/>
      </c>
      <c r="L84" s="332">
        <f>INDEX('15'!$C$3:$AS$240,MATCH($AN84,'15'!$C$3:$C$240,0),MATCH(L$48,'15'!$C$4:$AS$4,0))</f>
        <v>26.5</v>
      </c>
      <c r="M84" s="332">
        <f>INDEX('15'!$C$3:$AS$240,MATCH($AN84,'15'!$C$3:$C$240,0),MATCH(M$48,'15'!$C$4:$AS$4,0))</f>
        <v>26.5</v>
      </c>
      <c r="N84" s="332">
        <f>INDEX('15'!$C$3:$AS$240,MATCH($AN84,'15'!$C$3:$C$240,0),MATCH(N$48,'15'!$C$4:$AS$4,0))</f>
        <v>26.5</v>
      </c>
      <c r="O84" s="332">
        <f>INDEX('15'!$C$3:$AS$240,MATCH($AN84,'15'!$C$3:$C$240,0),MATCH(O$48,'15'!$C$4:$AS$4,0))</f>
        <v>0</v>
      </c>
      <c r="P84" s="332">
        <f>INDEX('15'!$C$3:$AS$240,MATCH($AN84,'15'!$C$3:$C$240,0),MATCH(P$48,'15'!$C$4:$AS$4,0))</f>
        <v>0</v>
      </c>
      <c r="Q84" s="332">
        <f>INDEX('15'!$C$3:$AS$240,MATCH($AN84,'15'!$C$3:$C$240,0),MATCH(Q$48,'15'!$C$4:$AS$4,0))</f>
        <v>0</v>
      </c>
      <c r="R84" s="332">
        <f>INDEX('15'!$C$3:$AS$240,MATCH($AN84,'15'!$C$3:$C$240,0),MATCH(R$48,'15'!$C$4:$AS$4,0))</f>
        <v>0</v>
      </c>
      <c r="S84" s="332">
        <f>INDEX('15'!$C$3:$AS$240,MATCH($AN84,'15'!$C$3:$C$240,0),MATCH(S$48,'15'!$C$4:$AS$4,0))</f>
        <v>0</v>
      </c>
      <c r="T84" s="332"/>
      <c r="U84" s="332"/>
      <c r="V84" s="337">
        <f>INDEX(ELC_TechsR_DHC!$C$3:$AM$138,MATCH($AL84,ELC_TechsR_DHC!$B$3:$B$138,0),MATCH(V$48,ELC_TechsR_DHC!$C$2:$AM$2,0))/7.45</f>
        <v>0.75</v>
      </c>
      <c r="W84" s="337">
        <f>INDEX(ELC_TechsR_DHC!$C$3:$AM$138,MATCH($AL84,ELC_TechsR_DHC!$B$3:$B$138,0),MATCH(W$48,ELC_TechsR_DHC!$C$2:$AM$2,0))/7.45</f>
        <v>1.9999999999999997E-2</v>
      </c>
      <c r="X84" s="337">
        <f>INDEX(ELC_TechsR_DHC!$C$3:$AM$138,MATCH($AL84,ELC_TechsR_DHC!$B$3:$B$138,0),MATCH(X$48,ELC_TechsR_DHC!$C$2:$AM$2,0))/7.45</f>
        <v>1.5277777777777719</v>
      </c>
      <c r="Y84" s="338">
        <f>INDEX(ELC_TechsR_DHC!$C$3:$AM$138,MATCH($AL84,ELC_TechsR_DHC!$B$3:$B$138,0),MATCH(Y$48,ELC_TechsR_DHC!$C$2:$AM$2,0))</f>
        <v>3.1536000000000002E-2</v>
      </c>
      <c r="Z84" s="335">
        <f>INDEX(ELC_TechsR_DHC!$C$3:$AM$138,MATCH($AL84,ELC_TechsR_DHC!$B$3:$B$138,0),MATCH($Z$48,ELC_TechsR_DHC!$C$2:$AM$2,0))</f>
        <v>0.98</v>
      </c>
      <c r="AA84" s="340"/>
      <c r="AB84" s="332">
        <v>1</v>
      </c>
      <c r="AC84"/>
      <c r="AD84"/>
      <c r="AE84"/>
      <c r="AF84"/>
      <c r="AG84"/>
      <c r="AH84"/>
      <c r="AJ84" s="2" t="s">
        <v>2224</v>
      </c>
      <c r="AL84" s="68" t="s">
        <v>426</v>
      </c>
      <c r="AN84" s="68" t="str">
        <f t="shared" si="1"/>
        <v>DE5GNR_ST_NGAS_BP_E-31</v>
      </c>
    </row>
    <row r="85" spans="1:40" ht="12.75" customHeight="1">
      <c r="B85" s="332" t="str">
        <f>"ER"&amp;RIGHT(E85,3)&amp;RIGHT(C85,3)&amp;LEFT(C85,2)&amp;"1E"</f>
        <v>ERSNG-38GN1E</v>
      </c>
      <c r="C85" s="333" t="s">
        <v>1186</v>
      </c>
      <c r="D85" s="332" t="s">
        <v>2170</v>
      </c>
      <c r="E85" s="334" t="s">
        <v>2207</v>
      </c>
      <c r="F85" s="334" t="s">
        <v>2219</v>
      </c>
      <c r="G85" s="334" t="s">
        <v>564</v>
      </c>
      <c r="H85" s="335">
        <f t="shared" si="3"/>
        <v>0.38</v>
      </c>
      <c r="I85" s="336">
        <f>IF(INDEX(ELC_TechsR_DHC!$C$3:$AM$138,MATCH($AL85,ELC_TechsR_DHC!$B$3:$B$138,0),MATCH(I$48,ELC_TechsR_DHC!$C$1:$Q$1,0)) &gt; 0, INDEX(ELC_TechsR_DHC!$C$3:$AM$138,MATCH($AL85,ELC_TechsR_DHC!$B$3:$B$138,0),MATCH(I$48,ELC_TechsR_DHC!$C$1:$Q$1,0)), "" )</f>
        <v>1.0526315789473699</v>
      </c>
      <c r="J85" s="336" t="str">
        <f>IF(INDEX(ELC_TechsR_DHC!$C$3:$AM$138,MATCH($AL85,ELC_TechsR_DHC!$B$3:$B$138,0),MATCH(J$48,ELC_TechsR_DHC!$C$1:$Q$1,0)) &gt; 0, INDEX(ELC_TechsR_DHC!$C$3:$AM$138,MATCH($AL85,ELC_TechsR_DHC!$B$3:$B$138,0),MATCH(J$48,ELC_TechsR_DHC!$C$1:$Q$1,0)), "" )</f>
        <v/>
      </c>
      <c r="K85" s="336" t="str">
        <f>IF(INDEX(ELC_TechsR_DHC!$C$3:$AM$138,MATCH($AL85,ELC_TechsR_DHC!$B$3:$B$138,0),MATCH(K$48,ELC_TechsR_DHC!$C$1:$Q$1,0)) &gt; 0, INDEX(ELC_TechsR_DHC!$C$3:$AM$138,MATCH($AL85,ELC_TechsR_DHC!$B$3:$B$138,0),MATCH(K$48,ELC_TechsR_DHC!$C$1:$Q$1,0)), "" )</f>
        <v/>
      </c>
      <c r="L85" s="332">
        <f>INDEX('15'!$C$3:$AS$240,MATCH($AN85,'15'!$C$3:$C$240,0),MATCH(L$48,'15'!$C$4:$AS$4,0))</f>
        <v>698.7</v>
      </c>
      <c r="M85" s="332">
        <f>INDEX('15'!$C$3:$AS$240,MATCH($AN85,'15'!$C$3:$C$240,0),MATCH(M$48,'15'!$C$4:$AS$4,0))</f>
        <v>767.6</v>
      </c>
      <c r="N85" s="332">
        <f>INDEX('15'!$C$3:$AS$240,MATCH($AN85,'15'!$C$3:$C$240,0),MATCH(N$48,'15'!$C$4:$AS$4,0))</f>
        <v>710.4</v>
      </c>
      <c r="O85" s="332">
        <f>INDEX('15'!$C$3:$AS$240,MATCH($AN85,'15'!$C$3:$C$240,0),MATCH(O$48,'15'!$C$4:$AS$4,0))</f>
        <v>527</v>
      </c>
      <c r="P85" s="332">
        <f>INDEX('15'!$C$3:$AS$240,MATCH($AN85,'15'!$C$3:$C$240,0),MATCH(P$48,'15'!$C$4:$AS$4,0))</f>
        <v>179.4</v>
      </c>
      <c r="Q85" s="332">
        <f>INDEX('15'!$C$3:$AS$240,MATCH($AN85,'15'!$C$3:$C$240,0),MATCH(Q$48,'15'!$C$4:$AS$4,0))</f>
        <v>179.4</v>
      </c>
      <c r="R85" s="332">
        <f>INDEX('15'!$C$3:$AS$240,MATCH($AN85,'15'!$C$3:$C$240,0),MATCH(R$48,'15'!$C$4:$AS$4,0))</f>
        <v>68.900000000000006</v>
      </c>
      <c r="S85" s="332">
        <f>INDEX('15'!$C$3:$AS$240,MATCH($AN85,'15'!$C$3:$C$240,0),MATCH(S$48,'15'!$C$4:$AS$4,0))</f>
        <v>0</v>
      </c>
      <c r="T85" s="332"/>
      <c r="U85" s="332"/>
      <c r="V85" s="337">
        <f>INDEX(ELC_TechsR_DHC!$C$3:$AM$138,MATCH($AL85,ELC_TechsR_DHC!$B$3:$B$138,0),MATCH(V$48,ELC_TechsR_DHC!$C$2:$AM$2,0))/7.45</f>
        <v>0.6</v>
      </c>
      <c r="W85" s="337">
        <f>INDEX(ELC_TechsR_DHC!$C$3:$AM$138,MATCH($AL85,ELC_TechsR_DHC!$B$3:$B$138,0),MATCH(W$48,ELC_TechsR_DHC!$C$2:$AM$2,0))/7.45</f>
        <v>1.9999999999999997E-2</v>
      </c>
      <c r="X85" s="337">
        <f>INDEX(ELC_TechsR_DHC!$C$3:$AM$138,MATCH($AL85,ELC_TechsR_DHC!$B$3:$B$138,0),MATCH(X$48,ELC_TechsR_DHC!$C$2:$AM$2,0))/7.45</f>
        <v>1.25</v>
      </c>
      <c r="Y85" s="338">
        <f>INDEX(ELC_TechsR_DHC!$C$3:$AM$138,MATCH($AL85,ELC_TechsR_DHC!$B$3:$B$138,0),MATCH(Y$48,ELC_TechsR_DHC!$C$2:$AM$2,0))</f>
        <v>3.1536000000000002E-2</v>
      </c>
      <c r="Z85" s="335">
        <f>INDEX(ELC_TechsR_DHC!$C$3:$AM$138,MATCH($AL85,ELC_TechsR_DHC!$B$3:$B$138,0),MATCH($Z$48,ELC_TechsR_DHC!$C$2:$AM$2,0))</f>
        <v>0.98</v>
      </c>
      <c r="AA85" s="340"/>
      <c r="AB85" s="332">
        <v>1</v>
      </c>
      <c r="AC85"/>
      <c r="AD85"/>
      <c r="AE85"/>
      <c r="AF85"/>
      <c r="AG85"/>
      <c r="AH85"/>
      <c r="AJ85" s="2" t="s">
        <v>2224</v>
      </c>
      <c r="AL85" s="68" t="s">
        <v>429</v>
      </c>
      <c r="AN85" s="68" t="str">
        <f t="shared" si="1"/>
        <v>DE5GNR_ST_NGAS_BP_E-38</v>
      </c>
    </row>
    <row r="86" spans="1:40" ht="12.75" customHeight="1">
      <c r="B86" s="332" t="str">
        <f>"ER"&amp;RIGHT(E86,3)&amp;RIGHT(C86,3)&amp;LEFT(C86,2)&amp;"1E"</f>
        <v>ERSNG-38GN1E</v>
      </c>
      <c r="C86" s="333" t="s">
        <v>1181</v>
      </c>
      <c r="D86" s="332" t="s">
        <v>2170</v>
      </c>
      <c r="E86" s="334" t="s">
        <v>2207</v>
      </c>
      <c r="F86" s="334" t="s">
        <v>2219</v>
      </c>
      <c r="G86" s="334" t="s">
        <v>564</v>
      </c>
      <c r="H86" s="335">
        <f t="shared" si="3"/>
        <v>0.38</v>
      </c>
      <c r="I86" s="336">
        <f>IF(INDEX(ELC_TechsR_DHC!$C$3:$AM$138,MATCH($AL86,ELC_TechsR_DHC!$B$3:$B$138,0),MATCH(I$48,ELC_TechsR_DHC!$C$1:$Q$1,0)) &gt; 0, INDEX(ELC_TechsR_DHC!$C$3:$AM$138,MATCH($AL86,ELC_TechsR_DHC!$B$3:$B$138,0),MATCH(I$48,ELC_TechsR_DHC!$C$1:$Q$1,0)), "" )</f>
        <v>1.0526315789473699</v>
      </c>
      <c r="J86" s="336" t="str">
        <f>IF(INDEX(ELC_TechsR_DHC!$C$3:$AM$138,MATCH($AL86,ELC_TechsR_DHC!$B$3:$B$138,0),MATCH(J$48,ELC_TechsR_DHC!$C$1:$Q$1,0)) &gt; 0, INDEX(ELC_TechsR_DHC!$C$3:$AM$138,MATCH($AL86,ELC_TechsR_DHC!$B$3:$B$138,0),MATCH(J$48,ELC_TechsR_DHC!$C$1:$Q$1,0)), "" )</f>
        <v/>
      </c>
      <c r="K86" s="336" t="str">
        <f>IF(INDEX(ELC_TechsR_DHC!$C$3:$AM$138,MATCH($AL86,ELC_TechsR_DHC!$B$3:$B$138,0),MATCH(K$48,ELC_TechsR_DHC!$C$1:$Q$1,0)) &gt; 0, INDEX(ELC_TechsR_DHC!$C$3:$AM$138,MATCH($AL86,ELC_TechsR_DHC!$B$3:$B$138,0),MATCH(K$48,ELC_TechsR_DHC!$C$1:$Q$1,0)), "" )</f>
        <v/>
      </c>
      <c r="L86" s="332">
        <f>INDEX('15'!$C$3:$AS$240,MATCH($AN86,'15'!$C$3:$C$240,0),MATCH(L$48,'15'!$C$4:$AS$4,0))</f>
        <v>63.4</v>
      </c>
      <c r="M86" s="332">
        <f>INDEX('15'!$C$3:$AS$240,MATCH($AN86,'15'!$C$3:$C$240,0),MATCH(M$48,'15'!$C$4:$AS$4,0))</f>
        <v>63.4</v>
      </c>
      <c r="N86" s="332">
        <f>INDEX('15'!$C$3:$AS$240,MATCH($AN86,'15'!$C$3:$C$240,0),MATCH(N$48,'15'!$C$4:$AS$4,0))</f>
        <v>63.4</v>
      </c>
      <c r="O86" s="332">
        <f>INDEX('15'!$C$3:$AS$240,MATCH($AN86,'15'!$C$3:$C$240,0),MATCH(O$48,'15'!$C$4:$AS$4,0))</f>
        <v>40</v>
      </c>
      <c r="P86" s="332">
        <f>INDEX('15'!$C$3:$AS$240,MATCH($AN86,'15'!$C$3:$C$240,0),MATCH(P$48,'15'!$C$4:$AS$4,0))</f>
        <v>0</v>
      </c>
      <c r="Q86" s="332">
        <f>INDEX('15'!$C$3:$AS$240,MATCH($AN86,'15'!$C$3:$C$240,0),MATCH(Q$48,'15'!$C$4:$AS$4,0))</f>
        <v>0</v>
      </c>
      <c r="R86" s="332">
        <f>INDEX('15'!$C$3:$AS$240,MATCH($AN86,'15'!$C$3:$C$240,0),MATCH(R$48,'15'!$C$4:$AS$4,0))</f>
        <v>0</v>
      </c>
      <c r="S86" s="332">
        <f>INDEX('15'!$C$3:$AS$240,MATCH($AN86,'15'!$C$3:$C$240,0),MATCH(S$48,'15'!$C$4:$AS$4,0))</f>
        <v>0</v>
      </c>
      <c r="T86" s="332"/>
      <c r="U86" s="332"/>
      <c r="V86" s="337">
        <f>INDEX(ELC_TechsR_DHC!$C$3:$AM$138,MATCH($AL86,ELC_TechsR_DHC!$B$3:$B$138,0),MATCH(V$48,ELC_TechsR_DHC!$C$2:$AM$2,0))/7.45</f>
        <v>0.6</v>
      </c>
      <c r="W86" s="337">
        <f>INDEX(ELC_TechsR_DHC!$C$3:$AM$138,MATCH($AL86,ELC_TechsR_DHC!$B$3:$B$138,0),MATCH(W$48,ELC_TechsR_DHC!$C$2:$AM$2,0))/7.45</f>
        <v>1.9999999999999997E-2</v>
      </c>
      <c r="X86" s="337">
        <f>INDEX(ELC_TechsR_DHC!$C$3:$AM$138,MATCH($AL86,ELC_TechsR_DHC!$B$3:$B$138,0),MATCH(X$48,ELC_TechsR_DHC!$C$2:$AM$2,0))/7.45</f>
        <v>1.25</v>
      </c>
      <c r="Y86" s="338">
        <f>INDEX(ELC_TechsR_DHC!$C$3:$AM$138,MATCH($AL86,ELC_TechsR_DHC!$B$3:$B$138,0),MATCH(Y$48,ELC_TechsR_DHC!$C$2:$AM$2,0))</f>
        <v>3.1536000000000002E-2</v>
      </c>
      <c r="Z86" s="335">
        <f>INDEX(ELC_TechsR_DHC!$C$3:$AM$138,MATCH($AL86,ELC_TechsR_DHC!$B$3:$B$138,0),MATCH($Z$48,ELC_TechsR_DHC!$C$2:$AM$2,0))</f>
        <v>0.98</v>
      </c>
      <c r="AA86" s="340"/>
      <c r="AB86" s="332">
        <v>1</v>
      </c>
      <c r="AC86"/>
      <c r="AD86"/>
      <c r="AE86"/>
      <c r="AF86"/>
      <c r="AG86"/>
      <c r="AH86"/>
      <c r="AJ86" s="2" t="s">
        <v>2224</v>
      </c>
      <c r="AL86" s="68" t="s">
        <v>429</v>
      </c>
      <c r="AN86" s="68" t="str">
        <f t="shared" si="1"/>
        <v>DE5GNR_ST_NGAS_CND_E-38</v>
      </c>
    </row>
    <row r="87" spans="1:40" ht="12.75" customHeight="1">
      <c r="B87" s="332" t="str">
        <f>"ET"&amp;RIGHT(E87,3)&amp;RIGHT(C87,3)&amp;LEFT(C87,2)&amp;"1E"</f>
        <v>ETSNG-39GN1E</v>
      </c>
      <c r="C87" s="333" t="s">
        <v>1173</v>
      </c>
      <c r="D87" s="332" t="s">
        <v>2170</v>
      </c>
      <c r="E87" s="334" t="s">
        <v>2207</v>
      </c>
      <c r="F87" s="334" t="s">
        <v>2219</v>
      </c>
      <c r="G87" s="334" t="s">
        <v>564</v>
      </c>
      <c r="H87" s="335">
        <f t="shared" si="3"/>
        <v>0.39</v>
      </c>
      <c r="I87" s="336">
        <f>IF(INDEX(ELC_TechsR_DHC!$C$3:$AM$138,MATCH($AL87,ELC_TechsR_DHC!$B$3:$B$138,0),MATCH(I$48,ELC_TechsR_DHC!$C$1:$Q$1,0)) &gt; 0, INDEX(ELC_TechsR_DHC!$C$3:$AM$138,MATCH($AL87,ELC_TechsR_DHC!$B$3:$B$138,0),MATCH(I$48,ELC_TechsR_DHC!$C$1:$Q$1,0)), "" )</f>
        <v>1.0526315789473699</v>
      </c>
      <c r="J87" s="336" t="str">
        <f>IF(INDEX(ELC_TechsR_DHC!$C$3:$AM$138,MATCH($AL87,ELC_TechsR_DHC!$B$3:$B$138,0),MATCH(J$48,ELC_TechsR_DHC!$C$1:$Q$1,0)) &gt; 0, INDEX(ELC_TechsR_DHC!$C$3:$AM$138,MATCH($AL87,ELC_TechsR_DHC!$B$3:$B$138,0),MATCH(J$48,ELC_TechsR_DHC!$C$1:$Q$1,0)), "" )</f>
        <v/>
      </c>
      <c r="K87" s="336" t="str">
        <f>IF(INDEX(ELC_TechsR_DHC!$C$3:$AM$138,MATCH($AL87,ELC_TechsR_DHC!$B$3:$B$138,0),MATCH(K$48,ELC_TechsR_DHC!$C$1:$Q$1,0)) &gt; 0, INDEX(ELC_TechsR_DHC!$C$3:$AM$138,MATCH($AL87,ELC_TechsR_DHC!$B$3:$B$138,0),MATCH(K$48,ELC_TechsR_DHC!$C$1:$Q$1,0)), "" )</f>
        <v/>
      </c>
      <c r="L87" s="332">
        <f>INDEX('15'!$C$3:$AS$240,MATCH($AN87,'15'!$C$3:$C$240,0),MATCH(L$48,'15'!$C$4:$AS$4,0))</f>
        <v>596</v>
      </c>
      <c r="M87" s="332">
        <f>INDEX('15'!$C$3:$AS$240,MATCH($AN87,'15'!$C$3:$C$240,0),MATCH(M$48,'15'!$C$4:$AS$4,0))</f>
        <v>596</v>
      </c>
      <c r="N87" s="332">
        <f>INDEX('15'!$C$3:$AS$240,MATCH($AN87,'15'!$C$3:$C$240,0),MATCH(N$48,'15'!$C$4:$AS$4,0))</f>
        <v>596</v>
      </c>
      <c r="O87" s="332">
        <f>INDEX('15'!$C$3:$AS$240,MATCH($AN87,'15'!$C$3:$C$240,0),MATCH(O$48,'15'!$C$4:$AS$4,0))</f>
        <v>596</v>
      </c>
      <c r="P87" s="332">
        <f>INDEX('15'!$C$3:$AS$240,MATCH($AN87,'15'!$C$3:$C$240,0),MATCH(P$48,'15'!$C$4:$AS$4,0))</f>
        <v>0</v>
      </c>
      <c r="Q87" s="332">
        <f>INDEX('15'!$C$3:$AS$240,MATCH($AN87,'15'!$C$3:$C$240,0),MATCH(Q$48,'15'!$C$4:$AS$4,0))</f>
        <v>0</v>
      </c>
      <c r="R87" s="332">
        <f>INDEX('15'!$C$3:$AS$240,MATCH($AN87,'15'!$C$3:$C$240,0),MATCH(R$48,'15'!$C$4:$AS$4,0))</f>
        <v>0</v>
      </c>
      <c r="S87" s="332">
        <f>INDEX('15'!$C$3:$AS$240,MATCH($AN87,'15'!$C$3:$C$240,0),MATCH(S$48,'15'!$C$4:$AS$4,0))</f>
        <v>0</v>
      </c>
      <c r="T87" s="332"/>
      <c r="U87" s="332"/>
      <c r="V87" s="337">
        <f>INDEX(ELC_TechsR_DHC!$C$3:$AM$138,MATCH($AL87,ELC_TechsR_DHC!$B$3:$B$138,0),MATCH(V$48,ELC_TechsR_DHC!$C$2:$AM$2,0))/7.45</f>
        <v>0.6</v>
      </c>
      <c r="W87" s="337">
        <f>INDEX(ELC_TechsR_DHC!$C$3:$AM$138,MATCH($AL87,ELC_TechsR_DHC!$B$3:$B$138,0),MATCH(W$48,ELC_TechsR_DHC!$C$2:$AM$2,0))/7.45</f>
        <v>1.9999999999999997E-2</v>
      </c>
      <c r="X87" s="337">
        <f>INDEX(ELC_TechsR_DHC!$C$3:$AM$138,MATCH($AL87,ELC_TechsR_DHC!$B$3:$B$138,0),MATCH(X$48,ELC_TechsR_DHC!$C$2:$AM$2,0))/7.45</f>
        <v>1.25</v>
      </c>
      <c r="Y87" s="338">
        <f>INDEX(ELC_TechsR_DHC!$C$3:$AM$138,MATCH($AL87,ELC_TechsR_DHC!$B$3:$B$138,0),MATCH(Y$48,ELC_TechsR_DHC!$C$2:$AM$2,0))</f>
        <v>3.1536000000000002E-2</v>
      </c>
      <c r="Z87" s="335">
        <f>INDEX(ELC_TechsR_DHC!$C$3:$AM$138,MATCH($AL87,ELC_TechsR_DHC!$B$3:$B$138,0),MATCH($Z$48,ELC_TechsR_DHC!$C$2:$AM$2,0))</f>
        <v>0.98</v>
      </c>
      <c r="AA87" s="340"/>
      <c r="AB87" s="332">
        <v>1</v>
      </c>
      <c r="AC87"/>
      <c r="AD87"/>
      <c r="AE87"/>
      <c r="AF87"/>
      <c r="AG87"/>
      <c r="AH87"/>
      <c r="AJ87" s="2" t="s">
        <v>2224</v>
      </c>
      <c r="AL87" s="68" t="s">
        <v>429</v>
      </c>
      <c r="AN87" s="68" t="str">
        <f t="shared" si="1"/>
        <v>DE5GNR_ST_NGAS_EXT_E-39</v>
      </c>
    </row>
    <row r="88" spans="1:40" ht="12.75" customHeight="1">
      <c r="B88" s="332" t="str">
        <f>"ET"&amp;RIGHT(E88,3)&amp;RIGHT(C88,3)&amp;LEFT(C88,2)&amp;"1E"</f>
        <v>ETWINONSGN1E</v>
      </c>
      <c r="C88" s="333" t="s">
        <v>997</v>
      </c>
      <c r="D88" s="332" t="s">
        <v>2170</v>
      </c>
      <c r="E88" s="334" t="s">
        <v>118</v>
      </c>
      <c r="F88" s="332" t="s">
        <v>28</v>
      </c>
      <c r="G88" s="334" t="s">
        <v>564</v>
      </c>
      <c r="H88" s="335">
        <v>1</v>
      </c>
      <c r="I88" s="346"/>
      <c r="J88" s="346"/>
      <c r="K88" s="346"/>
      <c r="L88" s="332">
        <f>INDEX('15'!$C$3:$AS$240,MATCH($AN88,'15'!$C$3:$C$240,0),MATCH(L$48,'15'!$C$4:$AS$4,0))</f>
        <v>12164.53</v>
      </c>
      <c r="M88" s="332">
        <f>INDEX('15'!$C$3:$AS$240,MATCH($AN88,'15'!$C$3:$C$240,0),MATCH(M$48,'15'!$C$4:$AS$4,0))</f>
        <v>15647.72</v>
      </c>
      <c r="N88" s="332">
        <f>INDEX('15'!$C$3:$AS$240,MATCH($AN88,'15'!$C$3:$C$240,0),MATCH(N$48,'15'!$C$4:$AS$4,0))</f>
        <v>17894.2</v>
      </c>
      <c r="O88" s="332">
        <f>INDEX('15'!$C$3:$AS$240,MATCH($AN88,'15'!$C$3:$C$240,0),MATCH(O$48,'15'!$C$4:$AS$4,0))</f>
        <v>16896.46</v>
      </c>
      <c r="P88" s="332">
        <f>INDEX('15'!$C$3:$AS$240,MATCH($AN88,'15'!$C$3:$C$240,0),MATCH(P$48,'15'!$C$4:$AS$4,0))</f>
        <v>12103.44</v>
      </c>
      <c r="Q88" s="332">
        <f>INDEX('15'!$C$3:$AS$240,MATCH($AN88,'15'!$C$3:$C$240,0),MATCH(Q$48,'15'!$C$4:$AS$4,0))</f>
        <v>7700.02</v>
      </c>
      <c r="R88" s="332">
        <f>INDEX('15'!$C$3:$AS$240,MATCH($AN88,'15'!$C$3:$C$240,0),MATCH(R$48,'15'!$C$4:$AS$4,0))</f>
        <v>3373.88</v>
      </c>
      <c r="S88" s="332">
        <f>INDEX('15'!$C$3:$AS$240,MATCH($AN88,'15'!$C$3:$C$240,0),MATCH(S$48,'15'!$C$4:$AS$4,0))</f>
        <v>0</v>
      </c>
      <c r="T88" s="332"/>
      <c r="U88" s="340"/>
      <c r="V88" s="337">
        <f>INDEX(ELC_TechsR_ELC!$C$3:$AM$138,MATCH($AL88,ELC_TechsR_ELC!$B$3:$B$138,0),MATCH(V$48,ELC_TechsR_ELC!$C$2:$AM$2,0))/7.45</f>
        <v>1.3260449999999999</v>
      </c>
      <c r="W88" s="337">
        <f>INDEX(ELC_TechsR_ELC!$C$3:$AM$138,MATCH($AL88,ELC_TechsR_ELC!$B$3:$B$138,0),MATCH(W$48,ELC_TechsR_ELC!$C$2:$AM$2,0))/7.45</f>
        <v>2.5599999999999998E-2</v>
      </c>
      <c r="X88" s="337">
        <f>INDEX(ELC_TechsR_ELC!$C$3:$AM$138,MATCH($AL88,ELC_TechsR_ELC!$B$3:$B$138,0),MATCH(X$48,ELC_TechsR_ELC!$C$2:$AM$2,0))/7.45</f>
        <v>0.77777777777777712</v>
      </c>
      <c r="Y88" s="338">
        <f>INDEX(ELC_TechsR_ELC!$C$3:$AM$138,MATCH($AL88,ELC_TechsR_ELC!$B$3:$B$138,0),MATCH(Y$48,ELC_TechsR_ELC!$C$2:$AM$2,0))</f>
        <v>3.1536000000000002E-2</v>
      </c>
      <c r="Z88" s="335"/>
      <c r="AA88" s="340"/>
      <c r="AB88" s="332">
        <v>0.3</v>
      </c>
      <c r="AC88"/>
      <c r="AD88"/>
      <c r="AE88"/>
      <c r="AF88"/>
      <c r="AG88"/>
      <c r="AH88"/>
      <c r="AJ88" s="2" t="s">
        <v>2224</v>
      </c>
      <c r="AL88" s="68" t="s">
        <v>2209</v>
      </c>
      <c r="AN88" s="68" t="str">
        <f t="shared" si="1"/>
        <v>DE5GNR_WT_WIND_ONS</v>
      </c>
    </row>
    <row r="89" spans="1:40" ht="12.75" customHeight="1">
      <c r="B89" s="332" t="str">
        <f>"ER"&amp;RIGHT(E89,3)&amp;RIGHT(C89,3)&amp;LEFT(C89,2)&amp;"1E"</f>
        <v>ERWINOFFGN1E</v>
      </c>
      <c r="C89" s="333" t="s">
        <v>1026</v>
      </c>
      <c r="D89" s="332" t="s">
        <v>2170</v>
      </c>
      <c r="E89" s="334" t="s">
        <v>118</v>
      </c>
      <c r="F89" s="332" t="s">
        <v>28</v>
      </c>
      <c r="G89" s="334" t="s">
        <v>564</v>
      </c>
      <c r="H89" s="335">
        <v>1</v>
      </c>
      <c r="I89" s="346"/>
      <c r="J89" s="346"/>
      <c r="K89" s="346"/>
      <c r="L89" s="332">
        <f>INDEX('15'!$C$3:$AS$240,MATCH($AN89,'15'!$C$3:$C$240,0),MATCH(L$48,'15'!$C$4:$AS$4,0))</f>
        <v>48.3</v>
      </c>
      <c r="M89" s="332">
        <f>INDEX('15'!$C$3:$AS$240,MATCH($AN89,'15'!$C$3:$C$240,0),MATCH(M$48,'15'!$C$4:$AS$4,0))</f>
        <v>336.3</v>
      </c>
      <c r="N89" s="332">
        <f>INDEX('15'!$C$3:$AS$240,MATCH($AN89,'15'!$C$3:$C$240,0),MATCH(N$48,'15'!$C$4:$AS$4,0))</f>
        <v>2086.3000000000002</v>
      </c>
      <c r="O89" s="332">
        <f>INDEX('15'!$C$3:$AS$240,MATCH($AN89,'15'!$C$3:$C$240,0),MATCH(O$48,'15'!$C$4:$AS$4,0))</f>
        <v>2086.3000000000002</v>
      </c>
      <c r="P89" s="332">
        <f>INDEX('15'!$C$3:$AS$240,MATCH($AN89,'15'!$C$3:$C$240,0),MATCH(P$48,'15'!$C$4:$AS$4,0))</f>
        <v>2086.3000000000002</v>
      </c>
      <c r="Q89" s="332">
        <f>INDEX('15'!$C$3:$AS$240,MATCH($AN89,'15'!$C$3:$C$240,0),MATCH(Q$48,'15'!$C$4:$AS$4,0))</f>
        <v>2086.3000000000002</v>
      </c>
      <c r="R89" s="332">
        <f>INDEX('15'!$C$3:$AS$240,MATCH($AN89,'15'!$C$3:$C$240,0),MATCH(R$48,'15'!$C$4:$AS$4,0))</f>
        <v>2038</v>
      </c>
      <c r="S89" s="332">
        <f>INDEX('15'!$C$3:$AS$240,MATCH($AN89,'15'!$C$3:$C$240,0),MATCH(S$48,'15'!$C$4:$AS$4,0))</f>
        <v>0</v>
      </c>
      <c r="T89" s="332"/>
      <c r="U89" s="340"/>
      <c r="V89" s="337">
        <f>INDEX(ELC_TechsR_ELC!$C$3:$AM$138,MATCH($AL89,ELC_TechsR_ELC!$B$3:$B$138,0),MATCH(V$48,ELC_TechsR_ELC!$C$2:$AM$2,0))/7.45</f>
        <v>2.86</v>
      </c>
      <c r="W89" s="337">
        <f>INDEX(ELC_TechsR_ELC!$C$3:$AM$138,MATCH($AL89,ELC_TechsR_ELC!$B$3:$B$138,0),MATCH(W$48,ELC_TechsR_ELC!$C$2:$AM$2,0))/7.45</f>
        <v>5.7300000000000004E-2</v>
      </c>
      <c r="X89" s="337">
        <f>INDEX(ELC_TechsR_ELC!$C$3:$AM$138,MATCH($AL89,ELC_TechsR_ELC!$B$3:$B$138,0),MATCH(X$48,ELC_TechsR_ELC!$C$2:$AM$2,0))/7.45</f>
        <v>1.1944444444444444</v>
      </c>
      <c r="Y89" s="338">
        <f>INDEX(ELC_TechsR_ELC!$C$3:$AM$138,MATCH($AL89,ELC_TechsR_ELC!$B$3:$B$138,0),MATCH(Y$48,ELC_TechsR_ELC!$C$2:$AM$2,0))</f>
        <v>3.1536000000000002E-2</v>
      </c>
      <c r="Z89" s="335"/>
      <c r="AA89" s="340"/>
      <c r="AB89" s="332">
        <v>0.3</v>
      </c>
      <c r="AC89"/>
      <c r="AD89"/>
      <c r="AE89"/>
      <c r="AF89"/>
      <c r="AG89"/>
      <c r="AH89"/>
      <c r="AJ89" s="2" t="s">
        <v>2224</v>
      </c>
      <c r="AL89" s="68" t="s">
        <v>2211</v>
      </c>
      <c r="AN89" s="68" t="str">
        <f t="shared" si="1"/>
        <v>DE5GNR_WT_WIND_OFF</v>
      </c>
    </row>
    <row r="90" spans="1:40" ht="12.75" customHeight="1">
      <c r="B90" s="332" t="str">
        <f>"ET"&amp;RIGHT(E90,3)&amp;RIGHT(C90,3)&amp;LEFT(C90,2)&amp;"1E"</f>
        <v>ETSOLSUNGN1E</v>
      </c>
      <c r="C90" s="333" t="s">
        <v>1395</v>
      </c>
      <c r="D90" s="332" t="s">
        <v>2170</v>
      </c>
      <c r="E90" s="334" t="s">
        <v>182</v>
      </c>
      <c r="F90" s="334" t="s">
        <v>28</v>
      </c>
      <c r="G90" s="334" t="s">
        <v>564</v>
      </c>
      <c r="H90" s="335">
        <v>1</v>
      </c>
      <c r="I90" s="346"/>
      <c r="J90" s="346"/>
      <c r="K90" s="346"/>
      <c r="L90" s="332">
        <f>INDEX('15'!$C$3:$AS$240,MATCH($AN90,'15'!$C$3:$C$240,0),MATCH(L$48,'15'!$C$4:$AS$4,0))</f>
        <v>7252.63</v>
      </c>
      <c r="M90" s="332">
        <f>INDEX('15'!$C$3:$AS$240,MATCH($AN90,'15'!$C$3:$C$240,0),MATCH(M$48,'15'!$C$4:$AS$4,0))</f>
        <v>9186.14</v>
      </c>
      <c r="N90" s="332">
        <f>INDEX('15'!$C$3:$AS$240,MATCH($AN90,'15'!$C$3:$C$240,0),MATCH(N$48,'15'!$C$4:$AS$4,0))</f>
        <v>10374.06</v>
      </c>
      <c r="O90" s="332">
        <f>INDEX('15'!$C$3:$AS$240,MATCH($AN90,'15'!$C$3:$C$240,0),MATCH(O$48,'15'!$C$4:$AS$4,0))</f>
        <v>10371.91</v>
      </c>
      <c r="P90" s="332">
        <f>INDEX('15'!$C$3:$AS$240,MATCH($AN90,'15'!$C$3:$C$240,0),MATCH(P$48,'15'!$C$4:$AS$4,0))</f>
        <v>10369.82</v>
      </c>
      <c r="Q90" s="332">
        <f>INDEX('15'!$C$3:$AS$240,MATCH($AN90,'15'!$C$3:$C$240,0),MATCH(Q$48,'15'!$C$4:$AS$4,0))</f>
        <v>10317.700000000001</v>
      </c>
      <c r="R90" s="332">
        <f>INDEX('15'!$C$3:$AS$240,MATCH($AN90,'15'!$C$3:$C$240,0),MATCH(R$48,'15'!$C$4:$AS$4,0))</f>
        <v>9287.1</v>
      </c>
      <c r="S90" s="332">
        <f>INDEX('15'!$C$3:$AS$240,MATCH($AN90,'15'!$C$3:$C$240,0),MATCH(S$48,'15'!$C$4:$AS$4,0))</f>
        <v>0</v>
      </c>
      <c r="T90" s="332"/>
      <c r="U90" s="339"/>
      <c r="V90" s="337">
        <f>INDEX(ELC_TechsR_ELC!$C$3:$AM$138,MATCH($AL90,ELC_TechsR_ELC!$B$3:$B$138,0),MATCH(V$48,ELC_TechsR_ELC!$C$2:$AM$2,0))/7.45</f>
        <v>1.3442880000000001</v>
      </c>
      <c r="W90" s="337">
        <f>INDEX(ELC_TechsR_ELC!$C$3:$AM$138,MATCH($AL90,ELC_TechsR_ELC!$B$3:$B$138,0),MATCH(W$48,ELC_TechsR_ELC!$C$2:$AM$2,0))/7.45</f>
        <v>1.342E-2</v>
      </c>
      <c r="X90" s="337">
        <f>INDEX(ELC_TechsR_ELC!$C$3:$AM$138,MATCH($AL90,ELC_TechsR_ELC!$B$3:$B$138,0),MATCH(X$48,ELC_TechsR_ELC!$C$2:$AM$2,0))/7.45</f>
        <v>0</v>
      </c>
      <c r="Y90" s="338">
        <f>INDEX(ELC_TechsR_ELC!$C$3:$AM$138,MATCH($AL90,ELC_TechsR_ELC!$B$3:$B$138,0),MATCH(Y$48,ELC_TechsR_ELC!$C$2:$AM$2,0))</f>
        <v>3.1536000000000002E-2</v>
      </c>
      <c r="Z90" s="335"/>
      <c r="AA90" s="337"/>
      <c r="AB90" s="332">
        <v>0.3</v>
      </c>
      <c r="AC90"/>
      <c r="AD90"/>
      <c r="AE90"/>
      <c r="AF90"/>
      <c r="AG90"/>
      <c r="AH90"/>
      <c r="AJ90" s="2" t="s">
        <v>2224</v>
      </c>
      <c r="AL90" s="68" t="s">
        <v>390</v>
      </c>
      <c r="AN90" s="68" t="str">
        <f t="shared" si="1"/>
        <v>DE5GNR_PV_SUN</v>
      </c>
    </row>
    <row r="91" spans="1:40" ht="12.75" customHeight="1">
      <c r="B91" s="332" t="str">
        <f>"ET"&amp;RIGHT(E91,3)&amp;RIGHT(C91,3)&amp;LEFT(C91,2)&amp;"2E"</f>
        <v>ETHYDWTRGN2E</v>
      </c>
      <c r="C91" s="333" t="s">
        <v>1355</v>
      </c>
      <c r="D91" s="332" t="s">
        <v>2170</v>
      </c>
      <c r="E91" s="334" t="s">
        <v>120</v>
      </c>
      <c r="F91" s="334" t="s">
        <v>28</v>
      </c>
      <c r="G91" s="334" t="s">
        <v>564</v>
      </c>
      <c r="H91" s="335">
        <v>1</v>
      </c>
      <c r="I91" s="346"/>
      <c r="J91" s="346"/>
      <c r="K91" s="346"/>
      <c r="L91" s="332">
        <f>INDEX('15'!$C$3:$AS$240,MATCH($AN91,'15'!$C$3:$C$240,0),MATCH(L$48,'15'!$C$4:$AS$4,0))</f>
        <v>550.07000000000005</v>
      </c>
      <c r="M91" s="332">
        <f>INDEX('15'!$C$3:$AS$240,MATCH($AN91,'15'!$C$3:$C$240,0),MATCH(M$48,'15'!$C$4:$AS$4,0))</f>
        <v>550.07000000000005</v>
      </c>
      <c r="N91" s="332">
        <f>INDEX('15'!$C$3:$AS$240,MATCH($AN91,'15'!$C$3:$C$240,0),MATCH(N$48,'15'!$C$4:$AS$4,0))</f>
        <v>550.07000000000005</v>
      </c>
      <c r="O91" s="332">
        <f>INDEX('15'!$C$3:$AS$240,MATCH($AN91,'15'!$C$3:$C$240,0),MATCH(O$48,'15'!$C$4:$AS$4,0))</f>
        <v>550.07000000000005</v>
      </c>
      <c r="P91" s="332">
        <f>INDEX('15'!$C$3:$AS$240,MATCH($AN91,'15'!$C$3:$C$240,0),MATCH(P$48,'15'!$C$4:$AS$4,0))</f>
        <v>550.07000000000005</v>
      </c>
      <c r="Q91" s="332">
        <f>INDEX('15'!$C$3:$AS$240,MATCH($AN91,'15'!$C$3:$C$240,0),MATCH(Q$48,'15'!$C$4:$AS$4,0))</f>
        <v>550.07000000000005</v>
      </c>
      <c r="R91" s="332">
        <f>INDEX('15'!$C$3:$AS$240,MATCH($AN91,'15'!$C$3:$C$240,0),MATCH(R$48,'15'!$C$4:$AS$4,0))</f>
        <v>550.07000000000005</v>
      </c>
      <c r="S91" s="332">
        <f>INDEX('15'!$C$3:$AS$240,MATCH($AN91,'15'!$C$3:$C$240,0),MATCH(S$48,'15'!$C$4:$AS$4,0))</f>
        <v>550.07000000000005</v>
      </c>
      <c r="T91" s="332"/>
      <c r="U91" s="339"/>
      <c r="V91" s="341">
        <v>1.6</v>
      </c>
      <c r="W91" s="341">
        <v>1.6</v>
      </c>
      <c r="X91" s="341">
        <v>1.6</v>
      </c>
      <c r="Y91" s="342">
        <v>3.2000000000000001E-2</v>
      </c>
      <c r="Z91" s="335">
        <f>AI92</f>
        <v>0.28875416456418834</v>
      </c>
      <c r="AA91" s="337"/>
      <c r="AB91" s="332">
        <v>1</v>
      </c>
      <c r="AC91"/>
      <c r="AD91"/>
      <c r="AE91"/>
      <c r="AF91"/>
      <c r="AG91"/>
      <c r="AH91"/>
      <c r="AJ91" s="2" t="s">
        <v>2224</v>
      </c>
      <c r="AL91" s="68" t="s">
        <v>2228</v>
      </c>
      <c r="AN91" s="68" t="str">
        <f t="shared" si="1"/>
        <v>DE5GNR_ROR_WTR</v>
      </c>
    </row>
    <row r="92" spans="1:40" ht="12.75" customHeight="1">
      <c r="B92" t="s">
        <v>2119</v>
      </c>
      <c r="C92"/>
      <c r="D92"/>
      <c r="E92"/>
      <c r="F92"/>
      <c r="G92"/>
      <c r="H92"/>
      <c r="I92"/>
      <c r="J92"/>
      <c r="K92"/>
      <c r="L92"/>
      <c r="M92"/>
      <c r="N92"/>
      <c r="O92"/>
      <c r="P92"/>
      <c r="Q92"/>
      <c r="R92"/>
      <c r="S92"/>
      <c r="T92"/>
      <c r="U92"/>
      <c r="V92"/>
      <c r="W92"/>
      <c r="X92"/>
      <c r="Y92"/>
      <c r="Z92"/>
      <c r="AA92"/>
      <c r="AB92" s="347"/>
      <c r="AC92"/>
      <c r="AD92"/>
      <c r="AE92"/>
      <c r="AF92"/>
      <c r="AG92"/>
      <c r="AH92"/>
      <c r="AI92" s="345">
        <f>(3600000000*27.88)/(11022*60*60*24*365)</f>
        <v>0.28875416456418834</v>
      </c>
      <c r="AJ92" s="3" t="s">
        <v>2218</v>
      </c>
      <c r="AL92" s="68"/>
      <c r="AN92" s="68" t="str">
        <f t="shared" si="1"/>
        <v/>
      </c>
    </row>
    <row r="93" spans="1:40" ht="12.75" customHeight="1">
      <c r="A93"/>
      <c r="B93" t="s">
        <v>2119</v>
      </c>
      <c r="C93"/>
      <c r="D93"/>
      <c r="E93"/>
      <c r="F93"/>
      <c r="G93"/>
      <c r="H93"/>
      <c r="I93"/>
      <c r="J93"/>
      <c r="K93"/>
      <c r="L93"/>
      <c r="M93"/>
      <c r="N93"/>
      <c r="O93"/>
      <c r="P93"/>
      <c r="Q93"/>
      <c r="R93"/>
      <c r="S93"/>
      <c r="T93"/>
      <c r="U93"/>
      <c r="V93"/>
      <c r="W93"/>
      <c r="X93"/>
      <c r="Y93"/>
      <c r="Z93"/>
      <c r="AA93"/>
      <c r="AB93"/>
      <c r="AC93"/>
      <c r="AD93"/>
      <c r="AE93"/>
      <c r="AF93"/>
      <c r="AG93"/>
      <c r="AH93"/>
      <c r="AI93"/>
      <c r="AJ93"/>
      <c r="AK93"/>
      <c r="AL93"/>
      <c r="AM93" s="350"/>
      <c r="AN93" s="350" t="str">
        <f t="shared" si="1"/>
        <v/>
      </c>
    </row>
    <row r="94" spans="1:40" ht="12.75" customHeight="1">
      <c r="B94" s="332" t="str">
        <f>"ET"&amp;RIGHT(E94,3)&amp;RIGHT(C94,3)&amp;LEFT(C94,2)&amp;"1E"</f>
        <v>ETHYDPMPAG1E</v>
      </c>
      <c r="C94" s="333" t="s">
        <v>2009</v>
      </c>
      <c r="D94" s="346" t="s">
        <v>2220</v>
      </c>
      <c r="E94" s="346" t="s">
        <v>120</v>
      </c>
      <c r="F94" s="340" t="s">
        <v>28</v>
      </c>
      <c r="G94" s="334" t="s">
        <v>564</v>
      </c>
      <c r="H94" s="335">
        <v>1</v>
      </c>
      <c r="I94" s="346"/>
      <c r="J94" s="346"/>
      <c r="K94" s="346"/>
      <c r="L94" s="332">
        <f>INDEX('15'!$C$3:$AS$240,MATCH($AN94,'15'!$C$3:$C$240,0),MATCH(L$48,'15'!$C$4:$AS$4,0))</f>
        <v>17304</v>
      </c>
      <c r="M94" s="332">
        <f>INDEX('15'!$C$3:$AS$240,MATCH($AN94,'15'!$C$3:$C$240,0),MATCH(M$48,'15'!$C$4:$AS$4,0))</f>
        <v>17304</v>
      </c>
      <c r="N94" s="332">
        <f>INDEX('15'!$C$3:$AS$240,MATCH($AN94,'15'!$C$3:$C$240,0),MATCH(N$48,'15'!$C$4:$AS$4,0))</f>
        <v>17304</v>
      </c>
      <c r="O94" s="332">
        <f>INDEX('15'!$C$3:$AS$240,MATCH($AN94,'15'!$C$3:$C$240,0),MATCH(O$48,'15'!$C$4:$AS$4,0))</f>
        <v>17304</v>
      </c>
      <c r="P94" s="332">
        <f>INDEX('15'!$C$3:$AS$240,MATCH($AN94,'15'!$C$3:$C$240,0),MATCH(P$48,'15'!$C$4:$AS$4,0))</f>
        <v>17304</v>
      </c>
      <c r="Q94" s="332">
        <f>INDEX('15'!$C$3:$AS$240,MATCH($AN94,'15'!$C$3:$C$240,0),MATCH(Q$48,'15'!$C$4:$AS$4,0))</f>
        <v>17304</v>
      </c>
      <c r="R94" s="332">
        <f>INDEX('15'!$C$3:$AS$240,MATCH($AN94,'15'!$C$3:$C$240,0),MATCH(R$48,'15'!$C$4:$AS$4,0))</f>
        <v>17304</v>
      </c>
      <c r="S94" s="332">
        <f>INDEX('15'!$C$3:$AS$240,MATCH($AN94,'15'!$C$3:$C$240,0),MATCH(S$48,'15'!$C$4:$AS$4,0))</f>
        <v>17304</v>
      </c>
      <c r="T94" s="346"/>
      <c r="U94" s="346"/>
      <c r="V94" s="337">
        <f>INDEX(ELC_TechsR_ELC!$C$3:$AM$138,MATCH($AL94,ELC_TechsR_ELC!$B$3:$B$138,0),MATCH(V$48,ELC_TechsR_ELC!$C$2:$AM$2,0))/7.45</f>
        <v>1.8120805369127517</v>
      </c>
      <c r="W94" s="337">
        <f>INDEX(ELC_TechsR_ELC!$C$3:$AM$138,MATCH($AL94,ELC_TechsR_ELC!$B$3:$B$138,0),MATCH(W$48,ELC_TechsR_ELC!$C$2:$AM$2,0))/7.45</f>
        <v>4.0268456375838924E-2</v>
      </c>
      <c r="X94" s="337">
        <f>INDEX(ELC_TechsR_ELC!$C$3:$AM$138,MATCH($AL94,ELC_TechsR_ELC!$B$3:$B$138,0),MATCH(X$48,ELC_TechsR_ELC!$C$2:$AM$2,0))/7.45</f>
        <v>1.2080536912751678</v>
      </c>
      <c r="Y94" s="338">
        <f>INDEX(ELC_TechsR_ELC!$C$3:$AM$138,MATCH($AL94,ELC_TechsR_ELC!$B$3:$B$138,0),MATCH(Y$48,ELC_TechsR_ELC!$C$2:$AM$2,0))</f>
        <v>3.2000000000000001E-2</v>
      </c>
      <c r="Z94" s="335"/>
      <c r="AA94" s="346"/>
      <c r="AB94" s="346">
        <v>1</v>
      </c>
      <c r="AC94"/>
      <c r="AD94"/>
      <c r="AE94"/>
      <c r="AF94"/>
      <c r="AG94"/>
      <c r="AH94"/>
      <c r="AI94" s="350"/>
      <c r="AJ94" s="350" t="s">
        <v>2224</v>
      </c>
      <c r="AK94" s="350"/>
      <c r="AL94" s="351" t="s">
        <v>2228</v>
      </c>
      <c r="AM94" s="350"/>
      <c r="AN94" s="350" t="str">
        <f t="shared" si="1"/>
        <v>DE4AGG-DE4-S_RES_WTR_PMP</v>
      </c>
    </row>
    <row r="95" spans="1:40" ht="12.75" customHeight="1">
      <c r="B95" s="332" t="str">
        <f>"ET"&amp;RIGHT(E95,3)&amp;RIGHT(C95,3)&amp;LEFT(C95,2)&amp;"1E"</f>
        <v>ETBGA-80GN1E</v>
      </c>
      <c r="C95" s="333" t="s">
        <v>1926</v>
      </c>
      <c r="D95" s="340" t="s">
        <v>2220</v>
      </c>
      <c r="E95" s="346" t="str">
        <f t="shared" ref="E95:E100" si="4">INDEX($C$51:$AP$92,MATCH($C95,$C$51:$C$92,0),3)</f>
        <v>ELCBGA</v>
      </c>
      <c r="F95" s="340" t="str">
        <f t="shared" ref="F95:F100" si="5">INDEX($C$51:$AP$92,MATCH($C95,$C$51:$C$92,0),4)</f>
        <v>HETC</v>
      </c>
      <c r="G95" s="334" t="s">
        <v>564</v>
      </c>
      <c r="H95" s="335">
        <f t="shared" ref="H95:H156" si="6">RIGHT(C95,2)/100</f>
        <v>0.8</v>
      </c>
      <c r="I95" s="336" t="str">
        <f>IF(INDEX(ELC_TechsR_DHC!$C$3:$AM$138,MATCH($AL95,ELC_TechsR_DHC!$B$3:$B$138,0),MATCH(I$48,ELC_TechsR_DHC!$C$1:$Q$1,0)) &gt; 0, INDEX(ELC_TechsR_DHC!$C$3:$AM$138,MATCH($AL95,ELC_TechsR_DHC!$B$3:$B$138,0),MATCH(I$48,ELC_TechsR_DHC!$C$1:$Q$1,0)), "" )</f>
        <v/>
      </c>
      <c r="J95" s="336" t="str">
        <f>IF(INDEX(ELC_TechsR_DHC!$C$3:$AM$138,MATCH($AL95,ELC_TechsR_DHC!$B$3:$B$138,0),MATCH(J$48,ELC_TechsR_DHC!$C$1:$Q$1,0)) &gt; 0, INDEX(ELC_TechsR_DHC!$C$3:$AM$138,MATCH($AL95,ELC_TechsR_DHC!$B$3:$B$138,0),MATCH(J$48,ELC_TechsR_DHC!$C$1:$Q$1,0)), "" )</f>
        <v/>
      </c>
      <c r="K95" s="336" t="str">
        <f>IF(INDEX(ELC_TechsR_DHC!$C$3:$AM$138,MATCH($AL95,ELC_TechsR_DHC!$B$3:$B$138,0),MATCH(K$48,ELC_TechsR_DHC!$C$1:$Q$1,0)) &gt; 0, INDEX(ELC_TechsR_DHC!$C$3:$AM$138,MATCH($AL95,ELC_TechsR_DHC!$B$3:$B$138,0),MATCH(K$48,ELC_TechsR_DHC!$C$1:$Q$1,0)), "" )</f>
        <v/>
      </c>
      <c r="L95" s="332">
        <f>INDEX('15'!$C$3:$AS$240,MATCH($AN95,'15'!$C$3:$C$240,0),MATCH(L$48,'15'!$C$4:$AS$4,0))</f>
        <v>381.19</v>
      </c>
      <c r="M95" s="332">
        <f>INDEX('15'!$C$3:$AS$240,MATCH($AN95,'15'!$C$3:$C$240,0),MATCH(M$48,'15'!$C$4:$AS$4,0))</f>
        <v>413.86</v>
      </c>
      <c r="N95" s="332">
        <f>INDEX('15'!$C$3:$AS$240,MATCH($AN95,'15'!$C$3:$C$240,0),MATCH(N$48,'15'!$C$4:$AS$4,0))</f>
        <v>402.97</v>
      </c>
      <c r="O95" s="332">
        <f>INDEX('15'!$C$3:$AS$240,MATCH($AN95,'15'!$C$3:$C$240,0),MATCH(O$48,'15'!$C$4:$AS$4,0))</f>
        <v>348.51</v>
      </c>
      <c r="P95" s="332">
        <f>INDEX('15'!$C$3:$AS$240,MATCH($AN95,'15'!$C$3:$C$240,0),MATCH(P$48,'15'!$C$4:$AS$4,0))</f>
        <v>294.06</v>
      </c>
      <c r="Q95" s="332">
        <f>INDEX('15'!$C$3:$AS$240,MATCH($AN95,'15'!$C$3:$C$240,0),MATCH(Q$48,'15'!$C$4:$AS$4,0))</f>
        <v>239.6</v>
      </c>
      <c r="R95" s="332">
        <f>INDEX('15'!$C$3:$AS$240,MATCH($AN95,'15'!$C$3:$C$240,0),MATCH(R$48,'15'!$C$4:$AS$4,0))</f>
        <v>185.15</v>
      </c>
      <c r="S95" s="332">
        <f>INDEX('15'!$C$3:$AS$240,MATCH($AN95,'15'!$C$3:$C$240,0),MATCH(S$48,'15'!$C$4:$AS$4,0))</f>
        <v>76.239999999999995</v>
      </c>
      <c r="T95" s="340"/>
      <c r="U95" s="340"/>
      <c r="V95" s="337">
        <f>INDEX(ELC_TechsR_DHC!$C$3:$AM$138,MATCH($AL95,ELC_TechsR_DHC!$B$3:$B$138,0),MATCH(V$48,ELC_TechsR_DHC!$C$2:$AM$2,0))/7.45</f>
        <v>0.06</v>
      </c>
      <c r="W95" s="337">
        <f>INDEX(ELC_TechsR_DHC!$C$3:$AM$138,MATCH($AL95,ELC_TechsR_DHC!$B$3:$B$138,0),MATCH(W$48,ELC_TechsR_DHC!$C$2:$AM$2,0))/7.45</f>
        <v>2E-3</v>
      </c>
      <c r="X95" s="337">
        <f>INDEX(ELC_TechsR_DHC!$C$3:$AM$138,MATCH($AL95,ELC_TechsR_DHC!$B$3:$B$138,0),MATCH(X$48,ELC_TechsR_DHC!$C$2:$AM$2,0))/7.45</f>
        <v>0.30555555555555569</v>
      </c>
      <c r="Y95" s="338">
        <f>INDEX(ELC_TechsR_DHC!$C$3:$AM$138,MATCH($AL95,ELC_TechsR_DHC!$B$3:$B$138,0),MATCH(Y$48,ELC_TechsR_DHC!$C$2:$AM$2,0))</f>
        <v>3.1536000000000002E-2</v>
      </c>
      <c r="Z95" s="335">
        <f>INDEX(ELC_TechsR_DHC!$C$3:$AM$138,MATCH($AL95,ELC_TechsR_DHC!$B$3:$B$138,0),MATCH($Z$48,ELC_TechsR_DHC!$C$2:$AM$2,0))</f>
        <v>0.99</v>
      </c>
      <c r="AA95" s="340"/>
      <c r="AB95" s="340">
        <v>1</v>
      </c>
      <c r="AC95"/>
      <c r="AD95"/>
      <c r="AE95"/>
      <c r="AF95"/>
      <c r="AG95"/>
      <c r="AH95"/>
      <c r="AI95" s="350"/>
      <c r="AJ95" s="350" t="s">
        <v>2224</v>
      </c>
      <c r="AK95" s="350"/>
      <c r="AL95" s="351" t="str">
        <f t="shared" ref="AL95:AL151" si="7">INDEX($C$51:$AP$92,MATCH($C95,$C$51:$C$92,0),36)</f>
        <v>EHBHNGADHCN1</v>
      </c>
      <c r="AM95" s="350"/>
      <c r="AN95" s="350" t="str">
        <f t="shared" si="1"/>
        <v>DE4GNR_BO_BGAS_E-80</v>
      </c>
    </row>
    <row r="96" spans="1:40" s="64" customFormat="1" ht="12.75" customHeight="1">
      <c r="B96" s="332" t="str">
        <f>"ET"&amp;RIGHT(E96,3)&amp;RIGHT(C96,3)&amp;LEFT(C96,2)&amp;"2E"</f>
        <v>ETCOA-80GN2E</v>
      </c>
      <c r="C96" s="333" t="s">
        <v>1902</v>
      </c>
      <c r="D96" s="346" t="s">
        <v>2220</v>
      </c>
      <c r="E96" s="346" t="str">
        <f t="shared" si="4"/>
        <v>ELCCOA</v>
      </c>
      <c r="F96" s="340" t="str">
        <f t="shared" si="5"/>
        <v>HETC</v>
      </c>
      <c r="G96" s="334" t="s">
        <v>564</v>
      </c>
      <c r="H96" s="335">
        <f t="shared" si="6"/>
        <v>0.8</v>
      </c>
      <c r="I96" s="336" t="str">
        <f>IF(INDEX(ELC_TechsR_DHC!$C$3:$AM$138,MATCH($AL96,ELC_TechsR_DHC!$B$3:$B$138,0),MATCH(I$48,ELC_TechsR_DHC!$C$1:$Q$1,0)) &gt; 0, INDEX(ELC_TechsR_DHC!$C$3:$AM$138,MATCH($AL96,ELC_TechsR_DHC!$B$3:$B$138,0),MATCH(I$48,ELC_TechsR_DHC!$C$1:$Q$1,0)), "" )</f>
        <v/>
      </c>
      <c r="J96" s="336" t="str">
        <f>IF(INDEX(ELC_TechsR_DHC!$C$3:$AM$138,MATCH($AL96,ELC_TechsR_DHC!$B$3:$B$138,0),MATCH(J$48,ELC_TechsR_DHC!$C$1:$Q$1,0)) &gt; 0, INDEX(ELC_TechsR_DHC!$C$3:$AM$138,MATCH($AL96,ELC_TechsR_DHC!$B$3:$B$138,0),MATCH(J$48,ELC_TechsR_DHC!$C$1:$Q$1,0)), "" )</f>
        <v/>
      </c>
      <c r="K96" s="336" t="str">
        <f>IF(INDEX(ELC_TechsR_DHC!$C$3:$AM$138,MATCH($AL96,ELC_TechsR_DHC!$B$3:$B$138,0),MATCH(K$48,ELC_TechsR_DHC!$C$1:$Q$1,0)) &gt; 0, INDEX(ELC_TechsR_DHC!$C$3:$AM$138,MATCH($AL96,ELC_TechsR_DHC!$B$3:$B$138,0),MATCH(K$48,ELC_TechsR_DHC!$C$1:$Q$1,0)), "" )</f>
        <v/>
      </c>
      <c r="L96" s="332">
        <f>INDEX('15'!$C$3:$AS$240,MATCH($AN96,'15'!$C$3:$C$240,0),MATCH(L$48,'15'!$C$4:$AS$4,0))</f>
        <v>660.9</v>
      </c>
      <c r="M96" s="332">
        <f>INDEX('15'!$C$3:$AS$240,MATCH($AN96,'15'!$C$3:$C$240,0),MATCH(M$48,'15'!$C$4:$AS$4,0))</f>
        <v>717.55</v>
      </c>
      <c r="N96" s="332">
        <f>INDEX('15'!$C$3:$AS$240,MATCH($AN96,'15'!$C$3:$C$240,0),MATCH(N$48,'15'!$C$4:$AS$4,0))</f>
        <v>698.67</v>
      </c>
      <c r="O96" s="332">
        <f>INDEX('15'!$C$3:$AS$240,MATCH($AN96,'15'!$C$3:$C$240,0),MATCH(O$48,'15'!$C$4:$AS$4,0))</f>
        <v>604.25</v>
      </c>
      <c r="P96" s="332">
        <f>INDEX('15'!$C$3:$AS$240,MATCH($AN96,'15'!$C$3:$C$240,0),MATCH(P$48,'15'!$C$4:$AS$4,0))</f>
        <v>509.84</v>
      </c>
      <c r="Q96" s="332">
        <f>INDEX('15'!$C$3:$AS$240,MATCH($AN96,'15'!$C$3:$C$240,0),MATCH(Q$48,'15'!$C$4:$AS$4,0))</f>
        <v>415.42</v>
      </c>
      <c r="R96" s="332">
        <f>INDEX('15'!$C$3:$AS$240,MATCH($AN96,'15'!$C$3:$C$240,0),MATCH(R$48,'15'!$C$4:$AS$4,0))</f>
        <v>321.01</v>
      </c>
      <c r="S96" s="332">
        <f>INDEX('15'!$C$3:$AS$240,MATCH($AN96,'15'!$C$3:$C$240,0),MATCH(S$48,'15'!$C$4:$AS$4,0))</f>
        <v>132.18</v>
      </c>
      <c r="T96" s="340"/>
      <c r="U96" s="340"/>
      <c r="V96" s="337">
        <f>INDEX(ELC_TechsR_DHC!$C$3:$AM$138,MATCH($AL96,ELC_TechsR_DHC!$B$3:$B$138,0),MATCH(V$48,ELC_TechsR_DHC!$C$2:$AM$2,0))/7.45</f>
        <v>0.06</v>
      </c>
      <c r="W96" s="337">
        <f>INDEX(ELC_TechsR_DHC!$C$3:$AM$138,MATCH($AL96,ELC_TechsR_DHC!$B$3:$B$138,0),MATCH(W$48,ELC_TechsR_DHC!$C$2:$AM$2,0))/7.45</f>
        <v>2E-3</v>
      </c>
      <c r="X96" s="337">
        <f>INDEX(ELC_TechsR_DHC!$C$3:$AM$138,MATCH($AL96,ELC_TechsR_DHC!$B$3:$B$138,0),MATCH(X$48,ELC_TechsR_DHC!$C$2:$AM$2,0))/7.45</f>
        <v>0.30555555555555569</v>
      </c>
      <c r="Y96" s="338">
        <f>INDEX(ELC_TechsR_DHC!$C$3:$AM$138,MATCH($AL96,ELC_TechsR_DHC!$B$3:$B$138,0),MATCH(Y$48,ELC_TechsR_DHC!$C$2:$AM$2,0))</f>
        <v>3.1536000000000002E-2</v>
      </c>
      <c r="Z96" s="335">
        <f>INDEX(ELC_TechsR_DHC!$C$3:$AM$138,MATCH($AL96,ELC_TechsR_DHC!$B$3:$B$138,0),MATCH($Z$48,ELC_TechsR_DHC!$C$2:$AM$2,0))</f>
        <v>0.99</v>
      </c>
      <c r="AA96" s="340"/>
      <c r="AB96" s="340">
        <v>1</v>
      </c>
      <c r="AC96"/>
      <c r="AD96"/>
      <c r="AE96"/>
      <c r="AF96"/>
      <c r="AG96"/>
      <c r="AH96"/>
      <c r="AI96" s="350"/>
      <c r="AJ96" s="350" t="s">
        <v>2224</v>
      </c>
      <c r="AK96" s="350"/>
      <c r="AL96" s="351" t="str">
        <f t="shared" si="7"/>
        <v>EHBHNGADHCN1</v>
      </c>
      <c r="AM96" s="350"/>
      <c r="AN96" s="350" t="str">
        <f t="shared" si="1"/>
        <v>DE4GNR_BO_COAL_E-80</v>
      </c>
    </row>
    <row r="97" spans="2:40" ht="12.75" customHeight="1">
      <c r="B97" s="332" t="str">
        <f>"ET"&amp;RIGHT(E97,3)&amp;RIGHT(C97,3)&amp;LEFT(C97,2)&amp;"1E"</f>
        <v>ETLCC-80GN1E</v>
      </c>
      <c r="C97" s="333" t="s">
        <v>1893</v>
      </c>
      <c r="D97" s="346" t="s">
        <v>2220</v>
      </c>
      <c r="E97" s="346" t="str">
        <f t="shared" si="4"/>
        <v>ELCC</v>
      </c>
      <c r="F97" s="340" t="str">
        <f t="shared" si="5"/>
        <v>HETC</v>
      </c>
      <c r="G97" s="334" t="s">
        <v>564</v>
      </c>
      <c r="H97" s="335">
        <f t="shared" si="6"/>
        <v>0.8</v>
      </c>
      <c r="I97" s="336" t="str">
        <f>IF(INDEX(ELC_TechsR_DHC!$C$3:$AM$138,MATCH($AL97,ELC_TechsR_DHC!$B$3:$B$138,0),MATCH(I$48,ELC_TechsR_DHC!$C$1:$Q$1,0)) &gt; 0, INDEX(ELC_TechsR_DHC!$C$3:$AM$138,MATCH($AL97,ELC_TechsR_DHC!$B$3:$B$138,0),MATCH(I$48,ELC_TechsR_DHC!$C$1:$Q$1,0)), "" )</f>
        <v/>
      </c>
      <c r="J97" s="336" t="str">
        <f>IF(INDEX(ELC_TechsR_DHC!$C$3:$AM$138,MATCH($AL97,ELC_TechsR_DHC!$B$3:$B$138,0),MATCH(J$48,ELC_TechsR_DHC!$C$1:$Q$1,0)) &gt; 0, INDEX(ELC_TechsR_DHC!$C$3:$AM$138,MATCH($AL97,ELC_TechsR_DHC!$B$3:$B$138,0),MATCH(J$48,ELC_TechsR_DHC!$C$1:$Q$1,0)), "" )</f>
        <v/>
      </c>
      <c r="K97" s="336" t="str">
        <f>IF(INDEX(ELC_TechsR_DHC!$C$3:$AM$138,MATCH($AL97,ELC_TechsR_DHC!$B$3:$B$138,0),MATCH(K$48,ELC_TechsR_DHC!$C$1:$Q$1,0)) &gt; 0, INDEX(ELC_TechsR_DHC!$C$3:$AM$138,MATCH($AL97,ELC_TechsR_DHC!$B$3:$B$138,0),MATCH(K$48,ELC_TechsR_DHC!$C$1:$Q$1,0)), "" )</f>
        <v/>
      </c>
      <c r="L97" s="332">
        <f>INDEX('15'!$C$3:$AS$240,MATCH($AN97,'15'!$C$3:$C$240,0),MATCH(L$48,'15'!$C$4:$AS$4,0))</f>
        <v>918.01</v>
      </c>
      <c r="M97" s="332">
        <f>INDEX('15'!$C$3:$AS$240,MATCH($AN97,'15'!$C$3:$C$240,0),MATCH(M$48,'15'!$C$4:$AS$4,0))</f>
        <v>996.7</v>
      </c>
      <c r="N97" s="332">
        <f>INDEX('15'!$C$3:$AS$240,MATCH($AN97,'15'!$C$3:$C$240,0),MATCH(N$48,'15'!$C$4:$AS$4,0))</f>
        <v>970.47</v>
      </c>
      <c r="O97" s="332">
        <f>INDEX('15'!$C$3:$AS$240,MATCH($AN97,'15'!$C$3:$C$240,0),MATCH(O$48,'15'!$C$4:$AS$4,0))</f>
        <v>839.33</v>
      </c>
      <c r="P97" s="332">
        <f>INDEX('15'!$C$3:$AS$240,MATCH($AN97,'15'!$C$3:$C$240,0),MATCH(P$48,'15'!$C$4:$AS$4,0))</f>
        <v>708.18</v>
      </c>
      <c r="Q97" s="332">
        <f>INDEX('15'!$C$3:$AS$240,MATCH($AN97,'15'!$C$3:$C$240,0),MATCH(Q$48,'15'!$C$4:$AS$4,0))</f>
        <v>577.04</v>
      </c>
      <c r="R97" s="332">
        <f>INDEX('15'!$C$3:$AS$240,MATCH($AN97,'15'!$C$3:$C$240,0),MATCH(R$48,'15'!$C$4:$AS$4,0))</f>
        <v>445.89</v>
      </c>
      <c r="S97" s="332">
        <f>INDEX('15'!$C$3:$AS$240,MATCH($AN97,'15'!$C$3:$C$240,0),MATCH(S$48,'15'!$C$4:$AS$4,0))</f>
        <v>183.6</v>
      </c>
      <c r="T97" s="340"/>
      <c r="U97" s="340"/>
      <c r="V97" s="337">
        <f>INDEX(ELC_TechsR_DHC!$C$3:$AM$138,MATCH($AL97,ELC_TechsR_DHC!$B$3:$B$138,0),MATCH(V$48,ELC_TechsR_DHC!$C$2:$AM$2,0))/7.45</f>
        <v>0.15</v>
      </c>
      <c r="W97" s="337">
        <f>INDEX(ELC_TechsR_DHC!$C$3:$AM$138,MATCH($AL97,ELC_TechsR_DHC!$B$3:$B$138,0),MATCH(W$48,ELC_TechsR_DHC!$C$2:$AM$2,0))/7.45</f>
        <v>1.0999999999999998E-3</v>
      </c>
      <c r="X97" s="337">
        <f>INDEX(ELC_TechsR_DHC!$C$3:$AM$138,MATCH($AL97,ELC_TechsR_DHC!$B$3:$B$138,0),MATCH(X$48,ELC_TechsR_DHC!$C$2:$AM$2,0))/7.45</f>
        <v>0.22222222222222282</v>
      </c>
      <c r="Y97" s="338">
        <f>INDEX(ELC_TechsR_DHC!$C$3:$AM$138,MATCH($AL97,ELC_TechsR_DHC!$B$3:$B$138,0),MATCH(Y$48,ELC_TechsR_DHC!$C$2:$AM$2,0))</f>
        <v>3.1536000000000002E-2</v>
      </c>
      <c r="Z97" s="335">
        <f>INDEX(ELC_TechsR_DHC!$C$3:$AM$138,MATCH($AL97,ELC_TechsR_DHC!$B$3:$B$138,0),MATCH($Z$48,ELC_TechsR_DHC!$C$2:$AM$2,0))</f>
        <v>0.99</v>
      </c>
      <c r="AA97" s="340"/>
      <c r="AB97" s="346">
        <v>1</v>
      </c>
      <c r="AC97"/>
      <c r="AD97"/>
      <c r="AE97"/>
      <c r="AF97"/>
      <c r="AG97"/>
      <c r="AH97"/>
      <c r="AI97" s="350"/>
      <c r="AJ97" s="350" t="s">
        <v>2224</v>
      </c>
      <c r="AK97" s="350"/>
      <c r="AL97" s="351" t="str">
        <f>INDEX($C$51:$AP$92,MATCH($C97,$C$51:$C$92,0),36)</f>
        <v>EHBHELCDHCN1</v>
      </c>
      <c r="AM97" s="350"/>
      <c r="AN97" s="350" t="str">
        <f>D97&amp;C97</f>
        <v>DE4GNR_BO_ELEC_E-80</v>
      </c>
    </row>
    <row r="98" spans="2:40" ht="12.75" customHeight="1">
      <c r="B98" s="332" t="str">
        <f>"ER"&amp;RIGHT(E98,3)&amp;RIGHT(C98,3)&amp;LEFT(C98,2)&amp;"1E"</f>
        <v>ERHFO-80GN1E</v>
      </c>
      <c r="C98" s="333" t="s">
        <v>1880</v>
      </c>
      <c r="D98" s="340" t="s">
        <v>2220</v>
      </c>
      <c r="E98" s="346" t="str">
        <f t="shared" si="4"/>
        <v>ELCHFO</v>
      </c>
      <c r="F98" s="340" t="str">
        <f t="shared" si="5"/>
        <v>HETC</v>
      </c>
      <c r="G98" s="334" t="s">
        <v>564</v>
      </c>
      <c r="H98" s="335">
        <f t="shared" si="6"/>
        <v>0.8</v>
      </c>
      <c r="I98" s="336" t="str">
        <f>IF(INDEX(ELC_TechsR_DHC!$C$3:$AM$138,MATCH($AL98,ELC_TechsR_DHC!$B$3:$B$138,0),MATCH(I$48,ELC_TechsR_DHC!$C$1:$Q$1,0)) &gt; 0, INDEX(ELC_TechsR_DHC!$C$3:$AM$138,MATCH($AL98,ELC_TechsR_DHC!$B$3:$B$138,0),MATCH(I$48,ELC_TechsR_DHC!$C$1:$Q$1,0)), "" )</f>
        <v/>
      </c>
      <c r="J98" s="336" t="str">
        <f>IF(INDEX(ELC_TechsR_DHC!$C$3:$AM$138,MATCH($AL98,ELC_TechsR_DHC!$B$3:$B$138,0),MATCH(J$48,ELC_TechsR_DHC!$C$1:$Q$1,0)) &gt; 0, INDEX(ELC_TechsR_DHC!$C$3:$AM$138,MATCH($AL98,ELC_TechsR_DHC!$B$3:$B$138,0),MATCH(J$48,ELC_TechsR_DHC!$C$1:$Q$1,0)), "" )</f>
        <v/>
      </c>
      <c r="K98" s="336" t="str">
        <f>IF(INDEX(ELC_TechsR_DHC!$C$3:$AM$138,MATCH($AL98,ELC_TechsR_DHC!$B$3:$B$138,0),MATCH(K$48,ELC_TechsR_DHC!$C$1:$Q$1,0)) &gt; 0, INDEX(ELC_TechsR_DHC!$C$3:$AM$138,MATCH($AL98,ELC_TechsR_DHC!$B$3:$B$138,0),MATCH(K$48,ELC_TechsR_DHC!$C$1:$Q$1,0)), "" )</f>
        <v/>
      </c>
      <c r="L98" s="332">
        <f>INDEX('15'!$C$3:$AS$240,MATCH($AN98,'15'!$C$3:$C$240,0),MATCH(L$48,'15'!$C$4:$AS$4,0))</f>
        <v>316.20999999999998</v>
      </c>
      <c r="M98" s="332">
        <f>INDEX('15'!$C$3:$AS$240,MATCH($AN98,'15'!$C$3:$C$240,0),MATCH(M$48,'15'!$C$4:$AS$4,0))</f>
        <v>343.31</v>
      </c>
      <c r="N98" s="332">
        <f>INDEX('15'!$C$3:$AS$240,MATCH($AN98,'15'!$C$3:$C$240,0),MATCH(N$48,'15'!$C$4:$AS$4,0))</f>
        <v>334.28</v>
      </c>
      <c r="O98" s="332">
        <f>INDEX('15'!$C$3:$AS$240,MATCH($AN98,'15'!$C$3:$C$240,0),MATCH(O$48,'15'!$C$4:$AS$4,0))</f>
        <v>289.11</v>
      </c>
      <c r="P98" s="332">
        <f>INDEX('15'!$C$3:$AS$240,MATCH($AN98,'15'!$C$3:$C$240,0),MATCH(P$48,'15'!$C$4:$AS$4,0))</f>
        <v>243.93</v>
      </c>
      <c r="Q98" s="332">
        <f>INDEX('15'!$C$3:$AS$240,MATCH($AN98,'15'!$C$3:$C$240,0),MATCH(Q$48,'15'!$C$4:$AS$4,0))</f>
        <v>198.76</v>
      </c>
      <c r="R98" s="332">
        <f>INDEX('15'!$C$3:$AS$240,MATCH($AN98,'15'!$C$3:$C$240,0),MATCH(R$48,'15'!$C$4:$AS$4,0))</f>
        <v>153.59</v>
      </c>
      <c r="S98" s="332">
        <f>INDEX('15'!$C$3:$AS$240,MATCH($AN98,'15'!$C$3:$C$240,0),MATCH(S$48,'15'!$C$4:$AS$4,0))</f>
        <v>63.24</v>
      </c>
      <c r="T98" s="340"/>
      <c r="U98" s="340"/>
      <c r="V98" s="337">
        <f>INDEX(ELC_TechsR_DHC!$C$3:$AM$138,MATCH($AL98,ELC_TechsR_DHC!$B$3:$B$138,0),MATCH(V$48,ELC_TechsR_DHC!$C$2:$AM$2,0))/7.45</f>
        <v>0.06</v>
      </c>
      <c r="W98" s="337">
        <f>INDEX(ELC_TechsR_DHC!$C$3:$AM$138,MATCH($AL98,ELC_TechsR_DHC!$B$3:$B$138,0),MATCH(W$48,ELC_TechsR_DHC!$C$2:$AM$2,0))/7.45</f>
        <v>2E-3</v>
      </c>
      <c r="X98" s="337">
        <f>INDEX(ELC_TechsR_DHC!$C$3:$AM$138,MATCH($AL98,ELC_TechsR_DHC!$B$3:$B$138,0),MATCH(X$48,ELC_TechsR_DHC!$C$2:$AM$2,0))/7.45</f>
        <v>0.30555555555555569</v>
      </c>
      <c r="Y98" s="338">
        <f>INDEX(ELC_TechsR_DHC!$C$3:$AM$138,MATCH($AL98,ELC_TechsR_DHC!$B$3:$B$138,0),MATCH(Y$48,ELC_TechsR_DHC!$C$2:$AM$2,0))</f>
        <v>3.1536000000000002E-2</v>
      </c>
      <c r="Z98" s="335">
        <f>INDEX(ELC_TechsR_DHC!$C$3:$AM$138,MATCH($AL98,ELC_TechsR_DHC!$B$3:$B$138,0),MATCH($Z$48,ELC_TechsR_DHC!$C$2:$AM$2,0))</f>
        <v>0.99</v>
      </c>
      <c r="AA98" s="340"/>
      <c r="AB98" s="340">
        <v>1</v>
      </c>
      <c r="AC98"/>
      <c r="AD98"/>
      <c r="AE98"/>
      <c r="AF98"/>
      <c r="AG98"/>
      <c r="AH98"/>
      <c r="AI98" s="350"/>
      <c r="AJ98" s="350" t="s">
        <v>2224</v>
      </c>
      <c r="AK98" s="350"/>
      <c r="AL98" s="351" t="str">
        <f t="shared" si="7"/>
        <v>EHBHNGADHCN1</v>
      </c>
      <c r="AM98" s="350"/>
      <c r="AN98" s="350" t="str">
        <f t="shared" si="1"/>
        <v>DE4GNR_BO_FUELOIL_E-80</v>
      </c>
    </row>
    <row r="99" spans="2:40" ht="12.75" customHeight="1">
      <c r="B99" s="332" t="str">
        <f>"ER"&amp;RIGHT(E99,3)&amp;RIGHT(C99,3)&amp;LEFT(C99,2)&amp;"1E"</f>
        <v>ERWST-80GN1E</v>
      </c>
      <c r="C99" s="333" t="s">
        <v>1829</v>
      </c>
      <c r="D99" s="346" t="s">
        <v>2220</v>
      </c>
      <c r="E99" s="346" t="str">
        <f t="shared" si="4"/>
        <v>ELCWST</v>
      </c>
      <c r="F99" s="340" t="str">
        <f t="shared" si="5"/>
        <v>HETC</v>
      </c>
      <c r="G99" s="334" t="s">
        <v>564</v>
      </c>
      <c r="H99" s="335">
        <f t="shared" si="6"/>
        <v>0.8</v>
      </c>
      <c r="I99" s="336" t="str">
        <f>IF(INDEX(ELC_TechsR_DHC!$C$3:$AM$138,MATCH($AL99,ELC_TechsR_DHC!$B$3:$B$138,0),MATCH(I$48,ELC_TechsR_DHC!$C$1:$Q$1,0)) &gt; 0, INDEX(ELC_TechsR_DHC!$C$3:$AM$138,MATCH($AL99,ELC_TechsR_DHC!$B$3:$B$138,0),MATCH(I$48,ELC_TechsR_DHC!$C$1:$Q$1,0)), "" )</f>
        <v/>
      </c>
      <c r="J99" s="336" t="str">
        <f>IF(INDEX(ELC_TechsR_DHC!$C$3:$AM$138,MATCH($AL99,ELC_TechsR_DHC!$B$3:$B$138,0),MATCH(J$48,ELC_TechsR_DHC!$C$1:$Q$1,0)) &gt; 0, INDEX(ELC_TechsR_DHC!$C$3:$AM$138,MATCH($AL99,ELC_TechsR_DHC!$B$3:$B$138,0),MATCH(J$48,ELC_TechsR_DHC!$C$1:$Q$1,0)), "" )</f>
        <v/>
      </c>
      <c r="K99" s="336" t="str">
        <f>IF(INDEX(ELC_TechsR_DHC!$C$3:$AM$138,MATCH($AL99,ELC_TechsR_DHC!$B$3:$B$138,0),MATCH(K$48,ELC_TechsR_DHC!$C$1:$Q$1,0)) &gt; 0, INDEX(ELC_TechsR_DHC!$C$3:$AM$138,MATCH($AL99,ELC_TechsR_DHC!$B$3:$B$138,0),MATCH(K$48,ELC_TechsR_DHC!$C$1:$Q$1,0)), "" )</f>
        <v/>
      </c>
      <c r="L99" s="332">
        <f>INDEX('15'!$C$3:$AS$240,MATCH($AN99,'15'!$C$3:$C$240,0),MATCH(L$48,'15'!$C$4:$AS$4,0))</f>
        <v>1548.86</v>
      </c>
      <c r="M99" s="332">
        <f>INDEX('15'!$C$3:$AS$240,MATCH($AN99,'15'!$C$3:$C$240,0),MATCH(M$48,'15'!$C$4:$AS$4,0))</f>
        <v>1681.62</v>
      </c>
      <c r="N99" s="332">
        <f>INDEX('15'!$C$3:$AS$240,MATCH($AN99,'15'!$C$3:$C$240,0),MATCH(N$48,'15'!$C$4:$AS$4,0))</f>
        <v>1637.36</v>
      </c>
      <c r="O99" s="332">
        <f>INDEX('15'!$C$3:$AS$240,MATCH($AN99,'15'!$C$3:$C$240,0),MATCH(O$48,'15'!$C$4:$AS$4,0))</f>
        <v>1416.1</v>
      </c>
      <c r="P99" s="332">
        <f>INDEX('15'!$C$3:$AS$240,MATCH($AN99,'15'!$C$3:$C$240,0),MATCH(P$48,'15'!$C$4:$AS$4,0))</f>
        <v>1194.83</v>
      </c>
      <c r="Q99" s="332">
        <f>INDEX('15'!$C$3:$AS$240,MATCH($AN99,'15'!$C$3:$C$240,0),MATCH(Q$48,'15'!$C$4:$AS$4,0))</f>
        <v>973.57</v>
      </c>
      <c r="R99" s="332">
        <f>INDEX('15'!$C$3:$AS$240,MATCH($AN99,'15'!$C$3:$C$240,0),MATCH(R$48,'15'!$C$4:$AS$4,0))</f>
        <v>752.3</v>
      </c>
      <c r="S99" s="332">
        <f>INDEX('15'!$C$3:$AS$240,MATCH($AN99,'15'!$C$3:$C$240,0),MATCH(S$48,'15'!$C$4:$AS$4,0))</f>
        <v>309.77</v>
      </c>
      <c r="T99" s="340"/>
      <c r="U99" s="340"/>
      <c r="V99" s="337">
        <f>INDEX(ELC_TechsR_DHC!$C$3:$AM$138,MATCH($AL99,ELC_TechsR_DHC!$B$3:$B$138,0),MATCH(V$48,ELC_TechsR_DHC!$C$2:$AM$2,0))/7.45</f>
        <v>1.8</v>
      </c>
      <c r="W99" s="337">
        <f>INDEX(ELC_TechsR_DHC!$C$3:$AM$138,MATCH($AL99,ELC_TechsR_DHC!$B$3:$B$138,0),MATCH(W$48,ELC_TechsR_DHC!$C$2:$AM$2,0))/7.45</f>
        <v>8.1299999999999997E-2</v>
      </c>
      <c r="X99" s="337">
        <f>INDEX(ELC_TechsR_DHC!$C$3:$AM$138,MATCH($AL99,ELC_TechsR_DHC!$B$3:$B$138,0),MATCH(X$48,ELC_TechsR_DHC!$C$2:$AM$2,0))/7.45</f>
        <v>1.5277777777777719</v>
      </c>
      <c r="Y99" s="338">
        <f>INDEX(ELC_TechsR_DHC!$C$3:$AM$138,MATCH($AL99,ELC_TechsR_DHC!$B$3:$B$138,0),MATCH(Y$48,ELC_TechsR_DHC!$C$2:$AM$2,0))</f>
        <v>3.1536000000000002E-2</v>
      </c>
      <c r="Z99" s="335">
        <f>INDEX(ELC_TechsR_DHC!$C$3:$AM$138,MATCH($AL99,ELC_TechsR_DHC!$B$3:$B$138,0),MATCH($Z$48,ELC_TechsR_DHC!$C$2:$AM$2,0))</f>
        <v>0.99</v>
      </c>
      <c r="AA99" s="340"/>
      <c r="AB99" s="340">
        <v>1</v>
      </c>
      <c r="AC99"/>
      <c r="AD99"/>
      <c r="AE99"/>
      <c r="AF99"/>
      <c r="AG99"/>
      <c r="AH99"/>
      <c r="AI99" s="350"/>
      <c r="AJ99" s="350" t="s">
        <v>2224</v>
      </c>
      <c r="AK99" s="350"/>
      <c r="AL99" s="351" t="str">
        <f t="shared" si="7"/>
        <v>EHBHWSTDHCN1</v>
      </c>
      <c r="AM99" s="350"/>
      <c r="AN99" s="350" t="str">
        <f t="shared" si="1"/>
        <v>DE4GNR_BO_MSW_E-80</v>
      </c>
    </row>
    <row r="100" spans="2:40" ht="12.75" customHeight="1">
      <c r="B100" s="332" t="str">
        <f>"ET"&amp;RIGHT(E100,3)&amp;RIGHT(C100,3)&amp;LEFT(C100,2)&amp;"1E"</f>
        <v>ETSNG-80GN1E</v>
      </c>
      <c r="C100" s="333" t="s">
        <v>1817</v>
      </c>
      <c r="D100" s="346" t="s">
        <v>2220</v>
      </c>
      <c r="E100" s="346" t="str">
        <f t="shared" si="4"/>
        <v>ELCNGA, ELCSNG</v>
      </c>
      <c r="F100" s="340" t="str">
        <f t="shared" si="5"/>
        <v>HETC</v>
      </c>
      <c r="G100" s="334" t="s">
        <v>564</v>
      </c>
      <c r="H100" s="335">
        <f t="shared" si="6"/>
        <v>0.8</v>
      </c>
      <c r="I100" s="336" t="str">
        <f>IF(INDEX(ELC_TechsR_DHC!$C$3:$AM$138,MATCH($AL100,ELC_TechsR_DHC!$B$3:$B$138,0),MATCH(I$48,ELC_TechsR_DHC!$C$1:$Q$1,0)) &gt; 0, INDEX(ELC_TechsR_DHC!$C$3:$AM$138,MATCH($AL100,ELC_TechsR_DHC!$B$3:$B$138,0),MATCH(I$48,ELC_TechsR_DHC!$C$1:$Q$1,0)), "" )</f>
        <v/>
      </c>
      <c r="J100" s="336" t="str">
        <f>IF(INDEX(ELC_TechsR_DHC!$C$3:$AM$138,MATCH($AL100,ELC_TechsR_DHC!$B$3:$B$138,0),MATCH(J$48,ELC_TechsR_DHC!$C$1:$Q$1,0)) &gt; 0, INDEX(ELC_TechsR_DHC!$C$3:$AM$138,MATCH($AL100,ELC_TechsR_DHC!$B$3:$B$138,0),MATCH(J$48,ELC_TechsR_DHC!$C$1:$Q$1,0)), "" )</f>
        <v/>
      </c>
      <c r="K100" s="336" t="str">
        <f>IF(INDEX(ELC_TechsR_DHC!$C$3:$AM$138,MATCH($AL100,ELC_TechsR_DHC!$B$3:$B$138,0),MATCH(K$48,ELC_TechsR_DHC!$C$1:$Q$1,0)) &gt; 0, INDEX(ELC_TechsR_DHC!$C$3:$AM$138,MATCH($AL100,ELC_TechsR_DHC!$B$3:$B$138,0),MATCH(K$48,ELC_TechsR_DHC!$C$1:$Q$1,0)), "" )</f>
        <v/>
      </c>
      <c r="L100" s="332">
        <f>INDEX('15'!$C$3:$AS$240,MATCH($AN100,'15'!$C$3:$C$240,0),MATCH(L$48,'15'!$C$4:$AS$4,0))</f>
        <v>4967.22</v>
      </c>
      <c r="M100" s="332">
        <f>INDEX('15'!$C$3:$AS$240,MATCH($AN100,'15'!$C$3:$C$240,0),MATCH(M$48,'15'!$C$4:$AS$4,0))</f>
        <v>5392.98</v>
      </c>
      <c r="N100" s="332">
        <f>INDEX('15'!$C$3:$AS$240,MATCH($AN100,'15'!$C$3:$C$240,0),MATCH(N$48,'15'!$C$4:$AS$4,0))</f>
        <v>5251.06</v>
      </c>
      <c r="O100" s="332">
        <f>INDEX('15'!$C$3:$AS$240,MATCH($AN100,'15'!$C$3:$C$240,0),MATCH(O$48,'15'!$C$4:$AS$4,0))</f>
        <v>4541.46</v>
      </c>
      <c r="P100" s="332">
        <f>INDEX('15'!$C$3:$AS$240,MATCH($AN100,'15'!$C$3:$C$240,0),MATCH(P$48,'15'!$C$4:$AS$4,0))</f>
        <v>3831.86</v>
      </c>
      <c r="Q100" s="332">
        <f>INDEX('15'!$C$3:$AS$240,MATCH($AN100,'15'!$C$3:$C$240,0),MATCH(Q$48,'15'!$C$4:$AS$4,0))</f>
        <v>3122.25</v>
      </c>
      <c r="R100" s="332">
        <f>INDEX('15'!$C$3:$AS$240,MATCH($AN100,'15'!$C$3:$C$240,0),MATCH(R$48,'15'!$C$4:$AS$4,0))</f>
        <v>2412.65</v>
      </c>
      <c r="S100" s="332">
        <f>INDEX('15'!$C$3:$AS$240,MATCH($AN100,'15'!$C$3:$C$240,0),MATCH(S$48,'15'!$C$4:$AS$4,0))</f>
        <v>993.44</v>
      </c>
      <c r="T100" s="340"/>
      <c r="U100" s="340"/>
      <c r="V100" s="337">
        <f>INDEX(ELC_TechsR_DHC!$C$3:$AM$138,MATCH($AL100,ELC_TechsR_DHC!$B$3:$B$138,0),MATCH(V$48,ELC_TechsR_DHC!$C$2:$AM$2,0))/7.45</f>
        <v>0.06</v>
      </c>
      <c r="W100" s="337">
        <f>INDEX(ELC_TechsR_DHC!$C$3:$AM$138,MATCH($AL100,ELC_TechsR_DHC!$B$3:$B$138,0),MATCH(W$48,ELC_TechsR_DHC!$C$2:$AM$2,0))/7.45</f>
        <v>2E-3</v>
      </c>
      <c r="X100" s="337">
        <f>INDEX(ELC_TechsR_DHC!$C$3:$AM$138,MATCH($AL100,ELC_TechsR_DHC!$B$3:$B$138,0),MATCH(X$48,ELC_TechsR_DHC!$C$2:$AM$2,0))/7.45</f>
        <v>0.30555555555555569</v>
      </c>
      <c r="Y100" s="338">
        <f>INDEX(ELC_TechsR_DHC!$C$3:$AM$138,MATCH($AL100,ELC_TechsR_DHC!$B$3:$B$138,0),MATCH(Y$48,ELC_TechsR_DHC!$C$2:$AM$2,0))</f>
        <v>3.1536000000000002E-2</v>
      </c>
      <c r="Z100" s="335">
        <f>INDEX(ELC_TechsR_DHC!$C$3:$AM$138,MATCH($AL100,ELC_TechsR_DHC!$B$3:$B$138,0),MATCH($Z$48,ELC_TechsR_DHC!$C$2:$AM$2,0))</f>
        <v>0.99</v>
      </c>
      <c r="AA100" s="340"/>
      <c r="AB100" s="346">
        <v>1</v>
      </c>
      <c r="AC100"/>
      <c r="AD100"/>
      <c r="AE100"/>
      <c r="AF100"/>
      <c r="AG100"/>
      <c r="AH100"/>
      <c r="AI100" s="350"/>
      <c r="AJ100" s="350" t="s">
        <v>2224</v>
      </c>
      <c r="AK100" s="350"/>
      <c r="AL100" s="351" t="str">
        <f t="shared" si="7"/>
        <v>EHBHNGADHCN1</v>
      </c>
      <c r="AM100" s="350"/>
      <c r="AN100" s="350" t="str">
        <f t="shared" si="1"/>
        <v>DE4GNR_BO_NGAS_E-80</v>
      </c>
    </row>
    <row r="101" spans="2:40" ht="12.75" customHeight="1">
      <c r="B101" s="332" t="str">
        <f>"ET"&amp;RIGHT(E101,3)&amp;RIGHT(C101,3)&amp;LEFT(C101,2)&amp;"1E"</f>
        <v>ETHFO-38GN1E</v>
      </c>
      <c r="C101" s="333" t="s">
        <v>1744</v>
      </c>
      <c r="D101" s="340" t="s">
        <v>2220</v>
      </c>
      <c r="E101" s="346" t="s">
        <v>29</v>
      </c>
      <c r="F101" s="340" t="s">
        <v>2231</v>
      </c>
      <c r="G101" s="334" t="s">
        <v>564</v>
      </c>
      <c r="H101" s="335">
        <f t="shared" si="6"/>
        <v>0.38</v>
      </c>
      <c r="I101" s="336" t="str">
        <f>IF(INDEX(ELC_TechsR_DHC!$C$3:$AM$138,MATCH($AL101,ELC_TechsR_DHC!$B$3:$B$138,0),MATCH(I$48,ELC_TechsR_DHC!$C$1:$Q$1,0)) &gt; 0, INDEX(ELC_TechsR_DHC!$C$3:$AM$138,MATCH($AL101,ELC_TechsR_DHC!$B$3:$B$138,0),MATCH(I$48,ELC_TechsR_DHC!$C$1:$Q$1,0)), "" )</f>
        <v/>
      </c>
      <c r="J101" s="336">
        <f>IF(INDEX(ELC_TechsR_DHC!$C$3:$AM$138,MATCH($AL101,ELC_TechsR_DHC!$B$3:$B$138,0),MATCH(J$48,ELC_TechsR_DHC!$C$1:$Q$1,0)) &gt; 0, INDEX(ELC_TechsR_DHC!$C$3:$AM$138,MATCH($AL101,ELC_TechsR_DHC!$B$3:$B$138,0),MATCH(J$48,ELC_TechsR_DHC!$C$1:$Q$1,0)), "" )</f>
        <v>0.58823529411764697</v>
      </c>
      <c r="K101" s="336">
        <f>IF(INDEX(ELC_TechsR_DHC!$C$3:$AM$138,MATCH($AL101,ELC_TechsR_DHC!$B$3:$B$138,0),MATCH(K$48,ELC_TechsR_DHC!$C$1:$Q$1,0)) &gt; 0, INDEX(ELC_TechsR_DHC!$C$3:$AM$138,MATCH($AL101,ELC_TechsR_DHC!$B$3:$B$138,0),MATCH(K$48,ELC_TechsR_DHC!$C$1:$Q$1,0)), "" )</f>
        <v>0.15</v>
      </c>
      <c r="L101" s="332">
        <f>INDEX('15'!$C$3:$AS$240,MATCH($AN101,'15'!$C$3:$C$240,0),MATCH(L$48,'15'!$C$4:$AS$4,0))</f>
        <v>348.5</v>
      </c>
      <c r="M101" s="332">
        <f>INDEX('15'!$C$3:$AS$240,MATCH($AN101,'15'!$C$3:$C$240,0),MATCH(M$48,'15'!$C$4:$AS$4,0))</f>
        <v>348.5</v>
      </c>
      <c r="N101" s="332">
        <f>INDEX('15'!$C$3:$AS$240,MATCH($AN101,'15'!$C$3:$C$240,0),MATCH(N$48,'15'!$C$4:$AS$4,0))</f>
        <v>348.5</v>
      </c>
      <c r="O101" s="332">
        <f>INDEX('15'!$C$3:$AS$240,MATCH($AN101,'15'!$C$3:$C$240,0),MATCH(O$48,'15'!$C$4:$AS$4,0))</f>
        <v>348.5</v>
      </c>
      <c r="P101" s="332">
        <f>INDEX('15'!$C$3:$AS$240,MATCH($AN101,'15'!$C$3:$C$240,0),MATCH(P$48,'15'!$C$4:$AS$4,0))</f>
        <v>0</v>
      </c>
      <c r="Q101" s="332">
        <f>INDEX('15'!$C$3:$AS$240,MATCH($AN101,'15'!$C$3:$C$240,0),MATCH(Q$48,'15'!$C$4:$AS$4,0))</f>
        <v>0</v>
      </c>
      <c r="R101" s="332">
        <f>INDEX('15'!$C$3:$AS$240,MATCH($AN101,'15'!$C$3:$C$240,0),MATCH(R$48,'15'!$C$4:$AS$4,0))</f>
        <v>0</v>
      </c>
      <c r="S101" s="332">
        <f>INDEX('15'!$C$3:$AS$240,MATCH($AN101,'15'!$C$3:$C$240,0),MATCH(S$48,'15'!$C$4:$AS$4,0))</f>
        <v>0</v>
      </c>
      <c r="T101" s="340"/>
      <c r="U101" s="340"/>
      <c r="V101" s="337">
        <f>INDEX(ELC_TechsR_DHC!$C$3:$AM$138,MATCH($AL101,ELC_TechsR_DHC!$B$3:$B$138,0),MATCH(V$48,ELC_TechsR_DHC!$C$2:$AM$2,0))/7.45</f>
        <v>0.9</v>
      </c>
      <c r="W101" s="337">
        <f>INDEX(ELC_TechsR_DHC!$C$3:$AM$138,MATCH($AL101,ELC_TechsR_DHC!$B$3:$B$138,0),MATCH(W$48,ELC_TechsR_DHC!$C$2:$AM$2,0))/7.45</f>
        <v>0.03</v>
      </c>
      <c r="X101" s="337">
        <f>INDEX(ELC_TechsR_DHC!$C$3:$AM$138,MATCH($AL101,ELC_TechsR_DHC!$B$3:$B$138,0),MATCH(X$48,ELC_TechsR_DHC!$C$2:$AM$2,0))/7.45</f>
        <v>1.25</v>
      </c>
      <c r="Y101" s="338">
        <f>INDEX(ELC_TechsR_DHC!$C$3:$AM$138,MATCH($AL101,ELC_TechsR_DHC!$B$3:$B$138,0),MATCH(Y$48,ELC_TechsR_DHC!$C$2:$AM$2,0))</f>
        <v>3.1536000000000002E-2</v>
      </c>
      <c r="Z101" s="335">
        <f>INDEX(ELC_TechsR_DHC!$C$3:$AM$138,MATCH($AL101,ELC_TechsR_DHC!$B$3:$B$138,0),MATCH($Z$48,ELC_TechsR_DHC!$C$2:$AM$2,0))</f>
        <v>0.97</v>
      </c>
      <c r="AA101" s="340"/>
      <c r="AB101" s="340">
        <v>1</v>
      </c>
      <c r="AC101"/>
      <c r="AD101"/>
      <c r="AE101"/>
      <c r="AF101"/>
      <c r="AG101"/>
      <c r="AH101"/>
      <c r="AI101" s="350"/>
      <c r="AJ101" s="350" t="s">
        <v>2224</v>
      </c>
      <c r="AK101" s="350"/>
      <c r="AL101" s="351" t="str">
        <f>AL104</f>
        <v>ECEXNGADHCN1</v>
      </c>
      <c r="AM101" s="350"/>
      <c r="AN101" s="350" t="str">
        <f t="shared" si="1"/>
        <v>DE4GNR_CC_FUELOIL_CND_E-38</v>
      </c>
    </row>
    <row r="102" spans="2:40" ht="12.75" customHeight="1">
      <c r="B102" s="332" t="str">
        <f>"ER"&amp;RIGHT(E102,3)&amp;RIGHT(C102,3)&amp;LEFT(C102,2)&amp;"1E"</f>
        <v>ERSNG-18GN1E</v>
      </c>
      <c r="C102" s="333" t="s">
        <v>1740</v>
      </c>
      <c r="D102" s="346" t="s">
        <v>2220</v>
      </c>
      <c r="E102" s="346" t="s">
        <v>2207</v>
      </c>
      <c r="F102" s="340" t="s">
        <v>2231</v>
      </c>
      <c r="G102" s="334" t="s">
        <v>564</v>
      </c>
      <c r="H102" s="335">
        <f t="shared" si="6"/>
        <v>0.18</v>
      </c>
      <c r="I102" s="336">
        <f>IF(INDEX(ELC_TechsR_DHC!$C$3:$AM$138,MATCH($AL102,ELC_TechsR_DHC!$B$3:$B$138,0),MATCH(I$48,ELC_TechsR_DHC!$C$1:$Q$1,0)) &gt; 0, INDEX(ELC_TechsR_DHC!$C$3:$AM$138,MATCH($AL102,ELC_TechsR_DHC!$B$3:$B$138,0),MATCH(I$48,ELC_TechsR_DHC!$C$1:$Q$1,0)), "" )</f>
        <v>0.83333333333333304</v>
      </c>
      <c r="J102" s="336" t="str">
        <f>IF(INDEX(ELC_TechsR_DHC!$C$3:$AM$138,MATCH($AL102,ELC_TechsR_DHC!$B$3:$B$138,0),MATCH(J$48,ELC_TechsR_DHC!$C$1:$Q$1,0)) &gt; 0, INDEX(ELC_TechsR_DHC!$C$3:$AM$138,MATCH($AL102,ELC_TechsR_DHC!$B$3:$B$138,0),MATCH(J$48,ELC_TechsR_DHC!$C$1:$Q$1,0)), "" )</f>
        <v/>
      </c>
      <c r="K102" s="336" t="str">
        <f>IF(INDEX(ELC_TechsR_DHC!$C$3:$AM$138,MATCH($AL102,ELC_TechsR_DHC!$B$3:$B$138,0),MATCH(K$48,ELC_TechsR_DHC!$C$1:$Q$1,0)) &gt; 0, INDEX(ELC_TechsR_DHC!$C$3:$AM$138,MATCH($AL102,ELC_TechsR_DHC!$B$3:$B$138,0),MATCH(K$48,ELC_TechsR_DHC!$C$1:$Q$1,0)), "" )</f>
        <v/>
      </c>
      <c r="L102" s="332">
        <f>INDEX('15'!$C$3:$AS$240,MATCH($AN102,'15'!$C$3:$C$240,0),MATCH(L$48,'15'!$C$4:$AS$4,0))</f>
        <v>36</v>
      </c>
      <c r="M102" s="332">
        <f>INDEX('15'!$C$3:$AS$240,MATCH($AN102,'15'!$C$3:$C$240,0),MATCH(M$48,'15'!$C$4:$AS$4,0))</f>
        <v>36</v>
      </c>
      <c r="N102" s="332">
        <f>INDEX('15'!$C$3:$AS$240,MATCH($AN102,'15'!$C$3:$C$240,0),MATCH(N$48,'15'!$C$4:$AS$4,0))</f>
        <v>36</v>
      </c>
      <c r="O102" s="332">
        <f>INDEX('15'!$C$3:$AS$240,MATCH($AN102,'15'!$C$3:$C$240,0),MATCH(O$48,'15'!$C$4:$AS$4,0))</f>
        <v>0</v>
      </c>
      <c r="P102" s="332">
        <f>INDEX('15'!$C$3:$AS$240,MATCH($AN102,'15'!$C$3:$C$240,0),MATCH(P$48,'15'!$C$4:$AS$4,0))</f>
        <v>0</v>
      </c>
      <c r="Q102" s="332">
        <f>INDEX('15'!$C$3:$AS$240,MATCH($AN102,'15'!$C$3:$C$240,0),MATCH(Q$48,'15'!$C$4:$AS$4,0))</f>
        <v>0</v>
      </c>
      <c r="R102" s="332">
        <f>INDEX('15'!$C$3:$AS$240,MATCH($AN102,'15'!$C$3:$C$240,0),MATCH(R$48,'15'!$C$4:$AS$4,0))</f>
        <v>0</v>
      </c>
      <c r="S102" s="332">
        <f>INDEX('15'!$C$3:$AS$240,MATCH($AN102,'15'!$C$3:$C$240,0),MATCH(S$48,'15'!$C$4:$AS$4,0))</f>
        <v>0</v>
      </c>
      <c r="T102" s="340"/>
      <c r="U102" s="340"/>
      <c r="V102" s="337">
        <f>INDEX(ELC_TechsR_DHC!$C$3:$AM$138,MATCH($AL102,ELC_TechsR_DHC!$B$3:$B$138,0),MATCH(V$48,ELC_TechsR_DHC!$C$2:$AM$2,0))/7.45</f>
        <v>1.3</v>
      </c>
      <c r="W102" s="337">
        <f>INDEX(ELC_TechsR_DHC!$C$3:$AM$138,MATCH($AL102,ELC_TechsR_DHC!$B$3:$B$138,0),MATCH(W$48,ELC_TechsR_DHC!$C$2:$AM$2,0))/7.45</f>
        <v>0.03</v>
      </c>
      <c r="X102" s="337">
        <f>INDEX(ELC_TechsR_DHC!$C$3:$AM$138,MATCH($AL102,ELC_TechsR_DHC!$B$3:$B$138,0),MATCH(X$48,ELC_TechsR_DHC!$C$2:$AM$2,0))/7.45</f>
        <v>1.25</v>
      </c>
      <c r="Y102" s="338">
        <f>INDEX(ELC_TechsR_DHC!$C$3:$AM$138,MATCH($AL102,ELC_TechsR_DHC!$B$3:$B$138,0),MATCH(Y$48,ELC_TechsR_DHC!$C$2:$AM$2,0))</f>
        <v>3.1536000000000002E-2</v>
      </c>
      <c r="Z102" s="335">
        <f>INDEX(ELC_TechsR_DHC!$C$3:$AM$138,MATCH($AL102,ELC_TechsR_DHC!$B$3:$B$138,0),MATCH($Z$48,ELC_TechsR_DHC!$C$2:$AM$2,0))</f>
        <v>0.97</v>
      </c>
      <c r="AA102" s="340"/>
      <c r="AB102" s="340">
        <v>1</v>
      </c>
      <c r="AC102"/>
      <c r="AD102"/>
      <c r="AE102"/>
      <c r="AF102"/>
      <c r="AG102"/>
      <c r="AH102"/>
      <c r="AJ102" s="350" t="s">
        <v>2224</v>
      </c>
      <c r="AL102" s="351" t="str">
        <f>AL59</f>
        <v>ECBPNGADHCN4</v>
      </c>
      <c r="AN102" s="68" t="str">
        <f t="shared" si="1"/>
        <v>DE4GNR_CC_NGAS_BP_E-18</v>
      </c>
    </row>
    <row r="103" spans="2:40" ht="12.75" customHeight="1">
      <c r="B103" s="332" t="str">
        <f>"ET"&amp;RIGHT(E103,3)&amp;RIGHT(C103,3)&amp;LEFT(C103,2)&amp;"1E"</f>
        <v>ETSNG-53GN1E</v>
      </c>
      <c r="C103" s="333" t="s">
        <v>1735</v>
      </c>
      <c r="D103" s="346" t="s">
        <v>2220</v>
      </c>
      <c r="E103" s="346" t="str">
        <f>INDEX($C$51:$AP$92,MATCH($C103,$C$51:$C$92,0),3)</f>
        <v>ELCNGA, ELCSNG</v>
      </c>
      <c r="F103" s="340" t="s">
        <v>2231</v>
      </c>
      <c r="G103" s="334" t="s">
        <v>564</v>
      </c>
      <c r="H103" s="335">
        <f t="shared" si="6"/>
        <v>0.53</v>
      </c>
      <c r="I103" s="336">
        <f>IF(INDEX(ELC_TechsR_DHC!$C$3:$AM$138,MATCH($AL103,ELC_TechsR_DHC!$B$3:$B$138,0),MATCH(I$48,ELC_TechsR_DHC!$C$1:$Q$1,0)) &gt; 0, INDEX(ELC_TechsR_DHC!$C$3:$AM$138,MATCH($AL103,ELC_TechsR_DHC!$B$3:$B$138,0),MATCH(I$48,ELC_TechsR_DHC!$C$1:$Q$1,0)), "" )</f>
        <v>0.83333333333333304</v>
      </c>
      <c r="J103" s="336" t="str">
        <f>IF(INDEX(ELC_TechsR_DHC!$C$3:$AM$138,MATCH($AL103,ELC_TechsR_DHC!$B$3:$B$138,0),MATCH(J$48,ELC_TechsR_DHC!$C$1:$Q$1,0)) &gt; 0, INDEX(ELC_TechsR_DHC!$C$3:$AM$138,MATCH($AL103,ELC_TechsR_DHC!$B$3:$B$138,0),MATCH(J$48,ELC_TechsR_DHC!$C$1:$Q$1,0)), "" )</f>
        <v/>
      </c>
      <c r="K103" s="336" t="str">
        <f>IF(INDEX(ELC_TechsR_DHC!$C$3:$AM$138,MATCH($AL103,ELC_TechsR_DHC!$B$3:$B$138,0),MATCH(K$48,ELC_TechsR_DHC!$C$1:$Q$1,0)) &gt; 0, INDEX(ELC_TechsR_DHC!$C$3:$AM$138,MATCH($AL103,ELC_TechsR_DHC!$B$3:$B$138,0),MATCH(K$48,ELC_TechsR_DHC!$C$1:$Q$1,0)), "" )</f>
        <v/>
      </c>
      <c r="L103" s="332">
        <f>INDEX('15'!$C$3:$AS$240,MATCH($AN103,'15'!$C$3:$C$240,0),MATCH(L$48,'15'!$C$4:$AS$4,0))</f>
        <v>3221.7</v>
      </c>
      <c r="M103" s="332">
        <f>INDEX('15'!$C$3:$AS$240,MATCH($AN103,'15'!$C$3:$C$240,0),MATCH(M$48,'15'!$C$4:$AS$4,0))</f>
        <v>3275.4</v>
      </c>
      <c r="N103" s="332">
        <f>INDEX('15'!$C$3:$AS$240,MATCH($AN103,'15'!$C$3:$C$240,0),MATCH(N$48,'15'!$C$4:$AS$4,0))</f>
        <v>3250.4</v>
      </c>
      <c r="O103" s="332">
        <f>INDEX('15'!$C$3:$AS$240,MATCH($AN103,'15'!$C$3:$C$240,0),MATCH(O$48,'15'!$C$4:$AS$4,0))</f>
        <v>2604.1999999999998</v>
      </c>
      <c r="P103" s="332">
        <f>INDEX('15'!$C$3:$AS$240,MATCH($AN103,'15'!$C$3:$C$240,0),MATCH(P$48,'15'!$C$4:$AS$4,0))</f>
        <v>986.9</v>
      </c>
      <c r="Q103" s="332">
        <f>INDEX('15'!$C$3:$AS$240,MATCH($AN103,'15'!$C$3:$C$240,0),MATCH(Q$48,'15'!$C$4:$AS$4,0))</f>
        <v>226.6</v>
      </c>
      <c r="R103" s="332">
        <f>INDEX('15'!$C$3:$AS$240,MATCH($AN103,'15'!$C$3:$C$240,0),MATCH(R$48,'15'!$C$4:$AS$4,0))</f>
        <v>0</v>
      </c>
      <c r="S103" s="332">
        <f>INDEX('15'!$C$3:$AS$240,MATCH($AN103,'15'!$C$3:$C$240,0),MATCH(S$48,'15'!$C$4:$AS$4,0))</f>
        <v>0</v>
      </c>
      <c r="T103" s="340"/>
      <c r="U103" s="340"/>
      <c r="V103" s="337">
        <f>INDEX(ELC_TechsR_DHC!$C$3:$AM$138,MATCH($AL103,ELC_TechsR_DHC!$B$3:$B$138,0),MATCH(V$48,ELC_TechsR_DHC!$C$2:$AM$2,0))/7.45</f>
        <v>1.3</v>
      </c>
      <c r="W103" s="337">
        <f>INDEX(ELC_TechsR_DHC!$C$3:$AM$138,MATCH($AL103,ELC_TechsR_DHC!$B$3:$B$138,0),MATCH(W$48,ELC_TechsR_DHC!$C$2:$AM$2,0))/7.45</f>
        <v>0.03</v>
      </c>
      <c r="X103" s="337">
        <f>INDEX(ELC_TechsR_DHC!$C$3:$AM$138,MATCH($AL103,ELC_TechsR_DHC!$B$3:$B$138,0),MATCH(X$48,ELC_TechsR_DHC!$C$2:$AM$2,0))/7.45</f>
        <v>1.25</v>
      </c>
      <c r="Y103" s="338">
        <f>INDEX(ELC_TechsR_DHC!$C$3:$AM$138,MATCH($AL103,ELC_TechsR_DHC!$B$3:$B$138,0),MATCH(Y$48,ELC_TechsR_DHC!$C$2:$AM$2,0))</f>
        <v>3.1536000000000002E-2</v>
      </c>
      <c r="Z103" s="335">
        <f>INDEX(ELC_TechsR_DHC!$C$3:$AM$138,MATCH($AL103,ELC_TechsR_DHC!$B$3:$B$138,0),MATCH($Z$48,ELC_TechsR_DHC!$C$2:$AM$2,0))</f>
        <v>0.97</v>
      </c>
      <c r="AA103" s="340"/>
      <c r="AB103" s="346">
        <v>1</v>
      </c>
      <c r="AC103"/>
      <c r="AD103"/>
      <c r="AE103"/>
      <c r="AF103"/>
      <c r="AG103"/>
      <c r="AH103"/>
      <c r="AJ103" s="350" t="s">
        <v>2224</v>
      </c>
      <c r="AL103" s="351" t="str">
        <f t="shared" si="7"/>
        <v>ECBPNGADHCN4</v>
      </c>
      <c r="AN103" s="68" t="str">
        <f t="shared" si="1"/>
        <v>DE4GNR_CC_NGAS_BP_E-53</v>
      </c>
    </row>
    <row r="104" spans="2:40" ht="12.75" customHeight="1">
      <c r="B104" s="332" t="str">
        <f>"ET"&amp;RIGHT(E104,3)&amp;RIGHT(C104,3)&amp;LEFT(C104,2)&amp;"2E"</f>
        <v>ETSNG-43GN2E</v>
      </c>
      <c r="C104" s="333" t="s">
        <v>1726</v>
      </c>
      <c r="D104" s="340" t="s">
        <v>2220</v>
      </c>
      <c r="E104" s="346" t="s">
        <v>2207</v>
      </c>
      <c r="F104" s="340" t="s">
        <v>2231</v>
      </c>
      <c r="G104" s="334" t="s">
        <v>564</v>
      </c>
      <c r="H104" s="335">
        <f t="shared" si="6"/>
        <v>0.43</v>
      </c>
      <c r="I104" s="336" t="str">
        <f>IF(INDEX(ELC_TechsR_DHC!$C$3:$AM$138,MATCH($AL104,ELC_TechsR_DHC!$B$3:$B$138,0),MATCH(I$48,ELC_TechsR_DHC!$C$1:$Q$1,0)) &gt; 0, INDEX(ELC_TechsR_DHC!$C$3:$AM$138,MATCH($AL104,ELC_TechsR_DHC!$B$3:$B$138,0),MATCH(I$48,ELC_TechsR_DHC!$C$1:$Q$1,0)), "" )</f>
        <v/>
      </c>
      <c r="J104" s="336">
        <f>IF(INDEX(ELC_TechsR_DHC!$C$3:$AM$138,MATCH($AL104,ELC_TechsR_DHC!$B$3:$B$138,0),MATCH(J$48,ELC_TechsR_DHC!$C$1:$Q$1,0)) &gt; 0, INDEX(ELC_TechsR_DHC!$C$3:$AM$138,MATCH($AL104,ELC_TechsR_DHC!$B$3:$B$138,0),MATCH(J$48,ELC_TechsR_DHC!$C$1:$Q$1,0)), "" )</f>
        <v>0.58823529411764697</v>
      </c>
      <c r="K104" s="336">
        <f>IF(INDEX(ELC_TechsR_DHC!$C$3:$AM$138,MATCH($AL104,ELC_TechsR_DHC!$B$3:$B$138,0),MATCH(K$48,ELC_TechsR_DHC!$C$1:$Q$1,0)) &gt; 0, INDEX(ELC_TechsR_DHC!$C$3:$AM$138,MATCH($AL104,ELC_TechsR_DHC!$B$3:$B$138,0),MATCH(K$48,ELC_TechsR_DHC!$C$1:$Q$1,0)), "" )</f>
        <v>0.15</v>
      </c>
      <c r="L104" s="332">
        <f>INDEX('15'!$C$3:$AS$240,MATCH($AN104,'15'!$C$3:$C$240,0),MATCH(L$48,'15'!$C$4:$AS$4,0))</f>
        <v>823</v>
      </c>
      <c r="M104" s="332">
        <f>INDEX('15'!$C$3:$AS$240,MATCH($AN104,'15'!$C$3:$C$240,0),MATCH(M$48,'15'!$C$4:$AS$4,0))</f>
        <v>823</v>
      </c>
      <c r="N104" s="332">
        <f>INDEX('15'!$C$3:$AS$240,MATCH($AN104,'15'!$C$3:$C$240,0),MATCH(N$48,'15'!$C$4:$AS$4,0))</f>
        <v>823</v>
      </c>
      <c r="O104" s="332">
        <f>INDEX('15'!$C$3:$AS$240,MATCH($AN104,'15'!$C$3:$C$240,0),MATCH(O$48,'15'!$C$4:$AS$4,0))</f>
        <v>823</v>
      </c>
      <c r="P104" s="332">
        <f>INDEX('15'!$C$3:$AS$240,MATCH($AN104,'15'!$C$3:$C$240,0),MATCH(P$48,'15'!$C$4:$AS$4,0))</f>
        <v>0</v>
      </c>
      <c r="Q104" s="332">
        <f>INDEX('15'!$C$3:$AS$240,MATCH($AN104,'15'!$C$3:$C$240,0),MATCH(Q$48,'15'!$C$4:$AS$4,0))</f>
        <v>0</v>
      </c>
      <c r="R104" s="332">
        <f>INDEX('15'!$C$3:$AS$240,MATCH($AN104,'15'!$C$3:$C$240,0),MATCH(R$48,'15'!$C$4:$AS$4,0))</f>
        <v>0</v>
      </c>
      <c r="S104" s="332">
        <f>INDEX('15'!$C$3:$AS$240,MATCH($AN104,'15'!$C$3:$C$240,0),MATCH(S$48,'15'!$C$4:$AS$4,0))</f>
        <v>0</v>
      </c>
      <c r="T104" s="340"/>
      <c r="U104" s="340"/>
      <c r="V104" s="337">
        <f>INDEX(ELC_TechsR_DHC!$C$3:$AM$138,MATCH($AL104,ELC_TechsR_DHC!$B$3:$B$138,0),MATCH(V$48,ELC_TechsR_DHC!$C$2:$AM$2,0))/7.45</f>
        <v>0.9</v>
      </c>
      <c r="W104" s="337">
        <f>INDEX(ELC_TechsR_DHC!$C$3:$AM$138,MATCH($AL104,ELC_TechsR_DHC!$B$3:$B$138,0),MATCH(W$48,ELC_TechsR_DHC!$C$2:$AM$2,0))/7.45</f>
        <v>0.03</v>
      </c>
      <c r="X104" s="337">
        <f>INDEX(ELC_TechsR_DHC!$C$3:$AM$138,MATCH($AL104,ELC_TechsR_DHC!$B$3:$B$138,0),MATCH(X$48,ELC_TechsR_DHC!$C$2:$AM$2,0))/7.45</f>
        <v>1.25</v>
      </c>
      <c r="Y104" s="338">
        <f>INDEX(ELC_TechsR_DHC!$C$3:$AM$138,MATCH($AL104,ELC_TechsR_DHC!$B$3:$B$138,0),MATCH(Y$48,ELC_TechsR_DHC!$C$2:$AM$2,0))</f>
        <v>3.1536000000000002E-2</v>
      </c>
      <c r="Z104" s="335">
        <f>INDEX(ELC_TechsR_DHC!$C$3:$AM$138,MATCH($AL104,ELC_TechsR_DHC!$B$3:$B$138,0),MATCH($Z$48,ELC_TechsR_DHC!$C$2:$AM$2,0))</f>
        <v>0.97</v>
      </c>
      <c r="AA104" s="340"/>
      <c r="AB104" s="340">
        <v>1</v>
      </c>
      <c r="AC104"/>
      <c r="AD104"/>
      <c r="AE104"/>
      <c r="AF104"/>
      <c r="AG104"/>
      <c r="AH104"/>
      <c r="AJ104" s="350" t="s">
        <v>2224</v>
      </c>
      <c r="AL104" s="351" t="str">
        <f>AL60</f>
        <v>ECEXNGADHCN1</v>
      </c>
      <c r="AN104" s="68" t="str">
        <f t="shared" si="1"/>
        <v>DE4GNR_CC_NGAS_CND_E-43</v>
      </c>
    </row>
    <row r="105" spans="2:40" ht="12.75" customHeight="1">
      <c r="B105" s="332" t="str">
        <f>"ER"&amp;RIGHT(E105,3)&amp;RIGHT(C105,3)&amp;LEFT(C105,2)&amp;"1E"</f>
        <v>ERSNG-57GN1E</v>
      </c>
      <c r="C105" s="333" t="s">
        <v>1717</v>
      </c>
      <c r="D105" s="346" t="s">
        <v>2220</v>
      </c>
      <c r="E105" s="346" t="s">
        <v>2207</v>
      </c>
      <c r="F105" s="340" t="s">
        <v>2231</v>
      </c>
      <c r="G105" s="334" t="s">
        <v>564</v>
      </c>
      <c r="H105" s="335">
        <f t="shared" si="6"/>
        <v>0.56999999999999995</v>
      </c>
      <c r="I105" s="336" t="str">
        <f>IF(INDEX(ELC_TechsR_DHC!$C$3:$AM$138,MATCH($AL105,ELC_TechsR_DHC!$B$3:$B$138,0),MATCH(I$48,ELC_TechsR_DHC!$C$1:$Q$1,0)) &gt; 0, INDEX(ELC_TechsR_DHC!$C$3:$AM$138,MATCH($AL105,ELC_TechsR_DHC!$B$3:$B$138,0),MATCH(I$48,ELC_TechsR_DHC!$C$1:$Q$1,0)), "" )</f>
        <v/>
      </c>
      <c r="J105" s="336">
        <f>IF(INDEX(ELC_TechsR_DHC!$C$3:$AM$138,MATCH($AL105,ELC_TechsR_DHC!$B$3:$B$138,0),MATCH(J$48,ELC_TechsR_DHC!$C$1:$Q$1,0)) &gt; 0, INDEX(ELC_TechsR_DHC!$C$3:$AM$138,MATCH($AL105,ELC_TechsR_DHC!$B$3:$B$138,0),MATCH(J$48,ELC_TechsR_DHC!$C$1:$Q$1,0)), "" )</f>
        <v>0.58823529411764697</v>
      </c>
      <c r="K105" s="336">
        <f>IF(INDEX(ELC_TechsR_DHC!$C$3:$AM$138,MATCH($AL105,ELC_TechsR_DHC!$B$3:$B$138,0),MATCH(K$48,ELC_TechsR_DHC!$C$1:$Q$1,0)) &gt; 0, INDEX(ELC_TechsR_DHC!$C$3:$AM$138,MATCH($AL105,ELC_TechsR_DHC!$B$3:$B$138,0),MATCH(K$48,ELC_TechsR_DHC!$C$1:$Q$1,0)), "" )</f>
        <v>0.15</v>
      </c>
      <c r="L105" s="332">
        <f>INDEX('15'!$C$3:$AS$240,MATCH($AN105,'15'!$C$3:$C$240,0),MATCH(L$48,'15'!$C$4:$AS$4,0))</f>
        <v>1760</v>
      </c>
      <c r="M105" s="332">
        <f>INDEX('15'!$C$3:$AS$240,MATCH($AN105,'15'!$C$3:$C$240,0),MATCH(M$48,'15'!$C$4:$AS$4,0))</f>
        <v>1854.6</v>
      </c>
      <c r="N105" s="332">
        <f>INDEX('15'!$C$3:$AS$240,MATCH($AN105,'15'!$C$3:$C$240,0),MATCH(N$48,'15'!$C$4:$AS$4,0))</f>
        <v>1854.6</v>
      </c>
      <c r="O105" s="332">
        <f>INDEX('15'!$C$3:$AS$240,MATCH($AN105,'15'!$C$3:$C$240,0),MATCH(O$48,'15'!$C$4:$AS$4,0))</f>
        <v>1501.6</v>
      </c>
      <c r="P105" s="332">
        <f>INDEX('15'!$C$3:$AS$240,MATCH($AN105,'15'!$C$3:$C$240,0),MATCH(P$48,'15'!$C$4:$AS$4,0))</f>
        <v>1501.6</v>
      </c>
      <c r="Q105" s="332">
        <f>INDEX('15'!$C$3:$AS$240,MATCH($AN105,'15'!$C$3:$C$240,0),MATCH(Q$48,'15'!$C$4:$AS$4,0))</f>
        <v>1501.6</v>
      </c>
      <c r="R105" s="332">
        <f>INDEX('15'!$C$3:$AS$240,MATCH($AN105,'15'!$C$3:$C$240,0),MATCH(R$48,'15'!$C$4:$AS$4,0))</f>
        <v>0</v>
      </c>
      <c r="S105" s="332">
        <f>INDEX('15'!$C$3:$AS$240,MATCH($AN105,'15'!$C$3:$C$240,0),MATCH(S$48,'15'!$C$4:$AS$4,0))</f>
        <v>0</v>
      </c>
      <c r="V105" s="337">
        <f>INDEX(ELC_TechsR_DHC!$C$3:$AM$138,MATCH($AL105,ELC_TechsR_DHC!$B$3:$B$138,0),MATCH(V$48,ELC_TechsR_DHC!$C$2:$AM$2,0))/7.45</f>
        <v>0.9</v>
      </c>
      <c r="W105" s="337">
        <f>INDEX(ELC_TechsR_DHC!$C$3:$AM$138,MATCH($AL105,ELC_TechsR_DHC!$B$3:$B$138,0),MATCH(W$48,ELC_TechsR_DHC!$C$2:$AM$2,0))/7.45</f>
        <v>0.03</v>
      </c>
      <c r="X105" s="337">
        <f>INDEX(ELC_TechsR_DHC!$C$3:$AM$138,MATCH($AL105,ELC_TechsR_DHC!$B$3:$B$138,0),MATCH(X$48,ELC_TechsR_DHC!$C$2:$AM$2,0))/7.45</f>
        <v>1.25</v>
      </c>
      <c r="Y105" s="338">
        <f>INDEX(ELC_TechsR_DHC!$C$3:$AM$138,MATCH($AL105,ELC_TechsR_DHC!$B$3:$B$138,0),MATCH(Y$48,ELC_TechsR_DHC!$C$2:$AM$2,0))</f>
        <v>3.1536000000000002E-2</v>
      </c>
      <c r="Z105" s="335">
        <f>INDEX(ELC_TechsR_DHC!$C$3:$AM$138,MATCH($AL105,ELC_TechsR_DHC!$B$3:$B$138,0),MATCH($Z$48,ELC_TechsR_DHC!$C$2:$AM$2,0))</f>
        <v>0.97</v>
      </c>
      <c r="AB105" s="340">
        <v>1</v>
      </c>
      <c r="AC105"/>
      <c r="AD105"/>
      <c r="AE105"/>
      <c r="AF105"/>
      <c r="AG105"/>
      <c r="AH105"/>
      <c r="AJ105" s="350" t="s">
        <v>2224</v>
      </c>
      <c r="AL105" s="351" t="str">
        <f>AL61</f>
        <v>ECEXNGADHCN1</v>
      </c>
      <c r="AN105" s="68" t="str">
        <f t="shared" si="1"/>
        <v>DE4GNR_CC_NGAS_CND_E-57</v>
      </c>
    </row>
    <row r="106" spans="2:40" ht="12.75" customHeight="1">
      <c r="B106" s="332" t="str">
        <f>"ET"&amp;RIGHT(E106,3)&amp;RIGHT(C106,3)&amp;LEFT(C106,2)&amp;"1E"</f>
        <v>ETBGA-45GN1E</v>
      </c>
      <c r="C106" s="333" t="s">
        <v>1672</v>
      </c>
      <c r="D106" s="346" t="s">
        <v>2220</v>
      </c>
      <c r="E106" s="346" t="str">
        <f>INDEX($C$51:$AP$92,MATCH($C106,$C$51:$C$92,0),3)</f>
        <v>ELCBGA</v>
      </c>
      <c r="F106" s="340" t="str">
        <f>INDEX($C$51:$AP$92,MATCH($C106,$C$51:$C$92,0),4)</f>
        <v>ELCC, HETC</v>
      </c>
      <c r="G106" s="334" t="s">
        <v>564</v>
      </c>
      <c r="H106" s="335">
        <f t="shared" si="6"/>
        <v>0.45</v>
      </c>
      <c r="I106" s="336">
        <f>IF(INDEX(ELC_TechsR_DHC!$C$3:$AM$138,MATCH($AL106,ELC_TechsR_DHC!$B$3:$B$138,0),MATCH(I$48,ELC_TechsR_DHC!$C$1:$Q$1,0)) &gt; 0, INDEX(ELC_TechsR_DHC!$C$3:$AM$138,MATCH($AL106,ELC_TechsR_DHC!$B$3:$B$138,0),MATCH(I$48,ELC_TechsR_DHC!$C$1:$Q$1,0)), "" )</f>
        <v>1.2195121951219501</v>
      </c>
      <c r="J106" s="336" t="str">
        <f>IF(INDEX(ELC_TechsR_DHC!$C$3:$AM$138,MATCH($AL106,ELC_TechsR_DHC!$B$3:$B$138,0),MATCH(J$48,ELC_TechsR_DHC!$C$1:$Q$1,0)) &gt; 0, INDEX(ELC_TechsR_DHC!$C$3:$AM$138,MATCH($AL106,ELC_TechsR_DHC!$B$3:$B$138,0),MATCH(J$48,ELC_TechsR_DHC!$C$1:$Q$1,0)), "" )</f>
        <v/>
      </c>
      <c r="K106" s="336" t="str">
        <f>IF(INDEX(ELC_TechsR_DHC!$C$3:$AM$138,MATCH($AL106,ELC_TechsR_DHC!$B$3:$B$138,0),MATCH(K$48,ELC_TechsR_DHC!$C$1:$Q$1,0)) &gt; 0, INDEX(ELC_TechsR_DHC!$C$3:$AM$138,MATCH($AL106,ELC_TechsR_DHC!$B$3:$B$138,0),MATCH(K$48,ELC_TechsR_DHC!$C$1:$Q$1,0)), "" )</f>
        <v/>
      </c>
      <c r="L106" s="332">
        <f>INDEX('15'!$C$3:$AS$240,MATCH($AN106,'15'!$C$3:$C$240,0),MATCH(L$48,'15'!$C$4:$AS$4,0))</f>
        <v>42</v>
      </c>
      <c r="M106" s="332">
        <f>INDEX('15'!$C$3:$AS$240,MATCH($AN106,'15'!$C$3:$C$240,0),MATCH(M$48,'15'!$C$4:$AS$4,0))</f>
        <v>42</v>
      </c>
      <c r="N106" s="332">
        <f>INDEX('15'!$C$3:$AS$240,MATCH($AN106,'15'!$C$3:$C$240,0),MATCH(N$48,'15'!$C$4:$AS$4,0))</f>
        <v>44.62</v>
      </c>
      <c r="O106" s="332">
        <f>INDEX('15'!$C$3:$AS$240,MATCH($AN106,'15'!$C$3:$C$240,0),MATCH(O$48,'15'!$C$4:$AS$4,0))</f>
        <v>44.62</v>
      </c>
      <c r="P106" s="332">
        <f>INDEX('15'!$C$3:$AS$240,MATCH($AN106,'15'!$C$3:$C$240,0),MATCH(P$48,'15'!$C$4:$AS$4,0))</f>
        <v>2.62</v>
      </c>
      <c r="Q106" s="332">
        <f>INDEX('15'!$C$3:$AS$240,MATCH($AN106,'15'!$C$3:$C$240,0),MATCH(Q$48,'15'!$C$4:$AS$4,0))</f>
        <v>2.62</v>
      </c>
      <c r="R106" s="332">
        <f>INDEX('15'!$C$3:$AS$240,MATCH($AN106,'15'!$C$3:$C$240,0),MATCH(R$48,'15'!$C$4:$AS$4,0))</f>
        <v>2.62</v>
      </c>
      <c r="S106" s="332">
        <f>INDEX('15'!$C$3:$AS$240,MATCH($AN106,'15'!$C$3:$C$240,0),MATCH(S$48,'15'!$C$4:$AS$4,0))</f>
        <v>0</v>
      </c>
      <c r="V106" s="337">
        <f>INDEX(ELC_TechsR_DHC!$C$3:$AM$138,MATCH($AL106,ELC_TechsR_DHC!$B$3:$B$138,0),MATCH(V$48,ELC_TechsR_DHC!$C$2:$AM$2,0))/7.45</f>
        <v>1</v>
      </c>
      <c r="W106" s="337">
        <f>INDEX(ELC_TechsR_DHC!$C$3:$AM$138,MATCH($AL106,ELC_TechsR_DHC!$B$3:$B$138,0),MATCH(W$48,ELC_TechsR_DHC!$C$2:$AM$2,0))/7.45</f>
        <v>9.9999999999999985E-3</v>
      </c>
      <c r="X106" s="337">
        <f>INDEX(ELC_TechsR_DHC!$C$3:$AM$138,MATCH($AL106,ELC_TechsR_DHC!$B$3:$B$138,0),MATCH(X$48,ELC_TechsR_DHC!$C$2:$AM$2,0))/7.45</f>
        <v>2.2222222222222281</v>
      </c>
      <c r="Y106" s="338">
        <f>INDEX(ELC_TechsR_DHC!$C$3:$AM$138,MATCH($AL106,ELC_TechsR_DHC!$B$3:$B$138,0),MATCH(Y$48,ELC_TechsR_DHC!$C$2:$AM$2,0))</f>
        <v>3.1536000000000002E-2</v>
      </c>
      <c r="Z106" s="335">
        <f>INDEX(ELC_TechsR_DHC!$C$3:$AM$138,MATCH($AL106,ELC_TechsR_DHC!$B$3:$B$138,0),MATCH($Z$48,ELC_TechsR_DHC!$C$2:$AM$2,0))</f>
        <v>0.97</v>
      </c>
      <c r="AB106" s="346">
        <v>1</v>
      </c>
      <c r="AC106"/>
      <c r="AD106"/>
      <c r="AE106"/>
      <c r="AF106"/>
      <c r="AG106"/>
      <c r="AH106"/>
      <c r="AJ106" s="350" t="s">
        <v>2224</v>
      </c>
      <c r="AL106" s="351" t="str">
        <f t="shared" si="7"/>
        <v>ECBPBGADHCN1</v>
      </c>
      <c r="AN106" s="68" t="str">
        <f t="shared" si="1"/>
        <v>DE4GNR_ENG_BGAS_BP_E-45</v>
      </c>
    </row>
    <row r="107" spans="2:40" ht="12.75" customHeight="1">
      <c r="B107" s="332" t="str">
        <f>"ET"&amp;RIGHT(E107,3)&amp;RIGHT(C107,3)&amp;LEFT(C107,2)&amp;"1E"</f>
        <v>ETBGA-42GN1E</v>
      </c>
      <c r="C107" s="333" t="s">
        <v>1665</v>
      </c>
      <c r="D107" s="340" t="s">
        <v>2220</v>
      </c>
      <c r="E107" s="346" t="str">
        <f>INDEX($C$51:$AP$92,MATCH($C107,$C$51:$C$92,0),3)</f>
        <v>ELCBGA</v>
      </c>
      <c r="F107" s="340" t="str">
        <f>INDEX($C$51:$AP$92,MATCH($C107,$C$51:$C$92,0),4)</f>
        <v>ELCC, HETC</v>
      </c>
      <c r="G107" s="334" t="s">
        <v>564</v>
      </c>
      <c r="H107" s="335">
        <f t="shared" si="6"/>
        <v>0.42</v>
      </c>
      <c r="I107" s="336">
        <f>IF(INDEX(ELC_TechsR_DHC!$C$3:$AM$138,MATCH($AL107,ELC_TechsR_DHC!$B$3:$B$138,0),MATCH(I$48,ELC_TechsR_DHC!$C$1:$Q$1,0)) &gt; 0, INDEX(ELC_TechsR_DHC!$C$3:$AM$138,MATCH($AL107,ELC_TechsR_DHC!$B$3:$B$138,0),MATCH(I$48,ELC_TechsR_DHC!$C$1:$Q$1,0)), "" )</f>
        <v>1.2195121951219501</v>
      </c>
      <c r="J107" s="336" t="str">
        <f>IF(INDEX(ELC_TechsR_DHC!$C$3:$AM$138,MATCH($AL107,ELC_TechsR_DHC!$B$3:$B$138,0),MATCH(J$48,ELC_TechsR_DHC!$C$1:$Q$1,0)) &gt; 0, INDEX(ELC_TechsR_DHC!$C$3:$AM$138,MATCH($AL107,ELC_TechsR_DHC!$B$3:$B$138,0),MATCH(J$48,ELC_TechsR_DHC!$C$1:$Q$1,0)), "" )</f>
        <v/>
      </c>
      <c r="K107" s="336" t="str">
        <f>IF(INDEX(ELC_TechsR_DHC!$C$3:$AM$138,MATCH($AL107,ELC_TechsR_DHC!$B$3:$B$138,0),MATCH(K$48,ELC_TechsR_DHC!$C$1:$Q$1,0)) &gt; 0, INDEX(ELC_TechsR_DHC!$C$3:$AM$138,MATCH($AL107,ELC_TechsR_DHC!$B$3:$B$138,0),MATCH(K$48,ELC_TechsR_DHC!$C$1:$Q$1,0)), "" )</f>
        <v/>
      </c>
      <c r="L107" s="332">
        <f>INDEX('15'!$C$3:$AS$240,MATCH($AN107,'15'!$C$3:$C$240,0),MATCH(L$48,'15'!$C$4:$AS$4,0))</f>
        <v>2388.67</v>
      </c>
      <c r="M107" s="332">
        <f>INDEX('15'!$C$3:$AS$240,MATCH($AN107,'15'!$C$3:$C$240,0),MATCH(M$48,'15'!$C$4:$AS$4,0))</f>
        <v>2512.9299999999998</v>
      </c>
      <c r="N107" s="332">
        <f>INDEX('15'!$C$3:$AS$240,MATCH($AN107,'15'!$C$3:$C$240,0),MATCH(N$48,'15'!$C$4:$AS$4,0))</f>
        <v>2507.54</v>
      </c>
      <c r="O107" s="332">
        <f>INDEX('15'!$C$3:$AS$240,MATCH($AN107,'15'!$C$3:$C$240,0),MATCH(O$48,'15'!$C$4:$AS$4,0))</f>
        <v>2441.96</v>
      </c>
      <c r="P107" s="332">
        <f>INDEX('15'!$C$3:$AS$240,MATCH($AN107,'15'!$C$3:$C$240,0),MATCH(P$48,'15'!$C$4:$AS$4,0))</f>
        <v>1864.02</v>
      </c>
      <c r="Q107" s="332">
        <f>INDEX('15'!$C$3:$AS$240,MATCH($AN107,'15'!$C$3:$C$240,0),MATCH(Q$48,'15'!$C$4:$AS$4,0))</f>
        <v>766.84</v>
      </c>
      <c r="R107" s="332">
        <f>INDEX('15'!$C$3:$AS$240,MATCH($AN107,'15'!$C$3:$C$240,0),MATCH(R$48,'15'!$C$4:$AS$4,0))</f>
        <v>18.52</v>
      </c>
      <c r="S107" s="332">
        <f>INDEX('15'!$C$3:$AS$240,MATCH($AN107,'15'!$C$3:$C$240,0),MATCH(S$48,'15'!$C$4:$AS$4,0))</f>
        <v>0</v>
      </c>
      <c r="V107" s="337">
        <f>INDEX(ELC_TechsR_DHC!$C$3:$AM$138,MATCH($AL107,ELC_TechsR_DHC!$B$3:$B$138,0),MATCH(V$48,ELC_TechsR_DHC!$C$2:$AM$2,0))/7.45</f>
        <v>1</v>
      </c>
      <c r="W107" s="337">
        <f>INDEX(ELC_TechsR_DHC!$C$3:$AM$138,MATCH($AL107,ELC_TechsR_DHC!$B$3:$B$138,0),MATCH(W$48,ELC_TechsR_DHC!$C$2:$AM$2,0))/7.45</f>
        <v>9.9999999999999985E-3</v>
      </c>
      <c r="X107" s="337">
        <f>INDEX(ELC_TechsR_DHC!$C$3:$AM$138,MATCH($AL107,ELC_TechsR_DHC!$B$3:$B$138,0),MATCH(X$48,ELC_TechsR_DHC!$C$2:$AM$2,0))/7.45</f>
        <v>2.2222222222222281</v>
      </c>
      <c r="Y107" s="338">
        <f>INDEX(ELC_TechsR_DHC!$C$3:$AM$138,MATCH($AL107,ELC_TechsR_DHC!$B$3:$B$138,0),MATCH(Y$48,ELC_TechsR_DHC!$C$2:$AM$2,0))</f>
        <v>3.1536000000000002E-2</v>
      </c>
      <c r="Z107" s="335">
        <f>INDEX(ELC_TechsR_DHC!$C$3:$AM$138,MATCH($AL107,ELC_TechsR_DHC!$B$3:$B$138,0),MATCH($Z$48,ELC_TechsR_DHC!$C$2:$AM$2,0))</f>
        <v>0.97</v>
      </c>
      <c r="AB107" s="340">
        <v>1</v>
      </c>
      <c r="AC107"/>
      <c r="AD107"/>
      <c r="AE107"/>
      <c r="AF107"/>
      <c r="AG107"/>
      <c r="AH107"/>
      <c r="AJ107" s="350" t="s">
        <v>2224</v>
      </c>
      <c r="AL107" s="351" t="str">
        <f t="shared" si="7"/>
        <v>ECBPBGADHCN1</v>
      </c>
      <c r="AN107" s="68" t="str">
        <f t="shared" si="1"/>
        <v>DE4GNR_ENG_BGAS_CND_E-42</v>
      </c>
    </row>
    <row r="108" spans="2:40" ht="12.75" customHeight="1">
      <c r="B108" s="332" t="str">
        <f>"ET"&amp;RIGHT(E108,3)&amp;RIGHT(C108,3)&amp;LEFT(C108,2)&amp;"1E"</f>
        <v>ETSNG-46GN1E</v>
      </c>
      <c r="C108" s="333" t="s">
        <v>1628</v>
      </c>
      <c r="D108" s="346" t="s">
        <v>2220</v>
      </c>
      <c r="E108" s="346" t="s">
        <v>2207</v>
      </c>
      <c r="F108" s="340" t="s">
        <v>2219</v>
      </c>
      <c r="G108" s="334" t="s">
        <v>564</v>
      </c>
      <c r="H108" s="335">
        <f t="shared" si="6"/>
        <v>0.46</v>
      </c>
      <c r="I108" s="336">
        <f>IF(INDEX(ELC_TechsR_DHC!$C$3:$AM$138,MATCH($AL108,ELC_TechsR_DHC!$B$3:$B$138,0),MATCH(I$48,ELC_TechsR_DHC!$C$1:$Q$1,0)) &gt; 0, INDEX(ELC_TechsR_DHC!$C$3:$AM$138,MATCH($AL108,ELC_TechsR_DHC!$B$3:$B$138,0),MATCH(I$48,ELC_TechsR_DHC!$C$1:$Q$1,0)), "" )</f>
        <v>1.2195121951219501</v>
      </c>
      <c r="J108" s="336" t="str">
        <f>IF(INDEX(ELC_TechsR_DHC!$C$3:$AM$138,MATCH($AL108,ELC_TechsR_DHC!$B$3:$B$138,0),MATCH(J$48,ELC_TechsR_DHC!$C$1:$Q$1,0)) &gt; 0, INDEX(ELC_TechsR_DHC!$C$3:$AM$138,MATCH($AL108,ELC_TechsR_DHC!$B$3:$B$138,0),MATCH(J$48,ELC_TechsR_DHC!$C$1:$Q$1,0)), "" )</f>
        <v/>
      </c>
      <c r="K108" s="336" t="str">
        <f>IF(INDEX(ELC_TechsR_DHC!$C$3:$AM$138,MATCH($AL108,ELC_TechsR_DHC!$B$3:$B$138,0),MATCH(K$48,ELC_TechsR_DHC!$C$1:$Q$1,0)) &gt; 0, INDEX(ELC_TechsR_DHC!$C$3:$AM$138,MATCH($AL108,ELC_TechsR_DHC!$B$3:$B$138,0),MATCH(K$48,ELC_TechsR_DHC!$C$1:$Q$1,0)), "" )</f>
        <v/>
      </c>
      <c r="L108" s="332">
        <f>INDEX('15'!$C$3:$AS$240,MATCH($AN108,'15'!$C$3:$C$240,0),MATCH(L$48,'15'!$C$4:$AS$4,0))</f>
        <v>23.9</v>
      </c>
      <c r="M108" s="332">
        <f>INDEX('15'!$C$3:$AS$240,MATCH($AN108,'15'!$C$3:$C$240,0),MATCH(M$48,'15'!$C$4:$AS$4,0))</f>
        <v>33.1</v>
      </c>
      <c r="N108" s="332">
        <f>INDEX('15'!$C$3:$AS$240,MATCH($AN108,'15'!$C$3:$C$240,0),MATCH(N$48,'15'!$C$4:$AS$4,0))</f>
        <v>33.1</v>
      </c>
      <c r="O108" s="332">
        <f>INDEX('15'!$C$3:$AS$240,MATCH($AN108,'15'!$C$3:$C$240,0),MATCH(O$48,'15'!$C$4:$AS$4,0))</f>
        <v>33.1</v>
      </c>
      <c r="P108" s="332">
        <f>INDEX('15'!$C$3:$AS$240,MATCH($AN108,'15'!$C$3:$C$240,0),MATCH(P$48,'15'!$C$4:$AS$4,0))</f>
        <v>33.1</v>
      </c>
      <c r="Q108" s="332">
        <f>INDEX('15'!$C$3:$AS$240,MATCH($AN108,'15'!$C$3:$C$240,0),MATCH(Q$48,'15'!$C$4:$AS$4,0))</f>
        <v>33.1</v>
      </c>
      <c r="R108" s="332">
        <f>INDEX('15'!$C$3:$AS$240,MATCH($AN108,'15'!$C$3:$C$240,0),MATCH(R$48,'15'!$C$4:$AS$4,0))</f>
        <v>0</v>
      </c>
      <c r="S108" s="332">
        <f>INDEX('15'!$C$3:$AS$240,MATCH($AN108,'15'!$C$3:$C$240,0),MATCH(S$48,'15'!$C$4:$AS$4,0))</f>
        <v>0</v>
      </c>
      <c r="V108" s="337">
        <f>INDEX(ELC_TechsR_DHC!$C$3:$AM$138,MATCH($AL108,ELC_TechsR_DHC!$B$3:$B$138,0),MATCH(V$48,ELC_TechsR_DHC!$C$2:$AM$2,0))/7.45</f>
        <v>1</v>
      </c>
      <c r="W108" s="337">
        <f>INDEX(ELC_TechsR_DHC!$C$3:$AM$138,MATCH($AL108,ELC_TechsR_DHC!$B$3:$B$138,0),MATCH(W$48,ELC_TechsR_DHC!$C$2:$AM$2,0))/7.45</f>
        <v>9.9999999999999985E-3</v>
      </c>
      <c r="X108" s="337">
        <f>INDEX(ELC_TechsR_DHC!$C$3:$AM$138,MATCH($AL108,ELC_TechsR_DHC!$B$3:$B$138,0),MATCH(X$48,ELC_TechsR_DHC!$C$2:$AM$2,0))/7.45</f>
        <v>2.2222222222222281</v>
      </c>
      <c r="Y108" s="338">
        <f>INDEX(ELC_TechsR_DHC!$C$3:$AM$138,MATCH($AL108,ELC_TechsR_DHC!$B$3:$B$138,0),MATCH(Y$48,ELC_TechsR_DHC!$C$2:$AM$2,0))</f>
        <v>3.1536000000000002E-2</v>
      </c>
      <c r="Z108" s="335">
        <f>INDEX(ELC_TechsR_DHC!$C$3:$AM$138,MATCH($AL108,ELC_TechsR_DHC!$B$3:$B$138,0),MATCH($Z$48,ELC_TechsR_DHC!$C$2:$AM$2,0))</f>
        <v>0.97</v>
      </c>
      <c r="AB108" s="340">
        <v>1</v>
      </c>
      <c r="AC108"/>
      <c r="AD108"/>
      <c r="AE108"/>
      <c r="AF108"/>
      <c r="AG108"/>
      <c r="AH108"/>
      <c r="AJ108" s="350" t="s">
        <v>2224</v>
      </c>
      <c r="AL108" s="351" t="str">
        <f>AL106</f>
        <v>ECBPBGADHCN1</v>
      </c>
      <c r="AN108" s="68" t="str">
        <f t="shared" si="1"/>
        <v>DE4GNR_ENG_NGAS_BP_E-46</v>
      </c>
    </row>
    <row r="109" spans="2:40" ht="12.75" customHeight="1">
      <c r="B109" s="332" t="str">
        <f>"ET"&amp;RIGHT(E109,3)&amp;RIGHT(C109,3)&amp;LEFT(C109,2)&amp;"2E"</f>
        <v>ETGEO_EOGN2E</v>
      </c>
      <c r="C109" s="333" t="s">
        <v>1585</v>
      </c>
      <c r="D109" s="346" t="s">
        <v>2220</v>
      </c>
      <c r="E109" s="346" t="str">
        <f>INDEX($C$51:$AP$92,MATCH($C109,$C$51:$C$92,0),3)</f>
        <v>ELCGEO</v>
      </c>
      <c r="F109" s="340" t="str">
        <f>INDEX($C$51:$AP$92,MATCH($C109,$C$51:$C$92,0),4)</f>
        <v>HETC</v>
      </c>
      <c r="G109" s="334" t="s">
        <v>564</v>
      </c>
      <c r="H109" s="335">
        <v>1</v>
      </c>
      <c r="I109" s="336" t="str">
        <f>IF(INDEX(ELC_TechsR_DHC!$C$3:$AM$138,MATCH($AL109,ELC_TechsR_DHC!$B$3:$B$138,0),MATCH(I$48,ELC_TechsR_DHC!$C$1:$Q$1,0)) &gt; 0, INDEX(ELC_TechsR_DHC!$C$3:$AM$138,MATCH($AL109,ELC_TechsR_DHC!$B$3:$B$138,0),MATCH(I$48,ELC_TechsR_DHC!$C$1:$Q$1,0)), "" )</f>
        <v/>
      </c>
      <c r="J109" s="336" t="str">
        <f>IF(INDEX(ELC_TechsR_DHC!$C$3:$AM$138,MATCH($AL109,ELC_TechsR_DHC!$B$3:$B$138,0),MATCH(J$48,ELC_TechsR_DHC!$C$1:$Q$1,0)) &gt; 0, INDEX(ELC_TechsR_DHC!$C$3:$AM$138,MATCH($AL109,ELC_TechsR_DHC!$B$3:$B$138,0),MATCH(J$48,ELC_TechsR_DHC!$C$1:$Q$1,0)), "" )</f>
        <v/>
      </c>
      <c r="K109" s="336" t="str">
        <f>IF(INDEX(ELC_TechsR_DHC!$C$3:$AM$138,MATCH($AL109,ELC_TechsR_DHC!$B$3:$B$138,0),MATCH(K$48,ELC_TechsR_DHC!$C$1:$Q$1,0)) &gt; 0, INDEX(ELC_TechsR_DHC!$C$3:$AM$138,MATCH($AL109,ELC_TechsR_DHC!$B$3:$B$138,0),MATCH(K$48,ELC_TechsR_DHC!$C$1:$Q$1,0)), "" )</f>
        <v/>
      </c>
      <c r="L109" s="332">
        <f>INDEX('15'!$C$3:$AS$240,MATCH($AN109,'15'!$C$3:$C$240,0),MATCH(L$48,'15'!$C$4:$AS$4,0))</f>
        <v>18.95</v>
      </c>
      <c r="M109" s="332">
        <f>INDEX('15'!$C$3:$AS$240,MATCH($AN109,'15'!$C$3:$C$240,0),MATCH(M$48,'15'!$C$4:$AS$4,0))</f>
        <v>33.76</v>
      </c>
      <c r="N109" s="332">
        <f>INDEX('15'!$C$3:$AS$240,MATCH($AN109,'15'!$C$3:$C$240,0),MATCH(N$48,'15'!$C$4:$AS$4,0))</f>
        <v>39.26</v>
      </c>
      <c r="O109" s="332">
        <f>INDEX('15'!$C$3:$AS$240,MATCH($AN109,'15'!$C$3:$C$240,0),MATCH(O$48,'15'!$C$4:$AS$4,0))</f>
        <v>39.26</v>
      </c>
      <c r="P109" s="332">
        <f>INDEX('15'!$C$3:$AS$240,MATCH($AN109,'15'!$C$3:$C$240,0),MATCH(P$48,'15'!$C$4:$AS$4,0))</f>
        <v>39.26</v>
      </c>
      <c r="Q109" s="332">
        <f>INDEX('15'!$C$3:$AS$240,MATCH($AN109,'15'!$C$3:$C$240,0),MATCH(Q$48,'15'!$C$4:$AS$4,0))</f>
        <v>32.119999999999997</v>
      </c>
      <c r="R109" s="332">
        <f>INDEX('15'!$C$3:$AS$240,MATCH($AN109,'15'!$C$3:$C$240,0),MATCH(R$48,'15'!$C$4:$AS$4,0))</f>
        <v>5.5</v>
      </c>
      <c r="S109" s="332">
        <f>INDEX('15'!$C$3:$AS$240,MATCH($AN109,'15'!$C$3:$C$240,0),MATCH(S$48,'15'!$C$4:$AS$4,0))</f>
        <v>0</v>
      </c>
      <c r="V109" s="337">
        <f>INDEX(ELC_TechsR_DHC!$C$3:$AM$138,MATCH($AL109,ELC_TechsR_DHC!$B$3:$B$138,0),MATCH(V$48,ELC_TechsR_DHC!$C$2:$AM$2,0))/7.45</f>
        <v>1.8</v>
      </c>
      <c r="W109" s="337">
        <f>INDEX(ELC_TechsR_DHC!$C$3:$AM$138,MATCH($AL109,ELC_TechsR_DHC!$B$3:$B$138,0),MATCH(W$48,ELC_TechsR_DHC!$C$2:$AM$2,0))/7.45</f>
        <v>1.9999999999999997E-2</v>
      </c>
      <c r="X109" s="337">
        <f>INDEX(ELC_TechsR_DHC!$C$3:$AM$138,MATCH($AL109,ELC_TechsR_DHC!$B$3:$B$138,0),MATCH(X$48,ELC_TechsR_DHC!$C$2:$AM$2,0))/7.45</f>
        <v>1.4583333333333288</v>
      </c>
      <c r="Y109" s="338">
        <f>INDEX(ELC_TechsR_DHC!$C$3:$AM$138,MATCH($AL109,ELC_TechsR_DHC!$B$3:$B$138,0),MATCH(Y$48,ELC_TechsR_DHC!$C$2:$AM$2,0))</f>
        <v>3.1536000000000002E-2</v>
      </c>
      <c r="Z109" s="335">
        <f>INDEX(ELC_TechsR_DHC!$C$3:$AM$138,MATCH($AL109,ELC_TechsR_DHC!$B$3:$B$138,0),MATCH($Z$48,ELC_TechsR_DHC!$C$2:$AM$2,0))</f>
        <v>0.98</v>
      </c>
      <c r="AB109" s="346">
        <v>1</v>
      </c>
      <c r="AC109"/>
      <c r="AD109"/>
      <c r="AE109"/>
      <c r="AF109"/>
      <c r="AG109"/>
      <c r="AH109"/>
      <c r="AJ109" s="350" t="s">
        <v>2224</v>
      </c>
      <c r="AL109" s="351" t="str">
        <f t="shared" si="7"/>
        <v>EHEHGEODHCN1</v>
      </c>
      <c r="AN109" s="68" t="str">
        <f t="shared" si="1"/>
        <v>DE4GNR_GEO_HEAT_EO</v>
      </c>
    </row>
    <row r="110" spans="2:40" ht="12.75" customHeight="1">
      <c r="B110" s="332" t="str">
        <f>"ET"&amp;RIGHT(E110,3)&amp;RIGHT(C110,3)&amp;LEFT(C110,2)&amp;"1E"</f>
        <v>ETHFO-32GN1E</v>
      </c>
      <c r="C110" s="333" t="s">
        <v>1574</v>
      </c>
      <c r="D110" s="340" t="s">
        <v>2220</v>
      </c>
      <c r="E110" s="346" t="s">
        <v>29</v>
      </c>
      <c r="F110" s="340" t="s">
        <v>2219</v>
      </c>
      <c r="G110" s="334" t="s">
        <v>564</v>
      </c>
      <c r="H110" s="335">
        <f t="shared" si="6"/>
        <v>0.32</v>
      </c>
      <c r="I110" s="336">
        <f>IF(INDEX(ELC_TechsR_DHC!$C$3:$AM$138,MATCH($AL110,ELC_TechsR_DHC!$B$3:$B$138,0),MATCH(I$48,ELC_TechsR_DHC!$C$1:$Q$1,0)) &gt; 0, INDEX(ELC_TechsR_DHC!$C$3:$AM$138,MATCH($AL110,ELC_TechsR_DHC!$B$3:$B$138,0),MATCH(I$48,ELC_TechsR_DHC!$C$1:$Q$1,0)), "" )</f>
        <v>1.40845070422535</v>
      </c>
      <c r="J110" s="336" t="str">
        <f>IF(INDEX(ELC_TechsR_DHC!$C$3:$AM$138,MATCH($AL110,ELC_TechsR_DHC!$B$3:$B$138,0),MATCH(J$48,ELC_TechsR_DHC!$C$1:$Q$1,0)) &gt; 0, INDEX(ELC_TechsR_DHC!$C$3:$AM$138,MATCH($AL110,ELC_TechsR_DHC!$B$3:$B$138,0),MATCH(J$48,ELC_TechsR_DHC!$C$1:$Q$1,0)), "" )</f>
        <v/>
      </c>
      <c r="K110" s="336" t="str">
        <f>IF(INDEX(ELC_TechsR_DHC!$C$3:$AM$138,MATCH($AL110,ELC_TechsR_DHC!$B$3:$B$138,0),MATCH(K$48,ELC_TechsR_DHC!$C$1:$Q$1,0)) &gt; 0, INDEX(ELC_TechsR_DHC!$C$3:$AM$138,MATCH($AL110,ELC_TechsR_DHC!$B$3:$B$138,0),MATCH(K$48,ELC_TechsR_DHC!$C$1:$Q$1,0)), "" )</f>
        <v/>
      </c>
      <c r="L110" s="332">
        <f>INDEX('15'!$C$3:$AS$240,MATCH($AN110,'15'!$C$3:$C$240,0),MATCH(L$48,'15'!$C$4:$AS$4,0))</f>
        <v>422.1</v>
      </c>
      <c r="M110" s="332">
        <f>INDEX('15'!$C$3:$AS$240,MATCH($AN110,'15'!$C$3:$C$240,0),MATCH(M$48,'15'!$C$4:$AS$4,0))</f>
        <v>422.1</v>
      </c>
      <c r="N110" s="332">
        <f>INDEX('15'!$C$3:$AS$240,MATCH($AN110,'15'!$C$3:$C$240,0),MATCH(N$48,'15'!$C$4:$AS$4,0))</f>
        <v>422.1</v>
      </c>
      <c r="O110" s="332">
        <f>INDEX('15'!$C$3:$AS$240,MATCH($AN110,'15'!$C$3:$C$240,0),MATCH(O$48,'15'!$C$4:$AS$4,0))</f>
        <v>422.1</v>
      </c>
      <c r="P110" s="332">
        <f>INDEX('15'!$C$3:$AS$240,MATCH($AN110,'15'!$C$3:$C$240,0),MATCH(P$48,'15'!$C$4:$AS$4,0))</f>
        <v>0</v>
      </c>
      <c r="Q110" s="332">
        <f>INDEX('15'!$C$3:$AS$240,MATCH($AN110,'15'!$C$3:$C$240,0),MATCH(Q$48,'15'!$C$4:$AS$4,0))</f>
        <v>0</v>
      </c>
      <c r="R110" s="332">
        <f>INDEX('15'!$C$3:$AS$240,MATCH($AN110,'15'!$C$3:$C$240,0),MATCH(R$48,'15'!$C$4:$AS$4,0))</f>
        <v>0</v>
      </c>
      <c r="S110" s="332">
        <f>INDEX('15'!$C$3:$AS$240,MATCH($AN110,'15'!$C$3:$C$240,0),MATCH(S$48,'15'!$C$4:$AS$4,0))</f>
        <v>0</v>
      </c>
      <c r="V110" s="337">
        <f>INDEX(ELC_TechsR_DHC!$C$3:$AM$138,MATCH($AL110,ELC_TechsR_DHC!$B$3:$B$138,0),MATCH(V$48,ELC_TechsR_DHC!$C$2:$AM$2,0))/7.45</f>
        <v>0.75</v>
      </c>
      <c r="W110" s="337">
        <f>INDEX(ELC_TechsR_DHC!$C$3:$AM$138,MATCH($AL110,ELC_TechsR_DHC!$B$3:$B$138,0),MATCH(W$48,ELC_TechsR_DHC!$C$2:$AM$2,0))/7.45</f>
        <v>1.9999999999999997E-2</v>
      </c>
      <c r="X110" s="337">
        <f>INDEX(ELC_TechsR_DHC!$C$3:$AM$138,MATCH($AL110,ELC_TechsR_DHC!$B$3:$B$138,0),MATCH(X$48,ELC_TechsR_DHC!$C$2:$AM$2,0))/7.45</f>
        <v>1.5277777777777719</v>
      </c>
      <c r="Y110" s="338">
        <f>INDEX(ELC_TechsR_DHC!$C$3:$AM$138,MATCH($AL110,ELC_TechsR_DHC!$B$3:$B$138,0),MATCH(Y$48,ELC_TechsR_DHC!$C$2:$AM$2,0))</f>
        <v>3.1536000000000002E-2</v>
      </c>
      <c r="Z110" s="335">
        <f>INDEX(ELC_TechsR_DHC!$C$3:$AM$138,MATCH($AL110,ELC_TechsR_DHC!$B$3:$B$138,0),MATCH($Z$48,ELC_TechsR_DHC!$C$2:$AM$2,0))</f>
        <v>0.98</v>
      </c>
      <c r="AB110" s="340">
        <v>1</v>
      </c>
      <c r="AC110"/>
      <c r="AD110"/>
      <c r="AE110"/>
      <c r="AF110"/>
      <c r="AG110"/>
      <c r="AH110"/>
      <c r="AJ110" s="350" t="s">
        <v>2224</v>
      </c>
      <c r="AL110" s="351" t="str">
        <f>AL114</f>
        <v>ECBPNGADHCN2</v>
      </c>
      <c r="AN110" s="68" t="str">
        <f t="shared" si="1"/>
        <v>DE4GNR_GT_FUELOIL_CND_E-32</v>
      </c>
    </row>
    <row r="111" spans="2:40" ht="12.75" customHeight="1">
      <c r="B111" s="332" t="str">
        <f>"ER"&amp;RIGHT(E111,3)&amp;RIGHT(C111,3)&amp;LEFT(C111,2)&amp;"1E"</f>
        <v>ERHFO-35GN1E</v>
      </c>
      <c r="C111" s="333" t="s">
        <v>1573</v>
      </c>
      <c r="D111" s="346" t="s">
        <v>2220</v>
      </c>
      <c r="E111" s="346" t="s">
        <v>29</v>
      </c>
      <c r="F111" s="340" t="s">
        <v>2219</v>
      </c>
      <c r="G111" s="334" t="s">
        <v>564</v>
      </c>
      <c r="H111" s="335">
        <f t="shared" si="6"/>
        <v>0.35</v>
      </c>
      <c r="I111" s="336">
        <f>IF(INDEX(ELC_TechsR_DHC!$C$3:$AM$138,MATCH($AL111,ELC_TechsR_DHC!$B$3:$B$138,0),MATCH(I$48,ELC_TechsR_DHC!$C$1:$Q$1,0)) &gt; 0, INDEX(ELC_TechsR_DHC!$C$3:$AM$138,MATCH($AL111,ELC_TechsR_DHC!$B$3:$B$138,0),MATCH(I$48,ELC_TechsR_DHC!$C$1:$Q$1,0)), "" )</f>
        <v>1.40845070422535</v>
      </c>
      <c r="J111" s="336" t="str">
        <f>IF(INDEX(ELC_TechsR_DHC!$C$3:$AM$138,MATCH($AL111,ELC_TechsR_DHC!$B$3:$B$138,0),MATCH(J$48,ELC_TechsR_DHC!$C$1:$Q$1,0)) &gt; 0, INDEX(ELC_TechsR_DHC!$C$3:$AM$138,MATCH($AL111,ELC_TechsR_DHC!$B$3:$B$138,0),MATCH(J$48,ELC_TechsR_DHC!$C$1:$Q$1,0)), "" )</f>
        <v/>
      </c>
      <c r="K111" s="336" t="str">
        <f>IF(INDEX(ELC_TechsR_DHC!$C$3:$AM$138,MATCH($AL111,ELC_TechsR_DHC!$B$3:$B$138,0),MATCH(K$48,ELC_TechsR_DHC!$C$1:$Q$1,0)) &gt; 0, INDEX(ELC_TechsR_DHC!$C$3:$AM$138,MATCH($AL111,ELC_TechsR_DHC!$B$3:$B$138,0),MATCH(K$48,ELC_TechsR_DHC!$C$1:$Q$1,0)), "" )</f>
        <v/>
      </c>
      <c r="L111" s="332">
        <f>INDEX('15'!$C$3:$AS$240,MATCH($AN111,'15'!$C$3:$C$240,0),MATCH(L$48,'15'!$C$4:$AS$4,0))</f>
        <v>24</v>
      </c>
      <c r="M111" s="332">
        <f>INDEX('15'!$C$3:$AS$240,MATCH($AN111,'15'!$C$3:$C$240,0),MATCH(M$48,'15'!$C$4:$AS$4,0))</f>
        <v>24</v>
      </c>
      <c r="N111" s="332">
        <f>INDEX('15'!$C$3:$AS$240,MATCH($AN111,'15'!$C$3:$C$240,0),MATCH(N$48,'15'!$C$4:$AS$4,0))</f>
        <v>24</v>
      </c>
      <c r="O111" s="332">
        <f>INDEX('15'!$C$3:$AS$240,MATCH($AN111,'15'!$C$3:$C$240,0),MATCH(O$48,'15'!$C$4:$AS$4,0))</f>
        <v>24</v>
      </c>
      <c r="P111" s="332">
        <f>INDEX('15'!$C$3:$AS$240,MATCH($AN111,'15'!$C$3:$C$240,0),MATCH(P$48,'15'!$C$4:$AS$4,0))</f>
        <v>0</v>
      </c>
      <c r="Q111" s="332">
        <f>INDEX('15'!$C$3:$AS$240,MATCH($AN111,'15'!$C$3:$C$240,0),MATCH(Q$48,'15'!$C$4:$AS$4,0))</f>
        <v>0</v>
      </c>
      <c r="R111" s="332">
        <f>INDEX('15'!$C$3:$AS$240,MATCH($AN111,'15'!$C$3:$C$240,0),MATCH(R$48,'15'!$C$4:$AS$4,0))</f>
        <v>0</v>
      </c>
      <c r="S111" s="332">
        <f>INDEX('15'!$C$3:$AS$240,MATCH($AN111,'15'!$C$3:$C$240,0),MATCH(S$48,'15'!$C$4:$AS$4,0))</f>
        <v>0</v>
      </c>
      <c r="V111" s="337">
        <f>INDEX(ELC_TechsR_DHC!$C$3:$AM$138,MATCH($AL111,ELC_TechsR_DHC!$B$3:$B$138,0),MATCH(V$48,ELC_TechsR_DHC!$C$2:$AM$2,0))/7.45</f>
        <v>0.75</v>
      </c>
      <c r="W111" s="337">
        <f>INDEX(ELC_TechsR_DHC!$C$3:$AM$138,MATCH($AL111,ELC_TechsR_DHC!$B$3:$B$138,0),MATCH(W$48,ELC_TechsR_DHC!$C$2:$AM$2,0))/7.45</f>
        <v>1.9999999999999997E-2</v>
      </c>
      <c r="X111" s="337">
        <f>INDEX(ELC_TechsR_DHC!$C$3:$AM$138,MATCH($AL111,ELC_TechsR_DHC!$B$3:$B$138,0),MATCH(X$48,ELC_TechsR_DHC!$C$2:$AM$2,0))/7.45</f>
        <v>1.5277777777777719</v>
      </c>
      <c r="Y111" s="338">
        <f>INDEX(ELC_TechsR_DHC!$C$3:$AM$138,MATCH($AL111,ELC_TechsR_DHC!$B$3:$B$138,0),MATCH(Y$48,ELC_TechsR_DHC!$C$2:$AM$2,0))</f>
        <v>3.1536000000000002E-2</v>
      </c>
      <c r="Z111" s="335">
        <f>INDEX(ELC_TechsR_DHC!$C$3:$AM$138,MATCH($AL111,ELC_TechsR_DHC!$B$3:$B$138,0),MATCH($Z$48,ELC_TechsR_DHC!$C$2:$AM$2,0))</f>
        <v>0.98</v>
      </c>
      <c r="AB111" s="340">
        <v>1</v>
      </c>
      <c r="AC111"/>
      <c r="AD111"/>
      <c r="AE111"/>
      <c r="AF111"/>
      <c r="AG111"/>
      <c r="AH111"/>
      <c r="AJ111" s="350" t="s">
        <v>2224</v>
      </c>
      <c r="AL111" s="351" t="str">
        <f>AL114</f>
        <v>ECBPNGADHCN2</v>
      </c>
      <c r="AN111" s="68" t="str">
        <f t="shared" si="1"/>
        <v>DE4GNR_GT_FUELOIL_CND_E-35</v>
      </c>
    </row>
    <row r="112" spans="2:40" ht="12.75" customHeight="1">
      <c r="B112" s="332" t="str">
        <f>"ER"&amp;RIGHT(E112,3)&amp;RIGHT(C112,3)&amp;LEFT(C112,2)&amp;"1E"</f>
        <v>ERSNG-32GN1E</v>
      </c>
      <c r="C112" s="333" t="s">
        <v>1554</v>
      </c>
      <c r="D112" s="346" t="s">
        <v>2220</v>
      </c>
      <c r="E112" s="346" t="s">
        <v>2207</v>
      </c>
      <c r="F112" s="340" t="s">
        <v>2219</v>
      </c>
      <c r="G112" s="334" t="s">
        <v>564</v>
      </c>
      <c r="H112" s="335">
        <f t="shared" si="6"/>
        <v>0.32</v>
      </c>
      <c r="I112" s="336">
        <f>IF(INDEX(ELC_TechsR_DHC!$C$3:$AM$138,MATCH($AL112,ELC_TechsR_DHC!$B$3:$B$138,0),MATCH(I$48,ELC_TechsR_DHC!$C$1:$Q$1,0)) &gt; 0, INDEX(ELC_TechsR_DHC!$C$3:$AM$138,MATCH($AL112,ELC_TechsR_DHC!$B$3:$B$138,0),MATCH(I$48,ELC_TechsR_DHC!$C$1:$Q$1,0)), "" )</f>
        <v>1.0526315789473699</v>
      </c>
      <c r="J112" s="336" t="str">
        <f>IF(INDEX(ELC_TechsR_DHC!$C$3:$AM$138,MATCH($AL112,ELC_TechsR_DHC!$B$3:$B$138,0),MATCH(J$48,ELC_TechsR_DHC!$C$1:$Q$1,0)) &gt; 0, INDEX(ELC_TechsR_DHC!$C$3:$AM$138,MATCH($AL112,ELC_TechsR_DHC!$B$3:$B$138,0),MATCH(J$48,ELC_TechsR_DHC!$C$1:$Q$1,0)), "" )</f>
        <v/>
      </c>
      <c r="K112" s="336" t="str">
        <f>IF(INDEX(ELC_TechsR_DHC!$C$3:$AM$138,MATCH($AL112,ELC_TechsR_DHC!$B$3:$B$138,0),MATCH(K$48,ELC_TechsR_DHC!$C$1:$Q$1,0)) &gt; 0, INDEX(ELC_TechsR_DHC!$C$3:$AM$138,MATCH($AL112,ELC_TechsR_DHC!$B$3:$B$138,0),MATCH(K$48,ELC_TechsR_DHC!$C$1:$Q$1,0)), "" )</f>
        <v/>
      </c>
      <c r="L112" s="332">
        <f>INDEX('15'!$C$3:$AS$240,MATCH($AN112,'15'!$C$3:$C$240,0),MATCH(L$48,'15'!$C$4:$AS$4,0))</f>
        <v>80</v>
      </c>
      <c r="M112" s="332">
        <f>INDEX('15'!$C$3:$AS$240,MATCH($AN112,'15'!$C$3:$C$240,0),MATCH(M$48,'15'!$C$4:$AS$4,0))</f>
        <v>80</v>
      </c>
      <c r="N112" s="332">
        <f>INDEX('15'!$C$3:$AS$240,MATCH($AN112,'15'!$C$3:$C$240,0),MATCH(N$48,'15'!$C$4:$AS$4,0))</f>
        <v>80</v>
      </c>
      <c r="O112" s="332">
        <f>INDEX('15'!$C$3:$AS$240,MATCH($AN112,'15'!$C$3:$C$240,0),MATCH(O$48,'15'!$C$4:$AS$4,0))</f>
        <v>80</v>
      </c>
      <c r="P112" s="332">
        <f>INDEX('15'!$C$3:$AS$240,MATCH($AN112,'15'!$C$3:$C$240,0),MATCH(P$48,'15'!$C$4:$AS$4,0))</f>
        <v>0</v>
      </c>
      <c r="Q112" s="332">
        <f>INDEX('15'!$C$3:$AS$240,MATCH($AN112,'15'!$C$3:$C$240,0),MATCH(Q$48,'15'!$C$4:$AS$4,0))</f>
        <v>0</v>
      </c>
      <c r="R112" s="332">
        <f>INDEX('15'!$C$3:$AS$240,MATCH($AN112,'15'!$C$3:$C$240,0),MATCH(R$48,'15'!$C$4:$AS$4,0))</f>
        <v>0</v>
      </c>
      <c r="S112" s="332">
        <f>INDEX('15'!$C$3:$AS$240,MATCH($AN112,'15'!$C$3:$C$240,0),MATCH(S$48,'15'!$C$4:$AS$4,0))</f>
        <v>0</v>
      </c>
      <c r="V112" s="337">
        <f>INDEX(ELC_TechsR_DHC!$C$3:$AM$138,MATCH($AL112,ELC_TechsR_DHC!$B$3:$B$138,0),MATCH(V$48,ELC_TechsR_DHC!$C$2:$AM$2,0))/7.45</f>
        <v>0.6</v>
      </c>
      <c r="W112" s="337">
        <f>INDEX(ELC_TechsR_DHC!$C$3:$AM$138,MATCH($AL112,ELC_TechsR_DHC!$B$3:$B$138,0),MATCH(W$48,ELC_TechsR_DHC!$C$2:$AM$2,0))/7.45</f>
        <v>1.9999999999999997E-2</v>
      </c>
      <c r="X112" s="337">
        <f>INDEX(ELC_TechsR_DHC!$C$3:$AM$138,MATCH($AL112,ELC_TechsR_DHC!$B$3:$B$138,0),MATCH(X$48,ELC_TechsR_DHC!$C$2:$AM$2,0))/7.45</f>
        <v>1.25</v>
      </c>
      <c r="Y112" s="338">
        <f>INDEX(ELC_TechsR_DHC!$C$3:$AM$138,MATCH($AL112,ELC_TechsR_DHC!$B$3:$B$138,0),MATCH(Y$48,ELC_TechsR_DHC!$C$2:$AM$2,0))</f>
        <v>3.1536000000000002E-2</v>
      </c>
      <c r="Z112" s="335">
        <f>INDEX(ELC_TechsR_DHC!$C$3:$AM$138,MATCH($AL112,ELC_TechsR_DHC!$B$3:$B$138,0),MATCH($Z$48,ELC_TechsR_DHC!$C$2:$AM$2,0))</f>
        <v>0.98</v>
      </c>
      <c r="AB112" s="346">
        <v>1</v>
      </c>
      <c r="AC112"/>
      <c r="AD112"/>
      <c r="AE112"/>
      <c r="AF112"/>
      <c r="AG112"/>
      <c r="AH112"/>
      <c r="AJ112" s="350" t="s">
        <v>2224</v>
      </c>
      <c r="AL112" s="351" t="str">
        <f>AL67</f>
        <v>ECBPNGADHCN3</v>
      </c>
      <c r="AN112" s="68" t="str">
        <f t="shared" si="1"/>
        <v>DE4GNR_GT_NGAS_BP_E-32</v>
      </c>
    </row>
    <row r="113" spans="2:40" ht="12.75" customHeight="1">
      <c r="B113" s="332" t="str">
        <f>"ET"&amp;RIGHT(E113,3)&amp;RIGHT(C113,3)&amp;LEFT(C113,2)&amp;"1E"</f>
        <v>ETSNG-37GN1E</v>
      </c>
      <c r="C113" s="333" t="s">
        <v>1551</v>
      </c>
      <c r="D113" s="340" t="s">
        <v>2220</v>
      </c>
      <c r="E113" s="346" t="s">
        <v>2207</v>
      </c>
      <c r="F113" s="340" t="s">
        <v>2219</v>
      </c>
      <c r="G113" s="334" t="s">
        <v>564</v>
      </c>
      <c r="H113" s="335">
        <f t="shared" si="6"/>
        <v>0.37</v>
      </c>
      <c r="I113" s="336">
        <f>IF(INDEX(ELC_TechsR_DHC!$C$3:$AM$138,MATCH($AL113,ELC_TechsR_DHC!$B$3:$B$138,0),MATCH(I$48,ELC_TechsR_DHC!$C$1:$Q$1,0)) &gt; 0, INDEX(ELC_TechsR_DHC!$C$3:$AM$138,MATCH($AL113,ELC_TechsR_DHC!$B$3:$B$138,0),MATCH(I$48,ELC_TechsR_DHC!$C$1:$Q$1,0)), "" )</f>
        <v>1.0526315789473699</v>
      </c>
      <c r="J113" s="336" t="str">
        <f>IF(INDEX(ELC_TechsR_DHC!$C$3:$AM$138,MATCH($AL113,ELC_TechsR_DHC!$B$3:$B$138,0),MATCH(J$48,ELC_TechsR_DHC!$C$1:$Q$1,0)) &gt; 0, INDEX(ELC_TechsR_DHC!$C$3:$AM$138,MATCH($AL113,ELC_TechsR_DHC!$B$3:$B$138,0),MATCH(J$48,ELC_TechsR_DHC!$C$1:$Q$1,0)), "" )</f>
        <v/>
      </c>
      <c r="K113" s="336" t="str">
        <f>IF(INDEX(ELC_TechsR_DHC!$C$3:$AM$138,MATCH($AL113,ELC_TechsR_DHC!$B$3:$B$138,0),MATCH(K$48,ELC_TechsR_DHC!$C$1:$Q$1,0)) &gt; 0, INDEX(ELC_TechsR_DHC!$C$3:$AM$138,MATCH($AL113,ELC_TechsR_DHC!$B$3:$B$138,0),MATCH(K$48,ELC_TechsR_DHC!$C$1:$Q$1,0)), "" )</f>
        <v/>
      </c>
      <c r="L113" s="332">
        <f>INDEX('15'!$C$3:$AS$240,MATCH($AN113,'15'!$C$3:$C$240,0),MATCH(L$48,'15'!$C$4:$AS$4,0))</f>
        <v>184.7</v>
      </c>
      <c r="M113" s="332">
        <f>INDEX('15'!$C$3:$AS$240,MATCH($AN113,'15'!$C$3:$C$240,0),MATCH(M$48,'15'!$C$4:$AS$4,0))</f>
        <v>199.8</v>
      </c>
      <c r="N113" s="332">
        <f>INDEX('15'!$C$3:$AS$240,MATCH($AN113,'15'!$C$3:$C$240,0),MATCH(N$48,'15'!$C$4:$AS$4,0))</f>
        <v>139.30000000000001</v>
      </c>
      <c r="O113" s="332">
        <f>INDEX('15'!$C$3:$AS$240,MATCH($AN113,'15'!$C$3:$C$240,0),MATCH(O$48,'15'!$C$4:$AS$4,0))</f>
        <v>45.8</v>
      </c>
      <c r="P113" s="332">
        <f>INDEX('15'!$C$3:$AS$240,MATCH($AN113,'15'!$C$3:$C$240,0),MATCH(P$48,'15'!$C$4:$AS$4,0))</f>
        <v>15.1</v>
      </c>
      <c r="Q113" s="332">
        <f>INDEX('15'!$C$3:$AS$240,MATCH($AN113,'15'!$C$3:$C$240,0),MATCH(Q$48,'15'!$C$4:$AS$4,0))</f>
        <v>15.1</v>
      </c>
      <c r="R113" s="332">
        <f>INDEX('15'!$C$3:$AS$240,MATCH($AN113,'15'!$C$3:$C$240,0),MATCH(R$48,'15'!$C$4:$AS$4,0))</f>
        <v>0</v>
      </c>
      <c r="S113" s="332">
        <f>INDEX('15'!$C$3:$AS$240,MATCH($AN113,'15'!$C$3:$C$240,0),MATCH(S$48,'15'!$C$4:$AS$4,0))</f>
        <v>0</v>
      </c>
      <c r="V113" s="337">
        <f>INDEX(ELC_TechsR_DHC!$C$3:$AM$138,MATCH($AL113,ELC_TechsR_DHC!$B$3:$B$138,0),MATCH(V$48,ELC_TechsR_DHC!$C$2:$AM$2,0))/7.45</f>
        <v>0.6</v>
      </c>
      <c r="W113" s="337">
        <f>INDEX(ELC_TechsR_DHC!$C$3:$AM$138,MATCH($AL113,ELC_TechsR_DHC!$B$3:$B$138,0),MATCH(W$48,ELC_TechsR_DHC!$C$2:$AM$2,0))/7.45</f>
        <v>1.9999999999999997E-2</v>
      </c>
      <c r="X113" s="337">
        <f>INDEX(ELC_TechsR_DHC!$C$3:$AM$138,MATCH($AL113,ELC_TechsR_DHC!$B$3:$B$138,0),MATCH(X$48,ELC_TechsR_DHC!$C$2:$AM$2,0))/7.45</f>
        <v>1.25</v>
      </c>
      <c r="Y113" s="338">
        <f>INDEX(ELC_TechsR_DHC!$C$3:$AM$138,MATCH($AL113,ELC_TechsR_DHC!$B$3:$B$138,0),MATCH(Y$48,ELC_TechsR_DHC!$C$2:$AM$2,0))</f>
        <v>3.1536000000000002E-2</v>
      </c>
      <c r="Z113" s="335">
        <f>INDEX(ELC_TechsR_DHC!$C$3:$AM$138,MATCH($AL113,ELC_TechsR_DHC!$B$3:$B$138,0),MATCH($Z$48,ELC_TechsR_DHC!$C$2:$AM$2,0))</f>
        <v>0.98</v>
      </c>
      <c r="AB113" s="340">
        <v>1</v>
      </c>
      <c r="AC113"/>
      <c r="AD113"/>
      <c r="AE113"/>
      <c r="AF113"/>
      <c r="AG113"/>
      <c r="AH113"/>
      <c r="AJ113" s="350" t="s">
        <v>2224</v>
      </c>
      <c r="AL113" s="351" t="str">
        <f>AL112</f>
        <v>ECBPNGADHCN3</v>
      </c>
      <c r="AN113" s="68" t="str">
        <f t="shared" si="1"/>
        <v>DE4GNR_GT_NGAS_BP_E-37</v>
      </c>
    </row>
    <row r="114" spans="2:40" ht="12.75" customHeight="1">
      <c r="B114" s="332" t="str">
        <f>"ET"&amp;RIGHT(E114,3)&amp;RIGHT(C114,3)&amp;LEFT(C114,2)&amp;"1E"</f>
        <v>ETSNG-31GN1E</v>
      </c>
      <c r="C114" s="333" t="s">
        <v>1535</v>
      </c>
      <c r="D114" s="346" t="s">
        <v>2220</v>
      </c>
      <c r="E114" s="346" t="s">
        <v>2207</v>
      </c>
      <c r="F114" s="340" t="s">
        <v>2219</v>
      </c>
      <c r="G114" s="334" t="s">
        <v>564</v>
      </c>
      <c r="H114" s="335">
        <f t="shared" si="6"/>
        <v>0.31</v>
      </c>
      <c r="I114" s="336">
        <f>IF(INDEX(ELC_TechsR_DHC!$C$3:$AM$138,MATCH($AL114,ELC_TechsR_DHC!$B$3:$B$138,0),MATCH(I$48,ELC_TechsR_DHC!$C$1:$Q$1,0)) &gt; 0, INDEX(ELC_TechsR_DHC!$C$3:$AM$138,MATCH($AL114,ELC_TechsR_DHC!$B$3:$B$138,0),MATCH(I$48,ELC_TechsR_DHC!$C$1:$Q$1,0)), "" )</f>
        <v>1.40845070422535</v>
      </c>
      <c r="J114" s="336" t="str">
        <f>IF(INDEX(ELC_TechsR_DHC!$C$3:$AM$138,MATCH($AL114,ELC_TechsR_DHC!$B$3:$B$138,0),MATCH(J$48,ELC_TechsR_DHC!$C$1:$Q$1,0)) &gt; 0, INDEX(ELC_TechsR_DHC!$C$3:$AM$138,MATCH($AL114,ELC_TechsR_DHC!$B$3:$B$138,0),MATCH(J$48,ELC_TechsR_DHC!$C$1:$Q$1,0)), "" )</f>
        <v/>
      </c>
      <c r="K114" s="336" t="str">
        <f>IF(INDEX(ELC_TechsR_DHC!$C$3:$AM$138,MATCH($AL114,ELC_TechsR_DHC!$B$3:$B$138,0),MATCH(K$48,ELC_TechsR_DHC!$C$1:$Q$1,0)) &gt; 0, INDEX(ELC_TechsR_DHC!$C$3:$AM$138,MATCH($AL114,ELC_TechsR_DHC!$B$3:$B$138,0),MATCH(K$48,ELC_TechsR_DHC!$C$1:$Q$1,0)), "" )</f>
        <v/>
      </c>
      <c r="L114" s="332">
        <f>INDEX('15'!$C$3:$AS$240,MATCH($AN114,'15'!$C$3:$C$240,0),MATCH(L$48,'15'!$C$4:$AS$4,0))</f>
        <v>323</v>
      </c>
      <c r="M114" s="332">
        <f>INDEX('15'!$C$3:$AS$240,MATCH($AN114,'15'!$C$3:$C$240,0),MATCH(M$48,'15'!$C$4:$AS$4,0))</f>
        <v>323</v>
      </c>
      <c r="N114" s="332">
        <f>INDEX('15'!$C$3:$AS$240,MATCH($AN114,'15'!$C$3:$C$240,0),MATCH(N$48,'15'!$C$4:$AS$4,0))</f>
        <v>323</v>
      </c>
      <c r="O114" s="332">
        <f>INDEX('15'!$C$3:$AS$240,MATCH($AN114,'15'!$C$3:$C$240,0),MATCH(O$48,'15'!$C$4:$AS$4,0))</f>
        <v>323</v>
      </c>
      <c r="P114" s="332">
        <f>INDEX('15'!$C$3:$AS$240,MATCH($AN114,'15'!$C$3:$C$240,0),MATCH(P$48,'15'!$C$4:$AS$4,0))</f>
        <v>0</v>
      </c>
      <c r="Q114" s="332">
        <f>INDEX('15'!$C$3:$AS$240,MATCH($AN114,'15'!$C$3:$C$240,0),MATCH(Q$48,'15'!$C$4:$AS$4,0))</f>
        <v>0</v>
      </c>
      <c r="R114" s="332">
        <f>INDEX('15'!$C$3:$AS$240,MATCH($AN114,'15'!$C$3:$C$240,0),MATCH(R$48,'15'!$C$4:$AS$4,0))</f>
        <v>0</v>
      </c>
      <c r="S114" s="332">
        <f>INDEX('15'!$C$3:$AS$240,MATCH($AN114,'15'!$C$3:$C$240,0),MATCH(S$48,'15'!$C$4:$AS$4,0))</f>
        <v>0</v>
      </c>
      <c r="V114" s="337">
        <f>INDEX(ELC_TechsR_DHC!$C$3:$AM$138,MATCH($AL114,ELC_TechsR_DHC!$B$3:$B$138,0),MATCH(V$48,ELC_TechsR_DHC!$C$2:$AM$2,0))/7.45</f>
        <v>0.75</v>
      </c>
      <c r="W114" s="337">
        <f>INDEX(ELC_TechsR_DHC!$C$3:$AM$138,MATCH($AL114,ELC_TechsR_DHC!$B$3:$B$138,0),MATCH(W$48,ELC_TechsR_DHC!$C$2:$AM$2,0))/7.45</f>
        <v>1.9999999999999997E-2</v>
      </c>
      <c r="X114" s="337">
        <f>INDEX(ELC_TechsR_DHC!$C$3:$AM$138,MATCH($AL114,ELC_TechsR_DHC!$B$3:$B$138,0),MATCH(X$48,ELC_TechsR_DHC!$C$2:$AM$2,0))/7.45</f>
        <v>1.5277777777777719</v>
      </c>
      <c r="Y114" s="338">
        <f>INDEX(ELC_TechsR_DHC!$C$3:$AM$138,MATCH($AL114,ELC_TechsR_DHC!$B$3:$B$138,0),MATCH(Y$48,ELC_TechsR_DHC!$C$2:$AM$2,0))</f>
        <v>3.1536000000000002E-2</v>
      </c>
      <c r="Z114" s="335">
        <f>INDEX(ELC_TechsR_DHC!$C$3:$AM$138,MATCH($AL114,ELC_TechsR_DHC!$B$3:$B$138,0),MATCH($Z$48,ELC_TechsR_DHC!$C$2:$AM$2,0))</f>
        <v>0.98</v>
      </c>
      <c r="AB114" s="340">
        <v>1</v>
      </c>
      <c r="AC114"/>
      <c r="AD114"/>
      <c r="AE114"/>
      <c r="AF114"/>
      <c r="AG114"/>
      <c r="AH114"/>
      <c r="AJ114" s="350" t="s">
        <v>2224</v>
      </c>
      <c r="AL114" s="351" t="str">
        <f>AL68</f>
        <v>ECBPNGADHCN2</v>
      </c>
      <c r="AN114" s="68" t="str">
        <f t="shared" si="1"/>
        <v>DE4GNR_GT_NGAS_CND_E-31</v>
      </c>
    </row>
    <row r="115" spans="2:40" ht="12.75" customHeight="1">
      <c r="B115" s="332" t="str">
        <f>"ER"&amp;RIGHT(E115,3)&amp;RIGHT(C115,3)&amp;LEFT(C115,2)&amp;"1E"</f>
        <v>ERSOLSUNGN1E</v>
      </c>
      <c r="C115" s="333" t="s">
        <v>1395</v>
      </c>
      <c r="D115" s="346" t="s">
        <v>2220</v>
      </c>
      <c r="E115" s="346" t="str">
        <f>INDEX($C$51:$AP$92,MATCH($C115,$C$51:$C$92,0),3)</f>
        <v>ELCSOL</v>
      </c>
      <c r="F115" s="340" t="str">
        <f>INDEX($C$51:$AP$92,MATCH($C115,$C$51:$C$92,0),4)</f>
        <v>ELCC</v>
      </c>
      <c r="G115" s="334" t="s">
        <v>564</v>
      </c>
      <c r="H115" s="335">
        <v>1</v>
      </c>
      <c r="I115" s="336"/>
      <c r="J115" s="336"/>
      <c r="K115" s="336"/>
      <c r="L115" s="332">
        <f>INDEX('15'!$C$3:$AS$240,MATCH($AN115,'15'!$C$3:$C$240,0),MATCH(L$48,'15'!$C$4:$AS$4,0))</f>
        <v>15975.77</v>
      </c>
      <c r="M115" s="332">
        <f>INDEX('15'!$C$3:$AS$240,MATCH($AN115,'15'!$C$3:$C$240,0),MATCH(M$48,'15'!$C$4:$AS$4,0))</f>
        <v>18708.419999999998</v>
      </c>
      <c r="N115" s="332">
        <f>INDEX('15'!$C$3:$AS$240,MATCH($AN115,'15'!$C$3:$C$240,0),MATCH(N$48,'15'!$C$4:$AS$4,0))</f>
        <v>19830.009999999998</v>
      </c>
      <c r="O115" s="332">
        <f>INDEX('15'!$C$3:$AS$240,MATCH($AN115,'15'!$C$3:$C$240,0),MATCH(O$48,'15'!$C$4:$AS$4,0))</f>
        <v>19828.28</v>
      </c>
      <c r="P115" s="332">
        <f>INDEX('15'!$C$3:$AS$240,MATCH($AN115,'15'!$C$3:$C$240,0),MATCH(P$48,'15'!$C$4:$AS$4,0))</f>
        <v>19818.61</v>
      </c>
      <c r="Q115" s="332">
        <f>INDEX('15'!$C$3:$AS$240,MATCH($AN115,'15'!$C$3:$C$240,0),MATCH(Q$48,'15'!$C$4:$AS$4,0))</f>
        <v>19043.57</v>
      </c>
      <c r="R115" s="332">
        <f>INDEX('15'!$C$3:$AS$240,MATCH($AN115,'15'!$C$3:$C$240,0),MATCH(R$48,'15'!$C$4:$AS$4,0))</f>
        <v>13203.65</v>
      </c>
      <c r="S115" s="332">
        <f>INDEX('15'!$C$3:$AS$240,MATCH($AN115,'15'!$C$3:$C$240,0),MATCH(S$48,'15'!$C$4:$AS$4,0))</f>
        <v>0</v>
      </c>
      <c r="V115" s="337">
        <f>INDEX(ELC_TechsR_ELC!$C$3:$AM$138,MATCH($AL115,ELC_TechsR_ELC!$B$3:$B$138,0),MATCH(V$48,ELC_TechsR_ELC!$C$2:$AM$2,0))/7.45</f>
        <v>1.3442880000000001</v>
      </c>
      <c r="W115" s="337">
        <f>INDEX(ELC_TechsR_ELC!$C$3:$AM$138,MATCH($AL115,ELC_TechsR_ELC!$B$3:$B$138,0),MATCH(W$48,ELC_TechsR_ELC!$C$2:$AM$2,0))/7.45</f>
        <v>1.342E-2</v>
      </c>
      <c r="X115" s="337">
        <f>INDEX(ELC_TechsR_ELC!$C$3:$AM$138,MATCH($AL115,ELC_TechsR_ELC!$B$3:$B$138,0),MATCH(X$48,ELC_TechsR_ELC!$C$2:$AM$2,0))/7.45</f>
        <v>0</v>
      </c>
      <c r="Y115" s="338">
        <f>INDEX(ELC_TechsR_ELC!$C$3:$AM$138,MATCH($AL115,ELC_TechsR_ELC!$B$3:$B$138,0),MATCH(Y$48,ELC_TechsR_ELC!$C$2:$AM$2,0))</f>
        <v>3.1536000000000002E-2</v>
      </c>
      <c r="Z115" s="335"/>
      <c r="AB115" s="346">
        <v>0.3</v>
      </c>
      <c r="AC115"/>
      <c r="AD115"/>
      <c r="AE115"/>
      <c r="AF115"/>
      <c r="AG115"/>
      <c r="AH115"/>
      <c r="AJ115" s="350" t="s">
        <v>2224</v>
      </c>
      <c r="AL115" s="351" t="str">
        <f t="shared" si="7"/>
        <v>ERPVSOLELCN2</v>
      </c>
      <c r="AN115" s="68" t="str">
        <f t="shared" si="1"/>
        <v>DE4GNR_PV_SUN</v>
      </c>
    </row>
    <row r="116" spans="2:40" ht="12.75" customHeight="1">
      <c r="B116" s="332" t="str">
        <f>"ET"&amp;RIGHT(E116,3)&amp;RIGHT(C116,3)&amp;LEFT(C116,2)&amp;"1E"</f>
        <v>ETHYDPMPGN1E</v>
      </c>
      <c r="C116" s="333" t="s">
        <v>1372</v>
      </c>
      <c r="D116" s="340" t="s">
        <v>2220</v>
      </c>
      <c r="E116" s="346" t="s">
        <v>120</v>
      </c>
      <c r="F116" s="340" t="s">
        <v>28</v>
      </c>
      <c r="G116" s="334" t="s">
        <v>564</v>
      </c>
      <c r="H116" s="335">
        <v>1</v>
      </c>
      <c r="I116" s="336"/>
      <c r="J116" s="336"/>
      <c r="K116" s="336"/>
      <c r="L116" s="332">
        <f>INDEX('15'!$C$3:$AS$240,MATCH($AN116,'15'!$C$3:$C$240,0),MATCH(L$48,'15'!$C$4:$AS$4,0))</f>
        <v>124</v>
      </c>
      <c r="M116" s="332">
        <f>INDEX('15'!$C$3:$AS$240,MATCH($AN116,'15'!$C$3:$C$240,0),MATCH(M$48,'15'!$C$4:$AS$4,0))</f>
        <v>124</v>
      </c>
      <c r="N116" s="332">
        <f>INDEX('15'!$C$3:$AS$240,MATCH($AN116,'15'!$C$3:$C$240,0),MATCH(N$48,'15'!$C$4:$AS$4,0))</f>
        <v>124</v>
      </c>
      <c r="O116" s="332">
        <f>INDEX('15'!$C$3:$AS$240,MATCH($AN116,'15'!$C$3:$C$240,0),MATCH(O$48,'15'!$C$4:$AS$4,0))</f>
        <v>124</v>
      </c>
      <c r="P116" s="332">
        <f>INDEX('15'!$C$3:$AS$240,MATCH($AN116,'15'!$C$3:$C$240,0),MATCH(P$48,'15'!$C$4:$AS$4,0))</f>
        <v>124</v>
      </c>
      <c r="Q116" s="332">
        <f>INDEX('15'!$C$3:$AS$240,MATCH($AN116,'15'!$C$3:$C$240,0),MATCH(Q$48,'15'!$C$4:$AS$4,0))</f>
        <v>124</v>
      </c>
      <c r="R116" s="332">
        <f>INDEX('15'!$C$3:$AS$240,MATCH($AN116,'15'!$C$3:$C$240,0),MATCH(R$48,'15'!$C$4:$AS$4,0))</f>
        <v>124</v>
      </c>
      <c r="S116" s="332">
        <f>INDEX('15'!$C$3:$AS$240,MATCH($AN116,'15'!$C$3:$C$240,0),MATCH(S$48,'15'!$C$4:$AS$4,0))</f>
        <v>124</v>
      </c>
      <c r="V116" s="337">
        <f>INDEX(ELC_TechsR_ELC!$C$3:$AM$138,MATCH($AL116,ELC_TechsR_ELC!$B$3:$B$138,0),MATCH(V$48,ELC_TechsR_ELC!$C$2:$AM$2,0))/7.45</f>
        <v>1.8120805369127517</v>
      </c>
      <c r="W116" s="337">
        <f>INDEX(ELC_TechsR_ELC!$C$3:$AM$138,MATCH($AL116,ELC_TechsR_ELC!$B$3:$B$138,0),MATCH(W$48,ELC_TechsR_ELC!$C$2:$AM$2,0))/7.45</f>
        <v>4.0268456375838924E-2</v>
      </c>
      <c r="X116" s="337">
        <f>INDEX(ELC_TechsR_ELC!$C$3:$AM$138,MATCH($AL116,ELC_TechsR_ELC!$B$3:$B$138,0),MATCH(X$48,ELC_TechsR_ELC!$C$2:$AM$2,0))/7.45</f>
        <v>1.2080536912751678</v>
      </c>
      <c r="Y116" s="338">
        <f>INDEX(ELC_TechsR_ELC!$C$3:$AM$138,MATCH($AL116,ELC_TechsR_ELC!$B$3:$B$138,0),MATCH(Y$48,ELC_TechsR_ELC!$C$2:$AM$2,0))</f>
        <v>3.2000000000000001E-2</v>
      </c>
      <c r="Z116" s="335"/>
      <c r="AB116" s="340">
        <v>1</v>
      </c>
      <c r="AC116"/>
      <c r="AD116"/>
      <c r="AE116"/>
      <c r="AF116"/>
      <c r="AG116"/>
      <c r="AH116"/>
      <c r="AJ116" s="350" t="s">
        <v>2224</v>
      </c>
      <c r="AL116" s="351" t="str">
        <f>AL94</f>
        <v>ERHYDELCROR1N</v>
      </c>
      <c r="AN116" s="68" t="str">
        <f t="shared" si="1"/>
        <v>DE4GNR_RES_WTR_NOPMP</v>
      </c>
    </row>
    <row r="117" spans="2:40" ht="12.75" customHeight="1">
      <c r="B117" s="332" t="str">
        <f>"ET"&amp;RIGHT(E117,3)&amp;RIGHT(C117,3)&amp;LEFT(C117,2)&amp;"2E"</f>
        <v>ETHYDWTRGN2E</v>
      </c>
      <c r="C117" s="333" t="s">
        <v>1355</v>
      </c>
      <c r="D117" s="346" t="s">
        <v>2220</v>
      </c>
      <c r="E117" s="346" t="str">
        <f>INDEX($C$51:$AP$92,MATCH($C117,$C$51:$C$92,0),3)</f>
        <v>ELCHYD</v>
      </c>
      <c r="F117" s="340" t="str">
        <f>INDEX($C$51:$AP$92,MATCH($C117,$C$51:$C$92,0),4)</f>
        <v>ELCC</v>
      </c>
      <c r="G117" s="334" t="s">
        <v>564</v>
      </c>
      <c r="H117" s="335">
        <v>1</v>
      </c>
      <c r="I117" s="336"/>
      <c r="J117" s="336"/>
      <c r="K117" s="336"/>
      <c r="L117" s="332">
        <f>INDEX('15'!$C$3:$AS$240,MATCH($AN117,'15'!$C$3:$C$240,0),MATCH(L$48,'15'!$C$4:$AS$4,0))</f>
        <v>7927.13</v>
      </c>
      <c r="M117" s="332">
        <f>INDEX('15'!$C$3:$AS$240,MATCH($AN117,'15'!$C$3:$C$240,0),MATCH(M$48,'15'!$C$4:$AS$4,0))</f>
        <v>7927.13</v>
      </c>
      <c r="N117" s="332">
        <f>INDEX('15'!$C$3:$AS$240,MATCH($AN117,'15'!$C$3:$C$240,0),MATCH(N$48,'15'!$C$4:$AS$4,0))</f>
        <v>7927.13</v>
      </c>
      <c r="O117" s="332">
        <f>INDEX('15'!$C$3:$AS$240,MATCH($AN117,'15'!$C$3:$C$240,0),MATCH(O$48,'15'!$C$4:$AS$4,0))</f>
        <v>7927.13</v>
      </c>
      <c r="P117" s="332">
        <f>INDEX('15'!$C$3:$AS$240,MATCH($AN117,'15'!$C$3:$C$240,0),MATCH(P$48,'15'!$C$4:$AS$4,0))</f>
        <v>7927.13</v>
      </c>
      <c r="Q117" s="332">
        <f>INDEX('15'!$C$3:$AS$240,MATCH($AN117,'15'!$C$3:$C$240,0),MATCH(Q$48,'15'!$C$4:$AS$4,0))</f>
        <v>7927.13</v>
      </c>
      <c r="R117" s="332">
        <f>INDEX('15'!$C$3:$AS$240,MATCH($AN117,'15'!$C$3:$C$240,0),MATCH(R$48,'15'!$C$4:$AS$4,0))</f>
        <v>7927.13</v>
      </c>
      <c r="S117" s="332">
        <f>INDEX('15'!$C$3:$AS$240,MATCH($AN117,'15'!$C$3:$C$240,0),MATCH(S$48,'15'!$C$4:$AS$4,0))</f>
        <v>7927.13</v>
      </c>
      <c r="V117" s="337">
        <f>INDEX(ELC_TechsR_ELC!$C$3:$AM$138,MATCH($AL117,ELC_TechsR_ELC!$B$3:$B$138,0),MATCH(V$48,ELC_TechsR_ELC!$C$2:$AM$2,0))/7.45</f>
        <v>1.8120805369127517</v>
      </c>
      <c r="W117" s="337">
        <f>INDEX(ELC_TechsR_ELC!$C$3:$AM$138,MATCH($AL117,ELC_TechsR_ELC!$B$3:$B$138,0),MATCH(W$48,ELC_TechsR_ELC!$C$2:$AM$2,0))/7.45</f>
        <v>4.0268456375838924E-2</v>
      </c>
      <c r="X117" s="337">
        <f>INDEX(ELC_TechsR_ELC!$C$3:$AM$138,MATCH($AL117,ELC_TechsR_ELC!$B$3:$B$138,0),MATCH(X$48,ELC_TechsR_ELC!$C$2:$AM$2,0))/7.45</f>
        <v>1.2080536912751678</v>
      </c>
      <c r="Y117" s="338">
        <f>INDEX(ELC_TechsR_ELC!$C$3:$AM$138,MATCH($AL117,ELC_TechsR_ELC!$B$3:$B$138,0),MATCH(Y$48,ELC_TechsR_ELC!$C$2:$AM$2,0))</f>
        <v>3.2000000000000001E-2</v>
      </c>
      <c r="Z117" s="335"/>
      <c r="AB117" s="340">
        <v>1</v>
      </c>
      <c r="AC117"/>
      <c r="AD117"/>
      <c r="AE117"/>
      <c r="AF117"/>
      <c r="AG117"/>
      <c r="AH117"/>
      <c r="AJ117" s="350" t="s">
        <v>2224</v>
      </c>
      <c r="AL117" s="351" t="str">
        <f t="shared" si="7"/>
        <v>ERHYDELCROR1N</v>
      </c>
      <c r="AN117" s="68" t="str">
        <f t="shared" ref="AN117:AN180" si="8">D117&amp;C117</f>
        <v>DE4GNR_ROR_WTR</v>
      </c>
    </row>
    <row r="118" spans="2:40" ht="12.75" customHeight="1">
      <c r="B118" s="332" t="str">
        <f>"ER"&amp;RIGHT(E118,3)&amp;RIGHT(C118,3)&amp;LEFT(C118,2)&amp;"1E"</f>
        <v>ERBGA-38GN1E</v>
      </c>
      <c r="C118" s="333" t="s">
        <v>1333</v>
      </c>
      <c r="D118" s="346" t="s">
        <v>2220</v>
      </c>
      <c r="E118" s="346" t="str">
        <f>INDEX($C$51:$AP$92,MATCH($C118,$C$51:$C$92,0),3)</f>
        <v>ELCBGA</v>
      </c>
      <c r="F118" s="340" t="str">
        <f>INDEX($C$51:$AP$92,MATCH($C118,$C$51:$C$92,0),4)</f>
        <v>ELCC, HETC</v>
      </c>
      <c r="G118" s="334" t="s">
        <v>564</v>
      </c>
      <c r="H118" s="335">
        <f t="shared" si="6"/>
        <v>0.38</v>
      </c>
      <c r="I118" s="336">
        <f>IF(INDEX(ELC_TechsR_DHC!$C$3:$AM$138,MATCH($AL118,ELC_TechsR_DHC!$B$3:$B$138,0),MATCH(I$48,ELC_TechsR_DHC!$C$1:$Q$1,0)) &gt; 0, INDEX(ELC_TechsR_DHC!$C$3:$AM$138,MATCH($AL118,ELC_TechsR_DHC!$B$3:$B$138,0),MATCH(I$48,ELC_TechsR_DHC!$C$1:$Q$1,0)), "" )</f>
        <v>1.2195121951219501</v>
      </c>
      <c r="J118" s="336" t="str">
        <f>IF(INDEX(ELC_TechsR_DHC!$C$3:$AM$138,MATCH($AL118,ELC_TechsR_DHC!$B$3:$B$138,0),MATCH(J$48,ELC_TechsR_DHC!$C$1:$Q$1,0)) &gt; 0, INDEX(ELC_TechsR_DHC!$C$3:$AM$138,MATCH($AL118,ELC_TechsR_DHC!$B$3:$B$138,0),MATCH(J$48,ELC_TechsR_DHC!$C$1:$Q$1,0)), "" )</f>
        <v/>
      </c>
      <c r="K118" s="336" t="str">
        <f>IF(INDEX(ELC_TechsR_DHC!$C$3:$AM$138,MATCH($AL118,ELC_TechsR_DHC!$B$3:$B$138,0),MATCH(K$48,ELC_TechsR_DHC!$C$1:$Q$1,0)) &gt; 0, INDEX(ELC_TechsR_DHC!$C$3:$AM$138,MATCH($AL118,ELC_TechsR_DHC!$B$3:$B$138,0),MATCH(K$48,ELC_TechsR_DHC!$C$1:$Q$1,0)), "" )</f>
        <v/>
      </c>
      <c r="L118" s="332">
        <f>INDEX('15'!$C$3:$AS$240,MATCH($AN118,'15'!$C$3:$C$240,0),MATCH(L$48,'15'!$C$4:$AS$4,0))</f>
        <v>242</v>
      </c>
      <c r="M118" s="332">
        <f>INDEX('15'!$C$3:$AS$240,MATCH($AN118,'15'!$C$3:$C$240,0),MATCH(M$48,'15'!$C$4:$AS$4,0))</f>
        <v>242</v>
      </c>
      <c r="N118" s="332">
        <f>INDEX('15'!$C$3:$AS$240,MATCH($AN118,'15'!$C$3:$C$240,0),MATCH(N$48,'15'!$C$4:$AS$4,0))</f>
        <v>242</v>
      </c>
      <c r="O118" s="332">
        <f>INDEX('15'!$C$3:$AS$240,MATCH($AN118,'15'!$C$3:$C$240,0),MATCH(O$48,'15'!$C$4:$AS$4,0))</f>
        <v>226.4</v>
      </c>
      <c r="P118" s="332">
        <f>INDEX('15'!$C$3:$AS$240,MATCH($AN118,'15'!$C$3:$C$240,0),MATCH(P$48,'15'!$C$4:$AS$4,0))</f>
        <v>106.2</v>
      </c>
      <c r="Q118" s="332">
        <f>INDEX('15'!$C$3:$AS$240,MATCH($AN118,'15'!$C$3:$C$240,0),MATCH(Q$48,'15'!$C$4:$AS$4,0))</f>
        <v>83.3</v>
      </c>
      <c r="R118" s="332">
        <f>INDEX('15'!$C$3:$AS$240,MATCH($AN118,'15'!$C$3:$C$240,0),MATCH(R$48,'15'!$C$4:$AS$4,0))</f>
        <v>0</v>
      </c>
      <c r="S118" s="332">
        <f>INDEX('15'!$C$3:$AS$240,MATCH($AN118,'15'!$C$3:$C$240,0),MATCH(S$48,'15'!$C$4:$AS$4,0))</f>
        <v>0</v>
      </c>
      <c r="V118" s="337">
        <f>INDEX(ELC_TechsR_DHC!$C$3:$AM$138,MATCH($AL118,ELC_TechsR_DHC!$B$3:$B$138,0),MATCH(V$48,ELC_TechsR_DHC!$C$2:$AM$2,0))/7.45</f>
        <v>1</v>
      </c>
      <c r="W118" s="337">
        <f>INDEX(ELC_TechsR_DHC!$C$3:$AM$138,MATCH($AL118,ELC_TechsR_DHC!$B$3:$B$138,0),MATCH(W$48,ELC_TechsR_DHC!$C$2:$AM$2,0))/7.45</f>
        <v>9.9999999999999985E-3</v>
      </c>
      <c r="X118" s="337">
        <f>INDEX(ELC_TechsR_DHC!$C$3:$AM$138,MATCH($AL118,ELC_TechsR_DHC!$B$3:$B$138,0),MATCH(X$48,ELC_TechsR_DHC!$C$2:$AM$2,0))/7.45</f>
        <v>2.2222222222222281</v>
      </c>
      <c r="Y118" s="338">
        <f>INDEX(ELC_TechsR_DHC!$C$3:$AM$138,MATCH($AL118,ELC_TechsR_DHC!$B$3:$B$138,0),MATCH(Y$48,ELC_TechsR_DHC!$C$2:$AM$2,0))</f>
        <v>3.1536000000000002E-2</v>
      </c>
      <c r="Z118" s="335">
        <f>INDEX(ELC_TechsR_DHC!$C$3:$AM$138,MATCH($AL118,ELC_TechsR_DHC!$B$3:$B$138,0),MATCH($Z$48,ELC_TechsR_DHC!$C$2:$AM$2,0))</f>
        <v>0.97</v>
      </c>
      <c r="AB118" s="346">
        <v>1</v>
      </c>
      <c r="AC118"/>
      <c r="AD118"/>
      <c r="AE118"/>
      <c r="AF118"/>
      <c r="AG118"/>
      <c r="AH118"/>
      <c r="AJ118" s="350" t="s">
        <v>2224</v>
      </c>
      <c r="AL118" s="351" t="str">
        <f t="shared" si="7"/>
        <v>ECBPBGADHCN1</v>
      </c>
      <c r="AN118" s="68" t="str">
        <f t="shared" si="8"/>
        <v>DE4GNR_ST_BGAS_BP_E-38</v>
      </c>
    </row>
    <row r="119" spans="2:40" ht="12.75" customHeight="1">
      <c r="B119" s="332" t="str">
        <f>"ET"&amp;RIGHT(E119,3)&amp;RIGHT(C119,3)&amp;LEFT(C119,2)&amp;"1E"</f>
        <v>ETBGA-38GN1E</v>
      </c>
      <c r="C119" s="333" t="s">
        <v>1330</v>
      </c>
      <c r="D119" s="340" t="s">
        <v>2220</v>
      </c>
      <c r="E119" s="346" t="str">
        <f>INDEX($C$51:$AP$92,MATCH($C119,$C$51:$C$92,0),3)</f>
        <v>ELCBGA</v>
      </c>
      <c r="F119" s="340" t="str">
        <f>INDEX($C$51:$AP$92,MATCH($C119,$C$51:$C$92,0),4)</f>
        <v>ELCC, HETC</v>
      </c>
      <c r="G119" s="334" t="s">
        <v>564</v>
      </c>
      <c r="H119" s="335">
        <f t="shared" si="6"/>
        <v>0.38</v>
      </c>
      <c r="I119" s="336">
        <f>IF(INDEX(ELC_TechsR_DHC!$C$3:$AM$138,MATCH($AL119,ELC_TechsR_DHC!$B$3:$B$138,0),MATCH(I$48,ELC_TechsR_DHC!$C$1:$Q$1,0)) &gt; 0, INDEX(ELC_TechsR_DHC!$C$3:$AM$138,MATCH($AL119,ELC_TechsR_DHC!$B$3:$B$138,0),MATCH(I$48,ELC_TechsR_DHC!$C$1:$Q$1,0)), "" )</f>
        <v>1.2195121951219501</v>
      </c>
      <c r="J119" s="336" t="str">
        <f>IF(INDEX(ELC_TechsR_DHC!$C$3:$AM$138,MATCH($AL119,ELC_TechsR_DHC!$B$3:$B$138,0),MATCH(J$48,ELC_TechsR_DHC!$C$1:$Q$1,0)) &gt; 0, INDEX(ELC_TechsR_DHC!$C$3:$AM$138,MATCH($AL119,ELC_TechsR_DHC!$B$3:$B$138,0),MATCH(J$48,ELC_TechsR_DHC!$C$1:$Q$1,0)), "" )</f>
        <v/>
      </c>
      <c r="K119" s="336" t="str">
        <f>IF(INDEX(ELC_TechsR_DHC!$C$3:$AM$138,MATCH($AL119,ELC_TechsR_DHC!$B$3:$B$138,0),MATCH(K$48,ELC_TechsR_DHC!$C$1:$Q$1,0)) &gt; 0, INDEX(ELC_TechsR_DHC!$C$3:$AM$138,MATCH($AL119,ELC_TechsR_DHC!$B$3:$B$138,0),MATCH(K$48,ELC_TechsR_DHC!$C$1:$Q$1,0)), "" )</f>
        <v/>
      </c>
      <c r="L119" s="332">
        <f>INDEX('15'!$C$3:$AS$240,MATCH($AN119,'15'!$C$3:$C$240,0),MATCH(L$48,'15'!$C$4:$AS$4,0))</f>
        <v>40.299999999999997</v>
      </c>
      <c r="M119" s="332">
        <f>INDEX('15'!$C$3:$AS$240,MATCH($AN119,'15'!$C$3:$C$240,0),MATCH(M$48,'15'!$C$4:$AS$4,0))</f>
        <v>40.299999999999997</v>
      </c>
      <c r="N119" s="332">
        <f>INDEX('15'!$C$3:$AS$240,MATCH($AN119,'15'!$C$3:$C$240,0),MATCH(N$48,'15'!$C$4:$AS$4,0))</f>
        <v>40.299999999999997</v>
      </c>
      <c r="O119" s="332">
        <f>INDEX('15'!$C$3:$AS$240,MATCH($AN119,'15'!$C$3:$C$240,0),MATCH(O$48,'15'!$C$4:$AS$4,0))</f>
        <v>30.5</v>
      </c>
      <c r="P119" s="332">
        <f>INDEX('15'!$C$3:$AS$240,MATCH($AN119,'15'!$C$3:$C$240,0),MATCH(P$48,'15'!$C$4:$AS$4,0))</f>
        <v>0</v>
      </c>
      <c r="Q119" s="332">
        <f>INDEX('15'!$C$3:$AS$240,MATCH($AN119,'15'!$C$3:$C$240,0),MATCH(Q$48,'15'!$C$4:$AS$4,0))</f>
        <v>0</v>
      </c>
      <c r="R119" s="332">
        <f>INDEX('15'!$C$3:$AS$240,MATCH($AN119,'15'!$C$3:$C$240,0),MATCH(R$48,'15'!$C$4:$AS$4,0))</f>
        <v>0</v>
      </c>
      <c r="S119" s="332">
        <f>INDEX('15'!$C$3:$AS$240,MATCH($AN119,'15'!$C$3:$C$240,0),MATCH(S$48,'15'!$C$4:$AS$4,0))</f>
        <v>0</v>
      </c>
      <c r="V119" s="337">
        <f>INDEX(ELC_TechsR_DHC!$C$3:$AM$138,MATCH($AL119,ELC_TechsR_DHC!$B$3:$B$138,0),MATCH(V$48,ELC_TechsR_DHC!$C$2:$AM$2,0))/7.45</f>
        <v>1</v>
      </c>
      <c r="W119" s="337">
        <f>INDEX(ELC_TechsR_DHC!$C$3:$AM$138,MATCH($AL119,ELC_TechsR_DHC!$B$3:$B$138,0),MATCH(W$48,ELC_TechsR_DHC!$C$2:$AM$2,0))/7.45</f>
        <v>9.9999999999999985E-3</v>
      </c>
      <c r="X119" s="337">
        <f>INDEX(ELC_TechsR_DHC!$C$3:$AM$138,MATCH($AL119,ELC_TechsR_DHC!$B$3:$B$138,0),MATCH(X$48,ELC_TechsR_DHC!$C$2:$AM$2,0))/7.45</f>
        <v>2.2222222222222281</v>
      </c>
      <c r="Y119" s="338">
        <f>INDEX(ELC_TechsR_DHC!$C$3:$AM$138,MATCH($AL119,ELC_TechsR_DHC!$B$3:$B$138,0),MATCH(Y$48,ELC_TechsR_DHC!$C$2:$AM$2,0))</f>
        <v>3.1536000000000002E-2</v>
      </c>
      <c r="Z119" s="335">
        <f>INDEX(ELC_TechsR_DHC!$C$3:$AM$138,MATCH($AL119,ELC_TechsR_DHC!$B$3:$B$138,0),MATCH($Z$48,ELC_TechsR_DHC!$C$2:$AM$2,0))</f>
        <v>0.97</v>
      </c>
      <c r="AB119" s="340">
        <v>1</v>
      </c>
      <c r="AC119"/>
      <c r="AD119"/>
      <c r="AE119"/>
      <c r="AF119"/>
      <c r="AG119"/>
      <c r="AH119"/>
      <c r="AJ119" s="350" t="s">
        <v>2224</v>
      </c>
      <c r="AL119" s="351" t="str">
        <f t="shared" si="7"/>
        <v>ECBPBGADHCN1</v>
      </c>
      <c r="AN119" s="68" t="str">
        <f t="shared" si="8"/>
        <v>DE4GNR_ST_BGAS_CND_E-38</v>
      </c>
    </row>
    <row r="120" spans="2:40" ht="12.75" customHeight="1">
      <c r="B120" s="332" t="str">
        <f>"ET"&amp;RIGHT(E120,3)&amp;RIGHT(C120,3)&amp;LEFT(C120,2)&amp;"1E"</f>
        <v>ETCOA-40GN1E</v>
      </c>
      <c r="C120" s="333" t="s">
        <v>1312</v>
      </c>
      <c r="D120" s="346" t="s">
        <v>2220</v>
      </c>
      <c r="E120" s="346" t="str">
        <f>INDEX($C$51:$AP$92,MATCH($C120,$C$51:$C$92,0),3)</f>
        <v>ELCCOA</v>
      </c>
      <c r="F120" s="340" t="str">
        <f>INDEX($C$51:$AP$92,MATCH($C120,$C$51:$C$92,0),4)</f>
        <v>ELCC, HETC</v>
      </c>
      <c r="G120" s="334" t="s">
        <v>564</v>
      </c>
      <c r="H120" s="335">
        <f t="shared" si="6"/>
        <v>0.4</v>
      </c>
      <c r="I120" s="336" t="str">
        <f>IF(INDEX(ELC_TechsR_DHC!$C$3:$AM$138,MATCH($AL120,ELC_TechsR_DHC!$B$3:$B$138,0),MATCH(I$48,ELC_TechsR_DHC!$C$1:$Q$1,0)) &gt; 0, INDEX(ELC_TechsR_DHC!$C$3:$AM$138,MATCH($AL120,ELC_TechsR_DHC!$B$3:$B$138,0),MATCH(I$48,ELC_TechsR_DHC!$C$1:$Q$1,0)), "" )</f>
        <v/>
      </c>
      <c r="J120" s="336">
        <f>IF(INDEX(ELC_TechsR_DHC!$C$3:$AM$138,MATCH($AL120,ELC_TechsR_DHC!$B$3:$B$138,0),MATCH(J$48,ELC_TechsR_DHC!$C$1:$Q$1,0)) &gt; 0, INDEX(ELC_TechsR_DHC!$C$3:$AM$138,MATCH($AL120,ELC_TechsR_DHC!$B$3:$B$138,0),MATCH(J$48,ELC_TechsR_DHC!$C$1:$Q$1,0)), "" )</f>
        <v>1.3333333333333299</v>
      </c>
      <c r="K120" s="336">
        <f>IF(INDEX(ELC_TechsR_DHC!$C$3:$AM$138,MATCH($AL120,ELC_TechsR_DHC!$B$3:$B$138,0),MATCH(K$48,ELC_TechsR_DHC!$C$1:$Q$1,0)) &gt; 0, INDEX(ELC_TechsR_DHC!$C$3:$AM$138,MATCH($AL120,ELC_TechsR_DHC!$B$3:$B$138,0),MATCH(K$48,ELC_TechsR_DHC!$C$1:$Q$1,0)), "" )</f>
        <v>0.15</v>
      </c>
      <c r="L120" s="332">
        <f>INDEX('15'!$C$3:$AS$240,MATCH($AN120,'15'!$C$3:$C$240,0),MATCH(L$48,'15'!$C$4:$AS$4,0))</f>
        <v>347.8</v>
      </c>
      <c r="M120" s="332">
        <f>INDEX('15'!$C$3:$AS$240,MATCH($AN120,'15'!$C$3:$C$240,0),MATCH(M$48,'15'!$C$4:$AS$4,0))</f>
        <v>347.8</v>
      </c>
      <c r="N120" s="332">
        <f>INDEX('15'!$C$3:$AS$240,MATCH($AN120,'15'!$C$3:$C$240,0),MATCH(N$48,'15'!$C$4:$AS$4,0))</f>
        <v>327.10000000000002</v>
      </c>
      <c r="O120" s="332">
        <f>INDEX('15'!$C$3:$AS$240,MATCH($AN120,'15'!$C$3:$C$240,0),MATCH(O$48,'15'!$C$4:$AS$4,0))</f>
        <v>219.7</v>
      </c>
      <c r="P120" s="332">
        <f>INDEX('15'!$C$3:$AS$240,MATCH($AN120,'15'!$C$3:$C$240,0),MATCH(P$48,'15'!$C$4:$AS$4,0))</f>
        <v>144.9</v>
      </c>
      <c r="Q120" s="332">
        <f>INDEX('15'!$C$3:$AS$240,MATCH($AN120,'15'!$C$3:$C$240,0),MATCH(Q$48,'15'!$C$4:$AS$4,0))</f>
        <v>64</v>
      </c>
      <c r="R120" s="332">
        <f>INDEX('15'!$C$3:$AS$240,MATCH($AN120,'15'!$C$3:$C$240,0),MATCH(R$48,'15'!$C$4:$AS$4,0))</f>
        <v>50.6</v>
      </c>
      <c r="S120" s="332">
        <f>INDEX('15'!$C$3:$AS$240,MATCH($AN120,'15'!$C$3:$C$240,0),MATCH(S$48,'15'!$C$4:$AS$4,0))</f>
        <v>0</v>
      </c>
      <c r="V120" s="337">
        <f>INDEX(ELC_TechsR_DHC!$C$3:$AM$138,MATCH($AL120,ELC_TechsR_DHC!$B$3:$B$138,0),MATCH(V$48,ELC_TechsR_DHC!$C$2:$AM$2,0))/7.45</f>
        <v>1.9300000000000002</v>
      </c>
      <c r="W120" s="337">
        <f>INDEX(ELC_TechsR_DHC!$C$3:$AM$138,MATCH($AL120,ELC_TechsR_DHC!$B$3:$B$138,0),MATCH(W$48,ELC_TechsR_DHC!$C$2:$AM$2,0))/7.45</f>
        <v>3.15E-2</v>
      </c>
      <c r="X120" s="337">
        <f>INDEX(ELC_TechsR_DHC!$C$3:$AM$138,MATCH($AL120,ELC_TechsR_DHC!$B$3:$B$138,0),MATCH(X$48,ELC_TechsR_DHC!$C$2:$AM$2,0))/7.45</f>
        <v>0.81944444444444431</v>
      </c>
      <c r="Y120" s="338">
        <f>INDEX(ELC_TechsR_DHC!$C$3:$AM$138,MATCH($AL120,ELC_TechsR_DHC!$B$3:$B$138,0),MATCH(Y$48,ELC_TechsR_DHC!$C$2:$AM$2,0))</f>
        <v>3.1536000000000002E-2</v>
      </c>
      <c r="Z120" s="335">
        <f>INDEX(ELC_TechsR_DHC!$C$3:$AM$138,MATCH($AL120,ELC_TechsR_DHC!$B$3:$B$138,0),MATCH($Z$48,ELC_TechsR_DHC!$C$2:$AM$2,0))</f>
        <v>0.95</v>
      </c>
      <c r="AB120" s="340">
        <v>1</v>
      </c>
      <c r="AC120"/>
      <c r="AD120"/>
      <c r="AE120"/>
      <c r="AF120"/>
      <c r="AG120"/>
      <c r="AH120"/>
      <c r="AJ120" s="350" t="s">
        <v>2224</v>
      </c>
      <c r="AL120" t="str">
        <f t="shared" si="7"/>
        <v>ECEXCOADHCN1</v>
      </c>
      <c r="AN120" s="68" t="str">
        <f t="shared" si="8"/>
        <v>DE4GNR_ST_COAL_BP_E-40</v>
      </c>
    </row>
    <row r="121" spans="2:40" ht="12.75" customHeight="1">
      <c r="B121" s="332" t="str">
        <f>"ET"&amp;RIGHT(E121,3)&amp;RIGHT(C121,3)&amp;LEFT(C121,2)&amp;"1E"</f>
        <v>ETCOA-38GN1E</v>
      </c>
      <c r="C121" s="333" t="s">
        <v>1304</v>
      </c>
      <c r="D121" s="346" t="s">
        <v>2220</v>
      </c>
      <c r="E121" s="346" t="s">
        <v>31</v>
      </c>
      <c r="F121" s="340" t="s">
        <v>2219</v>
      </c>
      <c r="G121" s="334" t="s">
        <v>564</v>
      </c>
      <c r="H121" s="335">
        <f t="shared" si="6"/>
        <v>0.38</v>
      </c>
      <c r="I121" s="336" t="str">
        <f>IF(INDEX(ELC_TechsR_DHC!$C$3:$AM$138,MATCH($AL121,ELC_TechsR_DHC!$B$3:$B$138,0),MATCH(I$48,ELC_TechsR_DHC!$C$1:$Q$1,0)) &gt; 0, INDEX(ELC_TechsR_DHC!$C$3:$AM$138,MATCH($AL121,ELC_TechsR_DHC!$B$3:$B$138,0),MATCH(I$48,ELC_TechsR_DHC!$C$1:$Q$1,0)), "" )</f>
        <v/>
      </c>
      <c r="J121" s="336">
        <f>IF(INDEX(ELC_TechsR_DHC!$C$3:$AM$138,MATCH($AL121,ELC_TechsR_DHC!$B$3:$B$138,0),MATCH(J$48,ELC_TechsR_DHC!$C$1:$Q$1,0)) &gt; 0, INDEX(ELC_TechsR_DHC!$C$3:$AM$138,MATCH($AL121,ELC_TechsR_DHC!$B$3:$B$138,0),MATCH(J$48,ELC_TechsR_DHC!$C$1:$Q$1,0)), "" )</f>
        <v>1.3333333333333299</v>
      </c>
      <c r="K121" s="336">
        <f>IF(INDEX(ELC_TechsR_DHC!$C$3:$AM$138,MATCH($AL121,ELC_TechsR_DHC!$B$3:$B$138,0),MATCH(K$48,ELC_TechsR_DHC!$C$1:$Q$1,0)) &gt; 0, INDEX(ELC_TechsR_DHC!$C$3:$AM$138,MATCH($AL121,ELC_TechsR_DHC!$B$3:$B$138,0),MATCH(K$48,ELC_TechsR_DHC!$C$1:$Q$1,0)), "" )</f>
        <v>0.15</v>
      </c>
      <c r="L121" s="332">
        <f>INDEX('15'!$C$3:$AS$240,MATCH($AN121,'15'!$C$3:$C$240,0),MATCH(L$48,'15'!$C$4:$AS$4,0))</f>
        <v>726</v>
      </c>
      <c r="M121" s="332">
        <f>INDEX('15'!$C$3:$AS$240,MATCH($AN121,'15'!$C$3:$C$240,0),MATCH(M$48,'15'!$C$4:$AS$4,0))</f>
        <v>726</v>
      </c>
      <c r="N121" s="332">
        <f>INDEX('15'!$C$3:$AS$240,MATCH($AN121,'15'!$C$3:$C$240,0),MATCH(N$48,'15'!$C$4:$AS$4,0))</f>
        <v>726</v>
      </c>
      <c r="O121" s="332">
        <f>INDEX('15'!$C$3:$AS$240,MATCH($AN121,'15'!$C$3:$C$240,0),MATCH(O$48,'15'!$C$4:$AS$4,0))</f>
        <v>0</v>
      </c>
      <c r="P121" s="332">
        <f>INDEX('15'!$C$3:$AS$240,MATCH($AN121,'15'!$C$3:$C$240,0),MATCH(P$48,'15'!$C$4:$AS$4,0))</f>
        <v>0</v>
      </c>
      <c r="Q121" s="332">
        <f>INDEX('15'!$C$3:$AS$240,MATCH($AN121,'15'!$C$3:$C$240,0),MATCH(Q$48,'15'!$C$4:$AS$4,0))</f>
        <v>0</v>
      </c>
      <c r="R121" s="332">
        <f>INDEX('15'!$C$3:$AS$240,MATCH($AN121,'15'!$C$3:$C$240,0),MATCH(R$48,'15'!$C$4:$AS$4,0))</f>
        <v>0</v>
      </c>
      <c r="S121" s="332">
        <f>INDEX('15'!$C$3:$AS$240,MATCH($AN121,'15'!$C$3:$C$240,0),MATCH(S$48,'15'!$C$4:$AS$4,0))</f>
        <v>0</v>
      </c>
      <c r="V121" s="337">
        <f>INDEX(ELC_TechsR_DHC!$C$3:$AM$138,MATCH($AL121,ELC_TechsR_DHC!$B$3:$B$138,0),MATCH(V$48,ELC_TechsR_DHC!$C$2:$AM$2,0))/7.45</f>
        <v>1.9300000000000002</v>
      </c>
      <c r="W121" s="337">
        <f>INDEX(ELC_TechsR_DHC!$C$3:$AM$138,MATCH($AL121,ELC_TechsR_DHC!$B$3:$B$138,0),MATCH(W$48,ELC_TechsR_DHC!$C$2:$AM$2,0))/7.45</f>
        <v>3.15E-2</v>
      </c>
      <c r="X121" s="337">
        <f>INDEX(ELC_TechsR_DHC!$C$3:$AM$138,MATCH($AL121,ELC_TechsR_DHC!$B$3:$B$138,0),MATCH(X$48,ELC_TechsR_DHC!$C$2:$AM$2,0))/7.45</f>
        <v>0.81944444444444431</v>
      </c>
      <c r="Y121" s="338">
        <f>INDEX(ELC_TechsR_DHC!$C$3:$AM$138,MATCH($AL121,ELC_TechsR_DHC!$B$3:$B$138,0),MATCH(Y$48,ELC_TechsR_DHC!$C$2:$AM$2,0))</f>
        <v>3.1536000000000002E-2</v>
      </c>
      <c r="Z121" s="335">
        <f>INDEX(ELC_TechsR_DHC!$C$3:$AM$138,MATCH($AL121,ELC_TechsR_DHC!$B$3:$B$138,0),MATCH($Z$48,ELC_TechsR_DHC!$C$2:$AM$2,0))</f>
        <v>0.95</v>
      </c>
      <c r="AB121" s="346">
        <v>1</v>
      </c>
      <c r="AC121"/>
      <c r="AD121"/>
      <c r="AE121"/>
      <c r="AF121"/>
      <c r="AG121"/>
      <c r="AH121"/>
      <c r="AJ121" s="350" t="s">
        <v>2224</v>
      </c>
      <c r="AL121" t="s">
        <v>413</v>
      </c>
      <c r="AN121" s="68" t="str">
        <f t="shared" si="8"/>
        <v>DE4GNR_ST_COAL_CND_E-38</v>
      </c>
    </row>
    <row r="122" spans="2:40" ht="12.75" customHeight="1">
      <c r="B122" s="332" t="str">
        <f>"ET"&amp;RIGHT(E122,3)&amp;RIGHT(C122,3)&amp;LEFT(C122,2)&amp;"2E"</f>
        <v>ETCOA-45GN2E</v>
      </c>
      <c r="C122" s="333" t="s">
        <v>1301</v>
      </c>
      <c r="D122" s="340" t="s">
        <v>2220</v>
      </c>
      <c r="E122" s="346" t="s">
        <v>31</v>
      </c>
      <c r="F122" s="340" t="s">
        <v>2219</v>
      </c>
      <c r="G122" s="334" t="s">
        <v>564</v>
      </c>
      <c r="H122" s="335">
        <f t="shared" si="6"/>
        <v>0.45</v>
      </c>
      <c r="I122" s="336" t="str">
        <f>IF(INDEX(ELC_TechsR_DHC!$C$3:$AM$138,MATCH($AL122,ELC_TechsR_DHC!$B$3:$B$138,0),MATCH(I$48,ELC_TechsR_DHC!$C$1:$Q$1,0)) &gt; 0, INDEX(ELC_TechsR_DHC!$C$3:$AM$138,MATCH($AL122,ELC_TechsR_DHC!$B$3:$B$138,0),MATCH(I$48,ELC_TechsR_DHC!$C$1:$Q$1,0)), "" )</f>
        <v/>
      </c>
      <c r="J122" s="336">
        <f>IF(INDEX(ELC_TechsR_DHC!$C$3:$AM$138,MATCH($AL122,ELC_TechsR_DHC!$B$3:$B$138,0),MATCH(J$48,ELC_TechsR_DHC!$C$1:$Q$1,0)) &gt; 0, INDEX(ELC_TechsR_DHC!$C$3:$AM$138,MATCH($AL122,ELC_TechsR_DHC!$B$3:$B$138,0),MATCH(J$48,ELC_TechsR_DHC!$C$1:$Q$1,0)), "" )</f>
        <v>1.3333333333333299</v>
      </c>
      <c r="K122" s="336">
        <f>IF(INDEX(ELC_TechsR_DHC!$C$3:$AM$138,MATCH($AL122,ELC_TechsR_DHC!$B$3:$B$138,0),MATCH(K$48,ELC_TechsR_DHC!$C$1:$Q$1,0)) &gt; 0, INDEX(ELC_TechsR_DHC!$C$3:$AM$138,MATCH($AL122,ELC_TechsR_DHC!$B$3:$B$138,0),MATCH(K$48,ELC_TechsR_DHC!$C$1:$Q$1,0)), "" )</f>
        <v>0.15</v>
      </c>
      <c r="L122" s="332">
        <f>INDEX('15'!$C$3:$AS$240,MATCH($AN122,'15'!$C$3:$C$240,0),MATCH(L$48,'15'!$C$4:$AS$4,0))</f>
        <v>777</v>
      </c>
      <c r="M122" s="332">
        <f>INDEX('15'!$C$3:$AS$240,MATCH($AN122,'15'!$C$3:$C$240,0),MATCH(M$48,'15'!$C$4:$AS$4,0))</f>
        <v>777</v>
      </c>
      <c r="N122" s="332">
        <f>INDEX('15'!$C$3:$AS$240,MATCH($AN122,'15'!$C$3:$C$240,0),MATCH(N$48,'15'!$C$4:$AS$4,0))</f>
        <v>777</v>
      </c>
      <c r="O122" s="332">
        <f>INDEX('15'!$C$3:$AS$240,MATCH($AN122,'15'!$C$3:$C$240,0),MATCH(O$48,'15'!$C$4:$AS$4,0))</f>
        <v>777</v>
      </c>
      <c r="P122" s="332">
        <f>INDEX('15'!$C$3:$AS$240,MATCH($AN122,'15'!$C$3:$C$240,0),MATCH(P$48,'15'!$C$4:$AS$4,0))</f>
        <v>283</v>
      </c>
      <c r="Q122" s="332">
        <f>INDEX('15'!$C$3:$AS$240,MATCH($AN122,'15'!$C$3:$C$240,0),MATCH(Q$48,'15'!$C$4:$AS$4,0))</f>
        <v>283</v>
      </c>
      <c r="R122" s="332">
        <f>INDEX('15'!$C$3:$AS$240,MATCH($AN122,'15'!$C$3:$C$240,0),MATCH(R$48,'15'!$C$4:$AS$4,0))</f>
        <v>283</v>
      </c>
      <c r="S122" s="332">
        <f>INDEX('15'!$C$3:$AS$240,MATCH($AN122,'15'!$C$3:$C$240,0),MATCH(S$48,'15'!$C$4:$AS$4,0))</f>
        <v>0</v>
      </c>
      <c r="V122" s="337">
        <f>INDEX(ELC_TechsR_DHC!$C$3:$AM$138,MATCH($AL122,ELC_TechsR_DHC!$B$3:$B$138,0),MATCH(V$48,ELC_TechsR_DHC!$C$2:$AM$2,0))/7.45</f>
        <v>1.9300000000000002</v>
      </c>
      <c r="W122" s="337">
        <f>INDEX(ELC_TechsR_DHC!$C$3:$AM$138,MATCH($AL122,ELC_TechsR_DHC!$B$3:$B$138,0),MATCH(W$48,ELC_TechsR_DHC!$C$2:$AM$2,0))/7.45</f>
        <v>3.15E-2</v>
      </c>
      <c r="X122" s="337">
        <f>INDEX(ELC_TechsR_DHC!$C$3:$AM$138,MATCH($AL122,ELC_TechsR_DHC!$B$3:$B$138,0),MATCH(X$48,ELC_TechsR_DHC!$C$2:$AM$2,0))/7.45</f>
        <v>0.81944444444444431</v>
      </c>
      <c r="Y122" s="338">
        <f>INDEX(ELC_TechsR_DHC!$C$3:$AM$138,MATCH($AL122,ELC_TechsR_DHC!$B$3:$B$138,0),MATCH(Y$48,ELC_TechsR_DHC!$C$2:$AM$2,0))</f>
        <v>3.1536000000000002E-2</v>
      </c>
      <c r="Z122" s="335">
        <f>INDEX(ELC_TechsR_DHC!$C$3:$AM$138,MATCH($AL122,ELC_TechsR_DHC!$B$3:$B$138,0),MATCH($Z$48,ELC_TechsR_DHC!$C$2:$AM$2,0))</f>
        <v>0.95</v>
      </c>
      <c r="AB122" s="340">
        <v>1</v>
      </c>
      <c r="AC122"/>
      <c r="AD122"/>
      <c r="AE122"/>
      <c r="AF122"/>
      <c r="AG122"/>
      <c r="AH122"/>
      <c r="AJ122" s="350" t="s">
        <v>2224</v>
      </c>
      <c r="AL122" s="67" t="s">
        <v>413</v>
      </c>
      <c r="AN122" s="68" t="str">
        <f t="shared" si="8"/>
        <v>DE4GNR_ST_COAL_CND_E-45</v>
      </c>
    </row>
    <row r="123" spans="2:40" ht="12.75" customHeight="1">
      <c r="B123" s="332" t="str">
        <f>"ET"&amp;RIGHT(E123,3)&amp;RIGHT(C123,3)&amp;LEFT(C123,2)&amp;"1E"</f>
        <v>ETCOA-37GN1E</v>
      </c>
      <c r="C123" s="333" t="s">
        <v>1293</v>
      </c>
      <c r="D123" s="346" t="s">
        <v>2220</v>
      </c>
      <c r="E123" s="346" t="s">
        <v>31</v>
      </c>
      <c r="F123" s="340" t="s">
        <v>2219</v>
      </c>
      <c r="G123" s="334" t="s">
        <v>564</v>
      </c>
      <c r="H123" s="335">
        <f t="shared" si="6"/>
        <v>0.37</v>
      </c>
      <c r="I123" s="336" t="str">
        <f>IF(INDEX(ELC_TechsR_DHC!$C$3:$AM$138,MATCH($AL123,ELC_TechsR_DHC!$B$3:$B$138,0),MATCH(I$48,ELC_TechsR_DHC!$C$1:$Q$1,0)) &gt; 0, INDEX(ELC_TechsR_DHC!$C$3:$AM$138,MATCH($AL123,ELC_TechsR_DHC!$B$3:$B$138,0),MATCH(I$48,ELC_TechsR_DHC!$C$1:$Q$1,0)), "" )</f>
        <v/>
      </c>
      <c r="J123" s="336">
        <f>IF(INDEX(ELC_TechsR_DHC!$C$3:$AM$138,MATCH($AL123,ELC_TechsR_DHC!$B$3:$B$138,0),MATCH(J$48,ELC_TechsR_DHC!$C$1:$Q$1,0)) &gt; 0, INDEX(ELC_TechsR_DHC!$C$3:$AM$138,MATCH($AL123,ELC_TechsR_DHC!$B$3:$B$138,0),MATCH(J$48,ELC_TechsR_DHC!$C$1:$Q$1,0)), "" )</f>
        <v>1.3333333333333299</v>
      </c>
      <c r="K123" s="336">
        <f>IF(INDEX(ELC_TechsR_DHC!$C$3:$AM$138,MATCH($AL123,ELC_TechsR_DHC!$B$3:$B$138,0),MATCH(K$48,ELC_TechsR_DHC!$C$1:$Q$1,0)) &gt; 0, INDEX(ELC_TechsR_DHC!$C$3:$AM$138,MATCH($AL123,ELC_TechsR_DHC!$B$3:$B$138,0),MATCH(K$48,ELC_TechsR_DHC!$C$1:$Q$1,0)), "" )</f>
        <v>0.15</v>
      </c>
      <c r="L123" s="332">
        <f>INDEX('15'!$C$3:$AS$240,MATCH($AN123,'15'!$C$3:$C$240,0),MATCH(L$48,'15'!$C$4:$AS$4,0))</f>
        <v>1664.6</v>
      </c>
      <c r="M123" s="332">
        <f>INDEX('15'!$C$3:$AS$240,MATCH($AN123,'15'!$C$3:$C$240,0),MATCH(M$48,'15'!$C$4:$AS$4,0))</f>
        <v>1664.6</v>
      </c>
      <c r="N123" s="332">
        <f>INDEX('15'!$C$3:$AS$240,MATCH($AN123,'15'!$C$3:$C$240,0),MATCH(N$48,'15'!$C$4:$AS$4,0))</f>
        <v>1009</v>
      </c>
      <c r="O123" s="332">
        <f>INDEX('15'!$C$3:$AS$240,MATCH($AN123,'15'!$C$3:$C$240,0),MATCH(O$48,'15'!$C$4:$AS$4,0))</f>
        <v>405</v>
      </c>
      <c r="P123" s="332">
        <f>INDEX('15'!$C$3:$AS$240,MATCH($AN123,'15'!$C$3:$C$240,0),MATCH(P$48,'15'!$C$4:$AS$4,0))</f>
        <v>0</v>
      </c>
      <c r="Q123" s="332">
        <f>INDEX('15'!$C$3:$AS$240,MATCH($AN123,'15'!$C$3:$C$240,0),MATCH(Q$48,'15'!$C$4:$AS$4,0))</f>
        <v>0</v>
      </c>
      <c r="R123" s="332">
        <f>INDEX('15'!$C$3:$AS$240,MATCH($AN123,'15'!$C$3:$C$240,0),MATCH(R$48,'15'!$C$4:$AS$4,0))</f>
        <v>0</v>
      </c>
      <c r="S123" s="332">
        <f>INDEX('15'!$C$3:$AS$240,MATCH($AN123,'15'!$C$3:$C$240,0),MATCH(S$48,'15'!$C$4:$AS$4,0))</f>
        <v>0</v>
      </c>
      <c r="V123" s="337">
        <f>INDEX(ELC_TechsR_DHC!$C$3:$AM$138,MATCH($AL123,ELC_TechsR_DHC!$B$3:$B$138,0),MATCH(V$48,ELC_TechsR_DHC!$C$2:$AM$2,0))/7.45</f>
        <v>1.9300000000000002</v>
      </c>
      <c r="W123" s="337">
        <f>INDEX(ELC_TechsR_DHC!$C$3:$AM$138,MATCH($AL123,ELC_TechsR_DHC!$B$3:$B$138,0),MATCH(W$48,ELC_TechsR_DHC!$C$2:$AM$2,0))/7.45</f>
        <v>3.15E-2</v>
      </c>
      <c r="X123" s="337">
        <f>INDEX(ELC_TechsR_DHC!$C$3:$AM$138,MATCH($AL123,ELC_TechsR_DHC!$B$3:$B$138,0),MATCH(X$48,ELC_TechsR_DHC!$C$2:$AM$2,0))/7.45</f>
        <v>0.81944444444444431</v>
      </c>
      <c r="Y123" s="338">
        <f>INDEX(ELC_TechsR_DHC!$C$3:$AM$138,MATCH($AL123,ELC_TechsR_DHC!$B$3:$B$138,0),MATCH(Y$48,ELC_TechsR_DHC!$C$2:$AM$2,0))</f>
        <v>3.1536000000000002E-2</v>
      </c>
      <c r="Z123" s="335">
        <f>INDEX(ELC_TechsR_DHC!$C$3:$AM$138,MATCH($AL123,ELC_TechsR_DHC!$B$3:$B$138,0),MATCH($Z$48,ELC_TechsR_DHC!$C$2:$AM$2,0))</f>
        <v>0.95</v>
      </c>
      <c r="AB123" s="340">
        <v>1</v>
      </c>
      <c r="AC123"/>
      <c r="AD123"/>
      <c r="AE123"/>
      <c r="AF123"/>
      <c r="AG123"/>
      <c r="AH123"/>
      <c r="AJ123" s="350" t="s">
        <v>2224</v>
      </c>
      <c r="AL123" s="67" t="s">
        <v>413</v>
      </c>
      <c r="AN123" s="68" t="str">
        <f t="shared" si="8"/>
        <v>DE4GNR_ST_COAL_EXT_E-37</v>
      </c>
    </row>
    <row r="124" spans="2:40" ht="12.75" customHeight="1">
      <c r="B124" s="332" t="str">
        <f>"ER"&amp;RIGHT(E124,3)&amp;RIGHT(C124,3)&amp;LEFT(C124,2)&amp;"1E"</f>
        <v>ERCOA-44GN1E</v>
      </c>
      <c r="C124" s="333" t="s">
        <v>1286</v>
      </c>
      <c r="D124" s="346" t="s">
        <v>2220</v>
      </c>
      <c r="E124" s="346" t="s">
        <v>31</v>
      </c>
      <c r="F124" s="340" t="s">
        <v>2219</v>
      </c>
      <c r="G124" s="334" t="s">
        <v>564</v>
      </c>
      <c r="H124" s="335">
        <f t="shared" si="6"/>
        <v>0.44</v>
      </c>
      <c r="I124" s="336" t="str">
        <f>IF(INDEX(ELC_TechsR_DHC!$C$3:$AM$138,MATCH($AL124,ELC_TechsR_DHC!$B$3:$B$138,0),MATCH(I$48,ELC_TechsR_DHC!$C$1:$Q$1,0)) &gt; 0, INDEX(ELC_TechsR_DHC!$C$3:$AM$138,MATCH($AL124,ELC_TechsR_DHC!$B$3:$B$138,0),MATCH(I$48,ELC_TechsR_DHC!$C$1:$Q$1,0)), "" )</f>
        <v/>
      </c>
      <c r="J124" s="336">
        <f>IF(INDEX(ELC_TechsR_DHC!$C$3:$AM$138,MATCH($AL124,ELC_TechsR_DHC!$B$3:$B$138,0),MATCH(J$48,ELC_TechsR_DHC!$C$1:$Q$1,0)) &gt; 0, INDEX(ELC_TechsR_DHC!$C$3:$AM$138,MATCH($AL124,ELC_TechsR_DHC!$B$3:$B$138,0),MATCH(J$48,ELC_TechsR_DHC!$C$1:$Q$1,0)), "" )</f>
        <v>1.3333333333333299</v>
      </c>
      <c r="K124" s="336">
        <f>IF(INDEX(ELC_TechsR_DHC!$C$3:$AM$138,MATCH($AL124,ELC_TechsR_DHC!$B$3:$B$138,0),MATCH(K$48,ELC_TechsR_DHC!$C$1:$Q$1,0)) &gt; 0, INDEX(ELC_TechsR_DHC!$C$3:$AM$138,MATCH($AL124,ELC_TechsR_DHC!$B$3:$B$138,0),MATCH(K$48,ELC_TechsR_DHC!$C$1:$Q$1,0)), "" )</f>
        <v>0.15</v>
      </c>
      <c r="L124" s="332">
        <f>INDEX('15'!$C$3:$AS$240,MATCH($AN124,'15'!$C$3:$C$240,0),MATCH(L$48,'15'!$C$4:$AS$4,0))</f>
        <v>3875.7</v>
      </c>
      <c r="M124" s="332">
        <f>INDEX('15'!$C$3:$AS$240,MATCH($AN124,'15'!$C$3:$C$240,0),MATCH(M$48,'15'!$C$4:$AS$4,0))</f>
        <v>5552.7</v>
      </c>
      <c r="N124" s="332">
        <f>INDEX('15'!$C$3:$AS$240,MATCH($AN124,'15'!$C$3:$C$240,0),MATCH(N$48,'15'!$C$4:$AS$4,0))</f>
        <v>5552.7</v>
      </c>
      <c r="O124" s="332">
        <f>INDEX('15'!$C$3:$AS$240,MATCH($AN124,'15'!$C$3:$C$240,0),MATCH(O$48,'15'!$C$4:$AS$4,0))</f>
        <v>5552.7</v>
      </c>
      <c r="P124" s="332">
        <f>INDEX('15'!$C$3:$AS$240,MATCH($AN124,'15'!$C$3:$C$240,0),MATCH(P$48,'15'!$C$4:$AS$4,0))</f>
        <v>3035.7</v>
      </c>
      <c r="Q124" s="332">
        <f>INDEX('15'!$C$3:$AS$240,MATCH($AN124,'15'!$C$3:$C$240,0),MATCH(Q$48,'15'!$C$4:$AS$4,0))</f>
        <v>2268</v>
      </c>
      <c r="R124" s="332">
        <f>INDEX('15'!$C$3:$AS$240,MATCH($AN124,'15'!$C$3:$C$240,0),MATCH(R$48,'15'!$C$4:$AS$4,0))</f>
        <v>1932</v>
      </c>
      <c r="S124" s="332">
        <f>INDEX('15'!$C$3:$AS$240,MATCH($AN124,'15'!$C$3:$C$240,0),MATCH(S$48,'15'!$C$4:$AS$4,0))</f>
        <v>0</v>
      </c>
      <c r="V124" s="337">
        <f>INDEX(ELC_TechsR_DHC!$C$3:$AM$138,MATCH($AL124,ELC_TechsR_DHC!$B$3:$B$138,0),MATCH(V$48,ELC_TechsR_DHC!$C$2:$AM$2,0))/7.45</f>
        <v>1.9300000000000002</v>
      </c>
      <c r="W124" s="337">
        <f>INDEX(ELC_TechsR_DHC!$C$3:$AM$138,MATCH($AL124,ELC_TechsR_DHC!$B$3:$B$138,0),MATCH(W$48,ELC_TechsR_DHC!$C$2:$AM$2,0))/7.45</f>
        <v>3.15E-2</v>
      </c>
      <c r="X124" s="337">
        <f>INDEX(ELC_TechsR_DHC!$C$3:$AM$138,MATCH($AL124,ELC_TechsR_DHC!$B$3:$B$138,0),MATCH(X$48,ELC_TechsR_DHC!$C$2:$AM$2,0))/7.45</f>
        <v>0.81944444444444431</v>
      </c>
      <c r="Y124" s="338">
        <f>INDEX(ELC_TechsR_DHC!$C$3:$AM$138,MATCH($AL124,ELC_TechsR_DHC!$B$3:$B$138,0),MATCH(Y$48,ELC_TechsR_DHC!$C$2:$AM$2,0))</f>
        <v>3.1536000000000002E-2</v>
      </c>
      <c r="Z124" s="335">
        <f>INDEX(ELC_TechsR_DHC!$C$3:$AM$138,MATCH($AL124,ELC_TechsR_DHC!$B$3:$B$138,0),MATCH($Z$48,ELC_TechsR_DHC!$C$2:$AM$2,0))</f>
        <v>0.95</v>
      </c>
      <c r="AB124" s="346">
        <v>1</v>
      </c>
      <c r="AC124"/>
      <c r="AD124"/>
      <c r="AE124"/>
      <c r="AF124"/>
      <c r="AG124"/>
      <c r="AH124"/>
      <c r="AJ124" s="350" t="s">
        <v>2224</v>
      </c>
      <c r="AL124" s="67" t="s">
        <v>413</v>
      </c>
      <c r="AN124" s="68" t="str">
        <f t="shared" si="8"/>
        <v>DE4GNR_ST_COAL_EXT_E-44</v>
      </c>
    </row>
    <row r="125" spans="2:40" ht="12.75" customHeight="1">
      <c r="B125" s="332" t="str">
        <f>"ER"&amp;RIGHT(E125,3)&amp;RIGHT(C125,3)&amp;LEFT(C125,2)&amp;"1E"</f>
        <v>ERHFO-36GN1E</v>
      </c>
      <c r="C125" s="333" t="s">
        <v>1273</v>
      </c>
      <c r="D125" s="340" t="s">
        <v>2220</v>
      </c>
      <c r="E125" s="346" t="str">
        <f>INDEX($C$51:$AP$92,MATCH($C125,$C$51:$C$92,0),3)</f>
        <v>ELCHFO</v>
      </c>
      <c r="F125" s="340" t="s">
        <v>2219</v>
      </c>
      <c r="G125" s="334" t="s">
        <v>564</v>
      </c>
      <c r="H125" s="335">
        <f t="shared" si="6"/>
        <v>0.36</v>
      </c>
      <c r="I125" s="336">
        <f>IF(INDEX(ELC_TechsR_DHC!$C$3:$AM$138,MATCH($AL125,ELC_TechsR_DHC!$B$3:$B$138,0),MATCH(I$48,ELC_TechsR_DHC!$C$1:$Q$1,0)) &gt; 0, INDEX(ELC_TechsR_DHC!$C$3:$AM$138,MATCH($AL125,ELC_TechsR_DHC!$B$3:$B$138,0),MATCH(I$48,ELC_TechsR_DHC!$C$1:$Q$1,0)), "" )</f>
        <v>1.0526315789473699</v>
      </c>
      <c r="J125" s="336" t="str">
        <f>IF(INDEX(ELC_TechsR_DHC!$C$3:$AM$138,MATCH($AL125,ELC_TechsR_DHC!$B$3:$B$138,0),MATCH(J$48,ELC_TechsR_DHC!$C$1:$Q$1,0)) &gt; 0, INDEX(ELC_TechsR_DHC!$C$3:$AM$138,MATCH($AL125,ELC_TechsR_DHC!$B$3:$B$138,0),MATCH(J$48,ELC_TechsR_DHC!$C$1:$Q$1,0)), "" )</f>
        <v/>
      </c>
      <c r="K125" s="336" t="str">
        <f>IF(INDEX(ELC_TechsR_DHC!$C$3:$AM$138,MATCH($AL125,ELC_TechsR_DHC!$B$3:$B$138,0),MATCH(K$48,ELC_TechsR_DHC!$C$1:$Q$1,0)) &gt; 0, INDEX(ELC_TechsR_DHC!$C$3:$AM$138,MATCH($AL125,ELC_TechsR_DHC!$B$3:$B$138,0),MATCH(K$48,ELC_TechsR_DHC!$C$1:$Q$1,0)), "" )</f>
        <v/>
      </c>
      <c r="L125" s="332">
        <f>INDEX('15'!$C$3:$AS$240,MATCH($AN125,'15'!$C$3:$C$240,0),MATCH(L$48,'15'!$C$4:$AS$4,0))</f>
        <v>405</v>
      </c>
      <c r="M125" s="332">
        <f>INDEX('15'!$C$3:$AS$240,MATCH($AN125,'15'!$C$3:$C$240,0),MATCH(M$48,'15'!$C$4:$AS$4,0))</f>
        <v>405</v>
      </c>
      <c r="N125" s="332">
        <f>INDEX('15'!$C$3:$AS$240,MATCH($AN125,'15'!$C$3:$C$240,0),MATCH(N$48,'15'!$C$4:$AS$4,0))</f>
        <v>405</v>
      </c>
      <c r="O125" s="332">
        <f>INDEX('15'!$C$3:$AS$240,MATCH($AN125,'15'!$C$3:$C$240,0),MATCH(O$48,'15'!$C$4:$AS$4,0))</f>
        <v>405</v>
      </c>
      <c r="P125" s="332">
        <f>INDEX('15'!$C$3:$AS$240,MATCH($AN125,'15'!$C$3:$C$240,0),MATCH(P$48,'15'!$C$4:$AS$4,0))</f>
        <v>0</v>
      </c>
      <c r="Q125" s="332">
        <f>INDEX('15'!$C$3:$AS$240,MATCH($AN125,'15'!$C$3:$C$240,0),MATCH(Q$48,'15'!$C$4:$AS$4,0))</f>
        <v>0</v>
      </c>
      <c r="R125" s="332">
        <f>INDEX('15'!$C$3:$AS$240,MATCH($AN125,'15'!$C$3:$C$240,0),MATCH(R$48,'15'!$C$4:$AS$4,0))</f>
        <v>0</v>
      </c>
      <c r="S125" s="332">
        <f>INDEX('15'!$C$3:$AS$240,MATCH($AN125,'15'!$C$3:$C$240,0),MATCH(S$48,'15'!$C$4:$AS$4,0))</f>
        <v>0</v>
      </c>
      <c r="V125" s="337">
        <f>INDEX(ELC_TechsR_DHC!$C$3:$AM$138,MATCH($AL125,ELC_TechsR_DHC!$B$3:$B$138,0),MATCH(V$48,ELC_TechsR_DHC!$C$2:$AM$2,0))/7.45</f>
        <v>0.6</v>
      </c>
      <c r="W125" s="337">
        <f>INDEX(ELC_TechsR_DHC!$C$3:$AM$138,MATCH($AL125,ELC_TechsR_DHC!$B$3:$B$138,0),MATCH(W$48,ELC_TechsR_DHC!$C$2:$AM$2,0))/7.45</f>
        <v>1.9999999999999997E-2</v>
      </c>
      <c r="X125" s="337">
        <f>INDEX(ELC_TechsR_DHC!$C$3:$AM$138,MATCH($AL125,ELC_TechsR_DHC!$B$3:$B$138,0),MATCH(X$48,ELC_TechsR_DHC!$C$2:$AM$2,0))/7.45</f>
        <v>1.25</v>
      </c>
      <c r="Y125" s="338">
        <f>INDEX(ELC_TechsR_DHC!$C$3:$AM$138,MATCH($AL125,ELC_TechsR_DHC!$B$3:$B$138,0),MATCH(Y$48,ELC_TechsR_DHC!$C$2:$AM$2,0))</f>
        <v>3.1536000000000002E-2</v>
      </c>
      <c r="Z125" s="335">
        <f>INDEX(ELC_TechsR_DHC!$C$3:$AM$138,MATCH($AL125,ELC_TechsR_DHC!$B$3:$B$138,0),MATCH($Z$48,ELC_TechsR_DHC!$C$2:$AM$2,0))</f>
        <v>0.98</v>
      </c>
      <c r="AB125" s="340">
        <v>1</v>
      </c>
      <c r="AC125"/>
      <c r="AD125"/>
      <c r="AE125"/>
      <c r="AF125"/>
      <c r="AG125"/>
      <c r="AH125"/>
      <c r="AJ125" s="350" t="s">
        <v>2224</v>
      </c>
      <c r="AL125" s="351" t="str">
        <f t="shared" si="7"/>
        <v>ECBPNGADHCN3</v>
      </c>
      <c r="AN125" s="68" t="str">
        <f t="shared" si="8"/>
        <v>DE4GNR_ST_FUELOIL_BP_E-36</v>
      </c>
    </row>
    <row r="126" spans="2:40" ht="12.75" customHeight="1">
      <c r="B126" s="332" t="str">
        <f>"ET"&amp;RIGHT(E126,3)&amp;RIGHT(C126,3)&amp;LEFT(C126,2)&amp;"1E"</f>
        <v>ETHFO-38GN1E</v>
      </c>
      <c r="C126" s="333" t="s">
        <v>1271</v>
      </c>
      <c r="D126" s="346" t="s">
        <v>2220</v>
      </c>
      <c r="E126" s="346" t="str">
        <f>INDEX($C$51:$AP$92,MATCH($C126,$C$51:$C$92,0),3)</f>
        <v>ELCHFO</v>
      </c>
      <c r="F126" s="340" t="s">
        <v>2219</v>
      </c>
      <c r="G126" s="334" t="s">
        <v>564</v>
      </c>
      <c r="H126" s="335">
        <f t="shared" si="6"/>
        <v>0.38</v>
      </c>
      <c r="I126" s="336">
        <f>IF(INDEX(ELC_TechsR_DHC!$C$3:$AM$138,MATCH($AL126,ELC_TechsR_DHC!$B$3:$B$138,0),MATCH(I$48,ELC_TechsR_DHC!$C$1:$Q$1,0)) &gt; 0, INDEX(ELC_TechsR_DHC!$C$3:$AM$138,MATCH($AL126,ELC_TechsR_DHC!$B$3:$B$138,0),MATCH(I$48,ELC_TechsR_DHC!$C$1:$Q$1,0)), "" )</f>
        <v>1.0526315789473699</v>
      </c>
      <c r="J126" s="336" t="str">
        <f>IF(INDEX(ELC_TechsR_DHC!$C$3:$AM$138,MATCH($AL126,ELC_TechsR_DHC!$B$3:$B$138,0),MATCH(J$48,ELC_TechsR_DHC!$C$1:$Q$1,0)) &gt; 0, INDEX(ELC_TechsR_DHC!$C$3:$AM$138,MATCH($AL126,ELC_TechsR_DHC!$B$3:$B$138,0),MATCH(J$48,ELC_TechsR_DHC!$C$1:$Q$1,0)), "" )</f>
        <v/>
      </c>
      <c r="K126" s="336" t="str">
        <f>IF(INDEX(ELC_TechsR_DHC!$C$3:$AM$138,MATCH($AL126,ELC_TechsR_DHC!$B$3:$B$138,0),MATCH(K$48,ELC_TechsR_DHC!$C$1:$Q$1,0)) &gt; 0, INDEX(ELC_TechsR_DHC!$C$3:$AM$138,MATCH($AL126,ELC_TechsR_DHC!$B$3:$B$138,0),MATCH(K$48,ELC_TechsR_DHC!$C$1:$Q$1,0)), "" )</f>
        <v/>
      </c>
      <c r="L126" s="332">
        <f>INDEX('15'!$C$3:$AS$240,MATCH($AN126,'15'!$C$3:$C$240,0),MATCH(L$48,'15'!$C$4:$AS$4,0))</f>
        <v>70</v>
      </c>
      <c r="M126" s="332">
        <f>INDEX('15'!$C$3:$AS$240,MATCH($AN126,'15'!$C$3:$C$240,0),MATCH(M$48,'15'!$C$4:$AS$4,0))</f>
        <v>70</v>
      </c>
      <c r="N126" s="332">
        <f>INDEX('15'!$C$3:$AS$240,MATCH($AN126,'15'!$C$3:$C$240,0),MATCH(N$48,'15'!$C$4:$AS$4,0))</f>
        <v>70</v>
      </c>
      <c r="O126" s="332">
        <f>INDEX('15'!$C$3:$AS$240,MATCH($AN126,'15'!$C$3:$C$240,0),MATCH(O$48,'15'!$C$4:$AS$4,0))</f>
        <v>0</v>
      </c>
      <c r="P126" s="332">
        <f>INDEX('15'!$C$3:$AS$240,MATCH($AN126,'15'!$C$3:$C$240,0),MATCH(P$48,'15'!$C$4:$AS$4,0))</f>
        <v>0</v>
      </c>
      <c r="Q126" s="332">
        <f>INDEX('15'!$C$3:$AS$240,MATCH($AN126,'15'!$C$3:$C$240,0),MATCH(Q$48,'15'!$C$4:$AS$4,0))</f>
        <v>0</v>
      </c>
      <c r="R126" s="332">
        <f>INDEX('15'!$C$3:$AS$240,MATCH($AN126,'15'!$C$3:$C$240,0),MATCH(R$48,'15'!$C$4:$AS$4,0))</f>
        <v>0</v>
      </c>
      <c r="S126" s="332">
        <f>INDEX('15'!$C$3:$AS$240,MATCH($AN126,'15'!$C$3:$C$240,0),MATCH(S$48,'15'!$C$4:$AS$4,0))</f>
        <v>0</v>
      </c>
      <c r="V126" s="337">
        <f>INDEX(ELC_TechsR_DHC!$C$3:$AM$138,MATCH($AL126,ELC_TechsR_DHC!$B$3:$B$138,0),MATCH(V$48,ELC_TechsR_DHC!$C$2:$AM$2,0))/7.45</f>
        <v>0.6</v>
      </c>
      <c r="W126" s="337">
        <f>INDEX(ELC_TechsR_DHC!$C$3:$AM$138,MATCH($AL126,ELC_TechsR_DHC!$B$3:$B$138,0),MATCH(W$48,ELC_TechsR_DHC!$C$2:$AM$2,0))/7.45</f>
        <v>1.9999999999999997E-2</v>
      </c>
      <c r="X126" s="337">
        <f>INDEX(ELC_TechsR_DHC!$C$3:$AM$138,MATCH($AL126,ELC_TechsR_DHC!$B$3:$B$138,0),MATCH(X$48,ELC_TechsR_DHC!$C$2:$AM$2,0))/7.45</f>
        <v>1.25</v>
      </c>
      <c r="Y126" s="338">
        <f>INDEX(ELC_TechsR_DHC!$C$3:$AM$138,MATCH($AL126,ELC_TechsR_DHC!$B$3:$B$138,0),MATCH(Y$48,ELC_TechsR_DHC!$C$2:$AM$2,0))</f>
        <v>3.1536000000000002E-2</v>
      </c>
      <c r="Z126" s="335">
        <f>INDEX(ELC_TechsR_DHC!$C$3:$AM$138,MATCH($AL126,ELC_TechsR_DHC!$B$3:$B$138,0),MATCH($Z$48,ELC_TechsR_DHC!$C$2:$AM$2,0))</f>
        <v>0.98</v>
      </c>
      <c r="AB126" s="340">
        <v>1</v>
      </c>
      <c r="AC126"/>
      <c r="AD126"/>
      <c r="AE126"/>
      <c r="AF126"/>
      <c r="AG126"/>
      <c r="AH126"/>
      <c r="AJ126" s="350" t="s">
        <v>2224</v>
      </c>
      <c r="AL126" s="351" t="str">
        <f t="shared" si="7"/>
        <v>ECBPNGADHCN3</v>
      </c>
      <c r="AN126" s="68" t="str">
        <f t="shared" si="8"/>
        <v>DE4GNR_ST_FUELOIL_BP_E-38</v>
      </c>
    </row>
    <row r="127" spans="2:40" ht="12.75" customHeight="1">
      <c r="B127" s="332" t="str">
        <f>"ET"&amp;RIGHT(E127,3)&amp;RIGHT(C127,3)&amp;LEFT(C127,2)&amp;"1E"</f>
        <v>ETHFO-36GN1E</v>
      </c>
      <c r="C127" s="333" t="s">
        <v>1265</v>
      </c>
      <c r="D127" s="346" t="s">
        <v>2220</v>
      </c>
      <c r="E127" s="346" t="s">
        <v>29</v>
      </c>
      <c r="F127" s="340" t="s">
        <v>2219</v>
      </c>
      <c r="G127" s="334" t="s">
        <v>564</v>
      </c>
      <c r="H127" s="335">
        <f t="shared" si="6"/>
        <v>0.36</v>
      </c>
      <c r="I127" s="336">
        <f>IF(INDEX(ELC_TechsR_DHC!$C$3:$AM$138,MATCH($AL127,ELC_TechsR_DHC!$B$3:$B$138,0),MATCH(I$48,ELC_TechsR_DHC!$C$1:$Q$1,0)) &gt; 0, INDEX(ELC_TechsR_DHC!$C$3:$AM$138,MATCH($AL127,ELC_TechsR_DHC!$B$3:$B$138,0),MATCH(I$48,ELC_TechsR_DHC!$C$1:$Q$1,0)), "" )</f>
        <v>1.40845070422535</v>
      </c>
      <c r="J127" s="336" t="str">
        <f>IF(INDEX(ELC_TechsR_DHC!$C$3:$AM$138,MATCH($AL127,ELC_TechsR_DHC!$B$3:$B$138,0),MATCH(J$48,ELC_TechsR_DHC!$C$1:$Q$1,0)) &gt; 0, INDEX(ELC_TechsR_DHC!$C$3:$AM$138,MATCH($AL127,ELC_TechsR_DHC!$B$3:$B$138,0),MATCH(J$48,ELC_TechsR_DHC!$C$1:$Q$1,0)), "" )</f>
        <v/>
      </c>
      <c r="K127" s="336" t="str">
        <f>IF(INDEX(ELC_TechsR_DHC!$C$3:$AM$138,MATCH($AL127,ELC_TechsR_DHC!$B$3:$B$138,0),MATCH(K$48,ELC_TechsR_DHC!$C$1:$Q$1,0)) &gt; 0, INDEX(ELC_TechsR_DHC!$C$3:$AM$138,MATCH($AL127,ELC_TechsR_DHC!$B$3:$B$138,0),MATCH(K$48,ELC_TechsR_DHC!$C$1:$Q$1,0)), "" )</f>
        <v/>
      </c>
      <c r="L127" s="332">
        <f>INDEX('15'!$C$3:$AS$240,MATCH($AN127,'15'!$C$3:$C$240,0),MATCH(L$48,'15'!$C$4:$AS$4,0))</f>
        <v>834.8</v>
      </c>
      <c r="M127" s="332">
        <f>INDEX('15'!$C$3:$AS$240,MATCH($AN127,'15'!$C$3:$C$240,0),MATCH(M$48,'15'!$C$4:$AS$4,0))</f>
        <v>834.8</v>
      </c>
      <c r="N127" s="332">
        <f>INDEX('15'!$C$3:$AS$240,MATCH($AN127,'15'!$C$3:$C$240,0),MATCH(N$48,'15'!$C$4:$AS$4,0))</f>
        <v>834.3</v>
      </c>
      <c r="O127" s="332">
        <f>INDEX('15'!$C$3:$AS$240,MATCH($AN127,'15'!$C$3:$C$240,0),MATCH(O$48,'15'!$C$4:$AS$4,0))</f>
        <v>834.3</v>
      </c>
      <c r="P127" s="332">
        <f>INDEX('15'!$C$3:$AS$240,MATCH($AN127,'15'!$C$3:$C$240,0),MATCH(P$48,'15'!$C$4:$AS$4,0))</f>
        <v>0</v>
      </c>
      <c r="Q127" s="332">
        <f>INDEX('15'!$C$3:$AS$240,MATCH($AN127,'15'!$C$3:$C$240,0),MATCH(Q$48,'15'!$C$4:$AS$4,0))</f>
        <v>0</v>
      </c>
      <c r="R127" s="332">
        <f>INDEX('15'!$C$3:$AS$240,MATCH($AN127,'15'!$C$3:$C$240,0),MATCH(R$48,'15'!$C$4:$AS$4,0))</f>
        <v>0</v>
      </c>
      <c r="S127" s="332">
        <f>INDEX('15'!$C$3:$AS$240,MATCH($AN127,'15'!$C$3:$C$240,0),MATCH(S$48,'15'!$C$4:$AS$4,0))</f>
        <v>0</v>
      </c>
      <c r="V127" s="337">
        <f>INDEX(ELC_TechsR_DHC!$C$3:$AM$138,MATCH($AL127,ELC_TechsR_DHC!$B$3:$B$138,0),MATCH(V$48,ELC_TechsR_DHC!$C$2:$AM$2,0))/7.45</f>
        <v>0.75</v>
      </c>
      <c r="W127" s="337">
        <f>INDEX(ELC_TechsR_DHC!$C$3:$AM$138,MATCH($AL127,ELC_TechsR_DHC!$B$3:$B$138,0),MATCH(W$48,ELC_TechsR_DHC!$C$2:$AM$2,0))/7.45</f>
        <v>1.9999999999999997E-2</v>
      </c>
      <c r="X127" s="337">
        <f>INDEX(ELC_TechsR_DHC!$C$3:$AM$138,MATCH($AL127,ELC_TechsR_DHC!$B$3:$B$138,0),MATCH(X$48,ELC_TechsR_DHC!$C$2:$AM$2,0))/7.45</f>
        <v>1.5277777777777719</v>
      </c>
      <c r="Y127" s="338">
        <f>INDEX(ELC_TechsR_DHC!$C$3:$AM$138,MATCH($AL127,ELC_TechsR_DHC!$B$3:$B$138,0),MATCH(Y$48,ELC_TechsR_DHC!$C$2:$AM$2,0))</f>
        <v>3.1536000000000002E-2</v>
      </c>
      <c r="Z127" s="335">
        <f>INDEX(ELC_TechsR_DHC!$C$3:$AM$138,MATCH($AL127,ELC_TechsR_DHC!$B$3:$B$138,0),MATCH($Z$48,ELC_TechsR_DHC!$C$2:$AM$2,0))</f>
        <v>0.98</v>
      </c>
      <c r="AB127" s="346">
        <v>1</v>
      </c>
      <c r="AC127"/>
      <c r="AD127"/>
      <c r="AE127"/>
      <c r="AF127"/>
      <c r="AG127"/>
      <c r="AH127"/>
      <c r="AJ127" s="350" t="s">
        <v>2224</v>
      </c>
      <c r="AL127" s="351" t="str">
        <f>AL114</f>
        <v>ECBPNGADHCN2</v>
      </c>
      <c r="AN127" s="68" t="str">
        <f t="shared" si="8"/>
        <v>DE4GNR_ST_FUELOIL_CND_E-36</v>
      </c>
    </row>
    <row r="128" spans="2:40" ht="12.75" customHeight="1">
      <c r="B128" s="332" t="str">
        <f>"ER"&amp;RIGHT(E128,3)&amp;RIGHT(C128,3)&amp;LEFT(C128,2)&amp;"1E"</f>
        <v>ERWST-33GN1E</v>
      </c>
      <c r="C128" s="333" t="s">
        <v>1211</v>
      </c>
      <c r="D128" s="340" t="s">
        <v>2220</v>
      </c>
      <c r="E128" s="346" t="str">
        <f>INDEX($C$51:$AP$92,MATCH($C128,$C$51:$C$92,0),3)</f>
        <v>ELCWST</v>
      </c>
      <c r="F128" s="340" t="s">
        <v>2219</v>
      </c>
      <c r="G128" s="334" t="s">
        <v>564</v>
      </c>
      <c r="H128" s="335">
        <f t="shared" si="6"/>
        <v>0.33</v>
      </c>
      <c r="I128" s="336" t="str">
        <f>IF(INDEX(ELC_TechsR_DHC!$C$3:$AM$138,MATCH($AL128,ELC_TechsR_DHC!$B$3:$B$138,0),MATCH(I$48,ELC_TechsR_DHC!$C$1:$Q$1,0)) &gt; 0, INDEX(ELC_TechsR_DHC!$C$3:$AM$138,MATCH($AL128,ELC_TechsR_DHC!$B$3:$B$138,0),MATCH(I$48,ELC_TechsR_DHC!$C$1:$Q$1,0)), "" )</f>
        <v/>
      </c>
      <c r="J128" s="336">
        <f>IF(INDEX(ELC_TechsR_DHC!$C$3:$AM$138,MATCH($AL128,ELC_TechsR_DHC!$B$3:$B$138,0),MATCH(J$48,ELC_TechsR_DHC!$C$1:$Q$1,0)) &gt; 0, INDEX(ELC_TechsR_DHC!$C$3:$AM$138,MATCH($AL128,ELC_TechsR_DHC!$B$3:$B$138,0),MATCH(J$48,ELC_TechsR_DHC!$C$1:$Q$1,0)), "" )</f>
        <v>3.3333333333333299</v>
      </c>
      <c r="K128" s="336">
        <f>IF(INDEX(ELC_TechsR_DHC!$C$3:$AM$138,MATCH($AL128,ELC_TechsR_DHC!$B$3:$B$138,0),MATCH(K$48,ELC_TechsR_DHC!$C$1:$Q$1,0)) &gt; 0, INDEX(ELC_TechsR_DHC!$C$3:$AM$138,MATCH($AL128,ELC_TechsR_DHC!$B$3:$B$138,0),MATCH(K$48,ELC_TechsR_DHC!$C$1:$Q$1,0)), "" )</f>
        <v>1</v>
      </c>
      <c r="L128" s="332">
        <f>INDEX('15'!$C$3:$AS$240,MATCH($AN128,'15'!$C$3:$C$240,0),MATCH(L$48,'15'!$C$4:$AS$4,0))</f>
        <v>369</v>
      </c>
      <c r="M128" s="332">
        <f>INDEX('15'!$C$3:$AS$240,MATCH($AN128,'15'!$C$3:$C$240,0),MATCH(M$48,'15'!$C$4:$AS$4,0))</f>
        <v>379.5</v>
      </c>
      <c r="N128" s="332">
        <f>INDEX('15'!$C$3:$AS$240,MATCH($AN128,'15'!$C$3:$C$240,0),MATCH(N$48,'15'!$C$4:$AS$4,0))</f>
        <v>315.10000000000002</v>
      </c>
      <c r="O128" s="332">
        <f>INDEX('15'!$C$3:$AS$240,MATCH($AN128,'15'!$C$3:$C$240,0),MATCH(O$48,'15'!$C$4:$AS$4,0))</f>
        <v>273.5</v>
      </c>
      <c r="P128" s="332">
        <f>INDEX('15'!$C$3:$AS$240,MATCH($AN128,'15'!$C$3:$C$240,0),MATCH(P$48,'15'!$C$4:$AS$4,0))</f>
        <v>106.2</v>
      </c>
      <c r="Q128" s="332">
        <f>INDEX('15'!$C$3:$AS$240,MATCH($AN128,'15'!$C$3:$C$240,0),MATCH(Q$48,'15'!$C$4:$AS$4,0))</f>
        <v>24.4</v>
      </c>
      <c r="R128" s="332">
        <f>INDEX('15'!$C$3:$AS$240,MATCH($AN128,'15'!$C$3:$C$240,0),MATCH(R$48,'15'!$C$4:$AS$4,0))</f>
        <v>0</v>
      </c>
      <c r="S128" s="332">
        <f>INDEX('15'!$C$3:$AS$240,MATCH($AN128,'15'!$C$3:$C$240,0),MATCH(S$48,'15'!$C$4:$AS$4,0))</f>
        <v>0</v>
      </c>
      <c r="V128" s="337">
        <f>INDEX(ELC_TechsR_DHC!$C$3:$AM$138,MATCH($AL128,ELC_TechsR_DHC!$B$3:$B$138,0),MATCH(V$48,ELC_TechsR_DHC!$C$2:$AM$2,0))/7.45</f>
        <v>9.2999999999999989</v>
      </c>
      <c r="W128" s="337">
        <f>INDEX(ELC_TechsR_DHC!$C$3:$AM$138,MATCH($AL128,ELC_TechsR_DHC!$B$3:$B$138,0),MATCH(W$48,ELC_TechsR_DHC!$C$2:$AM$2,0))/7.45</f>
        <v>0.30070000000000002</v>
      </c>
      <c r="X128" s="337">
        <f>INDEX(ELC_TechsR_DHC!$C$3:$AM$138,MATCH($AL128,ELC_TechsR_DHC!$B$3:$B$138,0),MATCH(X$48,ELC_TechsR_DHC!$C$2:$AM$2,0))/7.45</f>
        <v>6.9444444444444429</v>
      </c>
      <c r="Y128" s="338">
        <f>INDEX(ELC_TechsR_DHC!$C$3:$AM$138,MATCH($AL128,ELC_TechsR_DHC!$B$3:$B$138,0),MATCH(Y$48,ELC_TechsR_DHC!$C$2:$AM$2,0))</f>
        <v>3.1536000000000002E-2</v>
      </c>
      <c r="Z128" s="335">
        <f>INDEX(ELC_TechsR_DHC!$C$3:$AM$138,MATCH($AL128,ELC_TechsR_DHC!$B$3:$B$138,0),MATCH($Z$48,ELC_TechsR_DHC!$C$2:$AM$2,0))</f>
        <v>0.99</v>
      </c>
      <c r="AB128" s="340">
        <v>1</v>
      </c>
      <c r="AC128"/>
      <c r="AD128"/>
      <c r="AE128"/>
      <c r="AF128"/>
      <c r="AG128"/>
      <c r="AH128"/>
      <c r="AJ128" s="350" t="s">
        <v>2224</v>
      </c>
      <c r="AL128" s="351" t="str">
        <f t="shared" si="7"/>
        <v>ECEXWSTDHCN2</v>
      </c>
      <c r="AN128" s="68" t="str">
        <f t="shared" si="8"/>
        <v>DE4GNR_ST_MSW_BP_E-33</v>
      </c>
    </row>
    <row r="129" spans="1:40" ht="12.75" customHeight="1">
      <c r="B129" s="332" t="str">
        <f>"ET"&amp;RIGHT(E129,3)&amp;RIGHT(C129,3)&amp;LEFT(C129,2)&amp;"1E"</f>
        <v>ETWST-33GN1E</v>
      </c>
      <c r="C129" s="333" t="s">
        <v>1197</v>
      </c>
      <c r="D129" s="346" t="s">
        <v>2220</v>
      </c>
      <c r="E129" s="346" t="str">
        <f>INDEX($C$51:$AP$92,MATCH($C129,$C$51:$C$92,0),3)</f>
        <v>ELCWST</v>
      </c>
      <c r="F129" s="340" t="s">
        <v>2219</v>
      </c>
      <c r="G129" s="334" t="s">
        <v>564</v>
      </c>
      <c r="H129" s="335">
        <f t="shared" si="6"/>
        <v>0.33</v>
      </c>
      <c r="I129" s="336" t="str">
        <f>IF(INDEX(ELC_TechsR_DHC!$C$3:$AM$138,MATCH($AL129,ELC_TechsR_DHC!$B$3:$B$138,0),MATCH(I$48,ELC_TechsR_DHC!$C$1:$Q$1,0)) &gt; 0, INDEX(ELC_TechsR_DHC!$C$3:$AM$138,MATCH($AL129,ELC_TechsR_DHC!$B$3:$B$138,0),MATCH(I$48,ELC_TechsR_DHC!$C$1:$Q$1,0)), "" )</f>
        <v/>
      </c>
      <c r="J129" s="336">
        <f>IF(INDEX(ELC_TechsR_DHC!$C$3:$AM$138,MATCH($AL129,ELC_TechsR_DHC!$B$3:$B$138,0),MATCH(J$48,ELC_TechsR_DHC!$C$1:$Q$1,0)) &gt; 0, INDEX(ELC_TechsR_DHC!$C$3:$AM$138,MATCH($AL129,ELC_TechsR_DHC!$B$3:$B$138,0),MATCH(J$48,ELC_TechsR_DHC!$C$1:$Q$1,0)), "" )</f>
        <v>3.3333333333333299</v>
      </c>
      <c r="K129" s="336">
        <f>IF(INDEX(ELC_TechsR_DHC!$C$3:$AM$138,MATCH($AL129,ELC_TechsR_DHC!$B$3:$B$138,0),MATCH(K$48,ELC_TechsR_DHC!$C$1:$Q$1,0)) &gt; 0, INDEX(ELC_TechsR_DHC!$C$3:$AM$138,MATCH($AL129,ELC_TechsR_DHC!$B$3:$B$138,0),MATCH(K$48,ELC_TechsR_DHC!$C$1:$Q$1,0)), "" )</f>
        <v>1</v>
      </c>
      <c r="L129" s="332">
        <f>INDEX('15'!$C$3:$AS$240,MATCH($AN129,'15'!$C$3:$C$240,0),MATCH(L$48,'15'!$C$4:$AS$4,0))</f>
        <v>64.5</v>
      </c>
      <c r="M129" s="332">
        <f>INDEX('15'!$C$3:$AS$240,MATCH($AN129,'15'!$C$3:$C$240,0),MATCH(M$48,'15'!$C$4:$AS$4,0))</f>
        <v>64.5</v>
      </c>
      <c r="N129" s="332">
        <f>INDEX('15'!$C$3:$AS$240,MATCH($AN129,'15'!$C$3:$C$240,0),MATCH(N$48,'15'!$C$4:$AS$4,0))</f>
        <v>52</v>
      </c>
      <c r="O129" s="332">
        <f>INDEX('15'!$C$3:$AS$240,MATCH($AN129,'15'!$C$3:$C$240,0),MATCH(O$48,'15'!$C$4:$AS$4,0))</f>
        <v>11.5</v>
      </c>
      <c r="P129" s="332">
        <f>INDEX('15'!$C$3:$AS$240,MATCH($AN129,'15'!$C$3:$C$240,0),MATCH(P$48,'15'!$C$4:$AS$4,0))</f>
        <v>8.6999999999999993</v>
      </c>
      <c r="Q129" s="332">
        <f>INDEX('15'!$C$3:$AS$240,MATCH($AN129,'15'!$C$3:$C$240,0),MATCH(Q$48,'15'!$C$4:$AS$4,0))</f>
        <v>0</v>
      </c>
      <c r="R129" s="332">
        <f>INDEX('15'!$C$3:$AS$240,MATCH($AN129,'15'!$C$3:$C$240,0),MATCH(R$48,'15'!$C$4:$AS$4,0))</f>
        <v>0</v>
      </c>
      <c r="S129" s="332">
        <f>INDEX('15'!$C$3:$AS$240,MATCH($AN129,'15'!$C$3:$C$240,0),MATCH(S$48,'15'!$C$4:$AS$4,0))</f>
        <v>0</v>
      </c>
      <c r="V129" s="337">
        <f>INDEX(ELC_TechsR_DHC!$C$3:$AM$138,MATCH($AL129,ELC_TechsR_DHC!$B$3:$B$138,0),MATCH(V$48,ELC_TechsR_DHC!$C$2:$AM$2,0))/7.45</f>
        <v>9.2999999999999989</v>
      </c>
      <c r="W129" s="337">
        <f>INDEX(ELC_TechsR_DHC!$C$3:$AM$138,MATCH($AL129,ELC_TechsR_DHC!$B$3:$B$138,0),MATCH(W$48,ELC_TechsR_DHC!$C$2:$AM$2,0))/7.45</f>
        <v>0.30070000000000002</v>
      </c>
      <c r="X129" s="337">
        <f>INDEX(ELC_TechsR_DHC!$C$3:$AM$138,MATCH($AL129,ELC_TechsR_DHC!$B$3:$B$138,0),MATCH(X$48,ELC_TechsR_DHC!$C$2:$AM$2,0))/7.45</f>
        <v>6.9444444444444429</v>
      </c>
      <c r="Y129" s="338">
        <f>INDEX(ELC_TechsR_DHC!$C$3:$AM$138,MATCH($AL129,ELC_TechsR_DHC!$B$3:$B$138,0),MATCH(Y$48,ELC_TechsR_DHC!$C$2:$AM$2,0))</f>
        <v>3.1536000000000002E-2</v>
      </c>
      <c r="Z129" s="335">
        <f>INDEX(ELC_TechsR_DHC!$C$3:$AM$138,MATCH($AL129,ELC_TechsR_DHC!$B$3:$B$138,0),MATCH($Z$48,ELC_TechsR_DHC!$C$2:$AM$2,0))</f>
        <v>0.99</v>
      </c>
      <c r="AB129" s="340">
        <v>1</v>
      </c>
      <c r="AC129"/>
      <c r="AD129"/>
      <c r="AE129"/>
      <c r="AF129"/>
      <c r="AG129"/>
      <c r="AH129"/>
      <c r="AJ129" s="350" t="s">
        <v>2224</v>
      </c>
      <c r="AL129" s="351" t="str">
        <f t="shared" si="7"/>
        <v>ECEXWSTDHCN2</v>
      </c>
      <c r="AN129" s="68" t="str">
        <f t="shared" si="8"/>
        <v>DE4GNR_ST_MSW_CND_E-33</v>
      </c>
    </row>
    <row r="130" spans="1:40" ht="12.75" customHeight="1">
      <c r="B130" s="332" t="str">
        <f>"ET"&amp;RIGHT(E130,3)&amp;RIGHT(C130,3)&amp;LEFT(C130,2)&amp;"2E"</f>
        <v>ETSNG-38GN2E</v>
      </c>
      <c r="C130" s="333" t="s">
        <v>1186</v>
      </c>
      <c r="D130" s="346" t="s">
        <v>2220</v>
      </c>
      <c r="E130" s="346" t="str">
        <f>INDEX($C$51:$AP$92,MATCH($C130,$C$51:$C$92,0),3)</f>
        <v>ELCNGA, ELCSNG</v>
      </c>
      <c r="F130" s="340" t="s">
        <v>2219</v>
      </c>
      <c r="G130" s="334" t="s">
        <v>564</v>
      </c>
      <c r="H130" s="335">
        <f t="shared" si="6"/>
        <v>0.38</v>
      </c>
      <c r="I130" s="336">
        <f>IF(INDEX(ELC_TechsR_DHC!$C$3:$AM$138,MATCH($AL130,ELC_TechsR_DHC!$B$3:$B$138,0),MATCH(I$48,ELC_TechsR_DHC!$C$1:$Q$1,0)) &gt; 0, INDEX(ELC_TechsR_DHC!$C$3:$AM$138,MATCH($AL130,ELC_TechsR_DHC!$B$3:$B$138,0),MATCH(I$48,ELC_TechsR_DHC!$C$1:$Q$1,0)), "" )</f>
        <v>1.0526315789473699</v>
      </c>
      <c r="J130" s="336" t="str">
        <f>IF(INDEX(ELC_TechsR_DHC!$C$3:$AM$138,MATCH($AL130,ELC_TechsR_DHC!$B$3:$B$138,0),MATCH(J$48,ELC_TechsR_DHC!$C$1:$Q$1,0)) &gt; 0, INDEX(ELC_TechsR_DHC!$C$3:$AM$138,MATCH($AL130,ELC_TechsR_DHC!$B$3:$B$138,0),MATCH(J$48,ELC_TechsR_DHC!$C$1:$Q$1,0)), "" )</f>
        <v/>
      </c>
      <c r="K130" s="336" t="str">
        <f>IF(INDEX(ELC_TechsR_DHC!$C$3:$AM$138,MATCH($AL130,ELC_TechsR_DHC!$B$3:$B$138,0),MATCH(K$48,ELC_TechsR_DHC!$C$1:$Q$1,0)) &gt; 0, INDEX(ELC_TechsR_DHC!$C$3:$AM$138,MATCH($AL130,ELC_TechsR_DHC!$B$3:$B$138,0),MATCH(K$48,ELC_TechsR_DHC!$C$1:$Q$1,0)), "" )</f>
        <v/>
      </c>
      <c r="L130" s="332">
        <f>INDEX('15'!$C$3:$AS$240,MATCH($AN130,'15'!$C$3:$C$240,0),MATCH(L$48,'15'!$C$4:$AS$4,0))</f>
        <v>825.3</v>
      </c>
      <c r="M130" s="332">
        <f>INDEX('15'!$C$3:$AS$240,MATCH($AN130,'15'!$C$3:$C$240,0),MATCH(M$48,'15'!$C$4:$AS$4,0))</f>
        <v>1034.4000000000001</v>
      </c>
      <c r="N130" s="332">
        <f>INDEX('15'!$C$3:$AS$240,MATCH($AN130,'15'!$C$3:$C$240,0),MATCH(N$48,'15'!$C$4:$AS$4,0))</f>
        <v>1024.7</v>
      </c>
      <c r="O130" s="332">
        <f>INDEX('15'!$C$3:$AS$240,MATCH($AN130,'15'!$C$3:$C$240,0),MATCH(O$48,'15'!$C$4:$AS$4,0))</f>
        <v>972.1</v>
      </c>
      <c r="P130" s="332">
        <f>INDEX('15'!$C$3:$AS$240,MATCH($AN130,'15'!$C$3:$C$240,0),MATCH(P$48,'15'!$C$4:$AS$4,0))</f>
        <v>659.7</v>
      </c>
      <c r="Q130" s="332">
        <f>INDEX('15'!$C$3:$AS$240,MATCH($AN130,'15'!$C$3:$C$240,0),MATCH(Q$48,'15'!$C$4:$AS$4,0))</f>
        <v>444.9</v>
      </c>
      <c r="R130" s="332">
        <f>INDEX('15'!$C$3:$AS$240,MATCH($AN130,'15'!$C$3:$C$240,0),MATCH(R$48,'15'!$C$4:$AS$4,0))</f>
        <v>282.89999999999998</v>
      </c>
      <c r="S130" s="332">
        <f>INDEX('15'!$C$3:$AS$240,MATCH($AN130,'15'!$C$3:$C$240,0),MATCH(S$48,'15'!$C$4:$AS$4,0))</f>
        <v>0</v>
      </c>
      <c r="V130" s="337">
        <f>INDEX(ELC_TechsR_DHC!$C$3:$AM$138,MATCH($AL130,ELC_TechsR_DHC!$B$3:$B$138,0),MATCH(V$48,ELC_TechsR_DHC!$C$2:$AM$2,0))/7.45</f>
        <v>0.6</v>
      </c>
      <c r="W130" s="337">
        <f>INDEX(ELC_TechsR_DHC!$C$3:$AM$138,MATCH($AL130,ELC_TechsR_DHC!$B$3:$B$138,0),MATCH(W$48,ELC_TechsR_DHC!$C$2:$AM$2,0))/7.45</f>
        <v>1.9999999999999997E-2</v>
      </c>
      <c r="X130" s="337">
        <f>INDEX(ELC_TechsR_DHC!$C$3:$AM$138,MATCH($AL130,ELC_TechsR_DHC!$B$3:$B$138,0),MATCH(X$48,ELC_TechsR_DHC!$C$2:$AM$2,0))/7.45</f>
        <v>1.25</v>
      </c>
      <c r="Y130" s="338">
        <f>INDEX(ELC_TechsR_DHC!$C$3:$AM$138,MATCH($AL130,ELC_TechsR_DHC!$B$3:$B$138,0),MATCH(Y$48,ELC_TechsR_DHC!$C$2:$AM$2,0))</f>
        <v>3.1536000000000002E-2</v>
      </c>
      <c r="Z130" s="335">
        <f>INDEX(ELC_TechsR_DHC!$C$3:$AM$138,MATCH($AL130,ELC_TechsR_DHC!$B$3:$B$138,0),MATCH($Z$48,ELC_TechsR_DHC!$C$2:$AM$2,0))</f>
        <v>0.98</v>
      </c>
      <c r="AB130" s="346">
        <v>1</v>
      </c>
      <c r="AC130"/>
      <c r="AD130"/>
      <c r="AE130"/>
      <c r="AF130"/>
      <c r="AG130"/>
      <c r="AH130"/>
      <c r="AJ130" s="350" t="s">
        <v>2224</v>
      </c>
      <c r="AL130" s="351" t="str">
        <f t="shared" si="7"/>
        <v>ECBPNGADHCN3</v>
      </c>
      <c r="AN130" s="68" t="str">
        <f t="shared" si="8"/>
        <v>DE4GNR_ST_NGAS_BP_E-38</v>
      </c>
    </row>
    <row r="131" spans="1:40" ht="12.75" customHeight="1">
      <c r="B131" s="332" t="str">
        <f>"ER"&amp;RIGHT(E131,3)&amp;RIGHT(C131,3)&amp;LEFT(C131,2)&amp;"1E"</f>
        <v>ERURN-33GN1E</v>
      </c>
      <c r="C131" s="333" t="s">
        <v>1166</v>
      </c>
      <c r="D131" s="340" t="s">
        <v>2220</v>
      </c>
      <c r="E131" s="346" t="s">
        <v>2232</v>
      </c>
      <c r="F131" s="340" t="s">
        <v>2219</v>
      </c>
      <c r="G131" s="334" t="s">
        <v>564</v>
      </c>
      <c r="H131" s="335">
        <f t="shared" si="6"/>
        <v>0.33</v>
      </c>
      <c r="I131" s="336"/>
      <c r="J131" s="336"/>
      <c r="K131" s="336"/>
      <c r="L131" s="332">
        <f>INDEX('15'!$C$3:$AS$240,MATCH($AN131,'15'!$C$3:$C$240,0),MATCH(L$48,'15'!$C$4:$AS$4,0))</f>
        <v>7969</v>
      </c>
      <c r="M131" s="332">
        <f>INDEX('15'!$C$3:$AS$240,MATCH($AN131,'15'!$C$3:$C$240,0),MATCH(M$48,'15'!$C$4:$AS$4,0))</f>
        <v>7969</v>
      </c>
      <c r="N131" s="332">
        <f>INDEX('15'!$C$3:$AS$240,MATCH($AN131,'15'!$C$3:$C$240,0),MATCH(N$48,'15'!$C$4:$AS$4,0))</f>
        <v>4008</v>
      </c>
      <c r="O131" s="332">
        <f>INDEX('15'!$C$3:$AS$240,MATCH($AN131,'15'!$C$3:$C$240,0),MATCH(O$48,'15'!$C$4:$AS$4,0))</f>
        <v>0</v>
      </c>
      <c r="P131" s="332">
        <f>INDEX('15'!$C$3:$AS$240,MATCH($AN131,'15'!$C$3:$C$240,0),MATCH(P$48,'15'!$C$4:$AS$4,0))</f>
        <v>0</v>
      </c>
      <c r="Q131" s="332">
        <f>INDEX('15'!$C$3:$AS$240,MATCH($AN131,'15'!$C$3:$C$240,0),MATCH(Q$48,'15'!$C$4:$AS$4,0))</f>
        <v>0</v>
      </c>
      <c r="R131" s="332">
        <f>INDEX('15'!$C$3:$AS$240,MATCH($AN131,'15'!$C$3:$C$240,0),MATCH(R$48,'15'!$C$4:$AS$4,0))</f>
        <v>0</v>
      </c>
      <c r="S131" s="332">
        <f>INDEX('15'!$C$3:$AS$240,MATCH($AN131,'15'!$C$3:$C$240,0),MATCH(S$48,'15'!$C$4:$AS$4,0))</f>
        <v>0</v>
      </c>
      <c r="V131" s="354">
        <f>55/1.37</f>
        <v>40.145985401459853</v>
      </c>
      <c r="W131" s="355">
        <f>(((175-33-35)/1.37)*(8760*Z131))/1000000</f>
        <v>0.60888467153284664</v>
      </c>
      <c r="X131" s="356">
        <f>(33+35)/1.37/3.6</f>
        <v>13.787510137875099</v>
      </c>
      <c r="Y131" s="357">
        <f t="shared" ref="Y131" si="9">3.6*8760/1000000</f>
        <v>3.1536000000000002E-2</v>
      </c>
      <c r="Z131" s="358">
        <f>7796/8760</f>
        <v>0.88995433789954337</v>
      </c>
      <c r="AA131"/>
      <c r="AB131" s="346">
        <v>1</v>
      </c>
      <c r="AC131"/>
      <c r="AD131"/>
      <c r="AE131"/>
      <c r="AF131"/>
      <c r="AG131"/>
      <c r="AH131"/>
      <c r="AJ131" s="350" t="s">
        <v>2224</v>
      </c>
      <c r="AL131" s="351" t="e">
        <f t="shared" si="7"/>
        <v>#N/A</v>
      </c>
      <c r="AN131" s="68" t="str">
        <f t="shared" si="8"/>
        <v>DE4GNR_ST_NUCL_CND_E-33</v>
      </c>
    </row>
    <row r="132" spans="1:40" ht="12.75" customHeight="1">
      <c r="B132" s="332" t="str">
        <f>"ET"&amp;RIGHT(E132,3)&amp;RIGHT(C132,3)&amp;LEFT(C132,2)&amp;"1E"</f>
        <v>ETWINONSGN1E</v>
      </c>
      <c r="C132" s="333" t="s">
        <v>997</v>
      </c>
      <c r="D132" s="346" t="s">
        <v>2220</v>
      </c>
      <c r="E132" s="346" t="str">
        <f>INDEX($C$51:$AP$92,MATCH($C132,$C$51:$C$92,0),3)</f>
        <v>ELCWIN</v>
      </c>
      <c r="F132" s="340" t="str">
        <f>INDEX($C$51:$AP$92,MATCH($C132,$C$51:$C$92,0),4)</f>
        <v>ELCC</v>
      </c>
      <c r="G132" s="334" t="s">
        <v>564</v>
      </c>
      <c r="H132" s="335">
        <v>1</v>
      </c>
      <c r="I132" s="336"/>
      <c r="J132" s="336"/>
      <c r="K132" s="336"/>
      <c r="L132" s="332">
        <f>INDEX('15'!$C$3:$AS$240,MATCH($AN132,'15'!$C$3:$C$240,0),MATCH(L$48,'15'!$C$4:$AS$4,0))</f>
        <v>3123.79</v>
      </c>
      <c r="M132" s="332">
        <f>INDEX('15'!$C$3:$AS$240,MATCH($AN132,'15'!$C$3:$C$240,0),MATCH(M$48,'15'!$C$4:$AS$4,0))</f>
        <v>5617.32</v>
      </c>
      <c r="N132" s="332">
        <f>INDEX('15'!$C$3:$AS$240,MATCH($AN132,'15'!$C$3:$C$240,0),MATCH(N$48,'15'!$C$4:$AS$4,0))</f>
        <v>7436.84</v>
      </c>
      <c r="O132" s="332">
        <f>INDEX('15'!$C$3:$AS$240,MATCH($AN132,'15'!$C$3:$C$240,0),MATCH(O$48,'15'!$C$4:$AS$4,0))</f>
        <v>7359.84</v>
      </c>
      <c r="P132" s="332">
        <f>INDEX('15'!$C$3:$AS$240,MATCH($AN132,'15'!$C$3:$C$240,0),MATCH(P$48,'15'!$C$4:$AS$4,0))</f>
        <v>6489.08</v>
      </c>
      <c r="Q132" s="332">
        <f>INDEX('15'!$C$3:$AS$240,MATCH($AN132,'15'!$C$3:$C$240,0),MATCH(Q$48,'15'!$C$4:$AS$4,0))</f>
        <v>5471.22</v>
      </c>
      <c r="R132" s="332">
        <f>INDEX('15'!$C$3:$AS$240,MATCH($AN132,'15'!$C$3:$C$240,0),MATCH(R$48,'15'!$C$4:$AS$4,0))</f>
        <v>2656.41</v>
      </c>
      <c r="S132" s="332">
        <f>INDEX('15'!$C$3:$AS$240,MATCH($AN132,'15'!$C$3:$C$240,0),MATCH(S$48,'15'!$C$4:$AS$4,0))</f>
        <v>0</v>
      </c>
      <c r="V132" s="337">
        <f>INDEX(ELC_TechsR_ELC!$C$3:$AM$138,MATCH($AL132,ELC_TechsR_ELC!$B$3:$B$138,0),MATCH(V$48,ELC_TechsR_ELC!$C$2:$AM$2,0))/7.45</f>
        <v>1.3260449999999999</v>
      </c>
      <c r="W132" s="337">
        <f>INDEX(ELC_TechsR_ELC!$C$3:$AM$138,MATCH($AL132,ELC_TechsR_ELC!$B$3:$B$138,0),MATCH(W$48,ELC_TechsR_ELC!$C$2:$AM$2,0))/7.45</f>
        <v>2.5599999999999998E-2</v>
      </c>
      <c r="X132" s="337">
        <f>INDEX(ELC_TechsR_ELC!$C$3:$AM$138,MATCH($AL132,ELC_TechsR_ELC!$B$3:$B$138,0),MATCH(X$48,ELC_TechsR_ELC!$C$2:$AM$2,0))/7.45</f>
        <v>0.77777777777777712</v>
      </c>
      <c r="Y132" s="338">
        <f>INDEX(ELC_TechsR_ELC!$C$3:$AM$138,MATCH($AL132,ELC_TechsR_ELC!$B$3:$B$138,0),MATCH(Y$48,ELC_TechsR_ELC!$C$2:$AM$2,0))</f>
        <v>3.1536000000000002E-2</v>
      </c>
      <c r="Z132" s="335"/>
      <c r="AB132" s="340">
        <v>0.3</v>
      </c>
      <c r="AC132"/>
      <c r="AD132"/>
      <c r="AE132"/>
      <c r="AF132"/>
      <c r="AG132"/>
      <c r="AH132"/>
      <c r="AJ132" s="350" t="s">
        <v>2224</v>
      </c>
      <c r="AL132" s="351" t="str">
        <f t="shared" si="7"/>
        <v>ERWINWON2N</v>
      </c>
      <c r="AN132" s="68" t="str">
        <f t="shared" si="8"/>
        <v>DE4GNR_WT_WIND_ONS</v>
      </c>
    </row>
    <row r="133" spans="1:40" ht="12.75" customHeight="1">
      <c r="B133" t="s">
        <v>2119</v>
      </c>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row>
    <row r="134" spans="1:40" ht="12.75" customHeight="1">
      <c r="A134"/>
      <c r="B134" t="s">
        <v>2119</v>
      </c>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row>
    <row r="135" spans="1:40" ht="12.75" customHeight="1">
      <c r="B135" s="332" t="str">
        <f>"ET"&amp;RIGHT(E135,3)&amp;RIGHT(C135,3)&amp;LEFT(C135,2)&amp;"2E"</f>
        <v>ETHYDPMPAG2E</v>
      </c>
      <c r="C135" s="333" t="s">
        <v>2007</v>
      </c>
      <c r="D135" s="340" t="s">
        <v>2221</v>
      </c>
      <c r="E135" s="346" t="s">
        <v>120</v>
      </c>
      <c r="F135" s="340" t="s">
        <v>28</v>
      </c>
      <c r="G135" s="334" t="s">
        <v>564</v>
      </c>
      <c r="H135" s="335">
        <v>1</v>
      </c>
      <c r="I135" s="336"/>
      <c r="J135" s="336"/>
      <c r="K135" s="336"/>
      <c r="L135" s="332">
        <f>INDEX('15'!$C$3:$AS$240,MATCH($AN135,'15'!$C$3:$C$240,0),MATCH(L$48,'15'!$C$4:$AS$4,0))</f>
        <v>9184</v>
      </c>
      <c r="M135" s="332">
        <f>INDEX('15'!$C$3:$AS$240,MATCH($AN135,'15'!$C$3:$C$240,0),MATCH(M$48,'15'!$C$4:$AS$4,0))</f>
        <v>9184</v>
      </c>
      <c r="N135" s="332">
        <f>INDEX('15'!$C$3:$AS$240,MATCH($AN135,'15'!$C$3:$C$240,0),MATCH(N$48,'15'!$C$4:$AS$4,0))</f>
        <v>9184</v>
      </c>
      <c r="O135" s="332">
        <f>INDEX('15'!$C$3:$AS$240,MATCH($AN135,'15'!$C$3:$C$240,0),MATCH(O$48,'15'!$C$4:$AS$4,0))</f>
        <v>9184</v>
      </c>
      <c r="P135" s="332">
        <f>INDEX('15'!$C$3:$AS$240,MATCH($AN135,'15'!$C$3:$C$240,0),MATCH(P$48,'15'!$C$4:$AS$4,0))</f>
        <v>9184</v>
      </c>
      <c r="Q135" s="332">
        <f>INDEX('15'!$C$3:$AS$240,MATCH($AN135,'15'!$C$3:$C$240,0),MATCH(Q$48,'15'!$C$4:$AS$4,0))</f>
        <v>9184</v>
      </c>
      <c r="R135" s="332">
        <f>INDEX('15'!$C$3:$AS$240,MATCH($AN135,'15'!$C$3:$C$240,0),MATCH(R$48,'15'!$C$4:$AS$4,0))</f>
        <v>9184</v>
      </c>
      <c r="S135" s="332">
        <f>INDEX('15'!$C$3:$AS$240,MATCH($AN135,'15'!$C$3:$C$240,0),MATCH(S$48,'15'!$C$4:$AS$4,0))</f>
        <v>9184</v>
      </c>
      <c r="V135" s="337">
        <f>INDEX(ELC_TechsR_ELC!$C$3:$AM$138,MATCH($AL135,ELC_TechsR_ELC!$B$3:$B$138,0),MATCH(V$48,ELC_TechsR_ELC!$C$2:$AM$2,0))/7.45</f>
        <v>1.8120805369127517</v>
      </c>
      <c r="W135" s="337">
        <f>INDEX(ELC_TechsR_ELC!$C$3:$AM$138,MATCH($AL135,ELC_TechsR_ELC!$B$3:$B$138,0),MATCH(W$48,ELC_TechsR_ELC!$C$2:$AM$2,0))/7.45</f>
        <v>4.0268456375838924E-2</v>
      </c>
      <c r="X135" s="337">
        <f>INDEX(ELC_TechsR_ELC!$C$3:$AM$138,MATCH($AL135,ELC_TechsR_ELC!$B$3:$B$138,0),MATCH(X$48,ELC_TechsR_ELC!$C$2:$AM$2,0))/7.45</f>
        <v>1.2080536912751678</v>
      </c>
      <c r="Y135" s="338">
        <f>INDEX(ELC_TechsR_ELC!$C$3:$AM$138,MATCH($AL135,ELC_TechsR_ELC!$B$3:$B$138,0),MATCH(Y$48,ELC_TechsR_ELC!$C$2:$AM$2,0))</f>
        <v>3.2000000000000001E-2</v>
      </c>
      <c r="Z135" s="335"/>
      <c r="AB135" s="340">
        <v>1</v>
      </c>
      <c r="AC135"/>
      <c r="AD135"/>
      <c r="AE135"/>
      <c r="AF135"/>
      <c r="AG135"/>
      <c r="AH135"/>
      <c r="AJ135" s="350" t="s">
        <v>2224</v>
      </c>
      <c r="AL135" s="351" t="str">
        <f>AL94</f>
        <v>ERHYDELCROR1N</v>
      </c>
      <c r="AN135" s="68" t="str">
        <f t="shared" si="8"/>
        <v>DE3AGG-DE4-W_RES_WTR_PMP</v>
      </c>
    </row>
    <row r="136" spans="1:40" ht="12.75" customHeight="1">
      <c r="B136" s="332" t="str">
        <f>"ET"&amp;RIGHT(E136,3)&amp;RIGHT(C136,3)&amp;LEFT(C136,2)&amp;"1E"</f>
        <v>ETBGA-80GN1E</v>
      </c>
      <c r="C136" s="333" t="s">
        <v>1926</v>
      </c>
      <c r="D136" s="340" t="s">
        <v>2221</v>
      </c>
      <c r="E136" s="346" t="str">
        <f t="shared" ref="E136:E141" si="10">INDEX($C$51:$AP$133,MATCH($C136,$C$51:$C$133,0),3)</f>
        <v>ELCBGA</v>
      </c>
      <c r="F136" s="340" t="str">
        <f t="shared" ref="F136:F141" si="11">INDEX($C$51:$AP$133,MATCH($C136,$C$51:$C$133,0),4)</f>
        <v>HETC</v>
      </c>
      <c r="G136" s="334" t="s">
        <v>564</v>
      </c>
      <c r="H136" s="335">
        <f t="shared" si="6"/>
        <v>0.8</v>
      </c>
      <c r="I136" s="336" t="str">
        <f>IF(INDEX(ELC_TechsR_DHC!$C$3:$AM$138,MATCH($AL136,ELC_TechsR_DHC!$B$3:$B$138,0),MATCH(I$48,ELC_TechsR_DHC!$C$1:$Q$1,0)) &gt; 0, INDEX(ELC_TechsR_DHC!$C$3:$AM$138,MATCH($AL136,ELC_TechsR_DHC!$B$3:$B$138,0),MATCH(I$48,ELC_TechsR_DHC!$C$1:$Q$1,0)), "" )</f>
        <v/>
      </c>
      <c r="J136" s="336" t="str">
        <f>IF(INDEX(ELC_TechsR_DHC!$C$3:$AM$138,MATCH($AL136,ELC_TechsR_DHC!$B$3:$B$138,0),MATCH(J$48,ELC_TechsR_DHC!$C$1:$Q$1,0)) &gt; 0, INDEX(ELC_TechsR_DHC!$C$3:$AM$138,MATCH($AL136,ELC_TechsR_DHC!$B$3:$B$138,0),MATCH(J$48,ELC_TechsR_DHC!$C$1:$Q$1,0)), "" )</f>
        <v/>
      </c>
      <c r="K136" s="336" t="str">
        <f>IF(INDEX(ELC_TechsR_DHC!$C$3:$AM$138,MATCH($AL136,ELC_TechsR_DHC!$B$3:$B$138,0),MATCH(K$48,ELC_TechsR_DHC!$C$1:$Q$1,0)) &gt; 0, INDEX(ELC_TechsR_DHC!$C$3:$AM$138,MATCH($AL136,ELC_TechsR_DHC!$B$3:$B$138,0),MATCH(K$48,ELC_TechsR_DHC!$C$1:$Q$1,0)), "" )</f>
        <v/>
      </c>
      <c r="L136" s="332">
        <f>INDEX('15'!$C$3:$AS$240,MATCH($AN136,'15'!$C$3:$C$240,0),MATCH(L$48,'15'!$C$4:$AS$4,0))</f>
        <v>232.99</v>
      </c>
      <c r="M136" s="332">
        <f>INDEX('15'!$C$3:$AS$240,MATCH($AN136,'15'!$C$3:$C$240,0),MATCH(M$48,'15'!$C$4:$AS$4,0))</f>
        <v>252.96</v>
      </c>
      <c r="N136" s="332">
        <f>INDEX('15'!$C$3:$AS$240,MATCH($AN136,'15'!$C$3:$C$240,0),MATCH(N$48,'15'!$C$4:$AS$4,0))</f>
        <v>246.31</v>
      </c>
      <c r="O136" s="332">
        <f>INDEX('15'!$C$3:$AS$240,MATCH($AN136,'15'!$C$3:$C$240,0),MATCH(O$48,'15'!$C$4:$AS$4,0))</f>
        <v>213.02</v>
      </c>
      <c r="P136" s="332">
        <f>INDEX('15'!$C$3:$AS$240,MATCH($AN136,'15'!$C$3:$C$240,0),MATCH(P$48,'15'!$C$4:$AS$4,0))</f>
        <v>179.74</v>
      </c>
      <c r="Q136" s="332">
        <f>INDEX('15'!$C$3:$AS$240,MATCH($AN136,'15'!$C$3:$C$240,0),MATCH(Q$48,'15'!$C$4:$AS$4,0))</f>
        <v>146.44999999999999</v>
      </c>
      <c r="R136" s="332">
        <f>INDEX('15'!$C$3:$AS$240,MATCH($AN136,'15'!$C$3:$C$240,0),MATCH(R$48,'15'!$C$4:$AS$4,0))</f>
        <v>113.17</v>
      </c>
      <c r="S136" s="332">
        <f>INDEX('15'!$C$3:$AS$240,MATCH($AN136,'15'!$C$3:$C$240,0),MATCH(S$48,'15'!$C$4:$AS$4,0))</f>
        <v>46.6</v>
      </c>
      <c r="V136" s="337">
        <f>INDEX(ELC_TechsR_DHC!$C$3:$AM$138,MATCH($AL136,ELC_TechsR_DHC!$B$3:$B$138,0),MATCH(V$48,ELC_TechsR_DHC!$C$2:$AM$2,0))/7.45</f>
        <v>0.06</v>
      </c>
      <c r="W136" s="337">
        <f>INDEX(ELC_TechsR_DHC!$C$3:$AM$138,MATCH($AL136,ELC_TechsR_DHC!$B$3:$B$138,0),MATCH(W$48,ELC_TechsR_DHC!$C$2:$AM$2,0))/7.45</f>
        <v>2E-3</v>
      </c>
      <c r="X136" s="337">
        <f>INDEX(ELC_TechsR_DHC!$C$3:$AM$138,MATCH($AL136,ELC_TechsR_DHC!$B$3:$B$138,0),MATCH(X$48,ELC_TechsR_DHC!$C$2:$AM$2,0))/7.45</f>
        <v>0.30555555555555569</v>
      </c>
      <c r="Y136" s="338">
        <f>INDEX(ELC_TechsR_DHC!$C$3:$AM$138,MATCH($AL136,ELC_TechsR_DHC!$B$3:$B$138,0),MATCH(Y$48,ELC_TechsR_DHC!$C$2:$AM$2,0))</f>
        <v>3.1536000000000002E-2</v>
      </c>
      <c r="Z136" s="335">
        <f>INDEX(ELC_TechsR_DHC!$C$3:$AM$138,MATCH($AL136,ELC_TechsR_DHC!$B$3:$B$138,0),MATCH($Z$48,ELC_TechsR_DHC!$C$2:$AM$2,0))</f>
        <v>0.99</v>
      </c>
      <c r="AB136" s="346">
        <v>1</v>
      </c>
      <c r="AC136"/>
      <c r="AD136"/>
      <c r="AE136"/>
      <c r="AF136"/>
      <c r="AG136"/>
      <c r="AH136"/>
      <c r="AJ136" s="350" t="s">
        <v>2224</v>
      </c>
      <c r="AL136" s="351" t="str">
        <f t="shared" si="7"/>
        <v>EHBHNGADHCN1</v>
      </c>
      <c r="AN136" s="68" t="str">
        <f t="shared" si="8"/>
        <v>DE3GNR_BO_BGAS_E-80</v>
      </c>
    </row>
    <row r="137" spans="1:40" ht="12.75" customHeight="1">
      <c r="B137" s="332" t="str">
        <f>"ER"&amp;RIGHT(E137,3)&amp;RIGHT(C137,3)&amp;LEFT(C137,2)&amp;"1E"</f>
        <v>ERCOA-80GN1E</v>
      </c>
      <c r="C137" s="333" t="s">
        <v>1902</v>
      </c>
      <c r="D137" s="340" t="s">
        <v>2221</v>
      </c>
      <c r="E137" s="346" t="str">
        <f t="shared" si="10"/>
        <v>ELCCOA</v>
      </c>
      <c r="F137" s="340" t="str">
        <f t="shared" si="11"/>
        <v>HETC</v>
      </c>
      <c r="G137" s="334" t="s">
        <v>564</v>
      </c>
      <c r="H137" s="335">
        <f t="shared" si="6"/>
        <v>0.8</v>
      </c>
      <c r="I137" s="336" t="str">
        <f>IF(INDEX(ELC_TechsR_DHC!$C$3:$AM$138,MATCH($AL137,ELC_TechsR_DHC!$B$3:$B$138,0),MATCH(I$48,ELC_TechsR_DHC!$C$1:$Q$1,0)) &gt; 0, INDEX(ELC_TechsR_DHC!$C$3:$AM$138,MATCH($AL137,ELC_TechsR_DHC!$B$3:$B$138,0),MATCH(I$48,ELC_TechsR_DHC!$C$1:$Q$1,0)), "" )</f>
        <v/>
      </c>
      <c r="J137" s="336" t="str">
        <f>IF(INDEX(ELC_TechsR_DHC!$C$3:$AM$138,MATCH($AL137,ELC_TechsR_DHC!$B$3:$B$138,0),MATCH(J$48,ELC_TechsR_DHC!$C$1:$Q$1,0)) &gt; 0, INDEX(ELC_TechsR_DHC!$C$3:$AM$138,MATCH($AL137,ELC_TechsR_DHC!$B$3:$B$138,0),MATCH(J$48,ELC_TechsR_DHC!$C$1:$Q$1,0)), "" )</f>
        <v/>
      </c>
      <c r="K137" s="336" t="str">
        <f>IF(INDEX(ELC_TechsR_DHC!$C$3:$AM$138,MATCH($AL137,ELC_TechsR_DHC!$B$3:$B$138,0),MATCH(K$48,ELC_TechsR_DHC!$C$1:$Q$1,0)) &gt; 0, INDEX(ELC_TechsR_DHC!$C$3:$AM$138,MATCH($AL137,ELC_TechsR_DHC!$B$3:$B$138,0),MATCH(K$48,ELC_TechsR_DHC!$C$1:$Q$1,0)), "" )</f>
        <v/>
      </c>
      <c r="L137" s="332">
        <f>INDEX('15'!$C$3:$AS$240,MATCH($AN137,'15'!$C$3:$C$240,0),MATCH(L$48,'15'!$C$4:$AS$4,0))</f>
        <v>409.76</v>
      </c>
      <c r="M137" s="332">
        <f>INDEX('15'!$C$3:$AS$240,MATCH($AN137,'15'!$C$3:$C$240,0),MATCH(M$48,'15'!$C$4:$AS$4,0))</f>
        <v>444.88</v>
      </c>
      <c r="N137" s="332">
        <f>INDEX('15'!$C$3:$AS$240,MATCH($AN137,'15'!$C$3:$C$240,0),MATCH(N$48,'15'!$C$4:$AS$4,0))</f>
        <v>433.17</v>
      </c>
      <c r="O137" s="332">
        <f>INDEX('15'!$C$3:$AS$240,MATCH($AN137,'15'!$C$3:$C$240,0),MATCH(O$48,'15'!$C$4:$AS$4,0))</f>
        <v>374.64</v>
      </c>
      <c r="P137" s="332">
        <f>INDEX('15'!$C$3:$AS$240,MATCH($AN137,'15'!$C$3:$C$240,0),MATCH(P$48,'15'!$C$4:$AS$4,0))</f>
        <v>316.10000000000002</v>
      </c>
      <c r="Q137" s="332">
        <f>INDEX('15'!$C$3:$AS$240,MATCH($AN137,'15'!$C$3:$C$240,0),MATCH(Q$48,'15'!$C$4:$AS$4,0))</f>
        <v>257.56</v>
      </c>
      <c r="R137" s="332">
        <f>INDEX('15'!$C$3:$AS$240,MATCH($AN137,'15'!$C$3:$C$240,0),MATCH(R$48,'15'!$C$4:$AS$4,0))</f>
        <v>199.03</v>
      </c>
      <c r="S137" s="332">
        <f>INDEX('15'!$C$3:$AS$240,MATCH($AN137,'15'!$C$3:$C$240,0),MATCH(S$48,'15'!$C$4:$AS$4,0))</f>
        <v>81.95</v>
      </c>
      <c r="V137" s="337">
        <f>INDEX(ELC_TechsR_DHC!$C$3:$AM$138,MATCH($AL137,ELC_TechsR_DHC!$B$3:$B$138,0),MATCH(V$48,ELC_TechsR_DHC!$C$2:$AM$2,0))/7.45</f>
        <v>0.06</v>
      </c>
      <c r="W137" s="337">
        <f>INDEX(ELC_TechsR_DHC!$C$3:$AM$138,MATCH($AL137,ELC_TechsR_DHC!$B$3:$B$138,0),MATCH(W$48,ELC_TechsR_DHC!$C$2:$AM$2,0))/7.45</f>
        <v>2E-3</v>
      </c>
      <c r="X137" s="337">
        <f>INDEX(ELC_TechsR_DHC!$C$3:$AM$138,MATCH($AL137,ELC_TechsR_DHC!$B$3:$B$138,0),MATCH(X$48,ELC_TechsR_DHC!$C$2:$AM$2,0))/7.45</f>
        <v>0.30555555555555569</v>
      </c>
      <c r="Y137" s="338">
        <f>INDEX(ELC_TechsR_DHC!$C$3:$AM$138,MATCH($AL137,ELC_TechsR_DHC!$B$3:$B$138,0),MATCH(Y$48,ELC_TechsR_DHC!$C$2:$AM$2,0))</f>
        <v>3.1536000000000002E-2</v>
      </c>
      <c r="Z137" s="335">
        <f>INDEX(ELC_TechsR_DHC!$C$3:$AM$138,MATCH($AL137,ELC_TechsR_DHC!$B$3:$B$138,0),MATCH($Z$48,ELC_TechsR_DHC!$C$2:$AM$2,0))</f>
        <v>0.99</v>
      </c>
      <c r="AB137" s="340">
        <v>1</v>
      </c>
      <c r="AC137"/>
      <c r="AD137"/>
      <c r="AE137"/>
      <c r="AF137"/>
      <c r="AG137"/>
      <c r="AH137"/>
      <c r="AJ137" s="350" t="s">
        <v>2224</v>
      </c>
      <c r="AL137" s="351" t="str">
        <f t="shared" si="7"/>
        <v>EHBHNGADHCN1</v>
      </c>
      <c r="AN137" s="68" t="str">
        <f t="shared" si="8"/>
        <v>DE3GNR_BO_COAL_E-80</v>
      </c>
    </row>
    <row r="138" spans="1:40" ht="12.75" customHeight="1">
      <c r="B138" s="332" t="str">
        <f>"ER"&amp;RIGHT(E138,3)&amp;RIGHT(C138,3)&amp;LEFT(C138,2)&amp;"1E"</f>
        <v>ERLCC-80GN1E</v>
      </c>
      <c r="C138" s="333" t="s">
        <v>1893</v>
      </c>
      <c r="D138" s="340" t="s">
        <v>2221</v>
      </c>
      <c r="E138" s="346" t="str">
        <f t="shared" si="10"/>
        <v>ELCC</v>
      </c>
      <c r="F138" s="340" t="str">
        <f t="shared" si="11"/>
        <v>HETC</v>
      </c>
      <c r="G138" s="334" t="s">
        <v>564</v>
      </c>
      <c r="H138" s="335">
        <f t="shared" si="6"/>
        <v>0.8</v>
      </c>
      <c r="I138" s="336" t="str">
        <f>IF(INDEX(ELC_TechsR_DHC!$C$3:$AM$138,MATCH($AL138,ELC_TechsR_DHC!$B$3:$B$138,0),MATCH(I$48,ELC_TechsR_DHC!$C$1:$Q$1,0)) &gt; 0, INDEX(ELC_TechsR_DHC!$C$3:$AM$138,MATCH($AL138,ELC_TechsR_DHC!$B$3:$B$138,0),MATCH(I$48,ELC_TechsR_DHC!$C$1:$Q$1,0)), "" )</f>
        <v/>
      </c>
      <c r="J138" s="336" t="str">
        <f>IF(INDEX(ELC_TechsR_DHC!$C$3:$AM$138,MATCH($AL138,ELC_TechsR_DHC!$B$3:$B$138,0),MATCH(J$48,ELC_TechsR_DHC!$C$1:$Q$1,0)) &gt; 0, INDEX(ELC_TechsR_DHC!$C$3:$AM$138,MATCH($AL138,ELC_TechsR_DHC!$B$3:$B$138,0),MATCH(J$48,ELC_TechsR_DHC!$C$1:$Q$1,0)), "" )</f>
        <v/>
      </c>
      <c r="K138" s="336" t="str">
        <f>IF(INDEX(ELC_TechsR_DHC!$C$3:$AM$138,MATCH($AL138,ELC_TechsR_DHC!$B$3:$B$138,0),MATCH(K$48,ELC_TechsR_DHC!$C$1:$Q$1,0)) &gt; 0, INDEX(ELC_TechsR_DHC!$C$3:$AM$138,MATCH($AL138,ELC_TechsR_DHC!$B$3:$B$138,0),MATCH(K$48,ELC_TechsR_DHC!$C$1:$Q$1,0)), "" )</f>
        <v/>
      </c>
      <c r="L138" s="332">
        <f>INDEX('15'!$C$3:$AS$240,MATCH($AN138,'15'!$C$3:$C$240,0),MATCH(L$48,'15'!$C$4:$AS$4,0))</f>
        <v>334.49</v>
      </c>
      <c r="M138" s="332">
        <f>INDEX('15'!$C$3:$AS$240,MATCH($AN138,'15'!$C$3:$C$240,0),MATCH(M$48,'15'!$C$4:$AS$4,0))</f>
        <v>363.16</v>
      </c>
      <c r="N138" s="332">
        <f>INDEX('15'!$C$3:$AS$240,MATCH($AN138,'15'!$C$3:$C$240,0),MATCH(N$48,'15'!$C$4:$AS$4,0))</f>
        <v>353.6</v>
      </c>
      <c r="O138" s="332">
        <f>INDEX('15'!$C$3:$AS$240,MATCH($AN138,'15'!$C$3:$C$240,0),MATCH(O$48,'15'!$C$4:$AS$4,0))</f>
        <v>305.82</v>
      </c>
      <c r="P138" s="332">
        <f>INDEX('15'!$C$3:$AS$240,MATCH($AN138,'15'!$C$3:$C$240,0),MATCH(P$48,'15'!$C$4:$AS$4,0))</f>
        <v>258.02999999999997</v>
      </c>
      <c r="Q138" s="332">
        <f>INDEX('15'!$C$3:$AS$240,MATCH($AN138,'15'!$C$3:$C$240,0),MATCH(Q$48,'15'!$C$4:$AS$4,0))</f>
        <v>210.25</v>
      </c>
      <c r="R138" s="332">
        <f>INDEX('15'!$C$3:$AS$240,MATCH($AN138,'15'!$C$3:$C$240,0),MATCH(R$48,'15'!$C$4:$AS$4,0))</f>
        <v>162.46</v>
      </c>
      <c r="S138" s="332">
        <f>INDEX('15'!$C$3:$AS$240,MATCH($AN138,'15'!$C$3:$C$240,0),MATCH(S$48,'15'!$C$4:$AS$4,0))</f>
        <v>66.900000000000006</v>
      </c>
      <c r="V138" s="337">
        <f>INDEX(ELC_TechsR_DHC!$C$3:$AM$138,MATCH($AL138,ELC_TechsR_DHC!$B$3:$B$138,0),MATCH(V$48,ELC_TechsR_DHC!$C$2:$AM$2,0))/7.45</f>
        <v>0.15</v>
      </c>
      <c r="W138" s="337">
        <f>INDEX(ELC_TechsR_DHC!$C$3:$AM$138,MATCH($AL138,ELC_TechsR_DHC!$B$3:$B$138,0),MATCH(W$48,ELC_TechsR_DHC!$C$2:$AM$2,0))/7.45</f>
        <v>1.0999999999999998E-3</v>
      </c>
      <c r="X138" s="337">
        <f>INDEX(ELC_TechsR_DHC!$C$3:$AM$138,MATCH($AL138,ELC_TechsR_DHC!$B$3:$B$138,0),MATCH(X$48,ELC_TechsR_DHC!$C$2:$AM$2,0))/7.45</f>
        <v>0.22222222222222282</v>
      </c>
      <c r="Y138" s="338">
        <f>INDEX(ELC_TechsR_DHC!$C$3:$AM$138,MATCH($AL138,ELC_TechsR_DHC!$B$3:$B$138,0),MATCH(Y$48,ELC_TechsR_DHC!$C$2:$AM$2,0))</f>
        <v>3.1536000000000002E-2</v>
      </c>
      <c r="Z138" s="335">
        <f>INDEX(ELC_TechsR_DHC!$C$3:$AM$138,MATCH($AL138,ELC_TechsR_DHC!$B$3:$B$138,0),MATCH($Z$48,ELC_TechsR_DHC!$C$2:$AM$2,0))</f>
        <v>0.99</v>
      </c>
      <c r="AB138" s="340">
        <v>1</v>
      </c>
      <c r="AC138"/>
      <c r="AD138"/>
      <c r="AE138"/>
      <c r="AF138"/>
      <c r="AG138"/>
      <c r="AH138"/>
      <c r="AJ138" s="350" t="s">
        <v>2224</v>
      </c>
      <c r="AL138" s="351" t="str">
        <f t="shared" si="7"/>
        <v>EHBHELCDHCN1</v>
      </c>
      <c r="AN138" s="68" t="str">
        <f t="shared" si="8"/>
        <v>DE3GNR_BO_ELEC_E-80</v>
      </c>
    </row>
    <row r="139" spans="1:40" ht="12.75" customHeight="1">
      <c r="B139" s="332" t="str">
        <f>"ET"&amp;RIGHT(E139,3)&amp;RIGHT(C139,3)&amp;LEFT(C139,2)&amp;"1E"</f>
        <v>ETHFO-80GN1E</v>
      </c>
      <c r="C139" s="333" t="s">
        <v>1880</v>
      </c>
      <c r="D139" s="340" t="s">
        <v>2221</v>
      </c>
      <c r="E139" s="346" t="str">
        <f t="shared" si="10"/>
        <v>ELCHFO</v>
      </c>
      <c r="F139" s="340" t="str">
        <f t="shared" si="11"/>
        <v>HETC</v>
      </c>
      <c r="G139" s="334" t="s">
        <v>564</v>
      </c>
      <c r="H139" s="335">
        <f t="shared" si="6"/>
        <v>0.8</v>
      </c>
      <c r="I139" s="336" t="str">
        <f>IF(INDEX(ELC_TechsR_DHC!$C$3:$AM$138,MATCH($AL139,ELC_TechsR_DHC!$B$3:$B$138,0),MATCH(I$48,ELC_TechsR_DHC!$C$1:$Q$1,0)) &gt; 0, INDEX(ELC_TechsR_DHC!$C$3:$AM$138,MATCH($AL139,ELC_TechsR_DHC!$B$3:$B$138,0),MATCH(I$48,ELC_TechsR_DHC!$C$1:$Q$1,0)), "" )</f>
        <v/>
      </c>
      <c r="J139" s="336" t="str">
        <f>IF(INDEX(ELC_TechsR_DHC!$C$3:$AM$138,MATCH($AL139,ELC_TechsR_DHC!$B$3:$B$138,0),MATCH(J$48,ELC_TechsR_DHC!$C$1:$Q$1,0)) &gt; 0, INDEX(ELC_TechsR_DHC!$C$3:$AM$138,MATCH($AL139,ELC_TechsR_DHC!$B$3:$B$138,0),MATCH(J$48,ELC_TechsR_DHC!$C$1:$Q$1,0)), "" )</f>
        <v/>
      </c>
      <c r="K139" s="336" t="str">
        <f>IF(INDEX(ELC_TechsR_DHC!$C$3:$AM$138,MATCH($AL139,ELC_TechsR_DHC!$B$3:$B$138,0),MATCH(K$48,ELC_TechsR_DHC!$C$1:$Q$1,0)) &gt; 0, INDEX(ELC_TechsR_DHC!$C$3:$AM$138,MATCH($AL139,ELC_TechsR_DHC!$B$3:$B$138,0),MATCH(K$48,ELC_TechsR_DHC!$C$1:$Q$1,0)), "" )</f>
        <v/>
      </c>
      <c r="L139" s="332">
        <f>INDEX('15'!$C$3:$AS$240,MATCH($AN139,'15'!$C$3:$C$240,0),MATCH(L$48,'15'!$C$4:$AS$4,0))</f>
        <v>1230.79</v>
      </c>
      <c r="M139" s="332">
        <f>INDEX('15'!$C$3:$AS$240,MATCH($AN139,'15'!$C$3:$C$240,0),MATCH(M$48,'15'!$C$4:$AS$4,0))</f>
        <v>1336.28</v>
      </c>
      <c r="N139" s="332">
        <f>INDEX('15'!$C$3:$AS$240,MATCH($AN139,'15'!$C$3:$C$240,0),MATCH(N$48,'15'!$C$4:$AS$4,0))</f>
        <v>1301.1199999999999</v>
      </c>
      <c r="O139" s="332">
        <f>INDEX('15'!$C$3:$AS$240,MATCH($AN139,'15'!$C$3:$C$240,0),MATCH(O$48,'15'!$C$4:$AS$4,0))</f>
        <v>1125.29</v>
      </c>
      <c r="P139" s="332">
        <f>INDEX('15'!$C$3:$AS$240,MATCH($AN139,'15'!$C$3:$C$240,0),MATCH(P$48,'15'!$C$4:$AS$4,0))</f>
        <v>949.46</v>
      </c>
      <c r="Q139" s="332">
        <f>INDEX('15'!$C$3:$AS$240,MATCH($AN139,'15'!$C$3:$C$240,0),MATCH(Q$48,'15'!$C$4:$AS$4,0))</f>
        <v>773.64</v>
      </c>
      <c r="R139" s="332">
        <f>INDEX('15'!$C$3:$AS$240,MATCH($AN139,'15'!$C$3:$C$240,0),MATCH(R$48,'15'!$C$4:$AS$4,0))</f>
        <v>597.80999999999995</v>
      </c>
      <c r="S139" s="332">
        <f>INDEX('15'!$C$3:$AS$240,MATCH($AN139,'15'!$C$3:$C$240,0),MATCH(S$48,'15'!$C$4:$AS$4,0))</f>
        <v>246.16</v>
      </c>
      <c r="V139" s="337">
        <f>INDEX(ELC_TechsR_DHC!$C$3:$AM$138,MATCH($AL139,ELC_TechsR_DHC!$B$3:$B$138,0),MATCH(V$48,ELC_TechsR_DHC!$C$2:$AM$2,0))/7.45</f>
        <v>0.06</v>
      </c>
      <c r="W139" s="337">
        <f>INDEX(ELC_TechsR_DHC!$C$3:$AM$138,MATCH($AL139,ELC_TechsR_DHC!$B$3:$B$138,0),MATCH(W$48,ELC_TechsR_DHC!$C$2:$AM$2,0))/7.45</f>
        <v>2E-3</v>
      </c>
      <c r="X139" s="337">
        <f>INDEX(ELC_TechsR_DHC!$C$3:$AM$138,MATCH($AL139,ELC_TechsR_DHC!$B$3:$B$138,0),MATCH(X$48,ELC_TechsR_DHC!$C$2:$AM$2,0))/7.45</f>
        <v>0.30555555555555569</v>
      </c>
      <c r="Y139" s="338">
        <f>INDEX(ELC_TechsR_DHC!$C$3:$AM$138,MATCH($AL139,ELC_TechsR_DHC!$B$3:$B$138,0),MATCH(Y$48,ELC_TechsR_DHC!$C$2:$AM$2,0))</f>
        <v>3.1536000000000002E-2</v>
      </c>
      <c r="Z139" s="335">
        <f>INDEX(ELC_TechsR_DHC!$C$3:$AM$138,MATCH($AL139,ELC_TechsR_DHC!$B$3:$B$138,0),MATCH($Z$48,ELC_TechsR_DHC!$C$2:$AM$2,0))</f>
        <v>0.99</v>
      </c>
      <c r="AB139" s="346">
        <v>1</v>
      </c>
      <c r="AC139"/>
      <c r="AD139"/>
      <c r="AE139"/>
      <c r="AF139"/>
      <c r="AG139"/>
      <c r="AH139"/>
      <c r="AJ139" s="350" t="s">
        <v>2224</v>
      </c>
      <c r="AL139" s="351" t="str">
        <f t="shared" si="7"/>
        <v>EHBHNGADHCN1</v>
      </c>
      <c r="AN139" s="68" t="str">
        <f t="shared" si="8"/>
        <v>DE3GNR_BO_FUELOIL_E-80</v>
      </c>
    </row>
    <row r="140" spans="1:40" ht="12.75" customHeight="1">
      <c r="B140" s="332" t="str">
        <f>"ET"&amp;RIGHT(E140,3)&amp;RIGHT(C140,3)&amp;LEFT(C140,2)&amp;"1E"</f>
        <v>ETWST-80GN1E</v>
      </c>
      <c r="C140" s="333" t="s">
        <v>1829</v>
      </c>
      <c r="D140" s="340" t="s">
        <v>2221</v>
      </c>
      <c r="E140" s="346" t="str">
        <f t="shared" si="10"/>
        <v>ELCWST</v>
      </c>
      <c r="F140" s="340" t="str">
        <f t="shared" si="11"/>
        <v>HETC</v>
      </c>
      <c r="G140" s="334" t="s">
        <v>564</v>
      </c>
      <c r="H140" s="335">
        <f t="shared" si="6"/>
        <v>0.8</v>
      </c>
      <c r="I140" s="336" t="str">
        <f>IF(INDEX(ELC_TechsR_DHC!$C$3:$AM$138,MATCH($AL140,ELC_TechsR_DHC!$B$3:$B$138,0),MATCH(I$48,ELC_TechsR_DHC!$C$1:$Q$1,0)) &gt; 0, INDEX(ELC_TechsR_DHC!$C$3:$AM$138,MATCH($AL140,ELC_TechsR_DHC!$B$3:$B$138,0),MATCH(I$48,ELC_TechsR_DHC!$C$1:$Q$1,0)), "" )</f>
        <v/>
      </c>
      <c r="J140" s="336" t="str">
        <f>IF(INDEX(ELC_TechsR_DHC!$C$3:$AM$138,MATCH($AL140,ELC_TechsR_DHC!$B$3:$B$138,0),MATCH(J$48,ELC_TechsR_DHC!$C$1:$Q$1,0)) &gt; 0, INDEX(ELC_TechsR_DHC!$C$3:$AM$138,MATCH($AL140,ELC_TechsR_DHC!$B$3:$B$138,0),MATCH(J$48,ELC_TechsR_DHC!$C$1:$Q$1,0)), "" )</f>
        <v/>
      </c>
      <c r="K140" s="336" t="str">
        <f>IF(INDEX(ELC_TechsR_DHC!$C$3:$AM$138,MATCH($AL140,ELC_TechsR_DHC!$B$3:$B$138,0),MATCH(K$48,ELC_TechsR_DHC!$C$1:$Q$1,0)) &gt; 0, INDEX(ELC_TechsR_DHC!$C$3:$AM$138,MATCH($AL140,ELC_TechsR_DHC!$B$3:$B$138,0),MATCH(K$48,ELC_TechsR_DHC!$C$1:$Q$1,0)), "" )</f>
        <v/>
      </c>
      <c r="L140" s="332">
        <f>INDEX('15'!$C$3:$AS$240,MATCH($AN140,'15'!$C$3:$C$240,0),MATCH(L$48,'15'!$C$4:$AS$4,0))</f>
        <v>447.5</v>
      </c>
      <c r="M140" s="332">
        <f>INDEX('15'!$C$3:$AS$240,MATCH($AN140,'15'!$C$3:$C$240,0),MATCH(M$48,'15'!$C$4:$AS$4,0))</f>
        <v>485.86</v>
      </c>
      <c r="N140" s="332">
        <f>INDEX('15'!$C$3:$AS$240,MATCH($AN140,'15'!$C$3:$C$240,0),MATCH(N$48,'15'!$C$4:$AS$4,0))</f>
        <v>473.08</v>
      </c>
      <c r="O140" s="332">
        <f>INDEX('15'!$C$3:$AS$240,MATCH($AN140,'15'!$C$3:$C$240,0),MATCH(O$48,'15'!$C$4:$AS$4,0))</f>
        <v>409.15</v>
      </c>
      <c r="P140" s="332">
        <f>INDEX('15'!$C$3:$AS$240,MATCH($AN140,'15'!$C$3:$C$240,0),MATCH(P$48,'15'!$C$4:$AS$4,0))</f>
        <v>345.22</v>
      </c>
      <c r="Q140" s="332">
        <f>INDEX('15'!$C$3:$AS$240,MATCH($AN140,'15'!$C$3:$C$240,0),MATCH(Q$48,'15'!$C$4:$AS$4,0))</f>
        <v>281.29000000000002</v>
      </c>
      <c r="R140" s="332">
        <f>INDEX('15'!$C$3:$AS$240,MATCH($AN140,'15'!$C$3:$C$240,0),MATCH(R$48,'15'!$C$4:$AS$4,0))</f>
        <v>217.36</v>
      </c>
      <c r="S140" s="332">
        <f>INDEX('15'!$C$3:$AS$240,MATCH($AN140,'15'!$C$3:$C$240,0),MATCH(S$48,'15'!$C$4:$AS$4,0))</f>
        <v>89.5</v>
      </c>
      <c r="V140" s="337">
        <f>INDEX(ELC_TechsR_DHC!$C$3:$AM$138,MATCH($AL140,ELC_TechsR_DHC!$B$3:$B$138,0),MATCH(V$48,ELC_TechsR_DHC!$C$2:$AM$2,0))/7.45</f>
        <v>1.8</v>
      </c>
      <c r="W140" s="337">
        <f>INDEX(ELC_TechsR_DHC!$C$3:$AM$138,MATCH($AL140,ELC_TechsR_DHC!$B$3:$B$138,0),MATCH(W$48,ELC_TechsR_DHC!$C$2:$AM$2,0))/7.45</f>
        <v>8.1299999999999997E-2</v>
      </c>
      <c r="X140" s="337">
        <f>INDEX(ELC_TechsR_DHC!$C$3:$AM$138,MATCH($AL140,ELC_TechsR_DHC!$B$3:$B$138,0),MATCH(X$48,ELC_TechsR_DHC!$C$2:$AM$2,0))/7.45</f>
        <v>1.5277777777777719</v>
      </c>
      <c r="Y140" s="338">
        <f>INDEX(ELC_TechsR_DHC!$C$3:$AM$138,MATCH($AL140,ELC_TechsR_DHC!$B$3:$B$138,0),MATCH(Y$48,ELC_TechsR_DHC!$C$2:$AM$2,0))</f>
        <v>3.1536000000000002E-2</v>
      </c>
      <c r="Z140" s="335">
        <f>INDEX(ELC_TechsR_DHC!$C$3:$AM$138,MATCH($AL140,ELC_TechsR_DHC!$B$3:$B$138,0),MATCH($Z$48,ELC_TechsR_DHC!$C$2:$AM$2,0))</f>
        <v>0.99</v>
      </c>
      <c r="AB140" s="340">
        <v>1</v>
      </c>
      <c r="AC140"/>
      <c r="AD140"/>
      <c r="AE140"/>
      <c r="AF140"/>
      <c r="AG140"/>
      <c r="AH140"/>
      <c r="AJ140" s="350" t="s">
        <v>2224</v>
      </c>
      <c r="AL140" s="351" t="str">
        <f t="shared" si="7"/>
        <v>EHBHWSTDHCN1</v>
      </c>
      <c r="AN140" s="68" t="str">
        <f t="shared" si="8"/>
        <v>DE3GNR_BO_MSW_E-80</v>
      </c>
    </row>
    <row r="141" spans="1:40" ht="12.75" customHeight="1">
      <c r="B141" s="332" t="str">
        <f>"ER"&amp;RIGHT(E141,3)&amp;RIGHT(C141,3)&amp;LEFT(C141,2)&amp;"1E"</f>
        <v>ERSNG-80GN1E</v>
      </c>
      <c r="C141" s="333" t="s">
        <v>1817</v>
      </c>
      <c r="D141" s="340" t="s">
        <v>2221</v>
      </c>
      <c r="E141" s="346" t="str">
        <f t="shared" si="10"/>
        <v>ELCNGA, ELCSNG</v>
      </c>
      <c r="F141" s="340" t="str">
        <f t="shared" si="11"/>
        <v>HETC</v>
      </c>
      <c r="G141" s="334" t="s">
        <v>564</v>
      </c>
      <c r="H141" s="335">
        <f t="shared" si="6"/>
        <v>0.8</v>
      </c>
      <c r="I141" s="336" t="str">
        <f>IF(INDEX(ELC_TechsR_DHC!$C$3:$AM$138,MATCH($AL141,ELC_TechsR_DHC!$B$3:$B$138,0),MATCH(I$48,ELC_TechsR_DHC!$C$1:$Q$1,0)) &gt; 0, INDEX(ELC_TechsR_DHC!$C$3:$AM$138,MATCH($AL141,ELC_TechsR_DHC!$B$3:$B$138,0),MATCH(I$48,ELC_TechsR_DHC!$C$1:$Q$1,0)), "" )</f>
        <v/>
      </c>
      <c r="J141" s="336" t="str">
        <f>IF(INDEX(ELC_TechsR_DHC!$C$3:$AM$138,MATCH($AL141,ELC_TechsR_DHC!$B$3:$B$138,0),MATCH(J$48,ELC_TechsR_DHC!$C$1:$Q$1,0)) &gt; 0, INDEX(ELC_TechsR_DHC!$C$3:$AM$138,MATCH($AL141,ELC_TechsR_DHC!$B$3:$B$138,0),MATCH(J$48,ELC_TechsR_DHC!$C$1:$Q$1,0)), "" )</f>
        <v/>
      </c>
      <c r="K141" s="336" t="str">
        <f>IF(INDEX(ELC_TechsR_DHC!$C$3:$AM$138,MATCH($AL141,ELC_TechsR_DHC!$B$3:$B$138,0),MATCH(K$48,ELC_TechsR_DHC!$C$1:$Q$1,0)) &gt; 0, INDEX(ELC_TechsR_DHC!$C$3:$AM$138,MATCH($AL141,ELC_TechsR_DHC!$B$3:$B$138,0),MATCH(K$48,ELC_TechsR_DHC!$C$1:$Q$1,0)), "" )</f>
        <v/>
      </c>
      <c r="L141" s="332">
        <f>INDEX('15'!$C$3:$AS$240,MATCH($AN141,'15'!$C$3:$C$240,0),MATCH(L$48,'15'!$C$4:$AS$4,0))</f>
        <v>10461.530000000001</v>
      </c>
      <c r="M141" s="332">
        <f>INDEX('15'!$C$3:$AS$240,MATCH($AN141,'15'!$C$3:$C$240,0),MATCH(M$48,'15'!$C$4:$AS$4,0))</f>
        <v>11358.23</v>
      </c>
      <c r="N141" s="332">
        <f>INDEX('15'!$C$3:$AS$240,MATCH($AN141,'15'!$C$3:$C$240,0),MATCH(N$48,'15'!$C$4:$AS$4,0))</f>
        <v>11059.33</v>
      </c>
      <c r="O141" s="332">
        <f>INDEX('15'!$C$3:$AS$240,MATCH($AN141,'15'!$C$3:$C$240,0),MATCH(O$48,'15'!$C$4:$AS$4,0))</f>
        <v>9564.83</v>
      </c>
      <c r="P141" s="332">
        <f>INDEX('15'!$C$3:$AS$240,MATCH($AN141,'15'!$C$3:$C$240,0),MATCH(P$48,'15'!$C$4:$AS$4,0))</f>
        <v>8070.32</v>
      </c>
      <c r="Q141" s="332">
        <f>INDEX('15'!$C$3:$AS$240,MATCH($AN141,'15'!$C$3:$C$240,0),MATCH(Q$48,'15'!$C$4:$AS$4,0))</f>
        <v>6575.82</v>
      </c>
      <c r="R141" s="332">
        <f>INDEX('15'!$C$3:$AS$240,MATCH($AN141,'15'!$C$3:$C$240,0),MATCH(R$48,'15'!$C$4:$AS$4,0))</f>
        <v>5081.32</v>
      </c>
      <c r="S141" s="332">
        <f>INDEX('15'!$C$3:$AS$240,MATCH($AN141,'15'!$C$3:$C$240,0),MATCH(S$48,'15'!$C$4:$AS$4,0))</f>
        <v>2092.31</v>
      </c>
      <c r="V141" s="337">
        <f>INDEX(ELC_TechsR_DHC!$C$3:$AM$138,MATCH($AL141,ELC_TechsR_DHC!$B$3:$B$138,0),MATCH(V$48,ELC_TechsR_DHC!$C$2:$AM$2,0))/7.45</f>
        <v>0.06</v>
      </c>
      <c r="W141" s="337">
        <f>INDEX(ELC_TechsR_DHC!$C$3:$AM$138,MATCH($AL141,ELC_TechsR_DHC!$B$3:$B$138,0),MATCH(W$48,ELC_TechsR_DHC!$C$2:$AM$2,0))/7.45</f>
        <v>2E-3</v>
      </c>
      <c r="X141" s="337">
        <f>INDEX(ELC_TechsR_DHC!$C$3:$AM$138,MATCH($AL141,ELC_TechsR_DHC!$B$3:$B$138,0),MATCH(X$48,ELC_TechsR_DHC!$C$2:$AM$2,0))/7.45</f>
        <v>0.30555555555555569</v>
      </c>
      <c r="Y141" s="338">
        <f>INDEX(ELC_TechsR_DHC!$C$3:$AM$138,MATCH($AL141,ELC_TechsR_DHC!$B$3:$B$138,0),MATCH(Y$48,ELC_TechsR_DHC!$C$2:$AM$2,0))</f>
        <v>3.1536000000000002E-2</v>
      </c>
      <c r="Z141" s="335">
        <f>INDEX(ELC_TechsR_DHC!$C$3:$AM$138,MATCH($AL141,ELC_TechsR_DHC!$B$3:$B$138,0),MATCH($Z$48,ELC_TechsR_DHC!$C$2:$AM$2,0))</f>
        <v>0.99</v>
      </c>
      <c r="AB141" s="340">
        <v>1</v>
      </c>
      <c r="AC141"/>
      <c r="AD141"/>
      <c r="AE141"/>
      <c r="AF141"/>
      <c r="AG141"/>
      <c r="AH141"/>
      <c r="AJ141" s="350" t="s">
        <v>2224</v>
      </c>
      <c r="AL141" s="351" t="str">
        <f t="shared" si="7"/>
        <v>EHBHNGADHCN1</v>
      </c>
      <c r="AN141" s="68" t="str">
        <f t="shared" si="8"/>
        <v>DE3GNR_BO_NGAS_E-80</v>
      </c>
    </row>
    <row r="142" spans="1:40" ht="12.75" customHeight="1">
      <c r="B142" s="332" t="str">
        <f>"ET"&amp;RIGHT(E142,3)&amp;RIGHT(C142,3)&amp;LEFT(C142,2)&amp;"1E"</f>
        <v>ETCOA-27GN1E</v>
      </c>
      <c r="C142" s="333" t="s">
        <v>1749</v>
      </c>
      <c r="D142" s="340" t="s">
        <v>2221</v>
      </c>
      <c r="E142" s="346" t="s">
        <v>31</v>
      </c>
      <c r="F142" s="340" t="s">
        <v>28</v>
      </c>
      <c r="G142" s="334" t="s">
        <v>564</v>
      </c>
      <c r="H142" s="335">
        <f t="shared" si="6"/>
        <v>0.27</v>
      </c>
      <c r="I142" s="336">
        <f>IF(INDEX(ELC_TechsR_DHC!$C$3:$AM$138,MATCH($AL142,ELC_TechsR_DHC!$B$3:$B$138,0),MATCH(I$48,ELC_TechsR_DHC!$C$1:$Q$1,0)) &gt; 0, INDEX(ELC_TechsR_DHC!$C$3:$AM$138,MATCH($AL142,ELC_TechsR_DHC!$B$3:$B$138,0),MATCH(I$48,ELC_TechsR_DHC!$C$1:$Q$1,0)), "" )</f>
        <v>0.83333333333333304</v>
      </c>
      <c r="J142" s="336" t="str">
        <f>IF(INDEX(ELC_TechsR_DHC!$C$3:$AM$138,MATCH($AL142,ELC_TechsR_DHC!$B$3:$B$138,0),MATCH(J$48,ELC_TechsR_DHC!$C$1:$Q$1,0)) &gt; 0, INDEX(ELC_TechsR_DHC!$C$3:$AM$138,MATCH($AL142,ELC_TechsR_DHC!$B$3:$B$138,0),MATCH(J$48,ELC_TechsR_DHC!$C$1:$Q$1,0)), "" )</f>
        <v/>
      </c>
      <c r="K142" s="336" t="str">
        <f>IF(INDEX(ELC_TechsR_DHC!$C$3:$AM$138,MATCH($AL142,ELC_TechsR_DHC!$B$3:$B$138,0),MATCH(K$48,ELC_TechsR_DHC!$C$1:$Q$1,0)) &gt; 0, INDEX(ELC_TechsR_DHC!$C$3:$AM$138,MATCH($AL142,ELC_TechsR_DHC!$B$3:$B$138,0),MATCH(K$48,ELC_TechsR_DHC!$C$1:$Q$1,0)), "" )</f>
        <v/>
      </c>
      <c r="L142" s="332">
        <f>INDEX('15'!$C$3:$AS$240,MATCH($AN142,'15'!$C$3:$C$240,0),MATCH(L$48,'15'!$C$4:$AS$4,0))</f>
        <v>120</v>
      </c>
      <c r="M142" s="332">
        <f>INDEX('15'!$C$3:$AS$240,MATCH($AN142,'15'!$C$3:$C$240,0),MATCH(M$48,'15'!$C$4:$AS$4,0))</f>
        <v>120</v>
      </c>
      <c r="N142" s="332">
        <f>INDEX('15'!$C$3:$AS$240,MATCH($AN142,'15'!$C$3:$C$240,0),MATCH(N$48,'15'!$C$4:$AS$4,0))</f>
        <v>120</v>
      </c>
      <c r="O142" s="332">
        <f>INDEX('15'!$C$3:$AS$240,MATCH($AN142,'15'!$C$3:$C$240,0),MATCH(O$48,'15'!$C$4:$AS$4,0))</f>
        <v>120</v>
      </c>
      <c r="P142" s="332">
        <f>INDEX('15'!$C$3:$AS$240,MATCH($AN142,'15'!$C$3:$C$240,0),MATCH(P$48,'15'!$C$4:$AS$4,0))</f>
        <v>0</v>
      </c>
      <c r="Q142" s="332">
        <f>INDEX('15'!$C$3:$AS$240,MATCH($AN142,'15'!$C$3:$C$240,0),MATCH(Q$48,'15'!$C$4:$AS$4,0))</f>
        <v>0</v>
      </c>
      <c r="R142" s="332">
        <f>INDEX('15'!$C$3:$AS$240,MATCH($AN142,'15'!$C$3:$C$240,0),MATCH(R$48,'15'!$C$4:$AS$4,0))</f>
        <v>0</v>
      </c>
      <c r="S142" s="332">
        <f>INDEX('15'!$C$3:$AS$240,MATCH($AN142,'15'!$C$3:$C$240,0),MATCH(S$48,'15'!$C$4:$AS$4,0))</f>
        <v>0</v>
      </c>
      <c r="V142" s="337">
        <f>INDEX(ELC_TechsR_DHC!$C$3:$AM$138,MATCH($AL142,ELC_TechsR_DHC!$B$3:$B$138,0),MATCH(V$48,ELC_TechsR_DHC!$C$2:$AM$2,0))/7.45</f>
        <v>1.3</v>
      </c>
      <c r="W142" s="337">
        <f>INDEX(ELC_TechsR_DHC!$C$3:$AM$138,MATCH($AL142,ELC_TechsR_DHC!$B$3:$B$138,0),MATCH(W$48,ELC_TechsR_DHC!$C$2:$AM$2,0))/7.45</f>
        <v>0.03</v>
      </c>
      <c r="X142" s="337">
        <f>INDEX(ELC_TechsR_DHC!$C$3:$AM$138,MATCH($AL142,ELC_TechsR_DHC!$B$3:$B$138,0),MATCH(X$48,ELC_TechsR_DHC!$C$2:$AM$2,0))/7.45</f>
        <v>1.25</v>
      </c>
      <c r="Y142" s="338">
        <f>INDEX(ELC_TechsR_DHC!$C$3:$AM$138,MATCH($AL142,ELC_TechsR_DHC!$B$3:$B$138,0),MATCH(Y$48,ELC_TechsR_DHC!$C$2:$AM$2,0))</f>
        <v>3.1536000000000002E-2</v>
      </c>
      <c r="Z142" s="335">
        <f>INDEX(ELC_TechsR_DHC!$C$3:$AM$138,MATCH($AL142,ELC_TechsR_DHC!$B$3:$B$138,0),MATCH($Z$48,ELC_TechsR_DHC!$C$2:$AM$2,0))</f>
        <v>0.97</v>
      </c>
      <c r="AB142" s="346">
        <v>1</v>
      </c>
      <c r="AC142"/>
      <c r="AD142"/>
      <c r="AE142"/>
      <c r="AF142"/>
      <c r="AG142"/>
      <c r="AH142"/>
      <c r="AJ142" s="350" t="s">
        <v>2224</v>
      </c>
      <c r="AL142" s="351" t="str">
        <f>AL146</f>
        <v>ECBPNGADHCN4</v>
      </c>
      <c r="AN142" s="68" t="str">
        <f t="shared" si="8"/>
        <v>DE3GNR_CC_COAL_BP_E-27</v>
      </c>
    </row>
    <row r="143" spans="1:40" ht="12.75" customHeight="1">
      <c r="B143" s="332" t="str">
        <f>"ET"&amp;RIGHT(E143,3)&amp;RIGHT(C143,3)&amp;LEFT(C143,2)&amp;"2E"</f>
        <v>ETCOA-46GN2E</v>
      </c>
      <c r="C143" s="333" t="s">
        <v>1748</v>
      </c>
      <c r="D143" s="340" t="s">
        <v>2221</v>
      </c>
      <c r="E143" s="346" t="s">
        <v>31</v>
      </c>
      <c r="F143" s="340" t="s">
        <v>28</v>
      </c>
      <c r="G143" s="334" t="s">
        <v>564</v>
      </c>
      <c r="H143" s="335">
        <f t="shared" si="6"/>
        <v>0.46</v>
      </c>
      <c r="I143" s="336">
        <f>IF(INDEX(ELC_TechsR_DHC!$C$3:$AM$138,MATCH($AL143,ELC_TechsR_DHC!$B$3:$B$138,0),MATCH(I$48,ELC_TechsR_DHC!$C$1:$Q$1,0)) &gt; 0, INDEX(ELC_TechsR_DHC!$C$3:$AM$138,MATCH($AL143,ELC_TechsR_DHC!$B$3:$B$138,0),MATCH(I$48,ELC_TechsR_DHC!$C$1:$Q$1,0)), "" )</f>
        <v>0.83333333333333304</v>
      </c>
      <c r="J143" s="336" t="str">
        <f>IF(INDEX(ELC_TechsR_DHC!$C$3:$AM$138,MATCH($AL143,ELC_TechsR_DHC!$B$3:$B$138,0),MATCH(J$48,ELC_TechsR_DHC!$C$1:$Q$1,0)) &gt; 0, INDEX(ELC_TechsR_DHC!$C$3:$AM$138,MATCH($AL143,ELC_TechsR_DHC!$B$3:$B$138,0),MATCH(J$48,ELC_TechsR_DHC!$C$1:$Q$1,0)), "" )</f>
        <v/>
      </c>
      <c r="K143" s="336" t="str">
        <f>IF(INDEX(ELC_TechsR_DHC!$C$3:$AM$138,MATCH($AL143,ELC_TechsR_DHC!$B$3:$B$138,0),MATCH(K$48,ELC_TechsR_DHC!$C$1:$Q$1,0)) &gt; 0, INDEX(ELC_TechsR_DHC!$C$3:$AM$138,MATCH($AL143,ELC_TechsR_DHC!$B$3:$B$138,0),MATCH(K$48,ELC_TechsR_DHC!$C$1:$Q$1,0)), "" )</f>
        <v/>
      </c>
      <c r="L143" s="332">
        <f>INDEX('15'!$C$3:$AS$240,MATCH($AN143,'15'!$C$3:$C$240,0),MATCH(L$48,'15'!$C$4:$AS$4,0))</f>
        <v>224.8</v>
      </c>
      <c r="M143" s="332">
        <f>INDEX('15'!$C$3:$AS$240,MATCH($AN143,'15'!$C$3:$C$240,0),MATCH(M$48,'15'!$C$4:$AS$4,0))</f>
        <v>224.8</v>
      </c>
      <c r="N143" s="332">
        <f>INDEX('15'!$C$3:$AS$240,MATCH($AN143,'15'!$C$3:$C$240,0),MATCH(N$48,'15'!$C$4:$AS$4,0))</f>
        <v>224.8</v>
      </c>
      <c r="O143" s="332">
        <f>INDEX('15'!$C$3:$AS$240,MATCH($AN143,'15'!$C$3:$C$240,0),MATCH(O$48,'15'!$C$4:$AS$4,0))</f>
        <v>121.3</v>
      </c>
      <c r="P143" s="332">
        <f>INDEX('15'!$C$3:$AS$240,MATCH($AN143,'15'!$C$3:$C$240,0),MATCH(P$48,'15'!$C$4:$AS$4,0))</f>
        <v>0</v>
      </c>
      <c r="Q143" s="332">
        <f>INDEX('15'!$C$3:$AS$240,MATCH($AN143,'15'!$C$3:$C$240,0),MATCH(Q$48,'15'!$C$4:$AS$4,0))</f>
        <v>0</v>
      </c>
      <c r="R143" s="332">
        <f>INDEX('15'!$C$3:$AS$240,MATCH($AN143,'15'!$C$3:$C$240,0),MATCH(R$48,'15'!$C$4:$AS$4,0))</f>
        <v>0</v>
      </c>
      <c r="S143" s="332">
        <f>INDEX('15'!$C$3:$AS$240,MATCH($AN143,'15'!$C$3:$C$240,0),MATCH(S$48,'15'!$C$4:$AS$4,0))</f>
        <v>0</v>
      </c>
      <c r="V143" s="337">
        <f>INDEX(ELC_TechsR_DHC!$C$3:$AM$138,MATCH($AL143,ELC_TechsR_DHC!$B$3:$B$138,0),MATCH(V$48,ELC_TechsR_DHC!$C$2:$AM$2,0))/7.45</f>
        <v>1.3</v>
      </c>
      <c r="W143" s="337">
        <f>INDEX(ELC_TechsR_DHC!$C$3:$AM$138,MATCH($AL143,ELC_TechsR_DHC!$B$3:$B$138,0),MATCH(W$48,ELC_TechsR_DHC!$C$2:$AM$2,0))/7.45</f>
        <v>0.03</v>
      </c>
      <c r="X143" s="337">
        <f>INDEX(ELC_TechsR_DHC!$C$3:$AM$138,MATCH($AL143,ELC_TechsR_DHC!$B$3:$B$138,0),MATCH(X$48,ELC_TechsR_DHC!$C$2:$AM$2,0))/7.45</f>
        <v>1.25</v>
      </c>
      <c r="Y143" s="338">
        <f>INDEX(ELC_TechsR_DHC!$C$3:$AM$138,MATCH($AL143,ELC_TechsR_DHC!$B$3:$B$138,0),MATCH(Y$48,ELC_TechsR_DHC!$C$2:$AM$2,0))</f>
        <v>3.1536000000000002E-2</v>
      </c>
      <c r="Z143" s="335">
        <f>INDEX(ELC_TechsR_DHC!$C$3:$AM$138,MATCH($AL143,ELC_TechsR_DHC!$B$3:$B$138,0),MATCH($Z$48,ELC_TechsR_DHC!$C$2:$AM$2,0))</f>
        <v>0.97</v>
      </c>
      <c r="AB143" s="340">
        <v>1</v>
      </c>
      <c r="AC143"/>
      <c r="AD143"/>
      <c r="AE143"/>
      <c r="AF143"/>
      <c r="AG143"/>
      <c r="AH143"/>
      <c r="AJ143" s="350" t="s">
        <v>2224</v>
      </c>
      <c r="AL143" s="351" t="str">
        <f>AL146</f>
        <v>ECBPNGADHCN4</v>
      </c>
      <c r="AN143" s="68" t="str">
        <f t="shared" si="8"/>
        <v>DE3GNR_CC_COAL_BP_E-46</v>
      </c>
    </row>
    <row r="144" spans="1:40" ht="12.75" customHeight="1">
      <c r="B144" s="332" t="str">
        <f>"ER"&amp;RIGHT(E144,3)&amp;RIGHT(C144,3)&amp;LEFT(C144,2)&amp;"1E"</f>
        <v>ERHFO-38GN1E</v>
      </c>
      <c r="C144" s="333" t="s">
        <v>1745</v>
      </c>
      <c r="D144" s="340" t="s">
        <v>2221</v>
      </c>
      <c r="E144" s="346" t="str">
        <f>INDEX($C$51:$AP$133,MATCH($C144,$C$51:$C$133,0),3)</f>
        <v>ELCHFO</v>
      </c>
      <c r="F144" s="340" t="s">
        <v>28</v>
      </c>
      <c r="G144" s="334" t="s">
        <v>564</v>
      </c>
      <c r="H144" s="335">
        <f t="shared" si="6"/>
        <v>0.38</v>
      </c>
      <c r="I144" s="336">
        <f>IF(INDEX(ELC_TechsR_DHC!$C$3:$AM$138,MATCH($AL144,ELC_TechsR_DHC!$B$3:$B$138,0),MATCH(I$48,ELC_TechsR_DHC!$C$1:$Q$1,0)) &gt; 0, INDEX(ELC_TechsR_DHC!$C$3:$AM$138,MATCH($AL144,ELC_TechsR_DHC!$B$3:$B$138,0),MATCH(I$48,ELC_TechsR_DHC!$C$1:$Q$1,0)), "" )</f>
        <v>0.83333333333333304</v>
      </c>
      <c r="J144" s="336" t="str">
        <f>IF(INDEX(ELC_TechsR_DHC!$C$3:$AM$138,MATCH($AL144,ELC_TechsR_DHC!$B$3:$B$138,0),MATCH(J$48,ELC_TechsR_DHC!$C$1:$Q$1,0)) &gt; 0, INDEX(ELC_TechsR_DHC!$C$3:$AM$138,MATCH($AL144,ELC_TechsR_DHC!$B$3:$B$138,0),MATCH(J$48,ELC_TechsR_DHC!$C$1:$Q$1,0)), "" )</f>
        <v/>
      </c>
      <c r="K144" s="336" t="str">
        <f>IF(INDEX(ELC_TechsR_DHC!$C$3:$AM$138,MATCH($AL144,ELC_TechsR_DHC!$B$3:$B$138,0),MATCH(K$48,ELC_TechsR_DHC!$C$1:$Q$1,0)) &gt; 0, INDEX(ELC_TechsR_DHC!$C$3:$AM$138,MATCH($AL144,ELC_TechsR_DHC!$B$3:$B$138,0),MATCH(K$48,ELC_TechsR_DHC!$C$1:$Q$1,0)), "" )</f>
        <v/>
      </c>
      <c r="L144" s="332">
        <f>INDEX('15'!$C$3:$AS$240,MATCH($AN144,'15'!$C$3:$C$240,0),MATCH(L$48,'15'!$C$4:$AS$4,0))</f>
        <v>146.30000000000001</v>
      </c>
      <c r="M144" s="332">
        <f>INDEX('15'!$C$3:$AS$240,MATCH($AN144,'15'!$C$3:$C$240,0),MATCH(M$48,'15'!$C$4:$AS$4,0))</f>
        <v>146.30000000000001</v>
      </c>
      <c r="N144" s="332">
        <f>INDEX('15'!$C$3:$AS$240,MATCH($AN144,'15'!$C$3:$C$240,0),MATCH(N$48,'15'!$C$4:$AS$4,0))</f>
        <v>146.30000000000001</v>
      </c>
      <c r="O144" s="332">
        <f>INDEX('15'!$C$3:$AS$240,MATCH($AN144,'15'!$C$3:$C$240,0),MATCH(O$48,'15'!$C$4:$AS$4,0))</f>
        <v>66.3</v>
      </c>
      <c r="P144" s="332">
        <f>INDEX('15'!$C$3:$AS$240,MATCH($AN144,'15'!$C$3:$C$240,0),MATCH(P$48,'15'!$C$4:$AS$4,0))</f>
        <v>0</v>
      </c>
      <c r="Q144" s="332">
        <f>INDEX('15'!$C$3:$AS$240,MATCH($AN144,'15'!$C$3:$C$240,0),MATCH(Q$48,'15'!$C$4:$AS$4,0))</f>
        <v>0</v>
      </c>
      <c r="R144" s="332">
        <f>INDEX('15'!$C$3:$AS$240,MATCH($AN144,'15'!$C$3:$C$240,0),MATCH(R$48,'15'!$C$4:$AS$4,0))</f>
        <v>0</v>
      </c>
      <c r="S144" s="332">
        <f>INDEX('15'!$C$3:$AS$240,MATCH($AN144,'15'!$C$3:$C$240,0),MATCH(S$48,'15'!$C$4:$AS$4,0))</f>
        <v>0</v>
      </c>
      <c r="V144" s="337">
        <f>INDEX(ELC_TechsR_DHC!$C$3:$AM$138,MATCH($AL144,ELC_TechsR_DHC!$B$3:$B$138,0),MATCH(V$48,ELC_TechsR_DHC!$C$2:$AM$2,0))/7.45</f>
        <v>1.3</v>
      </c>
      <c r="W144" s="337">
        <f>INDEX(ELC_TechsR_DHC!$C$3:$AM$138,MATCH($AL144,ELC_TechsR_DHC!$B$3:$B$138,0),MATCH(W$48,ELC_TechsR_DHC!$C$2:$AM$2,0))/7.45</f>
        <v>0.03</v>
      </c>
      <c r="X144" s="337">
        <f>INDEX(ELC_TechsR_DHC!$C$3:$AM$138,MATCH($AL144,ELC_TechsR_DHC!$B$3:$B$138,0),MATCH(X$48,ELC_TechsR_DHC!$C$2:$AM$2,0))/7.45</f>
        <v>1.25</v>
      </c>
      <c r="Y144" s="338">
        <f>INDEX(ELC_TechsR_DHC!$C$3:$AM$138,MATCH($AL144,ELC_TechsR_DHC!$B$3:$B$138,0),MATCH(Y$48,ELC_TechsR_DHC!$C$2:$AM$2,0))</f>
        <v>3.1536000000000002E-2</v>
      </c>
      <c r="Z144" s="335">
        <f>INDEX(ELC_TechsR_DHC!$C$3:$AM$138,MATCH($AL144,ELC_TechsR_DHC!$B$3:$B$138,0),MATCH($Z$48,ELC_TechsR_DHC!$C$2:$AM$2,0))</f>
        <v>0.97</v>
      </c>
      <c r="AB144" s="340">
        <v>1</v>
      </c>
      <c r="AC144"/>
      <c r="AD144"/>
      <c r="AE144"/>
      <c r="AF144"/>
      <c r="AG144"/>
      <c r="AH144"/>
      <c r="AJ144" s="350" t="s">
        <v>2224</v>
      </c>
      <c r="AL144" s="351" t="str">
        <f t="shared" si="7"/>
        <v>ECBPNGADHCN4</v>
      </c>
      <c r="AN144" s="68" t="str">
        <f t="shared" si="8"/>
        <v>DE3GNR_CC_FUELOIL_BP_E-38</v>
      </c>
    </row>
    <row r="145" spans="2:40" ht="12.75" customHeight="1">
      <c r="B145" s="332" t="str">
        <f>"ET"&amp;RIGHT(E145,3)&amp;RIGHT(C145,3)&amp;LEFT(C145,2)&amp;"1E"</f>
        <v>ETHFO-38GN1E</v>
      </c>
      <c r="C145" s="333" t="s">
        <v>1744</v>
      </c>
      <c r="D145" s="340" t="s">
        <v>2221</v>
      </c>
      <c r="E145" s="346" t="str">
        <f>INDEX($C$51:$AP$133,MATCH($C145,$C$51:$C$133,0),3)</f>
        <v>ELCHFO</v>
      </c>
      <c r="F145" s="340" t="s">
        <v>28</v>
      </c>
      <c r="G145" s="334" t="s">
        <v>564</v>
      </c>
      <c r="H145" s="335">
        <f t="shared" si="6"/>
        <v>0.38</v>
      </c>
      <c r="I145" s="336" t="str">
        <f>IF(INDEX(ELC_TechsR_DHC!$C$3:$AM$138,MATCH($AL145,ELC_TechsR_DHC!$B$3:$B$138,0),MATCH(I$48,ELC_TechsR_DHC!$C$1:$Q$1,0)) &gt; 0, INDEX(ELC_TechsR_DHC!$C$3:$AM$138,MATCH($AL145,ELC_TechsR_DHC!$B$3:$B$138,0),MATCH(I$48,ELC_TechsR_DHC!$C$1:$Q$1,0)), "" )</f>
        <v/>
      </c>
      <c r="J145" s="336">
        <f>IF(INDEX(ELC_TechsR_DHC!$C$3:$AM$138,MATCH($AL145,ELC_TechsR_DHC!$B$3:$B$138,0),MATCH(J$48,ELC_TechsR_DHC!$C$1:$Q$1,0)) &gt; 0, INDEX(ELC_TechsR_DHC!$C$3:$AM$138,MATCH($AL145,ELC_TechsR_DHC!$B$3:$B$138,0),MATCH(J$48,ELC_TechsR_DHC!$C$1:$Q$1,0)), "" )</f>
        <v>0.58823529411764697</v>
      </c>
      <c r="K145" s="336">
        <f>IF(INDEX(ELC_TechsR_DHC!$C$3:$AM$138,MATCH($AL145,ELC_TechsR_DHC!$B$3:$B$138,0),MATCH(K$48,ELC_TechsR_DHC!$C$1:$Q$1,0)) &gt; 0, INDEX(ELC_TechsR_DHC!$C$3:$AM$138,MATCH($AL145,ELC_TechsR_DHC!$B$3:$B$138,0),MATCH(K$48,ELC_TechsR_DHC!$C$1:$Q$1,0)), "" )</f>
        <v>0.15</v>
      </c>
      <c r="L145" s="332">
        <f>INDEX('15'!$C$3:$AS$240,MATCH($AN145,'15'!$C$3:$C$240,0),MATCH(L$48,'15'!$C$4:$AS$4,0))</f>
        <v>266</v>
      </c>
      <c r="M145" s="332">
        <f>INDEX('15'!$C$3:$AS$240,MATCH($AN145,'15'!$C$3:$C$240,0),MATCH(M$48,'15'!$C$4:$AS$4,0))</f>
        <v>266</v>
      </c>
      <c r="N145" s="332">
        <f>INDEX('15'!$C$3:$AS$240,MATCH($AN145,'15'!$C$3:$C$240,0),MATCH(N$48,'15'!$C$4:$AS$4,0))</f>
        <v>266</v>
      </c>
      <c r="O145" s="332">
        <f>INDEX('15'!$C$3:$AS$240,MATCH($AN145,'15'!$C$3:$C$240,0),MATCH(O$48,'15'!$C$4:$AS$4,0))</f>
        <v>266</v>
      </c>
      <c r="P145" s="332">
        <f>INDEX('15'!$C$3:$AS$240,MATCH($AN145,'15'!$C$3:$C$240,0),MATCH(P$48,'15'!$C$4:$AS$4,0))</f>
        <v>0</v>
      </c>
      <c r="Q145" s="332">
        <f>INDEX('15'!$C$3:$AS$240,MATCH($AN145,'15'!$C$3:$C$240,0),MATCH(Q$48,'15'!$C$4:$AS$4,0))</f>
        <v>0</v>
      </c>
      <c r="R145" s="332">
        <f>INDEX('15'!$C$3:$AS$240,MATCH($AN145,'15'!$C$3:$C$240,0),MATCH(R$48,'15'!$C$4:$AS$4,0))</f>
        <v>0</v>
      </c>
      <c r="S145" s="332">
        <f>INDEX('15'!$C$3:$AS$240,MATCH($AN145,'15'!$C$3:$C$240,0),MATCH(S$48,'15'!$C$4:$AS$4,0))</f>
        <v>0</v>
      </c>
      <c r="V145" s="337">
        <f>INDEX(ELC_TechsR_DHC!$C$3:$AM$138,MATCH($AL145,ELC_TechsR_DHC!$B$3:$B$138,0),MATCH(V$48,ELC_TechsR_DHC!$C$2:$AM$2,0))/7.45</f>
        <v>0.9</v>
      </c>
      <c r="W145" s="337">
        <f>INDEX(ELC_TechsR_DHC!$C$3:$AM$138,MATCH($AL145,ELC_TechsR_DHC!$B$3:$B$138,0),MATCH(W$48,ELC_TechsR_DHC!$C$2:$AM$2,0))/7.45</f>
        <v>0.03</v>
      </c>
      <c r="X145" s="337">
        <f>INDEX(ELC_TechsR_DHC!$C$3:$AM$138,MATCH($AL145,ELC_TechsR_DHC!$B$3:$B$138,0),MATCH(X$48,ELC_TechsR_DHC!$C$2:$AM$2,0))/7.45</f>
        <v>1.25</v>
      </c>
      <c r="Y145" s="338">
        <f>INDEX(ELC_TechsR_DHC!$C$3:$AM$138,MATCH($AL145,ELC_TechsR_DHC!$B$3:$B$138,0),MATCH(Y$48,ELC_TechsR_DHC!$C$2:$AM$2,0))</f>
        <v>3.1536000000000002E-2</v>
      </c>
      <c r="Z145" s="335">
        <f>INDEX(ELC_TechsR_DHC!$C$3:$AM$138,MATCH($AL145,ELC_TechsR_DHC!$B$3:$B$138,0),MATCH($Z$48,ELC_TechsR_DHC!$C$2:$AM$2,0))</f>
        <v>0.97</v>
      </c>
      <c r="AB145" s="346">
        <v>1</v>
      </c>
      <c r="AC145"/>
      <c r="AD145"/>
      <c r="AE145"/>
      <c r="AF145"/>
      <c r="AG145"/>
      <c r="AH145"/>
      <c r="AJ145" s="350" t="s">
        <v>2224</v>
      </c>
      <c r="AL145" s="351" t="str">
        <f>AL148</f>
        <v>ECEXNGADHCN1</v>
      </c>
      <c r="AN145" s="68" t="str">
        <f t="shared" si="8"/>
        <v>DE3GNR_CC_FUELOIL_CND_E-38</v>
      </c>
    </row>
    <row r="146" spans="2:40" ht="12.75" customHeight="1">
      <c r="B146" s="332" t="str">
        <f>"ET"&amp;RIGHT(E146,3)&amp;RIGHT(C146,3)&amp;LEFT(C146,2)&amp;"1E"</f>
        <v>ETSNG-39GN1E</v>
      </c>
      <c r="C146" s="333" t="s">
        <v>1738</v>
      </c>
      <c r="D146" s="340" t="s">
        <v>2221</v>
      </c>
      <c r="E146" s="346" t="s">
        <v>2207</v>
      </c>
      <c r="F146" s="340" t="s">
        <v>28</v>
      </c>
      <c r="G146" s="334" t="s">
        <v>564</v>
      </c>
      <c r="H146" s="335">
        <f t="shared" si="6"/>
        <v>0.39</v>
      </c>
      <c r="I146" s="336">
        <f>IF(INDEX(ELC_TechsR_DHC!$C$3:$AM$138,MATCH($AL146,ELC_TechsR_DHC!$B$3:$B$138,0),MATCH(I$48,ELC_TechsR_DHC!$C$1:$Q$1,0)) &gt; 0, INDEX(ELC_TechsR_DHC!$C$3:$AM$138,MATCH($AL146,ELC_TechsR_DHC!$B$3:$B$138,0),MATCH(I$48,ELC_TechsR_DHC!$C$1:$Q$1,0)), "" )</f>
        <v>0.83333333333333304</v>
      </c>
      <c r="J146" s="336" t="str">
        <f>IF(INDEX(ELC_TechsR_DHC!$C$3:$AM$138,MATCH($AL146,ELC_TechsR_DHC!$B$3:$B$138,0),MATCH(J$48,ELC_TechsR_DHC!$C$1:$Q$1,0)) &gt; 0, INDEX(ELC_TechsR_DHC!$C$3:$AM$138,MATCH($AL146,ELC_TechsR_DHC!$B$3:$B$138,0),MATCH(J$48,ELC_TechsR_DHC!$C$1:$Q$1,0)), "" )</f>
        <v/>
      </c>
      <c r="K146" s="336" t="str">
        <f>IF(INDEX(ELC_TechsR_DHC!$C$3:$AM$138,MATCH($AL146,ELC_TechsR_DHC!$B$3:$B$138,0),MATCH(K$48,ELC_TechsR_DHC!$C$1:$Q$1,0)) &gt; 0, INDEX(ELC_TechsR_DHC!$C$3:$AM$138,MATCH($AL146,ELC_TechsR_DHC!$B$3:$B$138,0),MATCH(K$48,ELC_TechsR_DHC!$C$1:$Q$1,0)), "" )</f>
        <v/>
      </c>
      <c r="L146" s="332">
        <f>INDEX('15'!$C$3:$AS$240,MATCH($AN146,'15'!$C$3:$C$240,0),MATCH(L$48,'15'!$C$4:$AS$4,0))</f>
        <v>109.5</v>
      </c>
      <c r="M146" s="332">
        <f>INDEX('15'!$C$3:$AS$240,MATCH($AN146,'15'!$C$3:$C$240,0),MATCH(M$48,'15'!$C$4:$AS$4,0))</f>
        <v>109.5</v>
      </c>
      <c r="N146" s="332">
        <f>INDEX('15'!$C$3:$AS$240,MATCH($AN146,'15'!$C$3:$C$240,0),MATCH(N$48,'15'!$C$4:$AS$4,0))</f>
        <v>109.5</v>
      </c>
      <c r="O146" s="332">
        <f>INDEX('15'!$C$3:$AS$240,MATCH($AN146,'15'!$C$3:$C$240,0),MATCH(O$48,'15'!$C$4:$AS$4,0))</f>
        <v>109.5</v>
      </c>
      <c r="P146" s="332">
        <f>INDEX('15'!$C$3:$AS$240,MATCH($AN146,'15'!$C$3:$C$240,0),MATCH(P$48,'15'!$C$4:$AS$4,0))</f>
        <v>0</v>
      </c>
      <c r="Q146" s="332">
        <f>INDEX('15'!$C$3:$AS$240,MATCH($AN146,'15'!$C$3:$C$240,0),MATCH(Q$48,'15'!$C$4:$AS$4,0))</f>
        <v>0</v>
      </c>
      <c r="R146" s="332">
        <f>INDEX('15'!$C$3:$AS$240,MATCH($AN146,'15'!$C$3:$C$240,0),MATCH(R$48,'15'!$C$4:$AS$4,0))</f>
        <v>0</v>
      </c>
      <c r="S146" s="332">
        <f>INDEX('15'!$C$3:$AS$240,MATCH($AN146,'15'!$C$3:$C$240,0),MATCH(S$48,'15'!$C$4:$AS$4,0))</f>
        <v>0</v>
      </c>
      <c r="V146" s="337">
        <f>INDEX(ELC_TechsR_DHC!$C$3:$AM$138,MATCH($AL146,ELC_TechsR_DHC!$B$3:$B$138,0),MATCH(V$48,ELC_TechsR_DHC!$C$2:$AM$2,0))/7.45</f>
        <v>1.3</v>
      </c>
      <c r="W146" s="337">
        <f>INDEX(ELC_TechsR_DHC!$C$3:$AM$138,MATCH($AL146,ELC_TechsR_DHC!$B$3:$B$138,0),MATCH(W$48,ELC_TechsR_DHC!$C$2:$AM$2,0))/7.45</f>
        <v>0.03</v>
      </c>
      <c r="X146" s="337">
        <f>INDEX(ELC_TechsR_DHC!$C$3:$AM$138,MATCH($AL146,ELC_TechsR_DHC!$B$3:$B$138,0),MATCH(X$48,ELC_TechsR_DHC!$C$2:$AM$2,0))/7.45</f>
        <v>1.25</v>
      </c>
      <c r="Y146" s="338">
        <f>INDEX(ELC_TechsR_DHC!$C$3:$AM$138,MATCH($AL146,ELC_TechsR_DHC!$B$3:$B$138,0),MATCH(Y$48,ELC_TechsR_DHC!$C$2:$AM$2,0))</f>
        <v>3.1536000000000002E-2</v>
      </c>
      <c r="Z146" s="335">
        <f>INDEX(ELC_TechsR_DHC!$C$3:$AM$138,MATCH($AL146,ELC_TechsR_DHC!$B$3:$B$138,0),MATCH($Z$48,ELC_TechsR_DHC!$C$2:$AM$2,0))</f>
        <v>0.97</v>
      </c>
      <c r="AB146" s="340">
        <v>1</v>
      </c>
      <c r="AC146"/>
      <c r="AD146"/>
      <c r="AE146"/>
      <c r="AF146"/>
      <c r="AG146"/>
      <c r="AH146"/>
      <c r="AJ146" s="350" t="s">
        <v>2224</v>
      </c>
      <c r="AL146" s="351" t="str">
        <f>AL59</f>
        <v>ECBPNGADHCN4</v>
      </c>
      <c r="AN146" s="68" t="str">
        <f t="shared" si="8"/>
        <v>DE3GNR_CC_NGAS_BP_E-39</v>
      </c>
    </row>
    <row r="147" spans="2:40" ht="12.75" customHeight="1">
      <c r="B147" s="332" t="str">
        <f>"ET"&amp;RIGHT(E147,3)&amp;RIGHT(C147,3)&amp;LEFT(C147,2)&amp;"1E"</f>
        <v>ETSNG-55GN1E</v>
      </c>
      <c r="C147" s="333" t="s">
        <v>1732</v>
      </c>
      <c r="D147" s="340" t="s">
        <v>2221</v>
      </c>
      <c r="E147" s="346" t="s">
        <v>2207</v>
      </c>
      <c r="F147" s="340" t="s">
        <v>28</v>
      </c>
      <c r="G147" s="334" t="s">
        <v>564</v>
      </c>
      <c r="H147" s="335">
        <f t="shared" si="6"/>
        <v>0.55000000000000004</v>
      </c>
      <c r="I147" s="336">
        <f>IF(INDEX(ELC_TechsR_DHC!$C$3:$AM$138,MATCH($AL147,ELC_TechsR_DHC!$B$3:$B$138,0),MATCH(I$48,ELC_TechsR_DHC!$C$1:$Q$1,0)) &gt; 0, INDEX(ELC_TechsR_DHC!$C$3:$AM$138,MATCH($AL147,ELC_TechsR_DHC!$B$3:$B$138,0),MATCH(I$48,ELC_TechsR_DHC!$C$1:$Q$1,0)), "" )</f>
        <v>0.83333333333333304</v>
      </c>
      <c r="J147" s="336" t="str">
        <f>IF(INDEX(ELC_TechsR_DHC!$C$3:$AM$138,MATCH($AL147,ELC_TechsR_DHC!$B$3:$B$138,0),MATCH(J$48,ELC_TechsR_DHC!$C$1:$Q$1,0)) &gt; 0, INDEX(ELC_TechsR_DHC!$C$3:$AM$138,MATCH($AL147,ELC_TechsR_DHC!$B$3:$B$138,0),MATCH(J$48,ELC_TechsR_DHC!$C$1:$Q$1,0)), "" )</f>
        <v/>
      </c>
      <c r="K147" s="336" t="str">
        <f>IF(INDEX(ELC_TechsR_DHC!$C$3:$AM$138,MATCH($AL147,ELC_TechsR_DHC!$B$3:$B$138,0),MATCH(K$48,ELC_TechsR_DHC!$C$1:$Q$1,0)) &gt; 0, INDEX(ELC_TechsR_DHC!$C$3:$AM$138,MATCH($AL147,ELC_TechsR_DHC!$B$3:$B$138,0),MATCH(K$48,ELC_TechsR_DHC!$C$1:$Q$1,0)), "" )</f>
        <v/>
      </c>
      <c r="L147" s="332">
        <f>INDEX('15'!$C$3:$AS$240,MATCH($AN147,'15'!$C$3:$C$240,0),MATCH(L$48,'15'!$C$4:$AS$4,0))</f>
        <v>4114.3999999999996</v>
      </c>
      <c r="M147" s="332">
        <f>INDEX('15'!$C$3:$AS$240,MATCH($AN147,'15'!$C$3:$C$240,0),MATCH(M$48,'15'!$C$4:$AS$4,0))</f>
        <v>4595.3999999999996</v>
      </c>
      <c r="N147" s="332">
        <f>INDEX('15'!$C$3:$AS$240,MATCH($AN147,'15'!$C$3:$C$240,0),MATCH(N$48,'15'!$C$4:$AS$4,0))</f>
        <v>5113.3999999999996</v>
      </c>
      <c r="O147" s="332">
        <f>INDEX('15'!$C$3:$AS$240,MATCH($AN147,'15'!$C$3:$C$240,0),MATCH(O$48,'15'!$C$4:$AS$4,0))</f>
        <v>5061.5</v>
      </c>
      <c r="P147" s="332">
        <f>INDEX('15'!$C$3:$AS$240,MATCH($AN147,'15'!$C$3:$C$240,0),MATCH(P$48,'15'!$C$4:$AS$4,0))</f>
        <v>3205.7</v>
      </c>
      <c r="Q147" s="332">
        <f>INDEX('15'!$C$3:$AS$240,MATCH($AN147,'15'!$C$3:$C$240,0),MATCH(Q$48,'15'!$C$4:$AS$4,0))</f>
        <v>2269</v>
      </c>
      <c r="R147" s="332">
        <f>INDEX('15'!$C$3:$AS$240,MATCH($AN147,'15'!$C$3:$C$240,0),MATCH(R$48,'15'!$C$4:$AS$4,0))</f>
        <v>595</v>
      </c>
      <c r="S147" s="332">
        <f>INDEX('15'!$C$3:$AS$240,MATCH($AN147,'15'!$C$3:$C$240,0),MATCH(S$48,'15'!$C$4:$AS$4,0))</f>
        <v>0</v>
      </c>
      <c r="V147" s="337">
        <f>INDEX(ELC_TechsR_DHC!$C$3:$AM$138,MATCH($AL147,ELC_TechsR_DHC!$B$3:$B$138,0),MATCH(V$48,ELC_TechsR_DHC!$C$2:$AM$2,0))/7.45</f>
        <v>1.3</v>
      </c>
      <c r="W147" s="337">
        <f>INDEX(ELC_TechsR_DHC!$C$3:$AM$138,MATCH($AL147,ELC_TechsR_DHC!$B$3:$B$138,0),MATCH(W$48,ELC_TechsR_DHC!$C$2:$AM$2,0))/7.45</f>
        <v>0.03</v>
      </c>
      <c r="X147" s="337">
        <f>INDEX(ELC_TechsR_DHC!$C$3:$AM$138,MATCH($AL147,ELC_TechsR_DHC!$B$3:$B$138,0),MATCH(X$48,ELC_TechsR_DHC!$C$2:$AM$2,0))/7.45</f>
        <v>1.25</v>
      </c>
      <c r="Y147" s="338">
        <f>INDEX(ELC_TechsR_DHC!$C$3:$AM$138,MATCH($AL147,ELC_TechsR_DHC!$B$3:$B$138,0),MATCH(Y$48,ELC_TechsR_DHC!$C$2:$AM$2,0))</f>
        <v>3.1536000000000002E-2</v>
      </c>
      <c r="Z147" s="335">
        <f>INDEX(ELC_TechsR_DHC!$C$3:$AM$138,MATCH($AL147,ELC_TechsR_DHC!$B$3:$B$138,0),MATCH($Z$48,ELC_TechsR_DHC!$C$2:$AM$2,0))</f>
        <v>0.97</v>
      </c>
      <c r="AB147" s="340">
        <v>1</v>
      </c>
      <c r="AC147"/>
      <c r="AD147"/>
      <c r="AE147"/>
      <c r="AF147"/>
      <c r="AG147"/>
      <c r="AH147"/>
      <c r="AJ147" s="350" t="s">
        <v>2224</v>
      </c>
      <c r="AL147" s="351" t="str">
        <f>AL146</f>
        <v>ECBPNGADHCN4</v>
      </c>
      <c r="AN147" s="68" t="str">
        <f t="shared" si="8"/>
        <v>DE3GNR_CC_NGAS_BP_E-55</v>
      </c>
    </row>
    <row r="148" spans="2:40" ht="12.75" customHeight="1">
      <c r="B148" s="332" t="str">
        <f>"ET"&amp;RIGHT(E148,3)&amp;RIGHT(C148,3)&amp;LEFT(C148,2)&amp;"2E"</f>
        <v>ETSNG-42GN2E</v>
      </c>
      <c r="C148" s="333" t="s">
        <v>1727</v>
      </c>
      <c r="D148" s="340" t="s">
        <v>2221</v>
      </c>
      <c r="E148" s="346" t="s">
        <v>2207</v>
      </c>
      <c r="F148" s="340" t="s">
        <v>28</v>
      </c>
      <c r="G148" s="334" t="s">
        <v>564</v>
      </c>
      <c r="H148" s="335">
        <f t="shared" si="6"/>
        <v>0.42</v>
      </c>
      <c r="I148" s="336" t="str">
        <f>IF(INDEX(ELC_TechsR_DHC!$C$3:$AM$138,MATCH($AL148,ELC_TechsR_DHC!$B$3:$B$138,0),MATCH(I$48,ELC_TechsR_DHC!$C$1:$Q$1,0)) &gt; 0, INDEX(ELC_TechsR_DHC!$C$3:$AM$138,MATCH($AL148,ELC_TechsR_DHC!$B$3:$B$138,0),MATCH(I$48,ELC_TechsR_DHC!$C$1:$Q$1,0)), "" )</f>
        <v/>
      </c>
      <c r="J148" s="336">
        <f>IF(INDEX(ELC_TechsR_DHC!$C$3:$AM$138,MATCH($AL148,ELC_TechsR_DHC!$B$3:$B$138,0),MATCH(J$48,ELC_TechsR_DHC!$C$1:$Q$1,0)) &gt; 0, INDEX(ELC_TechsR_DHC!$C$3:$AM$138,MATCH($AL148,ELC_TechsR_DHC!$B$3:$B$138,0),MATCH(J$48,ELC_TechsR_DHC!$C$1:$Q$1,0)), "" )</f>
        <v>0.58823529411764697</v>
      </c>
      <c r="K148" s="336">
        <f>IF(INDEX(ELC_TechsR_DHC!$C$3:$AM$138,MATCH($AL148,ELC_TechsR_DHC!$B$3:$B$138,0),MATCH(K$48,ELC_TechsR_DHC!$C$1:$Q$1,0)) &gt; 0, INDEX(ELC_TechsR_DHC!$C$3:$AM$138,MATCH($AL148,ELC_TechsR_DHC!$B$3:$B$138,0),MATCH(K$48,ELC_TechsR_DHC!$C$1:$Q$1,0)), "" )</f>
        <v>0.15</v>
      </c>
      <c r="L148" s="332">
        <f>INDEX('15'!$C$3:$AS$240,MATCH($AN148,'15'!$C$3:$C$240,0),MATCH(L$48,'15'!$C$4:$AS$4,0))</f>
        <v>1021.5</v>
      </c>
      <c r="M148" s="332">
        <f>INDEX('15'!$C$3:$AS$240,MATCH($AN148,'15'!$C$3:$C$240,0),MATCH(M$48,'15'!$C$4:$AS$4,0))</f>
        <v>1021.5</v>
      </c>
      <c r="N148" s="332">
        <f>INDEX('15'!$C$3:$AS$240,MATCH($AN148,'15'!$C$3:$C$240,0),MATCH(N$48,'15'!$C$4:$AS$4,0))</f>
        <v>1021.5</v>
      </c>
      <c r="O148" s="332">
        <f>INDEX('15'!$C$3:$AS$240,MATCH($AN148,'15'!$C$3:$C$240,0),MATCH(O$48,'15'!$C$4:$AS$4,0))</f>
        <v>1021.5</v>
      </c>
      <c r="P148" s="332">
        <f>INDEX('15'!$C$3:$AS$240,MATCH($AN148,'15'!$C$3:$C$240,0),MATCH(P$48,'15'!$C$4:$AS$4,0))</f>
        <v>0</v>
      </c>
      <c r="Q148" s="332">
        <f>INDEX('15'!$C$3:$AS$240,MATCH($AN148,'15'!$C$3:$C$240,0),MATCH(Q$48,'15'!$C$4:$AS$4,0))</f>
        <v>0</v>
      </c>
      <c r="R148" s="332">
        <f>INDEX('15'!$C$3:$AS$240,MATCH($AN148,'15'!$C$3:$C$240,0),MATCH(R$48,'15'!$C$4:$AS$4,0))</f>
        <v>0</v>
      </c>
      <c r="S148" s="332">
        <f>INDEX('15'!$C$3:$AS$240,MATCH($AN148,'15'!$C$3:$C$240,0),MATCH(S$48,'15'!$C$4:$AS$4,0))</f>
        <v>0</v>
      </c>
      <c r="V148" s="337">
        <f>INDEX(ELC_TechsR_DHC!$C$3:$AM$138,MATCH($AL148,ELC_TechsR_DHC!$B$3:$B$138,0),MATCH(V$48,ELC_TechsR_DHC!$C$2:$AM$2,0))/7.45</f>
        <v>0.9</v>
      </c>
      <c r="W148" s="337">
        <f>INDEX(ELC_TechsR_DHC!$C$3:$AM$138,MATCH($AL148,ELC_TechsR_DHC!$B$3:$B$138,0),MATCH(W$48,ELC_TechsR_DHC!$C$2:$AM$2,0))/7.45</f>
        <v>0.03</v>
      </c>
      <c r="X148" s="337">
        <f>INDEX(ELC_TechsR_DHC!$C$3:$AM$138,MATCH($AL148,ELC_TechsR_DHC!$B$3:$B$138,0),MATCH(X$48,ELC_TechsR_DHC!$C$2:$AM$2,0))/7.45</f>
        <v>1.25</v>
      </c>
      <c r="Y148" s="338">
        <f>INDEX(ELC_TechsR_DHC!$C$3:$AM$138,MATCH($AL148,ELC_TechsR_DHC!$B$3:$B$138,0),MATCH(Y$48,ELC_TechsR_DHC!$C$2:$AM$2,0))</f>
        <v>3.1536000000000002E-2</v>
      </c>
      <c r="Z148" s="335">
        <f>INDEX(ELC_TechsR_DHC!$C$3:$AM$138,MATCH($AL148,ELC_TechsR_DHC!$B$3:$B$138,0),MATCH($Z$48,ELC_TechsR_DHC!$C$2:$AM$2,0))</f>
        <v>0.97</v>
      </c>
      <c r="AB148" s="346">
        <v>1</v>
      </c>
      <c r="AC148"/>
      <c r="AD148"/>
      <c r="AE148"/>
      <c r="AF148"/>
      <c r="AG148"/>
      <c r="AH148"/>
      <c r="AJ148" s="350" t="s">
        <v>2224</v>
      </c>
      <c r="AL148" s="351" t="str">
        <f>AL60</f>
        <v>ECEXNGADHCN1</v>
      </c>
      <c r="AN148" s="68" t="str">
        <f t="shared" si="8"/>
        <v>DE3GNR_CC_NGAS_CND_E-42</v>
      </c>
    </row>
    <row r="149" spans="2:40" ht="12.75" customHeight="1">
      <c r="B149" s="332" t="str">
        <f>"ET"&amp;RIGHT(E149,3)&amp;RIGHT(C149,3)&amp;LEFT(C149,2)&amp;"1E"</f>
        <v>ETSNG-57GN1E</v>
      </c>
      <c r="C149" s="333" t="s">
        <v>1717</v>
      </c>
      <c r="D149" s="340" t="s">
        <v>2221</v>
      </c>
      <c r="E149" s="346" t="str">
        <f>INDEX($C$51:$AP$133,MATCH($C149,$C$51:$C$133,0),3)</f>
        <v>ELCNGA, ELCSNG</v>
      </c>
      <c r="F149" s="340" t="s">
        <v>28</v>
      </c>
      <c r="G149" s="334" t="s">
        <v>564</v>
      </c>
      <c r="H149" s="335">
        <f t="shared" si="6"/>
        <v>0.56999999999999995</v>
      </c>
      <c r="I149" s="336" t="str">
        <f>IF(INDEX(ELC_TechsR_DHC!$C$3:$AM$138,MATCH($AL149,ELC_TechsR_DHC!$B$3:$B$138,0),MATCH(I$48,ELC_TechsR_DHC!$C$1:$Q$1,0)) &gt; 0, INDEX(ELC_TechsR_DHC!$C$3:$AM$138,MATCH($AL149,ELC_TechsR_DHC!$B$3:$B$138,0),MATCH(I$48,ELC_TechsR_DHC!$C$1:$Q$1,0)), "" )</f>
        <v/>
      </c>
      <c r="J149" s="336">
        <f>IF(INDEX(ELC_TechsR_DHC!$C$3:$AM$138,MATCH($AL149,ELC_TechsR_DHC!$B$3:$B$138,0),MATCH(J$48,ELC_TechsR_DHC!$C$1:$Q$1,0)) &gt; 0, INDEX(ELC_TechsR_DHC!$C$3:$AM$138,MATCH($AL149,ELC_TechsR_DHC!$B$3:$B$138,0),MATCH(J$48,ELC_TechsR_DHC!$C$1:$Q$1,0)), "" )</f>
        <v>0.58823529411764697</v>
      </c>
      <c r="K149" s="336">
        <f>IF(INDEX(ELC_TechsR_DHC!$C$3:$AM$138,MATCH($AL149,ELC_TechsR_DHC!$B$3:$B$138,0),MATCH(K$48,ELC_TechsR_DHC!$C$1:$Q$1,0)) &gt; 0, INDEX(ELC_TechsR_DHC!$C$3:$AM$138,MATCH($AL149,ELC_TechsR_DHC!$B$3:$B$138,0),MATCH(K$48,ELC_TechsR_DHC!$C$1:$Q$1,0)), "" )</f>
        <v>0.15</v>
      </c>
      <c r="L149" s="332">
        <f>INDEX('15'!$C$3:$AS$240,MATCH($AN149,'15'!$C$3:$C$240,0),MATCH(L$48,'15'!$C$4:$AS$4,0))</f>
        <v>2285</v>
      </c>
      <c r="M149" s="332">
        <f>INDEX('15'!$C$3:$AS$240,MATCH($AN149,'15'!$C$3:$C$240,0),MATCH(M$48,'15'!$C$4:$AS$4,0))</f>
        <v>2715</v>
      </c>
      <c r="N149" s="332">
        <f>INDEX('15'!$C$3:$AS$240,MATCH($AN149,'15'!$C$3:$C$240,0),MATCH(N$48,'15'!$C$4:$AS$4,0))</f>
        <v>3159.5</v>
      </c>
      <c r="O149" s="332">
        <f>INDEX('15'!$C$3:$AS$240,MATCH($AN149,'15'!$C$3:$C$240,0),MATCH(O$48,'15'!$C$4:$AS$4,0))</f>
        <v>3159.5</v>
      </c>
      <c r="P149" s="332">
        <f>INDEX('15'!$C$3:$AS$240,MATCH($AN149,'15'!$C$3:$C$240,0),MATCH(P$48,'15'!$C$4:$AS$4,0))</f>
        <v>2929.5</v>
      </c>
      <c r="Q149" s="332">
        <f>INDEX('15'!$C$3:$AS$240,MATCH($AN149,'15'!$C$3:$C$240,0),MATCH(Q$48,'15'!$C$4:$AS$4,0))</f>
        <v>874.5</v>
      </c>
      <c r="R149" s="332">
        <f>INDEX('15'!$C$3:$AS$240,MATCH($AN149,'15'!$C$3:$C$240,0),MATCH(R$48,'15'!$C$4:$AS$4,0))</f>
        <v>444.5</v>
      </c>
      <c r="S149" s="332">
        <f>INDEX('15'!$C$3:$AS$240,MATCH($AN149,'15'!$C$3:$C$240,0),MATCH(S$48,'15'!$C$4:$AS$4,0))</f>
        <v>0</v>
      </c>
      <c r="V149" s="337">
        <f>INDEX(ELC_TechsR_DHC!$C$3:$AM$138,MATCH($AL149,ELC_TechsR_DHC!$B$3:$B$138,0),MATCH(V$48,ELC_TechsR_DHC!$C$2:$AM$2,0))/7.45</f>
        <v>0.9</v>
      </c>
      <c r="W149" s="337">
        <f>INDEX(ELC_TechsR_DHC!$C$3:$AM$138,MATCH($AL149,ELC_TechsR_DHC!$B$3:$B$138,0),MATCH(W$48,ELC_TechsR_DHC!$C$2:$AM$2,0))/7.45</f>
        <v>0.03</v>
      </c>
      <c r="X149" s="337">
        <f>INDEX(ELC_TechsR_DHC!$C$3:$AM$138,MATCH($AL149,ELC_TechsR_DHC!$B$3:$B$138,0),MATCH(X$48,ELC_TechsR_DHC!$C$2:$AM$2,0))/7.45</f>
        <v>1.25</v>
      </c>
      <c r="Y149" s="338">
        <f>INDEX(ELC_TechsR_DHC!$C$3:$AM$138,MATCH($AL149,ELC_TechsR_DHC!$B$3:$B$138,0),MATCH(Y$48,ELC_TechsR_DHC!$C$2:$AM$2,0))</f>
        <v>3.1536000000000002E-2</v>
      </c>
      <c r="Z149" s="335">
        <f>INDEX(ELC_TechsR_DHC!$C$3:$AM$138,MATCH($AL149,ELC_TechsR_DHC!$B$3:$B$138,0),MATCH($Z$48,ELC_TechsR_DHC!$C$2:$AM$2,0))</f>
        <v>0.97</v>
      </c>
      <c r="AB149" s="340">
        <v>1</v>
      </c>
      <c r="AC149"/>
      <c r="AD149"/>
      <c r="AE149"/>
      <c r="AF149"/>
      <c r="AG149"/>
      <c r="AH149"/>
      <c r="AJ149" s="350" t="s">
        <v>2224</v>
      </c>
      <c r="AL149" s="351" t="str">
        <f>AL148</f>
        <v>ECEXNGADHCN1</v>
      </c>
      <c r="AN149" s="68" t="str">
        <f t="shared" si="8"/>
        <v>DE3GNR_CC_NGAS_CND_E-57</v>
      </c>
    </row>
    <row r="150" spans="2:40" ht="12.75" customHeight="1">
      <c r="B150" s="332" t="str">
        <f>"ER"&amp;RIGHT(E150,3)&amp;RIGHT(C150,3)&amp;LEFT(C150,2)&amp;"1E"</f>
        <v>ERBGA-45GN1E</v>
      </c>
      <c r="C150" s="333" t="s">
        <v>1672</v>
      </c>
      <c r="D150" s="340" t="s">
        <v>2221</v>
      </c>
      <c r="E150" s="346" t="str">
        <f>INDEX($C$51:$AP$133,MATCH($C150,$C$51:$C$133,0),3)</f>
        <v>ELCBGA</v>
      </c>
      <c r="F150" s="340" t="str">
        <f>INDEX($C$51:$AP$133,MATCH($C150,$C$51:$C$133,0),4)</f>
        <v>ELCC, HETC</v>
      </c>
      <c r="G150" s="334" t="s">
        <v>564</v>
      </c>
      <c r="H150" s="335">
        <f t="shared" si="6"/>
        <v>0.45</v>
      </c>
      <c r="I150" s="336">
        <f>IF(INDEX(ELC_TechsR_DHC!$C$3:$AM$138,MATCH($AL150,ELC_TechsR_DHC!$B$3:$B$138,0),MATCH(I$48,ELC_TechsR_DHC!$C$1:$Q$1,0)) &gt; 0, INDEX(ELC_TechsR_DHC!$C$3:$AM$138,MATCH($AL150,ELC_TechsR_DHC!$B$3:$B$138,0),MATCH(I$48,ELC_TechsR_DHC!$C$1:$Q$1,0)), "" )</f>
        <v>1.2195121951219501</v>
      </c>
      <c r="J150" s="336" t="str">
        <f>IF(INDEX(ELC_TechsR_DHC!$C$3:$AM$138,MATCH($AL150,ELC_TechsR_DHC!$B$3:$B$138,0),MATCH(J$48,ELC_TechsR_DHC!$C$1:$Q$1,0)) &gt; 0, INDEX(ELC_TechsR_DHC!$C$3:$AM$138,MATCH($AL150,ELC_TechsR_DHC!$B$3:$B$138,0),MATCH(J$48,ELC_TechsR_DHC!$C$1:$Q$1,0)), "" )</f>
        <v/>
      </c>
      <c r="K150" s="336" t="str">
        <f>IF(INDEX(ELC_TechsR_DHC!$C$3:$AM$138,MATCH($AL150,ELC_TechsR_DHC!$B$3:$B$138,0),MATCH(K$48,ELC_TechsR_DHC!$C$1:$Q$1,0)) &gt; 0, INDEX(ELC_TechsR_DHC!$C$3:$AM$138,MATCH($AL150,ELC_TechsR_DHC!$B$3:$B$138,0),MATCH(K$48,ELC_TechsR_DHC!$C$1:$Q$1,0)), "" )</f>
        <v/>
      </c>
      <c r="L150" s="332">
        <f>INDEX('15'!$C$3:$AS$240,MATCH($AN150,'15'!$C$3:$C$240,0),MATCH(L$48,'15'!$C$4:$AS$4,0))</f>
        <v>1.9</v>
      </c>
      <c r="M150" s="332">
        <f>INDEX('15'!$C$3:$AS$240,MATCH($AN150,'15'!$C$3:$C$240,0),MATCH(M$48,'15'!$C$4:$AS$4,0))</f>
        <v>1.9</v>
      </c>
      <c r="N150" s="332">
        <f>INDEX('15'!$C$3:$AS$240,MATCH($AN150,'15'!$C$3:$C$240,0),MATCH(N$48,'15'!$C$4:$AS$4,0))</f>
        <v>7.01</v>
      </c>
      <c r="O150" s="332">
        <f>INDEX('15'!$C$3:$AS$240,MATCH($AN150,'15'!$C$3:$C$240,0),MATCH(O$48,'15'!$C$4:$AS$4,0))</f>
        <v>7.01</v>
      </c>
      <c r="P150" s="332">
        <f>INDEX('15'!$C$3:$AS$240,MATCH($AN150,'15'!$C$3:$C$240,0),MATCH(P$48,'15'!$C$4:$AS$4,0))</f>
        <v>7.01</v>
      </c>
      <c r="Q150" s="332">
        <f>INDEX('15'!$C$3:$AS$240,MATCH($AN150,'15'!$C$3:$C$240,0),MATCH(Q$48,'15'!$C$4:$AS$4,0))</f>
        <v>5.1100000000000003</v>
      </c>
      <c r="R150" s="332">
        <f>INDEX('15'!$C$3:$AS$240,MATCH($AN150,'15'!$C$3:$C$240,0),MATCH(R$48,'15'!$C$4:$AS$4,0))</f>
        <v>5.1100000000000003</v>
      </c>
      <c r="S150" s="332">
        <f>INDEX('15'!$C$3:$AS$240,MATCH($AN150,'15'!$C$3:$C$240,0),MATCH(S$48,'15'!$C$4:$AS$4,0))</f>
        <v>0</v>
      </c>
      <c r="V150" s="337">
        <f>INDEX(ELC_TechsR_DHC!$C$3:$AM$138,MATCH($AL150,ELC_TechsR_DHC!$B$3:$B$138,0),MATCH(V$48,ELC_TechsR_DHC!$C$2:$AM$2,0))/7.45</f>
        <v>1</v>
      </c>
      <c r="W150" s="337">
        <f>INDEX(ELC_TechsR_DHC!$C$3:$AM$138,MATCH($AL150,ELC_TechsR_DHC!$B$3:$B$138,0),MATCH(W$48,ELC_TechsR_DHC!$C$2:$AM$2,0))/7.45</f>
        <v>9.9999999999999985E-3</v>
      </c>
      <c r="X150" s="337">
        <f>INDEX(ELC_TechsR_DHC!$C$3:$AM$138,MATCH($AL150,ELC_TechsR_DHC!$B$3:$B$138,0),MATCH(X$48,ELC_TechsR_DHC!$C$2:$AM$2,0))/7.45</f>
        <v>2.2222222222222281</v>
      </c>
      <c r="Y150" s="338">
        <f>INDEX(ELC_TechsR_DHC!$C$3:$AM$138,MATCH($AL150,ELC_TechsR_DHC!$B$3:$B$138,0),MATCH(Y$48,ELC_TechsR_DHC!$C$2:$AM$2,0))</f>
        <v>3.1536000000000002E-2</v>
      </c>
      <c r="Z150" s="335">
        <f>INDEX(ELC_TechsR_DHC!$C$3:$AM$138,MATCH($AL150,ELC_TechsR_DHC!$B$3:$B$138,0),MATCH($Z$48,ELC_TechsR_DHC!$C$2:$AM$2,0))</f>
        <v>0.97</v>
      </c>
      <c r="AB150" s="340">
        <v>1</v>
      </c>
      <c r="AC150"/>
      <c r="AD150"/>
      <c r="AE150"/>
      <c r="AF150"/>
      <c r="AG150"/>
      <c r="AH150"/>
      <c r="AJ150" s="350" t="s">
        <v>2224</v>
      </c>
      <c r="AL150" s="351" t="str">
        <f t="shared" si="7"/>
        <v>ECBPBGADHCN1</v>
      </c>
      <c r="AN150" s="68" t="str">
        <f t="shared" si="8"/>
        <v>DE3GNR_ENG_BGAS_BP_E-45</v>
      </c>
    </row>
    <row r="151" spans="2:40" ht="12.75" customHeight="1">
      <c r="B151" s="332" t="str">
        <f>"ER"&amp;RIGHT(E151,3)&amp;RIGHT(C151,3)&amp;LEFT(C151,2)&amp;"1E"</f>
        <v>ERBGA-42GN1E</v>
      </c>
      <c r="C151" s="333" t="s">
        <v>1665</v>
      </c>
      <c r="D151" s="340" t="s">
        <v>2221</v>
      </c>
      <c r="E151" s="346" t="str">
        <f>INDEX($C$51:$AP$133,MATCH($C151,$C$51:$C$133,0),3)</f>
        <v>ELCBGA</v>
      </c>
      <c r="F151" s="340" t="str">
        <f>INDEX($C$51:$AP$133,MATCH($C151,$C$51:$C$133,0),4)</f>
        <v>ELCC, HETC</v>
      </c>
      <c r="G151" s="334" t="s">
        <v>564</v>
      </c>
      <c r="H151" s="335">
        <f t="shared" si="6"/>
        <v>0.42</v>
      </c>
      <c r="I151" s="336">
        <f>IF(INDEX(ELC_TechsR_DHC!$C$3:$AM$138,MATCH($AL151,ELC_TechsR_DHC!$B$3:$B$138,0),MATCH(I$48,ELC_TechsR_DHC!$C$1:$Q$1,0)) &gt; 0, INDEX(ELC_TechsR_DHC!$C$3:$AM$138,MATCH($AL151,ELC_TechsR_DHC!$B$3:$B$138,0),MATCH(I$48,ELC_TechsR_DHC!$C$1:$Q$1,0)), "" )</f>
        <v>1.2195121951219501</v>
      </c>
      <c r="J151" s="336" t="str">
        <f>IF(INDEX(ELC_TechsR_DHC!$C$3:$AM$138,MATCH($AL151,ELC_TechsR_DHC!$B$3:$B$138,0),MATCH(J$48,ELC_TechsR_DHC!$C$1:$Q$1,0)) &gt; 0, INDEX(ELC_TechsR_DHC!$C$3:$AM$138,MATCH($AL151,ELC_TechsR_DHC!$B$3:$B$138,0),MATCH(J$48,ELC_TechsR_DHC!$C$1:$Q$1,0)), "" )</f>
        <v/>
      </c>
      <c r="K151" s="336" t="str">
        <f>IF(INDEX(ELC_TechsR_DHC!$C$3:$AM$138,MATCH($AL151,ELC_TechsR_DHC!$B$3:$B$138,0),MATCH(K$48,ELC_TechsR_DHC!$C$1:$Q$1,0)) &gt; 0, INDEX(ELC_TechsR_DHC!$C$3:$AM$138,MATCH($AL151,ELC_TechsR_DHC!$B$3:$B$138,0),MATCH(K$48,ELC_TechsR_DHC!$C$1:$Q$1,0)), "" )</f>
        <v/>
      </c>
      <c r="L151" s="332">
        <f>INDEX('15'!$C$3:$AS$240,MATCH($AN151,'15'!$C$3:$C$240,0),MATCH(L$48,'15'!$C$4:$AS$4,0))</f>
        <v>2397.36</v>
      </c>
      <c r="M151" s="332">
        <f>INDEX('15'!$C$3:$AS$240,MATCH($AN151,'15'!$C$3:$C$240,0),MATCH(M$48,'15'!$C$4:$AS$4,0))</f>
        <v>2512.9</v>
      </c>
      <c r="N151" s="332">
        <f>INDEX('15'!$C$3:$AS$240,MATCH($AN151,'15'!$C$3:$C$240,0),MATCH(N$48,'15'!$C$4:$AS$4,0))</f>
        <v>2505.9899999999998</v>
      </c>
      <c r="O151" s="332">
        <f>INDEX('15'!$C$3:$AS$240,MATCH($AN151,'15'!$C$3:$C$240,0),MATCH(O$48,'15'!$C$4:$AS$4,0))</f>
        <v>2442.62</v>
      </c>
      <c r="P151" s="332">
        <f>INDEX('15'!$C$3:$AS$240,MATCH($AN151,'15'!$C$3:$C$240,0),MATCH(P$48,'15'!$C$4:$AS$4,0))</f>
        <v>1905.57</v>
      </c>
      <c r="Q151" s="332">
        <f>INDEX('15'!$C$3:$AS$240,MATCH($AN151,'15'!$C$3:$C$240,0),MATCH(Q$48,'15'!$C$4:$AS$4,0))</f>
        <v>937.53</v>
      </c>
      <c r="R151" s="332">
        <f>INDEX('15'!$C$3:$AS$240,MATCH($AN151,'15'!$C$3:$C$240,0),MATCH(R$48,'15'!$C$4:$AS$4,0))</f>
        <v>18.46</v>
      </c>
      <c r="S151" s="332">
        <f>INDEX('15'!$C$3:$AS$240,MATCH($AN151,'15'!$C$3:$C$240,0),MATCH(S$48,'15'!$C$4:$AS$4,0))</f>
        <v>0</v>
      </c>
      <c r="V151" s="337">
        <f>INDEX(ELC_TechsR_DHC!$C$3:$AM$138,MATCH($AL151,ELC_TechsR_DHC!$B$3:$B$138,0),MATCH(V$48,ELC_TechsR_DHC!$C$2:$AM$2,0))/7.45</f>
        <v>1</v>
      </c>
      <c r="W151" s="337">
        <f>INDEX(ELC_TechsR_DHC!$C$3:$AM$138,MATCH($AL151,ELC_TechsR_DHC!$B$3:$B$138,0),MATCH(W$48,ELC_TechsR_DHC!$C$2:$AM$2,0))/7.45</f>
        <v>9.9999999999999985E-3</v>
      </c>
      <c r="X151" s="337">
        <f>INDEX(ELC_TechsR_DHC!$C$3:$AM$138,MATCH($AL151,ELC_TechsR_DHC!$B$3:$B$138,0),MATCH(X$48,ELC_TechsR_DHC!$C$2:$AM$2,0))/7.45</f>
        <v>2.2222222222222281</v>
      </c>
      <c r="Y151" s="338">
        <f>INDEX(ELC_TechsR_DHC!$C$3:$AM$138,MATCH($AL151,ELC_TechsR_DHC!$B$3:$B$138,0),MATCH(Y$48,ELC_TechsR_DHC!$C$2:$AM$2,0))</f>
        <v>3.1536000000000002E-2</v>
      </c>
      <c r="Z151" s="335">
        <f>INDEX(ELC_TechsR_DHC!$C$3:$AM$138,MATCH($AL151,ELC_TechsR_DHC!$B$3:$B$138,0),MATCH($Z$48,ELC_TechsR_DHC!$C$2:$AM$2,0))</f>
        <v>0.97</v>
      </c>
      <c r="AB151" s="346">
        <v>1</v>
      </c>
      <c r="AC151"/>
      <c r="AD151"/>
      <c r="AE151"/>
      <c r="AF151"/>
      <c r="AG151"/>
      <c r="AH151"/>
      <c r="AJ151" s="350" t="s">
        <v>2224</v>
      </c>
      <c r="AL151" s="351" t="str">
        <f t="shared" si="7"/>
        <v>ECBPBGADHCN1</v>
      </c>
      <c r="AN151" s="68" t="str">
        <f t="shared" si="8"/>
        <v>DE3GNR_ENG_BGAS_CND_E-42</v>
      </c>
    </row>
    <row r="152" spans="2:40" ht="12.75" customHeight="1">
      <c r="B152" s="332" t="str">
        <f>"ET"&amp;RIGHT(E152,3)&amp;RIGHT(C152,3)&amp;LEFT(C152,2)&amp;"1E"</f>
        <v>ETSNG-44GN1E</v>
      </c>
      <c r="C152" s="333" t="s">
        <v>1630</v>
      </c>
      <c r="D152" s="340" t="s">
        <v>2221</v>
      </c>
      <c r="E152" s="346" t="s">
        <v>2207</v>
      </c>
      <c r="F152" s="340" t="s">
        <v>2219</v>
      </c>
      <c r="G152" s="334" t="s">
        <v>564</v>
      </c>
      <c r="H152" s="335">
        <f t="shared" si="6"/>
        <v>0.44</v>
      </c>
      <c r="I152" s="336">
        <f>IF(INDEX(ELC_TechsR_DHC!$C$3:$AM$138,MATCH($AL152,ELC_TechsR_DHC!$B$3:$B$138,0),MATCH(I$48,ELC_TechsR_DHC!$C$1:$Q$1,0)) &gt; 0, INDEX(ELC_TechsR_DHC!$C$3:$AM$138,MATCH($AL152,ELC_TechsR_DHC!$B$3:$B$138,0),MATCH(I$48,ELC_TechsR_DHC!$C$1:$Q$1,0)), "" )</f>
        <v>1.2195121951219501</v>
      </c>
      <c r="J152" s="336" t="str">
        <f>IF(INDEX(ELC_TechsR_DHC!$C$3:$AM$138,MATCH($AL152,ELC_TechsR_DHC!$B$3:$B$138,0),MATCH(J$48,ELC_TechsR_DHC!$C$1:$Q$1,0)) &gt; 0, INDEX(ELC_TechsR_DHC!$C$3:$AM$138,MATCH($AL152,ELC_TechsR_DHC!$B$3:$B$138,0),MATCH(J$48,ELC_TechsR_DHC!$C$1:$Q$1,0)), "" )</f>
        <v/>
      </c>
      <c r="K152" s="336" t="str">
        <f>IF(INDEX(ELC_TechsR_DHC!$C$3:$AM$138,MATCH($AL152,ELC_TechsR_DHC!$B$3:$B$138,0),MATCH(K$48,ELC_TechsR_DHC!$C$1:$Q$1,0)) &gt; 0, INDEX(ELC_TechsR_DHC!$C$3:$AM$138,MATCH($AL152,ELC_TechsR_DHC!$B$3:$B$138,0),MATCH(K$48,ELC_TechsR_DHC!$C$1:$Q$1,0)), "" )</f>
        <v/>
      </c>
      <c r="L152" s="332">
        <f>INDEX('15'!$C$3:$AS$240,MATCH($AN152,'15'!$C$3:$C$240,0),MATCH(L$48,'15'!$C$4:$AS$4,0))</f>
        <v>14</v>
      </c>
      <c r="M152" s="332">
        <f>INDEX('15'!$C$3:$AS$240,MATCH($AN152,'15'!$C$3:$C$240,0),MATCH(M$48,'15'!$C$4:$AS$4,0))</f>
        <v>14</v>
      </c>
      <c r="N152" s="332">
        <f>INDEX('15'!$C$3:$AS$240,MATCH($AN152,'15'!$C$3:$C$240,0),MATCH(N$48,'15'!$C$4:$AS$4,0))</f>
        <v>14</v>
      </c>
      <c r="O152" s="332">
        <f>INDEX('15'!$C$3:$AS$240,MATCH($AN152,'15'!$C$3:$C$240,0),MATCH(O$48,'15'!$C$4:$AS$4,0))</f>
        <v>0</v>
      </c>
      <c r="P152" s="332">
        <f>INDEX('15'!$C$3:$AS$240,MATCH($AN152,'15'!$C$3:$C$240,0),MATCH(P$48,'15'!$C$4:$AS$4,0))</f>
        <v>0</v>
      </c>
      <c r="Q152" s="332">
        <f>INDEX('15'!$C$3:$AS$240,MATCH($AN152,'15'!$C$3:$C$240,0),MATCH(Q$48,'15'!$C$4:$AS$4,0))</f>
        <v>0</v>
      </c>
      <c r="R152" s="332">
        <f>INDEX('15'!$C$3:$AS$240,MATCH($AN152,'15'!$C$3:$C$240,0),MATCH(R$48,'15'!$C$4:$AS$4,0))</f>
        <v>0</v>
      </c>
      <c r="S152" s="332">
        <f>INDEX('15'!$C$3:$AS$240,MATCH($AN152,'15'!$C$3:$C$240,0),MATCH(S$48,'15'!$C$4:$AS$4,0))</f>
        <v>0</v>
      </c>
      <c r="V152" s="337">
        <f>INDEX(ELC_TechsR_DHC!$C$3:$AM$138,MATCH($AL152,ELC_TechsR_DHC!$B$3:$B$138,0),MATCH(V$48,ELC_TechsR_DHC!$C$2:$AM$2,0))/7.45</f>
        <v>1</v>
      </c>
      <c r="W152" s="337">
        <f>INDEX(ELC_TechsR_DHC!$C$3:$AM$138,MATCH($AL152,ELC_TechsR_DHC!$B$3:$B$138,0),MATCH(W$48,ELC_TechsR_DHC!$C$2:$AM$2,0))/7.45</f>
        <v>9.9999999999999985E-3</v>
      </c>
      <c r="X152" s="337">
        <f>INDEX(ELC_TechsR_DHC!$C$3:$AM$138,MATCH($AL152,ELC_TechsR_DHC!$B$3:$B$138,0),MATCH(X$48,ELC_TechsR_DHC!$C$2:$AM$2,0))/7.45</f>
        <v>2.2222222222222281</v>
      </c>
      <c r="Y152" s="338">
        <f>INDEX(ELC_TechsR_DHC!$C$3:$AM$138,MATCH($AL152,ELC_TechsR_DHC!$B$3:$B$138,0),MATCH(Y$48,ELC_TechsR_DHC!$C$2:$AM$2,0))</f>
        <v>3.1536000000000002E-2</v>
      </c>
      <c r="Z152" s="335">
        <f>INDEX(ELC_TechsR_DHC!$C$3:$AM$138,MATCH($AL152,ELC_TechsR_DHC!$B$3:$B$138,0),MATCH($Z$48,ELC_TechsR_DHC!$C$2:$AM$2,0))</f>
        <v>0.97</v>
      </c>
      <c r="AB152" s="340">
        <v>1</v>
      </c>
      <c r="AC152"/>
      <c r="AD152"/>
      <c r="AE152"/>
      <c r="AF152"/>
      <c r="AG152"/>
      <c r="AH152"/>
      <c r="AJ152" s="350" t="s">
        <v>2224</v>
      </c>
      <c r="AL152" s="351" t="str">
        <f>AL62</f>
        <v>ECBPBGADHCN1</v>
      </c>
      <c r="AN152" s="68" t="str">
        <f t="shared" si="8"/>
        <v>DE3GNR_ENG_NGAS_BP_E-44</v>
      </c>
    </row>
    <row r="153" spans="2:40" ht="12.75" customHeight="1">
      <c r="B153" s="332" t="str">
        <f>"ET"&amp;RIGHT(E153,3)&amp;RIGHT(C153,3)&amp;LEFT(C153,2)&amp;"1E"</f>
        <v>ETHFO-31GN1E</v>
      </c>
      <c r="C153" s="333" t="s">
        <v>1575</v>
      </c>
      <c r="D153" s="340" t="s">
        <v>2221</v>
      </c>
      <c r="E153" s="346" t="s">
        <v>29</v>
      </c>
      <c r="F153" s="340" t="s">
        <v>2219</v>
      </c>
      <c r="G153" s="334" t="s">
        <v>564</v>
      </c>
      <c r="H153" s="335">
        <f t="shared" si="6"/>
        <v>0.31</v>
      </c>
      <c r="I153" s="336">
        <f>IF(INDEX(ELC_TechsR_DHC!$C$3:$AM$138,MATCH($AL153,ELC_TechsR_DHC!$B$3:$B$138,0),MATCH(I$48,ELC_TechsR_DHC!$C$1:$Q$1,0)) &gt; 0, INDEX(ELC_TechsR_DHC!$C$3:$AM$138,MATCH($AL153,ELC_TechsR_DHC!$B$3:$B$138,0),MATCH(I$48,ELC_TechsR_DHC!$C$1:$Q$1,0)), "" )</f>
        <v>1.40845070422535</v>
      </c>
      <c r="J153" s="336" t="str">
        <f>IF(INDEX(ELC_TechsR_DHC!$C$3:$AM$138,MATCH($AL153,ELC_TechsR_DHC!$B$3:$B$138,0),MATCH(J$48,ELC_TechsR_DHC!$C$1:$Q$1,0)) &gt; 0, INDEX(ELC_TechsR_DHC!$C$3:$AM$138,MATCH($AL153,ELC_TechsR_DHC!$B$3:$B$138,0),MATCH(J$48,ELC_TechsR_DHC!$C$1:$Q$1,0)), "" )</f>
        <v/>
      </c>
      <c r="K153" s="336" t="str">
        <f>IF(INDEX(ELC_TechsR_DHC!$C$3:$AM$138,MATCH($AL153,ELC_TechsR_DHC!$B$3:$B$138,0),MATCH(K$48,ELC_TechsR_DHC!$C$1:$Q$1,0)) &gt; 0, INDEX(ELC_TechsR_DHC!$C$3:$AM$138,MATCH($AL153,ELC_TechsR_DHC!$B$3:$B$138,0),MATCH(K$48,ELC_TechsR_DHC!$C$1:$Q$1,0)), "" )</f>
        <v/>
      </c>
      <c r="L153" s="332">
        <f>INDEX('15'!$C$3:$AS$240,MATCH($AN153,'15'!$C$3:$C$240,0),MATCH(L$48,'15'!$C$4:$AS$4,0))</f>
        <v>228.2</v>
      </c>
      <c r="M153" s="332">
        <f>INDEX('15'!$C$3:$AS$240,MATCH($AN153,'15'!$C$3:$C$240,0),MATCH(M$48,'15'!$C$4:$AS$4,0))</f>
        <v>228.2</v>
      </c>
      <c r="N153" s="332">
        <f>INDEX('15'!$C$3:$AS$240,MATCH($AN153,'15'!$C$3:$C$240,0),MATCH(N$48,'15'!$C$4:$AS$4,0))</f>
        <v>228.2</v>
      </c>
      <c r="O153" s="332">
        <f>INDEX('15'!$C$3:$AS$240,MATCH($AN153,'15'!$C$3:$C$240,0),MATCH(O$48,'15'!$C$4:$AS$4,0))</f>
        <v>228.2</v>
      </c>
      <c r="P153" s="332">
        <f>INDEX('15'!$C$3:$AS$240,MATCH($AN153,'15'!$C$3:$C$240,0),MATCH(P$48,'15'!$C$4:$AS$4,0))</f>
        <v>0</v>
      </c>
      <c r="Q153" s="332">
        <f>INDEX('15'!$C$3:$AS$240,MATCH($AN153,'15'!$C$3:$C$240,0),MATCH(Q$48,'15'!$C$4:$AS$4,0))</f>
        <v>0</v>
      </c>
      <c r="R153" s="332">
        <f>INDEX('15'!$C$3:$AS$240,MATCH($AN153,'15'!$C$3:$C$240,0),MATCH(R$48,'15'!$C$4:$AS$4,0))</f>
        <v>0</v>
      </c>
      <c r="S153" s="332">
        <f>INDEX('15'!$C$3:$AS$240,MATCH($AN153,'15'!$C$3:$C$240,0),MATCH(S$48,'15'!$C$4:$AS$4,0))</f>
        <v>0</v>
      </c>
      <c r="V153" s="337">
        <f>INDEX(ELC_TechsR_DHC!$C$3:$AM$138,MATCH($AL153,ELC_TechsR_DHC!$B$3:$B$138,0),MATCH(V$48,ELC_TechsR_DHC!$C$2:$AM$2,0))/7.45</f>
        <v>0.75</v>
      </c>
      <c r="W153" s="337">
        <f>INDEX(ELC_TechsR_DHC!$C$3:$AM$138,MATCH($AL153,ELC_TechsR_DHC!$B$3:$B$138,0),MATCH(W$48,ELC_TechsR_DHC!$C$2:$AM$2,0))/7.45</f>
        <v>1.9999999999999997E-2</v>
      </c>
      <c r="X153" s="337">
        <f>INDEX(ELC_TechsR_DHC!$C$3:$AM$138,MATCH($AL153,ELC_TechsR_DHC!$B$3:$B$138,0),MATCH(X$48,ELC_TechsR_DHC!$C$2:$AM$2,0))/7.45</f>
        <v>1.5277777777777719</v>
      </c>
      <c r="Y153" s="338">
        <f>INDEX(ELC_TechsR_DHC!$C$3:$AM$138,MATCH($AL153,ELC_TechsR_DHC!$B$3:$B$138,0),MATCH(Y$48,ELC_TechsR_DHC!$C$2:$AM$2,0))</f>
        <v>3.1536000000000002E-2</v>
      </c>
      <c r="Z153" s="335">
        <f>INDEX(ELC_TechsR_DHC!$C$3:$AM$138,MATCH($AL153,ELC_TechsR_DHC!$B$3:$B$138,0),MATCH($Z$48,ELC_TechsR_DHC!$C$2:$AM$2,0))</f>
        <v>0.98</v>
      </c>
      <c r="AB153" s="340">
        <v>1</v>
      </c>
      <c r="AC153"/>
      <c r="AD153"/>
      <c r="AE153"/>
      <c r="AF153"/>
      <c r="AG153"/>
      <c r="AH153"/>
      <c r="AJ153" s="350" t="s">
        <v>2224</v>
      </c>
      <c r="AL153" s="351" t="str">
        <f>AL156</f>
        <v>ECBPNGADHCN2</v>
      </c>
      <c r="AN153" s="68" t="str">
        <f t="shared" si="8"/>
        <v>DE3GNR_GT_FUELOIL_CND_E-31</v>
      </c>
    </row>
    <row r="154" spans="2:40" ht="12.75" customHeight="1">
      <c r="B154" s="332" t="str">
        <f>"ER"&amp;RIGHT(E154,3)&amp;RIGHT(C154,3)&amp;LEFT(C154,2)&amp;"1E"</f>
        <v>ERSNG-31GN1E</v>
      </c>
      <c r="C154" s="333" t="s">
        <v>1555</v>
      </c>
      <c r="D154" s="340" t="s">
        <v>2221</v>
      </c>
      <c r="E154" s="346" t="s">
        <v>2207</v>
      </c>
      <c r="F154" s="340" t="s">
        <v>2219</v>
      </c>
      <c r="G154" s="334" t="s">
        <v>564</v>
      </c>
      <c r="H154" s="335">
        <f t="shared" si="6"/>
        <v>0.31</v>
      </c>
      <c r="I154" s="336">
        <f>IF(INDEX(ELC_TechsR_DHC!$C$3:$AM$138,MATCH($AL154,ELC_TechsR_DHC!$B$3:$B$138,0),MATCH(I$48,ELC_TechsR_DHC!$C$1:$Q$1,0)) &gt; 0, INDEX(ELC_TechsR_DHC!$C$3:$AM$138,MATCH($AL154,ELC_TechsR_DHC!$B$3:$B$138,0),MATCH(I$48,ELC_TechsR_DHC!$C$1:$Q$1,0)), "" )</f>
        <v>1.0526315789473699</v>
      </c>
      <c r="J154" s="336" t="str">
        <f>IF(INDEX(ELC_TechsR_DHC!$C$3:$AM$138,MATCH($AL154,ELC_TechsR_DHC!$B$3:$B$138,0),MATCH(J$48,ELC_TechsR_DHC!$C$1:$Q$1,0)) &gt; 0, INDEX(ELC_TechsR_DHC!$C$3:$AM$138,MATCH($AL154,ELC_TechsR_DHC!$B$3:$B$138,0),MATCH(J$48,ELC_TechsR_DHC!$C$1:$Q$1,0)), "" )</f>
        <v/>
      </c>
      <c r="K154" s="336" t="str">
        <f>IF(INDEX(ELC_TechsR_DHC!$C$3:$AM$138,MATCH($AL154,ELC_TechsR_DHC!$B$3:$B$138,0),MATCH(K$48,ELC_TechsR_DHC!$C$1:$Q$1,0)) &gt; 0, INDEX(ELC_TechsR_DHC!$C$3:$AM$138,MATCH($AL154,ELC_TechsR_DHC!$B$3:$B$138,0),MATCH(K$48,ELC_TechsR_DHC!$C$1:$Q$1,0)), "" )</f>
        <v/>
      </c>
      <c r="L154" s="332">
        <f>INDEX('15'!$C$3:$AS$240,MATCH($AN154,'15'!$C$3:$C$240,0),MATCH(L$48,'15'!$C$4:$AS$4,0))</f>
        <v>104</v>
      </c>
      <c r="M154" s="332">
        <f>INDEX('15'!$C$3:$AS$240,MATCH($AN154,'15'!$C$3:$C$240,0),MATCH(M$48,'15'!$C$4:$AS$4,0))</f>
        <v>104</v>
      </c>
      <c r="N154" s="332">
        <f>INDEX('15'!$C$3:$AS$240,MATCH($AN154,'15'!$C$3:$C$240,0),MATCH(N$48,'15'!$C$4:$AS$4,0))</f>
        <v>104</v>
      </c>
      <c r="O154" s="332">
        <f>INDEX('15'!$C$3:$AS$240,MATCH($AN154,'15'!$C$3:$C$240,0),MATCH(O$48,'15'!$C$4:$AS$4,0))</f>
        <v>104</v>
      </c>
      <c r="P154" s="332">
        <f>INDEX('15'!$C$3:$AS$240,MATCH($AN154,'15'!$C$3:$C$240,0),MATCH(P$48,'15'!$C$4:$AS$4,0))</f>
        <v>0</v>
      </c>
      <c r="Q154" s="332">
        <f>INDEX('15'!$C$3:$AS$240,MATCH($AN154,'15'!$C$3:$C$240,0),MATCH(Q$48,'15'!$C$4:$AS$4,0))</f>
        <v>0</v>
      </c>
      <c r="R154" s="332">
        <f>INDEX('15'!$C$3:$AS$240,MATCH($AN154,'15'!$C$3:$C$240,0),MATCH(R$48,'15'!$C$4:$AS$4,0))</f>
        <v>0</v>
      </c>
      <c r="S154" s="332">
        <f>INDEX('15'!$C$3:$AS$240,MATCH($AN154,'15'!$C$3:$C$240,0),MATCH(S$48,'15'!$C$4:$AS$4,0))</f>
        <v>0</v>
      </c>
      <c r="V154" s="337">
        <f>INDEX(ELC_TechsR_DHC!$C$3:$AM$138,MATCH($AL154,ELC_TechsR_DHC!$B$3:$B$138,0),MATCH(V$48,ELC_TechsR_DHC!$C$2:$AM$2,0))/7.45</f>
        <v>0.6</v>
      </c>
      <c r="W154" s="337">
        <f>INDEX(ELC_TechsR_DHC!$C$3:$AM$138,MATCH($AL154,ELC_TechsR_DHC!$B$3:$B$138,0),MATCH(W$48,ELC_TechsR_DHC!$C$2:$AM$2,0))/7.45</f>
        <v>1.9999999999999997E-2</v>
      </c>
      <c r="X154" s="337">
        <f>INDEX(ELC_TechsR_DHC!$C$3:$AM$138,MATCH($AL154,ELC_TechsR_DHC!$B$3:$B$138,0),MATCH(X$48,ELC_TechsR_DHC!$C$2:$AM$2,0))/7.45</f>
        <v>1.25</v>
      </c>
      <c r="Y154" s="338">
        <f>INDEX(ELC_TechsR_DHC!$C$3:$AM$138,MATCH($AL154,ELC_TechsR_DHC!$B$3:$B$138,0),MATCH(Y$48,ELC_TechsR_DHC!$C$2:$AM$2,0))</f>
        <v>3.1536000000000002E-2</v>
      </c>
      <c r="Z154" s="335">
        <f>INDEX(ELC_TechsR_DHC!$C$3:$AM$138,MATCH($AL154,ELC_TechsR_DHC!$B$3:$B$138,0),MATCH($Z$48,ELC_TechsR_DHC!$C$2:$AM$2,0))</f>
        <v>0.98</v>
      </c>
      <c r="AB154" s="346">
        <v>1</v>
      </c>
      <c r="AC154"/>
      <c r="AD154"/>
      <c r="AE154"/>
      <c r="AF154"/>
      <c r="AG154"/>
      <c r="AH154"/>
      <c r="AJ154" s="350" t="s">
        <v>2224</v>
      </c>
      <c r="AL154" s="351" t="str">
        <f>AL113</f>
        <v>ECBPNGADHCN3</v>
      </c>
      <c r="AN154" s="68" t="str">
        <f t="shared" si="8"/>
        <v>DE3GNR_GT_NGAS_BP_E-31</v>
      </c>
    </row>
    <row r="155" spans="2:40" ht="12.75" customHeight="1">
      <c r="B155" s="332" t="str">
        <f>"ET"&amp;RIGHT(E155,3)&amp;RIGHT(C155,3)&amp;LEFT(C155,2)&amp;"1E"</f>
        <v>ETSNG-39GN1E</v>
      </c>
      <c r="C155" s="333" t="s">
        <v>1548</v>
      </c>
      <c r="D155" s="340" t="s">
        <v>2221</v>
      </c>
      <c r="E155" s="346" t="s">
        <v>2207</v>
      </c>
      <c r="F155" s="340" t="s">
        <v>2219</v>
      </c>
      <c r="G155" s="334" t="s">
        <v>564</v>
      </c>
      <c r="H155" s="335">
        <f t="shared" si="6"/>
        <v>0.39</v>
      </c>
      <c r="I155" s="336">
        <f>IF(INDEX(ELC_TechsR_DHC!$C$3:$AM$138,MATCH($AL155,ELC_TechsR_DHC!$B$3:$B$138,0),MATCH(I$48,ELC_TechsR_DHC!$C$1:$Q$1,0)) &gt; 0, INDEX(ELC_TechsR_DHC!$C$3:$AM$138,MATCH($AL155,ELC_TechsR_DHC!$B$3:$B$138,0),MATCH(I$48,ELC_TechsR_DHC!$C$1:$Q$1,0)), "" )</f>
        <v>1.0526315789473699</v>
      </c>
      <c r="J155" s="336" t="str">
        <f>IF(INDEX(ELC_TechsR_DHC!$C$3:$AM$138,MATCH($AL155,ELC_TechsR_DHC!$B$3:$B$138,0),MATCH(J$48,ELC_TechsR_DHC!$C$1:$Q$1,0)) &gt; 0, INDEX(ELC_TechsR_DHC!$C$3:$AM$138,MATCH($AL155,ELC_TechsR_DHC!$B$3:$B$138,0),MATCH(J$48,ELC_TechsR_DHC!$C$1:$Q$1,0)), "" )</f>
        <v/>
      </c>
      <c r="K155" s="336" t="str">
        <f>IF(INDEX(ELC_TechsR_DHC!$C$3:$AM$138,MATCH($AL155,ELC_TechsR_DHC!$B$3:$B$138,0),MATCH(K$48,ELC_TechsR_DHC!$C$1:$Q$1,0)) &gt; 0, INDEX(ELC_TechsR_DHC!$C$3:$AM$138,MATCH($AL155,ELC_TechsR_DHC!$B$3:$B$138,0),MATCH(K$48,ELC_TechsR_DHC!$C$1:$Q$1,0)), "" )</f>
        <v/>
      </c>
      <c r="L155" s="332">
        <f>INDEX('15'!$C$3:$AS$240,MATCH($AN155,'15'!$C$3:$C$240,0),MATCH(L$48,'15'!$C$4:$AS$4,0))</f>
        <v>249.9</v>
      </c>
      <c r="M155" s="332">
        <f>INDEX('15'!$C$3:$AS$240,MATCH($AN155,'15'!$C$3:$C$240,0),MATCH(M$48,'15'!$C$4:$AS$4,0))</f>
        <v>249.9</v>
      </c>
      <c r="N155" s="332">
        <f>INDEX('15'!$C$3:$AS$240,MATCH($AN155,'15'!$C$3:$C$240,0),MATCH(N$48,'15'!$C$4:$AS$4,0))</f>
        <v>140.69999999999999</v>
      </c>
      <c r="O155" s="332">
        <f>INDEX('15'!$C$3:$AS$240,MATCH($AN155,'15'!$C$3:$C$240,0),MATCH(O$48,'15'!$C$4:$AS$4,0))</f>
        <v>127.2</v>
      </c>
      <c r="P155" s="332">
        <f>INDEX('15'!$C$3:$AS$240,MATCH($AN155,'15'!$C$3:$C$240,0),MATCH(P$48,'15'!$C$4:$AS$4,0))</f>
        <v>127.2</v>
      </c>
      <c r="Q155" s="332">
        <f>INDEX('15'!$C$3:$AS$240,MATCH($AN155,'15'!$C$3:$C$240,0),MATCH(Q$48,'15'!$C$4:$AS$4,0))</f>
        <v>127.2</v>
      </c>
      <c r="R155" s="332">
        <f>INDEX('15'!$C$3:$AS$240,MATCH($AN155,'15'!$C$3:$C$240,0),MATCH(R$48,'15'!$C$4:$AS$4,0))</f>
        <v>0</v>
      </c>
      <c r="S155" s="332">
        <f>INDEX('15'!$C$3:$AS$240,MATCH($AN155,'15'!$C$3:$C$240,0),MATCH(S$48,'15'!$C$4:$AS$4,0))</f>
        <v>0</v>
      </c>
      <c r="V155" s="337">
        <f>INDEX(ELC_TechsR_DHC!$C$3:$AM$138,MATCH($AL155,ELC_TechsR_DHC!$B$3:$B$138,0),MATCH(V$48,ELC_TechsR_DHC!$C$2:$AM$2,0))/7.45</f>
        <v>0.6</v>
      </c>
      <c r="W155" s="337">
        <f>INDEX(ELC_TechsR_DHC!$C$3:$AM$138,MATCH($AL155,ELC_TechsR_DHC!$B$3:$B$138,0),MATCH(W$48,ELC_TechsR_DHC!$C$2:$AM$2,0))/7.45</f>
        <v>1.9999999999999997E-2</v>
      </c>
      <c r="X155" s="337">
        <f>INDEX(ELC_TechsR_DHC!$C$3:$AM$138,MATCH($AL155,ELC_TechsR_DHC!$B$3:$B$138,0),MATCH(X$48,ELC_TechsR_DHC!$C$2:$AM$2,0))/7.45</f>
        <v>1.25</v>
      </c>
      <c r="Y155" s="338">
        <f>INDEX(ELC_TechsR_DHC!$C$3:$AM$138,MATCH($AL155,ELC_TechsR_DHC!$B$3:$B$138,0),MATCH(Y$48,ELC_TechsR_DHC!$C$2:$AM$2,0))</f>
        <v>3.1536000000000002E-2</v>
      </c>
      <c r="Z155" s="335">
        <f>INDEX(ELC_TechsR_DHC!$C$3:$AM$138,MATCH($AL155,ELC_TechsR_DHC!$B$3:$B$138,0),MATCH($Z$48,ELC_TechsR_DHC!$C$2:$AM$2,0))</f>
        <v>0.98</v>
      </c>
      <c r="AB155" s="340">
        <v>1</v>
      </c>
      <c r="AC155"/>
      <c r="AD155"/>
      <c r="AE155"/>
      <c r="AF155"/>
      <c r="AG155"/>
      <c r="AH155"/>
      <c r="AJ155" s="350" t="s">
        <v>2224</v>
      </c>
      <c r="AL155" s="351" t="str">
        <f>AL154</f>
        <v>ECBPNGADHCN3</v>
      </c>
      <c r="AN155" s="68" t="str">
        <f t="shared" si="8"/>
        <v>DE3GNR_GT_NGAS_BP_E-39</v>
      </c>
    </row>
    <row r="156" spans="2:40" ht="12.75" customHeight="1">
      <c r="B156" s="332" t="str">
        <f>"ET"&amp;RIGHT(E156,3)&amp;RIGHT(C156,3)&amp;LEFT(C156,2)&amp;"2E"</f>
        <v>ETSNG-32GN2E</v>
      </c>
      <c r="C156" s="333" t="s">
        <v>1534</v>
      </c>
      <c r="D156" s="340" t="s">
        <v>2221</v>
      </c>
      <c r="E156" s="346" t="s">
        <v>2207</v>
      </c>
      <c r="F156" s="340" t="s">
        <v>2219</v>
      </c>
      <c r="G156" s="334" t="s">
        <v>564</v>
      </c>
      <c r="H156" s="335">
        <f t="shared" si="6"/>
        <v>0.32</v>
      </c>
      <c r="I156" s="336">
        <f>IF(INDEX(ELC_TechsR_DHC!$C$3:$AM$138,MATCH($AL156,ELC_TechsR_DHC!$B$3:$B$138,0),MATCH(I$48,ELC_TechsR_DHC!$C$1:$Q$1,0)) &gt; 0, INDEX(ELC_TechsR_DHC!$C$3:$AM$138,MATCH($AL156,ELC_TechsR_DHC!$B$3:$B$138,0),MATCH(I$48,ELC_TechsR_DHC!$C$1:$Q$1,0)), "" )</f>
        <v>1.40845070422535</v>
      </c>
      <c r="J156" s="336" t="str">
        <f>IF(INDEX(ELC_TechsR_DHC!$C$3:$AM$138,MATCH($AL156,ELC_TechsR_DHC!$B$3:$B$138,0),MATCH(J$48,ELC_TechsR_DHC!$C$1:$Q$1,0)) &gt; 0, INDEX(ELC_TechsR_DHC!$C$3:$AM$138,MATCH($AL156,ELC_TechsR_DHC!$B$3:$B$138,0),MATCH(J$48,ELC_TechsR_DHC!$C$1:$Q$1,0)), "" )</f>
        <v/>
      </c>
      <c r="K156" s="336" t="str">
        <f>IF(INDEX(ELC_TechsR_DHC!$C$3:$AM$138,MATCH($AL156,ELC_TechsR_DHC!$B$3:$B$138,0),MATCH(K$48,ELC_TechsR_DHC!$C$1:$Q$1,0)) &gt; 0, INDEX(ELC_TechsR_DHC!$C$3:$AM$138,MATCH($AL156,ELC_TechsR_DHC!$B$3:$B$138,0),MATCH(K$48,ELC_TechsR_DHC!$C$1:$Q$1,0)), "" )</f>
        <v/>
      </c>
      <c r="L156" s="332">
        <f>INDEX('15'!$C$3:$AS$240,MATCH($AN156,'15'!$C$3:$C$240,0),MATCH(L$48,'15'!$C$4:$AS$4,0))</f>
        <v>581.4</v>
      </c>
      <c r="M156" s="332">
        <f>INDEX('15'!$C$3:$AS$240,MATCH($AN156,'15'!$C$3:$C$240,0),MATCH(M$48,'15'!$C$4:$AS$4,0))</f>
        <v>581.4</v>
      </c>
      <c r="N156" s="332">
        <f>INDEX('15'!$C$3:$AS$240,MATCH($AN156,'15'!$C$3:$C$240,0),MATCH(N$48,'15'!$C$4:$AS$4,0))</f>
        <v>581.4</v>
      </c>
      <c r="O156" s="332">
        <f>INDEX('15'!$C$3:$AS$240,MATCH($AN156,'15'!$C$3:$C$240,0),MATCH(O$48,'15'!$C$4:$AS$4,0))</f>
        <v>581.4</v>
      </c>
      <c r="P156" s="332">
        <f>INDEX('15'!$C$3:$AS$240,MATCH($AN156,'15'!$C$3:$C$240,0),MATCH(P$48,'15'!$C$4:$AS$4,0))</f>
        <v>0</v>
      </c>
      <c r="Q156" s="332">
        <f>INDEX('15'!$C$3:$AS$240,MATCH($AN156,'15'!$C$3:$C$240,0),MATCH(Q$48,'15'!$C$4:$AS$4,0))</f>
        <v>0</v>
      </c>
      <c r="R156" s="332">
        <f>INDEX('15'!$C$3:$AS$240,MATCH($AN156,'15'!$C$3:$C$240,0),MATCH(R$48,'15'!$C$4:$AS$4,0))</f>
        <v>0</v>
      </c>
      <c r="S156" s="332">
        <f>INDEX('15'!$C$3:$AS$240,MATCH($AN156,'15'!$C$3:$C$240,0),MATCH(S$48,'15'!$C$4:$AS$4,0))</f>
        <v>0</v>
      </c>
      <c r="V156" s="337">
        <f>INDEX(ELC_TechsR_DHC!$C$3:$AM$138,MATCH($AL156,ELC_TechsR_DHC!$B$3:$B$138,0),MATCH(V$48,ELC_TechsR_DHC!$C$2:$AM$2,0))/7.45</f>
        <v>0.75</v>
      </c>
      <c r="W156" s="337">
        <f>INDEX(ELC_TechsR_DHC!$C$3:$AM$138,MATCH($AL156,ELC_TechsR_DHC!$B$3:$B$138,0),MATCH(W$48,ELC_TechsR_DHC!$C$2:$AM$2,0))/7.45</f>
        <v>1.9999999999999997E-2</v>
      </c>
      <c r="X156" s="337">
        <f>INDEX(ELC_TechsR_DHC!$C$3:$AM$138,MATCH($AL156,ELC_TechsR_DHC!$B$3:$B$138,0),MATCH(X$48,ELC_TechsR_DHC!$C$2:$AM$2,0))/7.45</f>
        <v>1.5277777777777719</v>
      </c>
      <c r="Y156" s="338">
        <f>INDEX(ELC_TechsR_DHC!$C$3:$AM$138,MATCH($AL156,ELC_TechsR_DHC!$B$3:$B$138,0),MATCH(Y$48,ELC_TechsR_DHC!$C$2:$AM$2,0))</f>
        <v>3.1536000000000002E-2</v>
      </c>
      <c r="Z156" s="335">
        <f>INDEX(ELC_TechsR_DHC!$C$3:$AM$138,MATCH($AL156,ELC_TechsR_DHC!$B$3:$B$138,0),MATCH($Z$48,ELC_TechsR_DHC!$C$2:$AM$2,0))</f>
        <v>0.98</v>
      </c>
      <c r="AB156" s="340">
        <v>1</v>
      </c>
      <c r="AC156"/>
      <c r="AD156"/>
      <c r="AE156"/>
      <c r="AF156"/>
      <c r="AG156"/>
      <c r="AH156"/>
      <c r="AJ156" s="350" t="s">
        <v>2224</v>
      </c>
      <c r="AL156" s="351" t="str">
        <f>AL114</f>
        <v>ECBPNGADHCN2</v>
      </c>
      <c r="AN156" s="68" t="str">
        <f t="shared" si="8"/>
        <v>DE3GNR_GT_NGAS_CND_E-32</v>
      </c>
    </row>
    <row r="157" spans="2:40" ht="12.75" customHeight="1">
      <c r="B157" s="332" t="str">
        <f>"ER"&amp;RIGHT(E157,3)&amp;RIGHT(C157,3)&amp;LEFT(C157,2)&amp;"1E"</f>
        <v>ERSNG-40GN1E</v>
      </c>
      <c r="C157" s="333" t="s">
        <v>1528</v>
      </c>
      <c r="D157" s="340" t="s">
        <v>2221</v>
      </c>
      <c r="E157" s="346" t="s">
        <v>2207</v>
      </c>
      <c r="F157" s="340" t="s">
        <v>2219</v>
      </c>
      <c r="G157" s="334" t="s">
        <v>564</v>
      </c>
      <c r="H157" s="335">
        <f t="shared" ref="H157:H184" si="12">RIGHT(C157,2)/100</f>
        <v>0.4</v>
      </c>
      <c r="I157" s="336">
        <f>IF(INDEX(ELC_TechsR_DHC!$C$3:$AM$138,MATCH($AL157,ELC_TechsR_DHC!$B$3:$B$138,0),MATCH(I$48,ELC_TechsR_DHC!$C$1:$Q$1,0)) &gt; 0, INDEX(ELC_TechsR_DHC!$C$3:$AM$138,MATCH($AL157,ELC_TechsR_DHC!$B$3:$B$138,0),MATCH(I$48,ELC_TechsR_DHC!$C$1:$Q$1,0)), "" )</f>
        <v>1.40845070422535</v>
      </c>
      <c r="J157" s="336" t="str">
        <f>IF(INDEX(ELC_TechsR_DHC!$C$3:$AM$138,MATCH($AL157,ELC_TechsR_DHC!$B$3:$B$138,0),MATCH(J$48,ELC_TechsR_DHC!$C$1:$Q$1,0)) &gt; 0, INDEX(ELC_TechsR_DHC!$C$3:$AM$138,MATCH($AL157,ELC_TechsR_DHC!$B$3:$B$138,0),MATCH(J$48,ELC_TechsR_DHC!$C$1:$Q$1,0)), "" )</f>
        <v/>
      </c>
      <c r="K157" s="336" t="str">
        <f>IF(INDEX(ELC_TechsR_DHC!$C$3:$AM$138,MATCH($AL157,ELC_TechsR_DHC!$B$3:$B$138,0),MATCH(K$48,ELC_TechsR_DHC!$C$1:$Q$1,0)) &gt; 0, INDEX(ELC_TechsR_DHC!$C$3:$AM$138,MATCH($AL157,ELC_TechsR_DHC!$B$3:$B$138,0),MATCH(K$48,ELC_TechsR_DHC!$C$1:$Q$1,0)), "" )</f>
        <v/>
      </c>
      <c r="L157" s="332">
        <f>INDEX('15'!$C$3:$AS$240,MATCH($AN157,'15'!$C$3:$C$240,0),MATCH(L$48,'15'!$C$4:$AS$4,0))</f>
        <v>721</v>
      </c>
      <c r="M157" s="332">
        <f>INDEX('15'!$C$3:$AS$240,MATCH($AN157,'15'!$C$3:$C$240,0),MATCH(M$48,'15'!$C$4:$AS$4,0))</f>
        <v>721</v>
      </c>
      <c r="N157" s="332">
        <f>INDEX('15'!$C$3:$AS$240,MATCH($AN157,'15'!$C$3:$C$240,0),MATCH(N$48,'15'!$C$4:$AS$4,0))</f>
        <v>721</v>
      </c>
      <c r="O157" s="332">
        <f>INDEX('15'!$C$3:$AS$240,MATCH($AN157,'15'!$C$3:$C$240,0),MATCH(O$48,'15'!$C$4:$AS$4,0))</f>
        <v>721</v>
      </c>
      <c r="P157" s="332">
        <f>INDEX('15'!$C$3:$AS$240,MATCH($AN157,'15'!$C$3:$C$240,0),MATCH(P$48,'15'!$C$4:$AS$4,0))</f>
        <v>400</v>
      </c>
      <c r="Q157" s="332">
        <f>INDEX('15'!$C$3:$AS$240,MATCH($AN157,'15'!$C$3:$C$240,0),MATCH(Q$48,'15'!$C$4:$AS$4,0))</f>
        <v>0</v>
      </c>
      <c r="R157" s="332">
        <f>INDEX('15'!$C$3:$AS$240,MATCH($AN157,'15'!$C$3:$C$240,0),MATCH(R$48,'15'!$C$4:$AS$4,0))</f>
        <v>0</v>
      </c>
      <c r="S157" s="332">
        <f>INDEX('15'!$C$3:$AS$240,MATCH($AN157,'15'!$C$3:$C$240,0),MATCH(S$48,'15'!$C$4:$AS$4,0))</f>
        <v>0</v>
      </c>
      <c r="V157" s="337">
        <f>INDEX(ELC_TechsR_DHC!$C$3:$AM$138,MATCH($AL157,ELC_TechsR_DHC!$B$3:$B$138,0),MATCH(V$48,ELC_TechsR_DHC!$C$2:$AM$2,0))/7.45</f>
        <v>0.75</v>
      </c>
      <c r="W157" s="337">
        <f>INDEX(ELC_TechsR_DHC!$C$3:$AM$138,MATCH($AL157,ELC_TechsR_DHC!$B$3:$B$138,0),MATCH(W$48,ELC_TechsR_DHC!$C$2:$AM$2,0))/7.45</f>
        <v>1.9999999999999997E-2</v>
      </c>
      <c r="X157" s="337">
        <f>INDEX(ELC_TechsR_DHC!$C$3:$AM$138,MATCH($AL157,ELC_TechsR_DHC!$B$3:$B$138,0),MATCH(X$48,ELC_TechsR_DHC!$C$2:$AM$2,0))/7.45</f>
        <v>1.5277777777777719</v>
      </c>
      <c r="Y157" s="338">
        <f>INDEX(ELC_TechsR_DHC!$C$3:$AM$138,MATCH($AL157,ELC_TechsR_DHC!$B$3:$B$138,0),MATCH(Y$48,ELC_TechsR_DHC!$C$2:$AM$2,0))</f>
        <v>3.1536000000000002E-2</v>
      </c>
      <c r="Z157" s="335">
        <f>INDEX(ELC_TechsR_DHC!$C$3:$AM$138,MATCH($AL157,ELC_TechsR_DHC!$B$3:$B$138,0),MATCH($Z$48,ELC_TechsR_DHC!$C$2:$AM$2,0))</f>
        <v>0.98</v>
      </c>
      <c r="AB157" s="346">
        <v>1</v>
      </c>
      <c r="AC157"/>
      <c r="AD157"/>
      <c r="AE157"/>
      <c r="AF157"/>
      <c r="AG157"/>
      <c r="AH157"/>
      <c r="AJ157" s="350" t="s">
        <v>2224</v>
      </c>
      <c r="AL157" s="351" t="str">
        <f>AL156</f>
        <v>ECBPNGADHCN2</v>
      </c>
      <c r="AN157" s="68" t="str">
        <f t="shared" si="8"/>
        <v>DE3GNR_GT_NGAS_CND_E-40</v>
      </c>
    </row>
    <row r="158" spans="2:40" ht="12.75" customHeight="1">
      <c r="B158" s="332" t="str">
        <f>"ET"&amp;RIGHT(E158,3)&amp;RIGHT(C158,3)&amp;LEFT(C158,2)&amp;"1E"</f>
        <v>ETSOLSUNGN1E</v>
      </c>
      <c r="C158" s="333" t="s">
        <v>1395</v>
      </c>
      <c r="D158" s="340" t="s">
        <v>2221</v>
      </c>
      <c r="E158" s="346" t="str">
        <f>INDEX($C$51:$AP$133,MATCH($C158,$C$51:$C$133,0),3)</f>
        <v>ELCSOL</v>
      </c>
      <c r="F158" s="340" t="str">
        <f>INDEX($C$51:$AP$133,MATCH($C158,$C$51:$C$133,0),4)</f>
        <v>ELCC</v>
      </c>
      <c r="G158" s="334" t="s">
        <v>564</v>
      </c>
      <c r="H158" s="335">
        <v>1</v>
      </c>
      <c r="I158" s="336"/>
      <c r="J158" s="336"/>
      <c r="K158" s="336"/>
      <c r="L158" s="332">
        <f>INDEX('15'!$C$3:$AS$240,MATCH($AN158,'15'!$C$3:$C$240,0),MATCH(L$48,'15'!$C$4:$AS$4,0))</f>
        <v>8143.21</v>
      </c>
      <c r="M158" s="332">
        <f>INDEX('15'!$C$3:$AS$240,MATCH($AN158,'15'!$C$3:$C$240,0),MATCH(M$48,'15'!$C$4:$AS$4,0))</f>
        <v>9582.7800000000007</v>
      </c>
      <c r="N158" s="332">
        <f>INDEX('15'!$C$3:$AS$240,MATCH($AN158,'15'!$C$3:$C$240,0),MATCH(N$48,'15'!$C$4:$AS$4,0))</f>
        <v>10154.64</v>
      </c>
      <c r="O158" s="332">
        <f>INDEX('15'!$C$3:$AS$240,MATCH($AN158,'15'!$C$3:$C$240,0),MATCH(O$48,'15'!$C$4:$AS$4,0))</f>
        <v>10152.85</v>
      </c>
      <c r="P158" s="332">
        <f>INDEX('15'!$C$3:$AS$240,MATCH($AN158,'15'!$C$3:$C$240,0),MATCH(P$48,'15'!$C$4:$AS$4,0))</f>
        <v>10139.780000000001</v>
      </c>
      <c r="Q158" s="332">
        <f>INDEX('15'!$C$3:$AS$240,MATCH($AN158,'15'!$C$3:$C$240,0),MATCH(Q$48,'15'!$C$4:$AS$4,0))</f>
        <v>9936.58</v>
      </c>
      <c r="R158" s="332">
        <f>INDEX('15'!$C$3:$AS$240,MATCH($AN158,'15'!$C$3:$C$240,0),MATCH(R$48,'15'!$C$4:$AS$4,0))</f>
        <v>7774.88</v>
      </c>
      <c r="S158" s="332">
        <f>INDEX('15'!$C$3:$AS$240,MATCH($AN158,'15'!$C$3:$C$240,0),MATCH(S$48,'15'!$C$4:$AS$4,0))</f>
        <v>0</v>
      </c>
      <c r="V158" s="337">
        <f>INDEX(ELC_TechsR_ELC!$C$3:$AM$138,MATCH($AL158,ELC_TechsR_ELC!$B$3:$B$138,0),MATCH(V$48,ELC_TechsR_ELC!$C$2:$AM$2,0))/7.45</f>
        <v>1.3442880000000001</v>
      </c>
      <c r="W158" s="337">
        <f>INDEX(ELC_TechsR_ELC!$C$3:$AM$138,MATCH($AL158,ELC_TechsR_ELC!$B$3:$B$138,0),MATCH(W$48,ELC_TechsR_ELC!$C$2:$AM$2,0))/7.45</f>
        <v>1.342E-2</v>
      </c>
      <c r="X158" s="337">
        <f>INDEX(ELC_TechsR_ELC!$C$3:$AM$138,MATCH($AL158,ELC_TechsR_ELC!$B$3:$B$138,0),MATCH(X$48,ELC_TechsR_ELC!$C$2:$AM$2,0))/7.45</f>
        <v>0</v>
      </c>
      <c r="Y158" s="338">
        <f>INDEX(ELC_TechsR_ELC!$C$3:$AM$138,MATCH($AL158,ELC_TechsR_ELC!$B$3:$B$138,0),MATCH(Y$48,ELC_TechsR_ELC!$C$2:$AM$2,0))</f>
        <v>3.1536000000000002E-2</v>
      </c>
      <c r="Z158" s="335"/>
      <c r="AB158" s="340">
        <v>0.3</v>
      </c>
      <c r="AC158"/>
      <c r="AD158"/>
      <c r="AE158"/>
      <c r="AF158"/>
      <c r="AG158"/>
      <c r="AH158"/>
      <c r="AJ158" s="350" t="s">
        <v>2224</v>
      </c>
      <c r="AL158" s="351" t="str">
        <f t="shared" ref="AL158:AL186" si="13">INDEX($C$51:$AP$92,MATCH($C158,$C$51:$C$92,0),36)</f>
        <v>ERPVSOLELCN2</v>
      </c>
      <c r="AN158" s="68" t="str">
        <f t="shared" si="8"/>
        <v>DE3GNR_PV_SUN</v>
      </c>
    </row>
    <row r="159" spans="2:40" ht="12.75" customHeight="1">
      <c r="B159" s="332" t="str">
        <f>"ET"&amp;RIGHT(E159,3)&amp;RIGHT(C159,3)&amp;LEFT(C159,2)&amp;"1E"</f>
        <v>ETHYDWTRGN1E</v>
      </c>
      <c r="C159" s="333" t="s">
        <v>1355</v>
      </c>
      <c r="D159" s="340" t="s">
        <v>2221</v>
      </c>
      <c r="E159" s="346" t="str">
        <f>INDEX($C$51:$AP$133,MATCH($C159,$C$51:$C$133,0),3)</f>
        <v>ELCHYD</v>
      </c>
      <c r="F159" s="340" t="str">
        <f>INDEX($C$51:$AP$133,MATCH($C159,$C$51:$C$133,0),4)</f>
        <v>ELCC</v>
      </c>
      <c r="G159" s="334" t="s">
        <v>564</v>
      </c>
      <c r="H159" s="335">
        <v>1</v>
      </c>
      <c r="I159" s="336"/>
      <c r="J159" s="336"/>
      <c r="K159" s="336"/>
      <c r="L159" s="332">
        <f>INDEX('15'!$C$3:$AS$240,MATCH($AN159,'15'!$C$3:$C$240,0),MATCH(L$48,'15'!$C$4:$AS$4,0))</f>
        <v>360.4</v>
      </c>
      <c r="M159" s="332">
        <f>INDEX('15'!$C$3:$AS$240,MATCH($AN159,'15'!$C$3:$C$240,0),MATCH(M$48,'15'!$C$4:$AS$4,0))</f>
        <v>360.4</v>
      </c>
      <c r="N159" s="332">
        <f>INDEX('15'!$C$3:$AS$240,MATCH($AN159,'15'!$C$3:$C$240,0),MATCH(N$48,'15'!$C$4:$AS$4,0))</f>
        <v>360.4</v>
      </c>
      <c r="O159" s="332">
        <f>INDEX('15'!$C$3:$AS$240,MATCH($AN159,'15'!$C$3:$C$240,0),MATCH(O$48,'15'!$C$4:$AS$4,0))</f>
        <v>360.4</v>
      </c>
      <c r="P159" s="332">
        <f>INDEX('15'!$C$3:$AS$240,MATCH($AN159,'15'!$C$3:$C$240,0),MATCH(P$48,'15'!$C$4:$AS$4,0))</f>
        <v>360.4</v>
      </c>
      <c r="Q159" s="332">
        <f>INDEX('15'!$C$3:$AS$240,MATCH($AN159,'15'!$C$3:$C$240,0),MATCH(Q$48,'15'!$C$4:$AS$4,0))</f>
        <v>360.4</v>
      </c>
      <c r="R159" s="332">
        <f>INDEX('15'!$C$3:$AS$240,MATCH($AN159,'15'!$C$3:$C$240,0),MATCH(R$48,'15'!$C$4:$AS$4,0))</f>
        <v>360.4</v>
      </c>
      <c r="S159" s="332">
        <f>INDEX('15'!$C$3:$AS$240,MATCH($AN159,'15'!$C$3:$C$240,0),MATCH(S$48,'15'!$C$4:$AS$4,0))</f>
        <v>360.4</v>
      </c>
      <c r="V159" s="337">
        <f>INDEX(ELC_TechsR_ELC!$C$3:$AM$138,MATCH($AL159,ELC_TechsR_ELC!$B$3:$B$138,0),MATCH(V$48,ELC_TechsR_ELC!$C$2:$AM$2,0))/7.45</f>
        <v>1.8120805369127517</v>
      </c>
      <c r="W159" s="337">
        <f>INDEX(ELC_TechsR_ELC!$C$3:$AM$138,MATCH($AL159,ELC_TechsR_ELC!$B$3:$B$138,0),MATCH(W$48,ELC_TechsR_ELC!$C$2:$AM$2,0))/7.45</f>
        <v>4.0268456375838924E-2</v>
      </c>
      <c r="X159" s="337">
        <f>INDEX(ELC_TechsR_ELC!$C$3:$AM$138,MATCH($AL159,ELC_TechsR_ELC!$B$3:$B$138,0),MATCH(X$48,ELC_TechsR_ELC!$C$2:$AM$2,0))/7.45</f>
        <v>1.2080536912751678</v>
      </c>
      <c r="Y159" s="338">
        <f>INDEX(ELC_TechsR_ELC!$C$3:$AM$138,MATCH($AL159,ELC_TechsR_ELC!$B$3:$B$138,0),MATCH(Y$48,ELC_TechsR_ELC!$C$2:$AM$2,0))</f>
        <v>3.2000000000000001E-2</v>
      </c>
      <c r="Z159" s="335"/>
      <c r="AB159" s="340">
        <v>1</v>
      </c>
      <c r="AC159"/>
      <c r="AD159"/>
      <c r="AE159"/>
      <c r="AF159"/>
      <c r="AG159"/>
      <c r="AH159"/>
      <c r="AJ159" s="350" t="s">
        <v>2224</v>
      </c>
      <c r="AL159" s="351" t="str">
        <f t="shared" si="13"/>
        <v>ERHYDELCROR1N</v>
      </c>
      <c r="AN159" s="68" t="str">
        <f t="shared" si="8"/>
        <v>DE3GNR_ROR_WTR</v>
      </c>
    </row>
    <row r="160" spans="2:40" ht="12.75" customHeight="1">
      <c r="B160" s="332" t="str">
        <f>"ET"&amp;RIGHT(E160,3)&amp;RIGHT(C160,3)&amp;LEFT(C160,2)&amp;"1E"</f>
        <v>ETBGA-38GN1E</v>
      </c>
      <c r="C160" s="333" t="s">
        <v>1333</v>
      </c>
      <c r="D160" s="340" t="s">
        <v>2221</v>
      </c>
      <c r="E160" s="346" t="str">
        <f>INDEX($C$51:$AP$133,MATCH($C160,$C$51:$C$133,0),3)</f>
        <v>ELCBGA</v>
      </c>
      <c r="F160" s="340" t="str">
        <f>INDEX($C$51:$AP$133,MATCH($C160,$C$51:$C$133,0),4)</f>
        <v>ELCC, HETC</v>
      </c>
      <c r="G160" s="334" t="s">
        <v>564</v>
      </c>
      <c r="H160" s="335">
        <f t="shared" si="12"/>
        <v>0.38</v>
      </c>
      <c r="I160" s="336">
        <f>IF(INDEX(ELC_TechsR_DHC!$C$3:$AM$138,MATCH($AL160,ELC_TechsR_DHC!$B$3:$B$138,0),MATCH(I$48,ELC_TechsR_DHC!$C$1:$Q$1,0)) &gt; 0, INDEX(ELC_TechsR_DHC!$C$3:$AM$138,MATCH($AL160,ELC_TechsR_DHC!$B$3:$B$138,0),MATCH(I$48,ELC_TechsR_DHC!$C$1:$Q$1,0)), "" )</f>
        <v>1.2195121951219501</v>
      </c>
      <c r="J160" s="336" t="str">
        <f>IF(INDEX(ELC_TechsR_DHC!$C$3:$AM$138,MATCH($AL160,ELC_TechsR_DHC!$B$3:$B$138,0),MATCH(J$48,ELC_TechsR_DHC!$C$1:$Q$1,0)) &gt; 0, INDEX(ELC_TechsR_DHC!$C$3:$AM$138,MATCH($AL160,ELC_TechsR_DHC!$B$3:$B$138,0),MATCH(J$48,ELC_TechsR_DHC!$C$1:$Q$1,0)), "" )</f>
        <v/>
      </c>
      <c r="K160" s="336" t="str">
        <f>IF(INDEX(ELC_TechsR_DHC!$C$3:$AM$138,MATCH($AL160,ELC_TechsR_DHC!$B$3:$B$138,0),MATCH(K$48,ELC_TechsR_DHC!$C$1:$Q$1,0)) &gt; 0, INDEX(ELC_TechsR_DHC!$C$3:$AM$138,MATCH($AL160,ELC_TechsR_DHC!$B$3:$B$138,0),MATCH(K$48,ELC_TechsR_DHC!$C$1:$Q$1,0)), "" )</f>
        <v/>
      </c>
      <c r="L160" s="332">
        <f>INDEX('15'!$C$3:$AS$240,MATCH($AN160,'15'!$C$3:$C$240,0),MATCH(L$48,'15'!$C$4:$AS$4,0))</f>
        <v>153.19999999999999</v>
      </c>
      <c r="M160" s="332">
        <f>INDEX('15'!$C$3:$AS$240,MATCH($AN160,'15'!$C$3:$C$240,0),MATCH(M$48,'15'!$C$4:$AS$4,0))</f>
        <v>153.19999999999999</v>
      </c>
      <c r="N160" s="332">
        <f>INDEX('15'!$C$3:$AS$240,MATCH($AN160,'15'!$C$3:$C$240,0),MATCH(N$48,'15'!$C$4:$AS$4,0))</f>
        <v>153.19999999999999</v>
      </c>
      <c r="O160" s="332">
        <f>INDEX('15'!$C$3:$AS$240,MATCH($AN160,'15'!$C$3:$C$240,0),MATCH(O$48,'15'!$C$4:$AS$4,0))</f>
        <v>153.19999999999999</v>
      </c>
      <c r="P160" s="332">
        <f>INDEX('15'!$C$3:$AS$240,MATCH($AN160,'15'!$C$3:$C$240,0),MATCH(P$48,'15'!$C$4:$AS$4,0))</f>
        <v>59.7</v>
      </c>
      <c r="Q160" s="332">
        <f>INDEX('15'!$C$3:$AS$240,MATCH($AN160,'15'!$C$3:$C$240,0),MATCH(Q$48,'15'!$C$4:$AS$4,0))</f>
        <v>0</v>
      </c>
      <c r="R160" s="332">
        <f>INDEX('15'!$C$3:$AS$240,MATCH($AN160,'15'!$C$3:$C$240,0),MATCH(R$48,'15'!$C$4:$AS$4,0))</f>
        <v>0</v>
      </c>
      <c r="S160" s="332">
        <f>INDEX('15'!$C$3:$AS$240,MATCH($AN160,'15'!$C$3:$C$240,0),MATCH(S$48,'15'!$C$4:$AS$4,0))</f>
        <v>0</v>
      </c>
      <c r="V160" s="337">
        <f>INDEX(ELC_TechsR_DHC!$C$3:$AM$138,MATCH($AL160,ELC_TechsR_DHC!$B$3:$B$138,0),MATCH(V$48,ELC_TechsR_DHC!$C$2:$AM$2,0))/7.45</f>
        <v>1</v>
      </c>
      <c r="W160" s="337">
        <f>INDEX(ELC_TechsR_DHC!$C$3:$AM$138,MATCH($AL160,ELC_TechsR_DHC!$B$3:$B$138,0),MATCH(W$48,ELC_TechsR_DHC!$C$2:$AM$2,0))/7.45</f>
        <v>9.9999999999999985E-3</v>
      </c>
      <c r="X160" s="337">
        <f>INDEX(ELC_TechsR_DHC!$C$3:$AM$138,MATCH($AL160,ELC_TechsR_DHC!$B$3:$B$138,0),MATCH(X$48,ELC_TechsR_DHC!$C$2:$AM$2,0))/7.45</f>
        <v>2.2222222222222281</v>
      </c>
      <c r="Y160" s="338">
        <f>INDEX(ELC_TechsR_DHC!$C$3:$AM$138,MATCH($AL160,ELC_TechsR_DHC!$B$3:$B$138,0),MATCH(Y$48,ELC_TechsR_DHC!$C$2:$AM$2,0))</f>
        <v>3.1536000000000002E-2</v>
      </c>
      <c r="Z160" s="335">
        <f>INDEX(ELC_TechsR_DHC!$C$3:$AM$138,MATCH($AL160,ELC_TechsR_DHC!$B$3:$B$138,0),MATCH($Z$48,ELC_TechsR_DHC!$C$2:$AM$2,0))</f>
        <v>0.97</v>
      </c>
      <c r="AB160" s="346">
        <v>1</v>
      </c>
      <c r="AC160"/>
      <c r="AD160"/>
      <c r="AE160"/>
      <c r="AF160"/>
      <c r="AG160"/>
      <c r="AH160"/>
      <c r="AJ160" s="350" t="s">
        <v>2224</v>
      </c>
      <c r="AL160" s="351" t="str">
        <f t="shared" si="13"/>
        <v>ECBPBGADHCN1</v>
      </c>
      <c r="AN160" s="68" t="str">
        <f t="shared" si="8"/>
        <v>DE3GNR_ST_BGAS_BP_E-38</v>
      </c>
    </row>
    <row r="161" spans="2:40" ht="12.75" customHeight="1">
      <c r="B161" s="332" t="str">
        <f>"ET"&amp;RIGHT(E161,3)&amp;RIGHT(C161,3)&amp;LEFT(C161,2)&amp;"2E"</f>
        <v>ETSNG-33GN2E</v>
      </c>
      <c r="C161" s="333" t="s">
        <v>1332</v>
      </c>
      <c r="D161" s="340" t="s">
        <v>2221</v>
      </c>
      <c r="E161" s="346" t="s">
        <v>2207</v>
      </c>
      <c r="F161" s="340" t="s">
        <v>2219</v>
      </c>
      <c r="G161" s="334" t="s">
        <v>564</v>
      </c>
      <c r="H161" s="335">
        <f t="shared" si="12"/>
        <v>0.33</v>
      </c>
      <c r="I161" s="336">
        <f>IF(INDEX(ELC_TechsR_DHC!$C$3:$AM$138,MATCH($AL161,ELC_TechsR_DHC!$B$3:$B$138,0),MATCH(I$48,ELC_TechsR_DHC!$C$1:$Q$1,0)) &gt; 0, INDEX(ELC_TechsR_DHC!$C$3:$AM$138,MATCH($AL161,ELC_TechsR_DHC!$B$3:$B$138,0),MATCH(I$48,ELC_TechsR_DHC!$C$1:$Q$1,0)), "" )</f>
        <v>1.2195121951219501</v>
      </c>
      <c r="J161" s="336" t="str">
        <f>IF(INDEX(ELC_TechsR_DHC!$C$3:$AM$138,MATCH($AL161,ELC_TechsR_DHC!$B$3:$B$138,0),MATCH(J$48,ELC_TechsR_DHC!$C$1:$Q$1,0)) &gt; 0, INDEX(ELC_TechsR_DHC!$C$3:$AM$138,MATCH($AL161,ELC_TechsR_DHC!$B$3:$B$138,0),MATCH(J$48,ELC_TechsR_DHC!$C$1:$Q$1,0)), "" )</f>
        <v/>
      </c>
      <c r="K161" s="336" t="str">
        <f>IF(INDEX(ELC_TechsR_DHC!$C$3:$AM$138,MATCH($AL161,ELC_TechsR_DHC!$B$3:$B$138,0),MATCH(K$48,ELC_TechsR_DHC!$C$1:$Q$1,0)) &gt; 0, INDEX(ELC_TechsR_DHC!$C$3:$AM$138,MATCH($AL161,ELC_TechsR_DHC!$B$3:$B$138,0),MATCH(K$48,ELC_TechsR_DHC!$C$1:$Q$1,0)), "" )</f>
        <v/>
      </c>
      <c r="L161" s="332">
        <f>INDEX('15'!$C$3:$AS$240,MATCH($AN161,'15'!$C$3:$C$240,0),MATCH(L$48,'15'!$C$4:$AS$4,0))</f>
        <v>33.4</v>
      </c>
      <c r="M161" s="332">
        <f>INDEX('15'!$C$3:$AS$240,MATCH($AN161,'15'!$C$3:$C$240,0),MATCH(M$48,'15'!$C$4:$AS$4,0))</f>
        <v>33.4</v>
      </c>
      <c r="N161" s="332">
        <f>INDEX('15'!$C$3:$AS$240,MATCH($AN161,'15'!$C$3:$C$240,0),MATCH(N$48,'15'!$C$4:$AS$4,0))</f>
        <v>33.4</v>
      </c>
      <c r="O161" s="332">
        <f>INDEX('15'!$C$3:$AS$240,MATCH($AN161,'15'!$C$3:$C$240,0),MATCH(O$48,'15'!$C$4:$AS$4,0))</f>
        <v>33.4</v>
      </c>
      <c r="P161" s="332">
        <f>INDEX('15'!$C$3:$AS$240,MATCH($AN161,'15'!$C$3:$C$240,0),MATCH(P$48,'15'!$C$4:$AS$4,0))</f>
        <v>0</v>
      </c>
      <c r="Q161" s="332">
        <f>INDEX('15'!$C$3:$AS$240,MATCH($AN161,'15'!$C$3:$C$240,0),MATCH(Q$48,'15'!$C$4:$AS$4,0))</f>
        <v>0</v>
      </c>
      <c r="R161" s="332">
        <f>INDEX('15'!$C$3:$AS$240,MATCH($AN161,'15'!$C$3:$C$240,0),MATCH(R$48,'15'!$C$4:$AS$4,0))</f>
        <v>0</v>
      </c>
      <c r="S161" s="332">
        <f>INDEX('15'!$C$3:$AS$240,MATCH($AN161,'15'!$C$3:$C$240,0),MATCH(S$48,'15'!$C$4:$AS$4,0))</f>
        <v>0</v>
      </c>
      <c r="V161" s="337">
        <f>INDEX(ELC_TechsR_DHC!$C$3:$AM$138,MATCH($AL161,ELC_TechsR_DHC!$B$3:$B$138,0),MATCH(V$48,ELC_TechsR_DHC!$C$2:$AM$2,0))/7.45</f>
        <v>1</v>
      </c>
      <c r="W161" s="337">
        <f>INDEX(ELC_TechsR_DHC!$C$3:$AM$138,MATCH($AL161,ELC_TechsR_DHC!$B$3:$B$138,0),MATCH(W$48,ELC_TechsR_DHC!$C$2:$AM$2,0))/7.45</f>
        <v>9.9999999999999985E-3</v>
      </c>
      <c r="X161" s="337">
        <f>INDEX(ELC_TechsR_DHC!$C$3:$AM$138,MATCH($AL161,ELC_TechsR_DHC!$B$3:$B$138,0),MATCH(X$48,ELC_TechsR_DHC!$C$2:$AM$2,0))/7.45</f>
        <v>2.2222222222222281</v>
      </c>
      <c r="Y161" s="338">
        <f>INDEX(ELC_TechsR_DHC!$C$3:$AM$138,MATCH($AL161,ELC_TechsR_DHC!$B$3:$B$138,0),MATCH(Y$48,ELC_TechsR_DHC!$C$2:$AM$2,0))</f>
        <v>3.1536000000000002E-2</v>
      </c>
      <c r="Z161" s="335">
        <f>INDEX(ELC_TechsR_DHC!$C$3:$AM$138,MATCH($AL161,ELC_TechsR_DHC!$B$3:$B$138,0),MATCH($Z$48,ELC_TechsR_DHC!$C$2:$AM$2,0))</f>
        <v>0.97</v>
      </c>
      <c r="AB161" s="340">
        <v>1</v>
      </c>
      <c r="AC161"/>
      <c r="AD161"/>
      <c r="AE161"/>
      <c r="AF161"/>
      <c r="AG161"/>
      <c r="AH161"/>
      <c r="AJ161" s="350" t="s">
        <v>2224</v>
      </c>
      <c r="AL161" s="351" t="str">
        <f>AL162</f>
        <v>ECBPBGADHCN1</v>
      </c>
      <c r="AN161" s="68" t="str">
        <f t="shared" si="8"/>
        <v>DE3GNR_ST_BGAS_CND_E-33</v>
      </c>
    </row>
    <row r="162" spans="2:40" ht="12.75" customHeight="1">
      <c r="B162" s="332" t="str">
        <f>"ET"&amp;RIGHT(E162,3)&amp;RIGHT(C162,3)&amp;LEFT(C162,2)&amp;"1E"</f>
        <v>ETBGA-38GN1E</v>
      </c>
      <c r="C162" s="333" t="s">
        <v>1330</v>
      </c>
      <c r="D162" s="340" t="s">
        <v>2221</v>
      </c>
      <c r="E162" s="346" t="str">
        <f>INDEX($C$51:$AP$133,MATCH($C162,$C$51:$C$133,0),3)</f>
        <v>ELCBGA</v>
      </c>
      <c r="F162" s="340" t="s">
        <v>2219</v>
      </c>
      <c r="G162" s="334" t="s">
        <v>564</v>
      </c>
      <c r="H162" s="335">
        <f t="shared" si="12"/>
        <v>0.38</v>
      </c>
      <c r="I162" s="336">
        <f>IF(INDEX(ELC_TechsR_DHC!$C$3:$AM$138,MATCH($AL162,ELC_TechsR_DHC!$B$3:$B$138,0),MATCH(I$48,ELC_TechsR_DHC!$C$1:$Q$1,0)) &gt; 0, INDEX(ELC_TechsR_DHC!$C$3:$AM$138,MATCH($AL162,ELC_TechsR_DHC!$B$3:$B$138,0),MATCH(I$48,ELC_TechsR_DHC!$C$1:$Q$1,0)), "" )</f>
        <v>1.2195121951219501</v>
      </c>
      <c r="J162" s="336" t="str">
        <f>IF(INDEX(ELC_TechsR_DHC!$C$3:$AM$138,MATCH($AL162,ELC_TechsR_DHC!$B$3:$B$138,0),MATCH(J$48,ELC_TechsR_DHC!$C$1:$Q$1,0)) &gt; 0, INDEX(ELC_TechsR_DHC!$C$3:$AM$138,MATCH($AL162,ELC_TechsR_DHC!$B$3:$B$138,0),MATCH(J$48,ELC_TechsR_DHC!$C$1:$Q$1,0)), "" )</f>
        <v/>
      </c>
      <c r="K162" s="336" t="str">
        <f>IF(INDEX(ELC_TechsR_DHC!$C$3:$AM$138,MATCH($AL162,ELC_TechsR_DHC!$B$3:$B$138,0),MATCH(K$48,ELC_TechsR_DHC!$C$1:$Q$1,0)) &gt; 0, INDEX(ELC_TechsR_DHC!$C$3:$AM$138,MATCH($AL162,ELC_TechsR_DHC!$B$3:$B$138,0),MATCH(K$48,ELC_TechsR_DHC!$C$1:$Q$1,0)), "" )</f>
        <v/>
      </c>
      <c r="L162" s="332">
        <f>INDEX('15'!$C$3:$AS$240,MATCH($AN162,'15'!$C$3:$C$240,0),MATCH(L$48,'15'!$C$4:$AS$4,0))</f>
        <v>78.8</v>
      </c>
      <c r="M162" s="332">
        <f>INDEX('15'!$C$3:$AS$240,MATCH($AN162,'15'!$C$3:$C$240,0),MATCH(M$48,'15'!$C$4:$AS$4,0))</f>
        <v>78.8</v>
      </c>
      <c r="N162" s="332">
        <f>INDEX('15'!$C$3:$AS$240,MATCH($AN162,'15'!$C$3:$C$240,0),MATCH(N$48,'15'!$C$4:$AS$4,0))</f>
        <v>78.8</v>
      </c>
      <c r="O162" s="332">
        <f>INDEX('15'!$C$3:$AS$240,MATCH($AN162,'15'!$C$3:$C$240,0),MATCH(O$48,'15'!$C$4:$AS$4,0))</f>
        <v>78.8</v>
      </c>
      <c r="P162" s="332">
        <f>INDEX('15'!$C$3:$AS$240,MATCH($AN162,'15'!$C$3:$C$240,0),MATCH(P$48,'15'!$C$4:$AS$4,0))</f>
        <v>42</v>
      </c>
      <c r="Q162" s="332">
        <f>INDEX('15'!$C$3:$AS$240,MATCH($AN162,'15'!$C$3:$C$240,0),MATCH(Q$48,'15'!$C$4:$AS$4,0))</f>
        <v>0</v>
      </c>
      <c r="R162" s="332">
        <f>INDEX('15'!$C$3:$AS$240,MATCH($AN162,'15'!$C$3:$C$240,0),MATCH(R$48,'15'!$C$4:$AS$4,0))</f>
        <v>0</v>
      </c>
      <c r="S162" s="332">
        <f>INDEX('15'!$C$3:$AS$240,MATCH($AN162,'15'!$C$3:$C$240,0),MATCH(S$48,'15'!$C$4:$AS$4,0))</f>
        <v>0</v>
      </c>
      <c r="V162" s="337">
        <f>INDEX(ELC_TechsR_DHC!$C$3:$AM$138,MATCH($AL162,ELC_TechsR_DHC!$B$3:$B$138,0),MATCH(V$48,ELC_TechsR_DHC!$C$2:$AM$2,0))/7.45</f>
        <v>1</v>
      </c>
      <c r="W162" s="337">
        <f>INDEX(ELC_TechsR_DHC!$C$3:$AM$138,MATCH($AL162,ELC_TechsR_DHC!$B$3:$B$138,0),MATCH(W$48,ELC_TechsR_DHC!$C$2:$AM$2,0))/7.45</f>
        <v>9.9999999999999985E-3</v>
      </c>
      <c r="X162" s="337">
        <f>INDEX(ELC_TechsR_DHC!$C$3:$AM$138,MATCH($AL162,ELC_TechsR_DHC!$B$3:$B$138,0),MATCH(X$48,ELC_TechsR_DHC!$C$2:$AM$2,0))/7.45</f>
        <v>2.2222222222222281</v>
      </c>
      <c r="Y162" s="338">
        <f>INDEX(ELC_TechsR_DHC!$C$3:$AM$138,MATCH($AL162,ELC_TechsR_DHC!$B$3:$B$138,0),MATCH(Y$48,ELC_TechsR_DHC!$C$2:$AM$2,0))</f>
        <v>3.1536000000000002E-2</v>
      </c>
      <c r="Z162" s="335">
        <f>INDEX(ELC_TechsR_DHC!$C$3:$AM$138,MATCH($AL162,ELC_TechsR_DHC!$B$3:$B$138,0),MATCH($Z$48,ELC_TechsR_DHC!$C$2:$AM$2,0))</f>
        <v>0.97</v>
      </c>
      <c r="AB162" s="340">
        <v>1</v>
      </c>
      <c r="AC162"/>
      <c r="AD162"/>
      <c r="AE162"/>
      <c r="AF162"/>
      <c r="AG162"/>
      <c r="AH162"/>
      <c r="AJ162" s="350" t="s">
        <v>2224</v>
      </c>
      <c r="AL162" s="351" t="str">
        <f t="shared" si="13"/>
        <v>ECBPBGADHCN1</v>
      </c>
      <c r="AN162" s="68" t="str">
        <f t="shared" si="8"/>
        <v>DE3GNR_ST_BGAS_CND_E-38</v>
      </c>
    </row>
    <row r="163" spans="2:40" ht="12.75" customHeight="1">
      <c r="B163" s="332" t="str">
        <f>"ER"&amp;RIGHT(E163,3)&amp;RIGHT(C163,3)&amp;LEFT(C163,2)&amp;"1E"</f>
        <v>ERCOA-33GN1E</v>
      </c>
      <c r="C163" s="333" t="s">
        <v>1319</v>
      </c>
      <c r="D163" s="340" t="s">
        <v>2221</v>
      </c>
      <c r="E163" s="346" t="s">
        <v>31</v>
      </c>
      <c r="F163" s="340" t="s">
        <v>2219</v>
      </c>
      <c r="G163" s="334" t="s">
        <v>564</v>
      </c>
      <c r="H163" s="335">
        <f t="shared" si="12"/>
        <v>0.33</v>
      </c>
      <c r="I163" s="336" t="str">
        <f>IF(INDEX(ELC_TechsR_DHC!$C$3:$AM$138,MATCH($AL163,ELC_TechsR_DHC!$B$3:$B$138,0),MATCH(I$48,ELC_TechsR_DHC!$C$1:$Q$1,0)) &gt; 0, INDEX(ELC_TechsR_DHC!$C$3:$AM$138,MATCH($AL163,ELC_TechsR_DHC!$B$3:$B$138,0),MATCH(I$48,ELC_TechsR_DHC!$C$1:$Q$1,0)), "" )</f>
        <v/>
      </c>
      <c r="J163" s="336">
        <f>IF(INDEX(ELC_TechsR_DHC!$C$3:$AM$138,MATCH($AL163,ELC_TechsR_DHC!$B$3:$B$138,0),MATCH(J$48,ELC_TechsR_DHC!$C$1:$Q$1,0)) &gt; 0, INDEX(ELC_TechsR_DHC!$C$3:$AM$138,MATCH($AL163,ELC_TechsR_DHC!$B$3:$B$138,0),MATCH(J$48,ELC_TechsR_DHC!$C$1:$Q$1,0)), "" )</f>
        <v>1.3333333333333299</v>
      </c>
      <c r="K163" s="336">
        <f>IF(INDEX(ELC_TechsR_DHC!$C$3:$AM$138,MATCH($AL163,ELC_TechsR_DHC!$B$3:$B$138,0),MATCH(K$48,ELC_TechsR_DHC!$C$1:$Q$1,0)) &gt; 0, INDEX(ELC_TechsR_DHC!$C$3:$AM$138,MATCH($AL163,ELC_TechsR_DHC!$B$3:$B$138,0),MATCH(K$48,ELC_TechsR_DHC!$C$1:$Q$1,0)), "" )</f>
        <v>0.15</v>
      </c>
      <c r="L163" s="332">
        <f>INDEX('15'!$C$3:$AS$240,MATCH($AN163,'15'!$C$3:$C$240,0),MATCH(L$48,'15'!$C$4:$AS$4,0))</f>
        <v>295.39999999999998</v>
      </c>
      <c r="M163" s="332">
        <f>INDEX('15'!$C$3:$AS$240,MATCH($AN163,'15'!$C$3:$C$240,0),MATCH(M$48,'15'!$C$4:$AS$4,0))</f>
        <v>295.39999999999998</v>
      </c>
      <c r="N163" s="332">
        <f>INDEX('15'!$C$3:$AS$240,MATCH($AN163,'15'!$C$3:$C$240,0),MATCH(N$48,'15'!$C$4:$AS$4,0))</f>
        <v>295.39999999999998</v>
      </c>
      <c r="O163" s="332">
        <f>INDEX('15'!$C$3:$AS$240,MATCH($AN163,'15'!$C$3:$C$240,0),MATCH(O$48,'15'!$C$4:$AS$4,0))</f>
        <v>276.39999999999998</v>
      </c>
      <c r="P163" s="332">
        <f>INDEX('15'!$C$3:$AS$240,MATCH($AN163,'15'!$C$3:$C$240,0),MATCH(P$48,'15'!$C$4:$AS$4,0))</f>
        <v>0</v>
      </c>
      <c r="Q163" s="332">
        <f>INDEX('15'!$C$3:$AS$240,MATCH($AN163,'15'!$C$3:$C$240,0),MATCH(Q$48,'15'!$C$4:$AS$4,0))</f>
        <v>0</v>
      </c>
      <c r="R163" s="332">
        <f>INDEX('15'!$C$3:$AS$240,MATCH($AN163,'15'!$C$3:$C$240,0),MATCH(R$48,'15'!$C$4:$AS$4,0))</f>
        <v>0</v>
      </c>
      <c r="S163" s="332">
        <f>INDEX('15'!$C$3:$AS$240,MATCH($AN163,'15'!$C$3:$C$240,0),MATCH(S$48,'15'!$C$4:$AS$4,0))</f>
        <v>0</v>
      </c>
      <c r="V163" s="337">
        <f>INDEX(ELC_TechsR_DHC!$C$3:$AM$138,MATCH($AL163,ELC_TechsR_DHC!$B$3:$B$138,0),MATCH(V$48,ELC_TechsR_DHC!$C$2:$AM$2,0))/7.45</f>
        <v>1.9300000000000002</v>
      </c>
      <c r="W163" s="337">
        <f>INDEX(ELC_TechsR_DHC!$C$3:$AM$138,MATCH($AL163,ELC_TechsR_DHC!$B$3:$B$138,0),MATCH(W$48,ELC_TechsR_DHC!$C$2:$AM$2,0))/7.45</f>
        <v>3.15E-2</v>
      </c>
      <c r="X163" s="337">
        <f>INDEX(ELC_TechsR_DHC!$C$3:$AM$138,MATCH($AL163,ELC_TechsR_DHC!$B$3:$B$138,0),MATCH(X$48,ELC_TechsR_DHC!$C$2:$AM$2,0))/7.45</f>
        <v>0.81944444444444431</v>
      </c>
      <c r="Y163" s="338">
        <f>INDEX(ELC_TechsR_DHC!$C$3:$AM$138,MATCH($AL163,ELC_TechsR_DHC!$B$3:$B$138,0),MATCH(Y$48,ELC_TechsR_DHC!$C$2:$AM$2,0))</f>
        <v>3.1536000000000002E-2</v>
      </c>
      <c r="Z163" s="335">
        <f>INDEX(ELC_TechsR_DHC!$C$3:$AM$138,MATCH($AL163,ELC_TechsR_DHC!$B$3:$B$138,0),MATCH($Z$48,ELC_TechsR_DHC!$C$2:$AM$2,0))</f>
        <v>0.95</v>
      </c>
      <c r="AB163" s="346">
        <v>1</v>
      </c>
      <c r="AC163"/>
      <c r="AD163"/>
      <c r="AE163"/>
      <c r="AF163"/>
      <c r="AG163"/>
      <c r="AH163"/>
      <c r="AJ163" s="350" t="s">
        <v>2224</v>
      </c>
      <c r="AL163" s="351" t="str">
        <f>AL164</f>
        <v>ECEXCOADHCN1</v>
      </c>
      <c r="AN163" s="68" t="str">
        <f t="shared" si="8"/>
        <v>DE3GNR_ST_COAL_BP_E-33</v>
      </c>
    </row>
    <row r="164" spans="2:40" ht="12.75" customHeight="1">
      <c r="B164" s="332" t="str">
        <f>"ER"&amp;RIGHT(E164,3)&amp;RIGHT(C164,3)&amp;LEFT(C164,2)&amp;"1E"</f>
        <v>ERCOA-40GN1E</v>
      </c>
      <c r="C164" s="333" t="s">
        <v>1312</v>
      </c>
      <c r="D164" s="340" t="s">
        <v>2221</v>
      </c>
      <c r="E164" s="346" t="s">
        <v>31</v>
      </c>
      <c r="F164" s="340" t="s">
        <v>2219</v>
      </c>
      <c r="G164" s="334" t="s">
        <v>564</v>
      </c>
      <c r="H164" s="335">
        <f t="shared" si="12"/>
        <v>0.4</v>
      </c>
      <c r="I164" s="336" t="str">
        <f>IF(INDEX(ELC_TechsR_DHC!$C$3:$AM$138,MATCH($AL164,ELC_TechsR_DHC!$B$3:$B$138,0),MATCH(I$48,ELC_TechsR_DHC!$C$1:$Q$1,0)) &gt; 0, INDEX(ELC_TechsR_DHC!$C$3:$AM$138,MATCH($AL164,ELC_TechsR_DHC!$B$3:$B$138,0),MATCH(I$48,ELC_TechsR_DHC!$C$1:$Q$1,0)), "" )</f>
        <v/>
      </c>
      <c r="J164" s="336">
        <f>IF(INDEX(ELC_TechsR_DHC!$C$3:$AM$138,MATCH($AL164,ELC_TechsR_DHC!$B$3:$B$138,0),MATCH(J$48,ELC_TechsR_DHC!$C$1:$Q$1,0)) &gt; 0, INDEX(ELC_TechsR_DHC!$C$3:$AM$138,MATCH($AL164,ELC_TechsR_DHC!$B$3:$B$138,0),MATCH(J$48,ELC_TechsR_DHC!$C$1:$Q$1,0)), "" )</f>
        <v>1.3333333333333299</v>
      </c>
      <c r="K164" s="336">
        <f>IF(INDEX(ELC_TechsR_DHC!$C$3:$AM$138,MATCH($AL164,ELC_TechsR_DHC!$B$3:$B$138,0),MATCH(K$48,ELC_TechsR_DHC!$C$1:$Q$1,0)) &gt; 0, INDEX(ELC_TechsR_DHC!$C$3:$AM$138,MATCH($AL164,ELC_TechsR_DHC!$B$3:$B$138,0),MATCH(K$48,ELC_TechsR_DHC!$C$1:$Q$1,0)), "" )</f>
        <v>0.15</v>
      </c>
      <c r="L164" s="332">
        <f>INDEX('15'!$C$3:$AS$240,MATCH($AN164,'15'!$C$3:$C$240,0),MATCH(L$48,'15'!$C$4:$AS$4,0))</f>
        <v>536</v>
      </c>
      <c r="M164" s="332">
        <f>INDEX('15'!$C$3:$AS$240,MATCH($AN164,'15'!$C$3:$C$240,0),MATCH(M$48,'15'!$C$4:$AS$4,0))</f>
        <v>536</v>
      </c>
      <c r="N164" s="332">
        <f>INDEX('15'!$C$3:$AS$240,MATCH($AN164,'15'!$C$3:$C$240,0),MATCH(N$48,'15'!$C$4:$AS$4,0))</f>
        <v>536</v>
      </c>
      <c r="O164" s="332">
        <f>INDEX('15'!$C$3:$AS$240,MATCH($AN164,'15'!$C$3:$C$240,0),MATCH(O$48,'15'!$C$4:$AS$4,0))</f>
        <v>536</v>
      </c>
      <c r="P164" s="332">
        <f>INDEX('15'!$C$3:$AS$240,MATCH($AN164,'15'!$C$3:$C$240,0),MATCH(P$48,'15'!$C$4:$AS$4,0))</f>
        <v>163</v>
      </c>
      <c r="Q164" s="332">
        <f>INDEX('15'!$C$3:$AS$240,MATCH($AN164,'15'!$C$3:$C$240,0),MATCH(Q$48,'15'!$C$4:$AS$4,0))</f>
        <v>123</v>
      </c>
      <c r="R164" s="332">
        <f>INDEX('15'!$C$3:$AS$240,MATCH($AN164,'15'!$C$3:$C$240,0),MATCH(R$48,'15'!$C$4:$AS$4,0))</f>
        <v>123</v>
      </c>
      <c r="S164" s="332">
        <f>INDEX('15'!$C$3:$AS$240,MATCH($AN164,'15'!$C$3:$C$240,0),MATCH(S$48,'15'!$C$4:$AS$4,0))</f>
        <v>0</v>
      </c>
      <c r="V164" s="337">
        <f>INDEX(ELC_TechsR_DHC!$C$3:$AM$138,MATCH($AL164,ELC_TechsR_DHC!$B$3:$B$138,0),MATCH(V$48,ELC_TechsR_DHC!$C$2:$AM$2,0))/7.45</f>
        <v>1.9300000000000002</v>
      </c>
      <c r="W164" s="337">
        <f>INDEX(ELC_TechsR_DHC!$C$3:$AM$138,MATCH($AL164,ELC_TechsR_DHC!$B$3:$B$138,0),MATCH(W$48,ELC_TechsR_DHC!$C$2:$AM$2,0))/7.45</f>
        <v>3.15E-2</v>
      </c>
      <c r="X164" s="337">
        <f>INDEX(ELC_TechsR_DHC!$C$3:$AM$138,MATCH($AL164,ELC_TechsR_DHC!$B$3:$B$138,0),MATCH(X$48,ELC_TechsR_DHC!$C$2:$AM$2,0))/7.45</f>
        <v>0.81944444444444431</v>
      </c>
      <c r="Y164" s="338">
        <f>INDEX(ELC_TechsR_DHC!$C$3:$AM$138,MATCH($AL164,ELC_TechsR_DHC!$B$3:$B$138,0),MATCH(Y$48,ELC_TechsR_DHC!$C$2:$AM$2,0))</f>
        <v>3.1536000000000002E-2</v>
      </c>
      <c r="Z164" s="335">
        <f>INDEX(ELC_TechsR_DHC!$C$3:$AM$138,MATCH($AL164,ELC_TechsR_DHC!$B$3:$B$138,0),MATCH($Z$48,ELC_TechsR_DHC!$C$2:$AM$2,0))</f>
        <v>0.95</v>
      </c>
      <c r="AB164" s="340">
        <v>1</v>
      </c>
      <c r="AC164"/>
      <c r="AD164"/>
      <c r="AE164"/>
      <c r="AF164"/>
      <c r="AG164"/>
      <c r="AH164"/>
      <c r="AJ164" s="350" t="s">
        <v>2224</v>
      </c>
      <c r="AL164" s="351" t="str">
        <f t="shared" si="13"/>
        <v>ECEXCOADHCN1</v>
      </c>
      <c r="AN164" s="68" t="str">
        <f t="shared" si="8"/>
        <v>DE3GNR_ST_COAL_BP_E-40</v>
      </c>
    </row>
    <row r="165" spans="2:40" ht="12.75" customHeight="1">
      <c r="B165" s="332" t="str">
        <f>"ET"&amp;RIGHT(E165,3)&amp;RIGHT(C165,3)&amp;LEFT(C165,2)&amp;"1E"</f>
        <v>ETCOA-37GN1E</v>
      </c>
      <c r="C165" s="333" t="s">
        <v>1305</v>
      </c>
      <c r="D165" s="340" t="s">
        <v>2221</v>
      </c>
      <c r="E165" s="346" t="s">
        <v>31</v>
      </c>
      <c r="F165" s="340" t="s">
        <v>2219</v>
      </c>
      <c r="G165" s="334" t="s">
        <v>564</v>
      </c>
      <c r="H165" s="335">
        <f t="shared" si="12"/>
        <v>0.37</v>
      </c>
      <c r="I165" s="336" t="str">
        <f>IF(INDEX(ELC_TechsR_DHC!$C$3:$AM$138,MATCH($AL165,ELC_TechsR_DHC!$B$3:$B$138,0),MATCH(I$48,ELC_TechsR_DHC!$C$1:$Q$1,0)) &gt; 0, INDEX(ELC_TechsR_DHC!$C$3:$AM$138,MATCH($AL165,ELC_TechsR_DHC!$B$3:$B$138,0),MATCH(I$48,ELC_TechsR_DHC!$C$1:$Q$1,0)), "" )</f>
        <v/>
      </c>
      <c r="J165" s="336">
        <f>IF(INDEX(ELC_TechsR_DHC!$C$3:$AM$138,MATCH($AL165,ELC_TechsR_DHC!$B$3:$B$138,0),MATCH(J$48,ELC_TechsR_DHC!$C$1:$Q$1,0)) &gt; 0, INDEX(ELC_TechsR_DHC!$C$3:$AM$138,MATCH($AL165,ELC_TechsR_DHC!$B$3:$B$138,0),MATCH(J$48,ELC_TechsR_DHC!$C$1:$Q$1,0)), "" )</f>
        <v>1.3333333333333299</v>
      </c>
      <c r="K165" s="336">
        <f>IF(INDEX(ELC_TechsR_DHC!$C$3:$AM$138,MATCH($AL165,ELC_TechsR_DHC!$B$3:$B$138,0),MATCH(K$48,ELC_TechsR_DHC!$C$1:$Q$1,0)) &gt; 0, INDEX(ELC_TechsR_DHC!$C$3:$AM$138,MATCH($AL165,ELC_TechsR_DHC!$B$3:$B$138,0),MATCH(K$48,ELC_TechsR_DHC!$C$1:$Q$1,0)), "" )</f>
        <v>0.15</v>
      </c>
      <c r="L165" s="332">
        <f>INDEX('15'!$C$3:$AS$240,MATCH($AN165,'15'!$C$3:$C$240,0),MATCH(L$48,'15'!$C$4:$AS$4,0))</f>
        <v>7100</v>
      </c>
      <c r="M165" s="332">
        <f>INDEX('15'!$C$3:$AS$240,MATCH($AN165,'15'!$C$3:$C$240,0),MATCH(M$48,'15'!$C$4:$AS$4,0))</f>
        <v>7100</v>
      </c>
      <c r="N165" s="332">
        <f>INDEX('15'!$C$3:$AS$240,MATCH($AN165,'15'!$C$3:$C$240,0),MATCH(N$48,'15'!$C$4:$AS$4,0))</f>
        <v>5667</v>
      </c>
      <c r="O165" s="332">
        <f>INDEX('15'!$C$3:$AS$240,MATCH($AN165,'15'!$C$3:$C$240,0),MATCH(O$48,'15'!$C$4:$AS$4,0))</f>
        <v>4048</v>
      </c>
      <c r="P165" s="332">
        <f>INDEX('15'!$C$3:$AS$240,MATCH($AN165,'15'!$C$3:$C$240,0),MATCH(P$48,'15'!$C$4:$AS$4,0))</f>
        <v>0</v>
      </c>
      <c r="Q165" s="332">
        <f>INDEX('15'!$C$3:$AS$240,MATCH($AN165,'15'!$C$3:$C$240,0),MATCH(Q$48,'15'!$C$4:$AS$4,0))</f>
        <v>0</v>
      </c>
      <c r="R165" s="332">
        <f>INDEX('15'!$C$3:$AS$240,MATCH($AN165,'15'!$C$3:$C$240,0),MATCH(R$48,'15'!$C$4:$AS$4,0))</f>
        <v>0</v>
      </c>
      <c r="S165" s="332">
        <f>INDEX('15'!$C$3:$AS$240,MATCH($AN165,'15'!$C$3:$C$240,0),MATCH(S$48,'15'!$C$4:$AS$4,0))</f>
        <v>0</v>
      </c>
      <c r="V165" s="337">
        <f>INDEX(ELC_TechsR_DHC!$C$3:$AM$138,MATCH($AL165,ELC_TechsR_DHC!$B$3:$B$138,0),MATCH(V$48,ELC_TechsR_DHC!$C$2:$AM$2,0))/7.45</f>
        <v>1.9300000000000002</v>
      </c>
      <c r="W165" s="337">
        <f>INDEX(ELC_TechsR_DHC!$C$3:$AM$138,MATCH($AL165,ELC_TechsR_DHC!$B$3:$B$138,0),MATCH(W$48,ELC_TechsR_DHC!$C$2:$AM$2,0))/7.45</f>
        <v>3.15E-2</v>
      </c>
      <c r="X165" s="337">
        <f>INDEX(ELC_TechsR_DHC!$C$3:$AM$138,MATCH($AL165,ELC_TechsR_DHC!$B$3:$B$138,0),MATCH(X$48,ELC_TechsR_DHC!$C$2:$AM$2,0))/7.45</f>
        <v>0.81944444444444431</v>
      </c>
      <c r="Y165" s="338">
        <f>INDEX(ELC_TechsR_DHC!$C$3:$AM$138,MATCH($AL165,ELC_TechsR_DHC!$B$3:$B$138,0),MATCH(Y$48,ELC_TechsR_DHC!$C$2:$AM$2,0))</f>
        <v>3.1536000000000002E-2</v>
      </c>
      <c r="Z165" s="335">
        <f>INDEX(ELC_TechsR_DHC!$C$3:$AM$138,MATCH($AL165,ELC_TechsR_DHC!$B$3:$B$138,0),MATCH($Z$48,ELC_TechsR_DHC!$C$2:$AM$2,0))</f>
        <v>0.95</v>
      </c>
      <c r="AB165" s="340">
        <v>1</v>
      </c>
      <c r="AC165"/>
      <c r="AD165"/>
      <c r="AE165"/>
      <c r="AF165"/>
      <c r="AG165"/>
      <c r="AH165"/>
      <c r="AJ165" s="350" t="s">
        <v>2224</v>
      </c>
      <c r="AL165" s="351" t="str">
        <f>AL164</f>
        <v>ECEXCOADHCN1</v>
      </c>
      <c r="AN165" s="68" t="str">
        <f t="shared" si="8"/>
        <v>DE3GNR_ST_COAL_CND_E-37</v>
      </c>
    </row>
    <row r="166" spans="2:40" ht="12.75" customHeight="1">
      <c r="B166" s="332" t="str">
        <f>"ET"&amp;RIGHT(E166,3)&amp;RIGHT(C166,3)&amp;LEFT(C166,2)&amp;"1E"</f>
        <v>ETCOA-45GN1E</v>
      </c>
      <c r="C166" s="333" t="s">
        <v>1301</v>
      </c>
      <c r="D166" s="340" t="s">
        <v>2221</v>
      </c>
      <c r="E166" s="346" t="s">
        <v>31</v>
      </c>
      <c r="F166" s="340" t="s">
        <v>2219</v>
      </c>
      <c r="G166" s="334" t="s">
        <v>564</v>
      </c>
      <c r="H166" s="335">
        <f t="shared" si="12"/>
        <v>0.45</v>
      </c>
      <c r="I166" s="336" t="str">
        <f>IF(INDEX(ELC_TechsR_DHC!$C$3:$AM$138,MATCH($AL166,ELC_TechsR_DHC!$B$3:$B$138,0),MATCH(I$48,ELC_TechsR_DHC!$C$1:$Q$1,0)) &gt; 0, INDEX(ELC_TechsR_DHC!$C$3:$AM$138,MATCH($AL166,ELC_TechsR_DHC!$B$3:$B$138,0),MATCH(I$48,ELC_TechsR_DHC!$C$1:$Q$1,0)), "" )</f>
        <v/>
      </c>
      <c r="J166" s="336">
        <f>IF(INDEX(ELC_TechsR_DHC!$C$3:$AM$138,MATCH($AL166,ELC_TechsR_DHC!$B$3:$B$138,0),MATCH(J$48,ELC_TechsR_DHC!$C$1:$Q$1,0)) &gt; 0, INDEX(ELC_TechsR_DHC!$C$3:$AM$138,MATCH($AL166,ELC_TechsR_DHC!$B$3:$B$138,0),MATCH(J$48,ELC_TechsR_DHC!$C$1:$Q$1,0)), "" )</f>
        <v>1.3333333333333299</v>
      </c>
      <c r="K166" s="336">
        <f>IF(INDEX(ELC_TechsR_DHC!$C$3:$AM$138,MATCH($AL166,ELC_TechsR_DHC!$B$3:$B$138,0),MATCH(K$48,ELC_TechsR_DHC!$C$1:$Q$1,0)) &gt; 0, INDEX(ELC_TechsR_DHC!$C$3:$AM$138,MATCH($AL166,ELC_TechsR_DHC!$B$3:$B$138,0),MATCH(K$48,ELC_TechsR_DHC!$C$1:$Q$1,0)), "" )</f>
        <v>0.15</v>
      </c>
      <c r="L166" s="332">
        <f>INDEX('15'!$C$3:$AS$240,MATCH($AN166,'15'!$C$3:$C$240,0),MATCH(L$48,'15'!$C$4:$AS$4,0))</f>
        <v>1189</v>
      </c>
      <c r="M166" s="332">
        <f>INDEX('15'!$C$3:$AS$240,MATCH($AN166,'15'!$C$3:$C$240,0),MATCH(M$48,'15'!$C$4:$AS$4,0))</f>
        <v>3448.7</v>
      </c>
      <c r="N166" s="332">
        <f>INDEX('15'!$C$3:$AS$240,MATCH($AN166,'15'!$C$3:$C$240,0),MATCH(N$48,'15'!$C$4:$AS$4,0))</f>
        <v>2758.7</v>
      </c>
      <c r="O166" s="332">
        <f>INDEX('15'!$C$3:$AS$240,MATCH($AN166,'15'!$C$3:$C$240,0),MATCH(O$48,'15'!$C$4:$AS$4,0))</f>
        <v>2758.7</v>
      </c>
      <c r="P166" s="332">
        <f>INDEX('15'!$C$3:$AS$240,MATCH($AN166,'15'!$C$3:$C$240,0),MATCH(P$48,'15'!$C$4:$AS$4,0))</f>
        <v>2259.6999999999998</v>
      </c>
      <c r="Q166" s="332">
        <f>INDEX('15'!$C$3:$AS$240,MATCH($AN166,'15'!$C$3:$C$240,0),MATCH(Q$48,'15'!$C$4:$AS$4,0))</f>
        <v>2259.6999999999998</v>
      </c>
      <c r="R166" s="332">
        <f>INDEX('15'!$C$3:$AS$240,MATCH($AN166,'15'!$C$3:$C$240,0),MATCH(R$48,'15'!$C$4:$AS$4,0))</f>
        <v>2259.6999999999998</v>
      </c>
      <c r="S166" s="332">
        <f>INDEX('15'!$C$3:$AS$240,MATCH($AN166,'15'!$C$3:$C$240,0),MATCH(S$48,'15'!$C$4:$AS$4,0))</f>
        <v>0</v>
      </c>
      <c r="V166" s="337">
        <f>INDEX(ELC_TechsR_DHC!$C$3:$AM$138,MATCH($AL166,ELC_TechsR_DHC!$B$3:$B$138,0),MATCH(V$48,ELC_TechsR_DHC!$C$2:$AM$2,0))/7.45</f>
        <v>1.9300000000000002</v>
      </c>
      <c r="W166" s="337">
        <f>INDEX(ELC_TechsR_DHC!$C$3:$AM$138,MATCH($AL166,ELC_TechsR_DHC!$B$3:$B$138,0),MATCH(W$48,ELC_TechsR_DHC!$C$2:$AM$2,0))/7.45</f>
        <v>3.15E-2</v>
      </c>
      <c r="X166" s="337">
        <f>INDEX(ELC_TechsR_DHC!$C$3:$AM$138,MATCH($AL166,ELC_TechsR_DHC!$B$3:$B$138,0),MATCH(X$48,ELC_TechsR_DHC!$C$2:$AM$2,0))/7.45</f>
        <v>0.81944444444444431</v>
      </c>
      <c r="Y166" s="338">
        <f>INDEX(ELC_TechsR_DHC!$C$3:$AM$138,MATCH($AL166,ELC_TechsR_DHC!$B$3:$B$138,0),MATCH(Y$48,ELC_TechsR_DHC!$C$2:$AM$2,0))</f>
        <v>3.1536000000000002E-2</v>
      </c>
      <c r="Z166" s="335">
        <f>INDEX(ELC_TechsR_DHC!$C$3:$AM$138,MATCH($AL166,ELC_TechsR_DHC!$B$3:$B$138,0),MATCH($Z$48,ELC_TechsR_DHC!$C$2:$AM$2,0))</f>
        <v>0.95</v>
      </c>
      <c r="AB166" s="346">
        <v>1</v>
      </c>
      <c r="AC166"/>
      <c r="AD166"/>
      <c r="AE166"/>
      <c r="AF166"/>
      <c r="AG166"/>
      <c r="AH166"/>
      <c r="AJ166" s="350" t="s">
        <v>2224</v>
      </c>
      <c r="AL166" s="351" t="str">
        <f>AL165</f>
        <v>ECEXCOADHCN1</v>
      </c>
      <c r="AN166" s="68" t="str">
        <f t="shared" si="8"/>
        <v>DE3GNR_ST_COAL_CND_E-45</v>
      </c>
    </row>
    <row r="167" spans="2:40" ht="12.75" customHeight="1">
      <c r="B167" s="332" t="str">
        <f>"ER"&amp;RIGHT(E167,3)&amp;RIGHT(C167,3)&amp;LEFT(C167,2)&amp;"1E"</f>
        <v>ERCOA-36GN1E</v>
      </c>
      <c r="C167" s="333" t="s">
        <v>1294</v>
      </c>
      <c r="D167" s="340" t="s">
        <v>2221</v>
      </c>
      <c r="E167" s="346" t="s">
        <v>31</v>
      </c>
      <c r="F167" s="340" t="s">
        <v>2219</v>
      </c>
      <c r="G167" s="334" t="s">
        <v>564</v>
      </c>
      <c r="H167" s="335">
        <f t="shared" si="12"/>
        <v>0.36</v>
      </c>
      <c r="I167" s="336" t="str">
        <f>IF(INDEX(ELC_TechsR_DHC!$C$3:$AM$138,MATCH($AL167,ELC_TechsR_DHC!$B$3:$B$138,0),MATCH(I$48,ELC_TechsR_DHC!$C$1:$Q$1,0)) &gt; 0, INDEX(ELC_TechsR_DHC!$C$3:$AM$138,MATCH($AL167,ELC_TechsR_DHC!$B$3:$B$138,0),MATCH(I$48,ELC_TechsR_DHC!$C$1:$Q$1,0)), "" )</f>
        <v/>
      </c>
      <c r="J167" s="336">
        <f>IF(INDEX(ELC_TechsR_DHC!$C$3:$AM$138,MATCH($AL167,ELC_TechsR_DHC!$B$3:$B$138,0),MATCH(J$48,ELC_TechsR_DHC!$C$1:$Q$1,0)) &gt; 0, INDEX(ELC_TechsR_DHC!$C$3:$AM$138,MATCH($AL167,ELC_TechsR_DHC!$B$3:$B$138,0),MATCH(J$48,ELC_TechsR_DHC!$C$1:$Q$1,0)), "" )</f>
        <v>1.3333333333333299</v>
      </c>
      <c r="K167" s="336">
        <f>IF(INDEX(ELC_TechsR_DHC!$C$3:$AM$138,MATCH($AL167,ELC_TechsR_DHC!$B$3:$B$138,0),MATCH(K$48,ELC_TechsR_DHC!$C$1:$Q$1,0)) &gt; 0, INDEX(ELC_TechsR_DHC!$C$3:$AM$138,MATCH($AL167,ELC_TechsR_DHC!$B$3:$B$138,0),MATCH(K$48,ELC_TechsR_DHC!$C$1:$Q$1,0)), "" )</f>
        <v>0.15</v>
      </c>
      <c r="L167" s="332">
        <f>INDEX('15'!$C$3:$AS$240,MATCH($AN167,'15'!$C$3:$C$240,0),MATCH(L$48,'15'!$C$4:$AS$4,0))</f>
        <v>3876</v>
      </c>
      <c r="M167" s="332">
        <f>INDEX('15'!$C$3:$AS$240,MATCH($AN167,'15'!$C$3:$C$240,0),MATCH(M$48,'15'!$C$4:$AS$4,0))</f>
        <v>3876</v>
      </c>
      <c r="N167" s="332">
        <f>INDEX('15'!$C$3:$AS$240,MATCH($AN167,'15'!$C$3:$C$240,0),MATCH(N$48,'15'!$C$4:$AS$4,0))</f>
        <v>3573</v>
      </c>
      <c r="O167" s="332">
        <f>INDEX('15'!$C$3:$AS$240,MATCH($AN167,'15'!$C$3:$C$240,0),MATCH(O$48,'15'!$C$4:$AS$4,0))</f>
        <v>2856</v>
      </c>
      <c r="P167" s="332">
        <f>INDEX('15'!$C$3:$AS$240,MATCH($AN167,'15'!$C$3:$C$240,0),MATCH(P$48,'15'!$C$4:$AS$4,0))</f>
        <v>0</v>
      </c>
      <c r="Q167" s="332">
        <f>INDEX('15'!$C$3:$AS$240,MATCH($AN167,'15'!$C$3:$C$240,0),MATCH(Q$48,'15'!$C$4:$AS$4,0))</f>
        <v>0</v>
      </c>
      <c r="R167" s="332">
        <f>INDEX('15'!$C$3:$AS$240,MATCH($AN167,'15'!$C$3:$C$240,0),MATCH(R$48,'15'!$C$4:$AS$4,0))</f>
        <v>0</v>
      </c>
      <c r="S167" s="332">
        <f>INDEX('15'!$C$3:$AS$240,MATCH($AN167,'15'!$C$3:$C$240,0),MATCH(S$48,'15'!$C$4:$AS$4,0))</f>
        <v>0</v>
      </c>
      <c r="V167" s="337">
        <f>INDEX(ELC_TechsR_DHC!$C$3:$AM$138,MATCH($AL167,ELC_TechsR_DHC!$B$3:$B$138,0),MATCH(V$48,ELC_TechsR_DHC!$C$2:$AM$2,0))/7.45</f>
        <v>1.9300000000000002</v>
      </c>
      <c r="W167" s="337">
        <f>INDEX(ELC_TechsR_DHC!$C$3:$AM$138,MATCH($AL167,ELC_TechsR_DHC!$B$3:$B$138,0),MATCH(W$48,ELC_TechsR_DHC!$C$2:$AM$2,0))/7.45</f>
        <v>3.15E-2</v>
      </c>
      <c r="X167" s="337">
        <f>INDEX(ELC_TechsR_DHC!$C$3:$AM$138,MATCH($AL167,ELC_TechsR_DHC!$B$3:$B$138,0),MATCH(X$48,ELC_TechsR_DHC!$C$2:$AM$2,0))/7.45</f>
        <v>0.81944444444444431</v>
      </c>
      <c r="Y167" s="338">
        <f>INDEX(ELC_TechsR_DHC!$C$3:$AM$138,MATCH($AL167,ELC_TechsR_DHC!$B$3:$B$138,0),MATCH(Y$48,ELC_TechsR_DHC!$C$2:$AM$2,0))</f>
        <v>3.1536000000000002E-2</v>
      </c>
      <c r="Z167" s="335">
        <f>INDEX(ELC_TechsR_DHC!$C$3:$AM$138,MATCH($AL167,ELC_TechsR_DHC!$B$3:$B$138,0),MATCH($Z$48,ELC_TechsR_DHC!$C$2:$AM$2,0))</f>
        <v>0.95</v>
      </c>
      <c r="AB167" s="340">
        <v>1</v>
      </c>
      <c r="AC167"/>
      <c r="AD167"/>
      <c r="AE167"/>
      <c r="AF167"/>
      <c r="AG167"/>
      <c r="AH167"/>
      <c r="AJ167" s="350" t="s">
        <v>2224</v>
      </c>
      <c r="AL167" s="351" t="str">
        <f>AL166</f>
        <v>ECEXCOADHCN1</v>
      </c>
      <c r="AN167" s="68" t="str">
        <f t="shared" si="8"/>
        <v>DE3GNR_ST_COAL_EXT_E-36</v>
      </c>
    </row>
    <row r="168" spans="2:40" ht="12.75" customHeight="1">
      <c r="B168" s="332" t="str">
        <f>"ET"&amp;RIGHT(E168,3)&amp;RIGHT(C168,3)&amp;LEFT(C168,2)&amp;"1E"</f>
        <v>ETCOA-43GN1E</v>
      </c>
      <c r="C168" s="333" t="s">
        <v>1287</v>
      </c>
      <c r="D168" s="340" t="s">
        <v>2221</v>
      </c>
      <c r="E168" s="346" t="s">
        <v>31</v>
      </c>
      <c r="F168" s="340" t="s">
        <v>2219</v>
      </c>
      <c r="G168" s="334" t="s">
        <v>564</v>
      </c>
      <c r="H168" s="335">
        <f t="shared" si="12"/>
        <v>0.43</v>
      </c>
      <c r="I168" s="336" t="str">
        <f>IF(INDEX(ELC_TechsR_DHC!$C$3:$AM$138,MATCH($AL168,ELC_TechsR_DHC!$B$3:$B$138,0),MATCH(I$48,ELC_TechsR_DHC!$C$1:$Q$1,0)) &gt; 0, INDEX(ELC_TechsR_DHC!$C$3:$AM$138,MATCH($AL168,ELC_TechsR_DHC!$B$3:$B$138,0),MATCH(I$48,ELC_TechsR_DHC!$C$1:$Q$1,0)), "" )</f>
        <v/>
      </c>
      <c r="J168" s="336">
        <f>IF(INDEX(ELC_TechsR_DHC!$C$3:$AM$138,MATCH($AL168,ELC_TechsR_DHC!$B$3:$B$138,0),MATCH(J$48,ELC_TechsR_DHC!$C$1:$Q$1,0)) &gt; 0, INDEX(ELC_TechsR_DHC!$C$3:$AM$138,MATCH($AL168,ELC_TechsR_DHC!$B$3:$B$138,0),MATCH(J$48,ELC_TechsR_DHC!$C$1:$Q$1,0)), "" )</f>
        <v>1.3333333333333299</v>
      </c>
      <c r="K168" s="336">
        <f>IF(INDEX(ELC_TechsR_DHC!$C$3:$AM$138,MATCH($AL168,ELC_TechsR_DHC!$B$3:$B$138,0),MATCH(K$48,ELC_TechsR_DHC!$C$1:$Q$1,0)) &gt; 0, INDEX(ELC_TechsR_DHC!$C$3:$AM$138,MATCH($AL168,ELC_TechsR_DHC!$B$3:$B$138,0),MATCH(K$48,ELC_TechsR_DHC!$C$1:$Q$1,0)), "" )</f>
        <v>0.15</v>
      </c>
      <c r="L168" s="332">
        <f>INDEX('15'!$C$3:$AS$240,MATCH($AN168,'15'!$C$3:$C$240,0),MATCH(L$48,'15'!$C$4:$AS$4,0))</f>
        <v>2999</v>
      </c>
      <c r="M168" s="332">
        <f>INDEX('15'!$C$3:$AS$240,MATCH($AN168,'15'!$C$3:$C$240,0),MATCH(M$48,'15'!$C$4:$AS$4,0))</f>
        <v>4578</v>
      </c>
      <c r="N168" s="332">
        <f>INDEX('15'!$C$3:$AS$240,MATCH($AN168,'15'!$C$3:$C$240,0),MATCH(N$48,'15'!$C$4:$AS$4,0))</f>
        <v>4578</v>
      </c>
      <c r="O168" s="332">
        <f>INDEX('15'!$C$3:$AS$240,MATCH($AN168,'15'!$C$3:$C$240,0),MATCH(O$48,'15'!$C$4:$AS$4,0))</f>
        <v>4578</v>
      </c>
      <c r="P168" s="332">
        <f>INDEX('15'!$C$3:$AS$240,MATCH($AN168,'15'!$C$3:$C$240,0),MATCH(P$48,'15'!$C$4:$AS$4,0))</f>
        <v>2089</v>
      </c>
      <c r="Q168" s="332">
        <f>INDEX('15'!$C$3:$AS$240,MATCH($AN168,'15'!$C$3:$C$240,0),MATCH(Q$48,'15'!$C$4:$AS$4,0))</f>
        <v>1579</v>
      </c>
      <c r="R168" s="332">
        <f>INDEX('15'!$C$3:$AS$240,MATCH($AN168,'15'!$C$3:$C$240,0),MATCH(R$48,'15'!$C$4:$AS$4,0))</f>
        <v>1579</v>
      </c>
      <c r="S168" s="332">
        <f>INDEX('15'!$C$3:$AS$240,MATCH($AN168,'15'!$C$3:$C$240,0),MATCH(S$48,'15'!$C$4:$AS$4,0))</f>
        <v>0</v>
      </c>
      <c r="V168" s="337">
        <f>INDEX(ELC_TechsR_DHC!$C$3:$AM$138,MATCH($AL168,ELC_TechsR_DHC!$B$3:$B$138,0),MATCH(V$48,ELC_TechsR_DHC!$C$2:$AM$2,0))/7.45</f>
        <v>1.9300000000000002</v>
      </c>
      <c r="W168" s="337">
        <f>INDEX(ELC_TechsR_DHC!$C$3:$AM$138,MATCH($AL168,ELC_TechsR_DHC!$B$3:$B$138,0),MATCH(W$48,ELC_TechsR_DHC!$C$2:$AM$2,0))/7.45</f>
        <v>3.15E-2</v>
      </c>
      <c r="X168" s="337">
        <f>INDEX(ELC_TechsR_DHC!$C$3:$AM$138,MATCH($AL168,ELC_TechsR_DHC!$B$3:$B$138,0),MATCH(X$48,ELC_TechsR_DHC!$C$2:$AM$2,0))/7.45</f>
        <v>0.81944444444444431</v>
      </c>
      <c r="Y168" s="338">
        <f>INDEX(ELC_TechsR_DHC!$C$3:$AM$138,MATCH($AL168,ELC_TechsR_DHC!$B$3:$B$138,0),MATCH(Y$48,ELC_TechsR_DHC!$C$2:$AM$2,0))</f>
        <v>3.1536000000000002E-2</v>
      </c>
      <c r="Z168" s="335">
        <f>INDEX(ELC_TechsR_DHC!$C$3:$AM$138,MATCH($AL168,ELC_TechsR_DHC!$B$3:$B$138,0),MATCH($Z$48,ELC_TechsR_DHC!$C$2:$AM$2,0))</f>
        <v>0.95</v>
      </c>
      <c r="AB168" s="340">
        <v>1</v>
      </c>
      <c r="AC168"/>
      <c r="AD168"/>
      <c r="AE168"/>
      <c r="AF168"/>
      <c r="AG168"/>
      <c r="AH168"/>
      <c r="AJ168" s="350" t="s">
        <v>2224</v>
      </c>
      <c r="AL168" s="351" t="str">
        <f>AL167</f>
        <v>ECEXCOADHCN1</v>
      </c>
      <c r="AN168" s="68" t="str">
        <f t="shared" si="8"/>
        <v>DE3GNR_ST_COAL_EXT_E-43</v>
      </c>
    </row>
    <row r="169" spans="2:40" ht="12.75" customHeight="1">
      <c r="B169" s="332" t="str">
        <f>"ET"&amp;RIGHT(E169,3)&amp;RIGHT(C169,3)&amp;LEFT(C169,2)&amp;"2E"</f>
        <v>ETHFO-39GN2E</v>
      </c>
      <c r="C169" s="333" t="s">
        <v>1262</v>
      </c>
      <c r="D169" s="340" t="s">
        <v>2221</v>
      </c>
      <c r="E169" s="346" t="str">
        <f>INDEX($C$51:$AP$133,MATCH($C169,$C$51:$C$133,0),3)</f>
        <v>ELCHFO</v>
      </c>
      <c r="F169" s="340" t="s">
        <v>2219</v>
      </c>
      <c r="G169" s="334" t="s">
        <v>564</v>
      </c>
      <c r="H169" s="335">
        <f t="shared" si="12"/>
        <v>0.39</v>
      </c>
      <c r="I169" s="336">
        <f>IF(INDEX(ELC_TechsR_DHC!$C$3:$AM$138,MATCH($AL169,ELC_TechsR_DHC!$B$3:$B$138,0),MATCH(I$48,ELC_TechsR_DHC!$C$1:$Q$1,0)) &gt; 0, INDEX(ELC_TechsR_DHC!$C$3:$AM$138,MATCH($AL169,ELC_TechsR_DHC!$B$3:$B$138,0),MATCH(I$48,ELC_TechsR_DHC!$C$1:$Q$1,0)), "" )</f>
        <v>1.0526315789473699</v>
      </c>
      <c r="J169" s="336" t="str">
        <f>IF(INDEX(ELC_TechsR_DHC!$C$3:$AM$138,MATCH($AL169,ELC_TechsR_DHC!$B$3:$B$138,0),MATCH(J$48,ELC_TechsR_DHC!$C$1:$Q$1,0)) &gt; 0, INDEX(ELC_TechsR_DHC!$C$3:$AM$138,MATCH($AL169,ELC_TechsR_DHC!$B$3:$B$138,0),MATCH(J$48,ELC_TechsR_DHC!$C$1:$Q$1,0)), "" )</f>
        <v/>
      </c>
      <c r="K169" s="336" t="str">
        <f>IF(INDEX(ELC_TechsR_DHC!$C$3:$AM$138,MATCH($AL169,ELC_TechsR_DHC!$B$3:$B$138,0),MATCH(K$48,ELC_TechsR_DHC!$C$1:$Q$1,0)) &gt; 0, INDEX(ELC_TechsR_DHC!$C$3:$AM$138,MATCH($AL169,ELC_TechsR_DHC!$B$3:$B$138,0),MATCH(K$48,ELC_TechsR_DHC!$C$1:$Q$1,0)), "" )</f>
        <v/>
      </c>
      <c r="L169" s="332">
        <f>INDEX('15'!$C$3:$AS$240,MATCH($AN169,'15'!$C$3:$C$240,0),MATCH(L$48,'15'!$C$4:$AS$4,0))</f>
        <v>33.200000000000003</v>
      </c>
      <c r="M169" s="332">
        <f>INDEX('15'!$C$3:$AS$240,MATCH($AN169,'15'!$C$3:$C$240,0),MATCH(M$48,'15'!$C$4:$AS$4,0))</f>
        <v>33.200000000000003</v>
      </c>
      <c r="N169" s="332">
        <f>INDEX('15'!$C$3:$AS$240,MATCH($AN169,'15'!$C$3:$C$240,0),MATCH(N$48,'15'!$C$4:$AS$4,0))</f>
        <v>30.4</v>
      </c>
      <c r="O169" s="332">
        <f>INDEX('15'!$C$3:$AS$240,MATCH($AN169,'15'!$C$3:$C$240,0),MATCH(O$48,'15'!$C$4:$AS$4,0))</f>
        <v>24.8</v>
      </c>
      <c r="P169" s="332">
        <f>INDEX('15'!$C$3:$AS$240,MATCH($AN169,'15'!$C$3:$C$240,0),MATCH(P$48,'15'!$C$4:$AS$4,0))</f>
        <v>24.8</v>
      </c>
      <c r="Q169" s="332">
        <f>INDEX('15'!$C$3:$AS$240,MATCH($AN169,'15'!$C$3:$C$240,0),MATCH(Q$48,'15'!$C$4:$AS$4,0))</f>
        <v>24.8</v>
      </c>
      <c r="R169" s="332">
        <f>INDEX('15'!$C$3:$AS$240,MATCH($AN169,'15'!$C$3:$C$240,0),MATCH(R$48,'15'!$C$4:$AS$4,0))</f>
        <v>0</v>
      </c>
      <c r="S169" s="332">
        <f>INDEX('15'!$C$3:$AS$240,MATCH($AN169,'15'!$C$3:$C$240,0),MATCH(S$48,'15'!$C$4:$AS$4,0))</f>
        <v>0</v>
      </c>
      <c r="V169" s="337">
        <f>INDEX(ELC_TechsR_DHC!$C$3:$AM$138,MATCH($AL169,ELC_TechsR_DHC!$B$3:$B$138,0),MATCH(V$48,ELC_TechsR_DHC!$C$2:$AM$2,0))/7.45</f>
        <v>0.6</v>
      </c>
      <c r="W169" s="337">
        <f>INDEX(ELC_TechsR_DHC!$C$3:$AM$138,MATCH($AL169,ELC_TechsR_DHC!$B$3:$B$138,0),MATCH(W$48,ELC_TechsR_DHC!$C$2:$AM$2,0))/7.45</f>
        <v>1.9999999999999997E-2</v>
      </c>
      <c r="X169" s="337">
        <f>INDEX(ELC_TechsR_DHC!$C$3:$AM$138,MATCH($AL169,ELC_TechsR_DHC!$B$3:$B$138,0),MATCH(X$48,ELC_TechsR_DHC!$C$2:$AM$2,0))/7.45</f>
        <v>1.25</v>
      </c>
      <c r="Y169" s="338">
        <f>INDEX(ELC_TechsR_DHC!$C$3:$AM$138,MATCH($AL169,ELC_TechsR_DHC!$B$3:$B$138,0),MATCH(Y$48,ELC_TechsR_DHC!$C$2:$AM$2,0))</f>
        <v>3.1536000000000002E-2</v>
      </c>
      <c r="Z169" s="335">
        <f>INDEX(ELC_TechsR_DHC!$C$3:$AM$138,MATCH($AL169,ELC_TechsR_DHC!$B$3:$B$138,0),MATCH($Z$48,ELC_TechsR_DHC!$C$2:$AM$2,0))</f>
        <v>0.98</v>
      </c>
      <c r="AB169" s="346">
        <v>1</v>
      </c>
      <c r="AC169"/>
      <c r="AD169"/>
      <c r="AE169"/>
      <c r="AF169"/>
      <c r="AG169"/>
      <c r="AH169"/>
      <c r="AJ169" s="350" t="s">
        <v>2224</v>
      </c>
      <c r="AL169" s="351" t="str">
        <f t="shared" si="13"/>
        <v>ECBPNGADHCN3</v>
      </c>
      <c r="AN169" s="68" t="str">
        <f t="shared" si="8"/>
        <v>DE3GNR_ST_FUELOIL_CND_E-39</v>
      </c>
    </row>
    <row r="170" spans="2:40" ht="12.75" customHeight="1">
      <c r="B170" s="332" t="str">
        <f>"ER"&amp;RIGHT(E170,3)&amp;RIGHT(C170,3)&amp;LEFT(C170,2)&amp;"1E"</f>
        <v>ERWPE-31GN1E</v>
      </c>
      <c r="C170" s="333" t="s">
        <v>1254</v>
      </c>
      <c r="D170" s="340" t="s">
        <v>2221</v>
      </c>
      <c r="E170" s="346" t="s">
        <v>33</v>
      </c>
      <c r="F170" s="340" t="s">
        <v>2219</v>
      </c>
      <c r="G170" s="334" t="s">
        <v>564</v>
      </c>
      <c r="H170" s="335">
        <f t="shared" si="12"/>
        <v>0.31</v>
      </c>
      <c r="I170" s="336" t="str">
        <f>IF(INDEX(ELC_TechsR_DHC!$C$3:$AM$138,MATCH($AL170,ELC_TechsR_DHC!$B$3:$B$138,0),MATCH(I$48,ELC_TechsR_DHC!$C$1:$Q$1,0)) &gt; 0, INDEX(ELC_TechsR_DHC!$C$3:$AM$138,MATCH($AL170,ELC_TechsR_DHC!$B$3:$B$138,0),MATCH(I$48,ELC_TechsR_DHC!$C$1:$Q$1,0)), "" )</f>
        <v/>
      </c>
      <c r="J170" s="336">
        <f>IF(INDEX(ELC_TechsR_DHC!$C$3:$AM$138,MATCH($AL170,ELC_TechsR_DHC!$B$3:$B$138,0),MATCH(J$48,ELC_TechsR_DHC!$C$1:$Q$1,0)) &gt; 0, INDEX(ELC_TechsR_DHC!$C$3:$AM$138,MATCH($AL170,ELC_TechsR_DHC!$B$3:$B$138,0),MATCH(J$48,ELC_TechsR_DHC!$C$1:$Q$1,0)), "" )</f>
        <v>1.9607843137254899</v>
      </c>
      <c r="K170" s="336">
        <f>IF(INDEX(ELC_TechsR_DHC!$C$3:$AM$138,MATCH($AL170,ELC_TechsR_DHC!$B$3:$B$138,0),MATCH(K$48,ELC_TechsR_DHC!$C$1:$Q$1,0)) &gt; 0, INDEX(ELC_TechsR_DHC!$C$3:$AM$138,MATCH($AL170,ELC_TechsR_DHC!$B$3:$B$138,0),MATCH(K$48,ELC_TechsR_DHC!$C$1:$Q$1,0)), "" )</f>
        <v>1</v>
      </c>
      <c r="L170" s="332">
        <f>INDEX('15'!$C$3:$AS$240,MATCH($AN170,'15'!$C$3:$C$240,0),MATCH(L$48,'15'!$C$4:$AS$4,0))</f>
        <v>27.5</v>
      </c>
      <c r="M170" s="332">
        <f>INDEX('15'!$C$3:$AS$240,MATCH($AN170,'15'!$C$3:$C$240,0),MATCH(M$48,'15'!$C$4:$AS$4,0))</f>
        <v>27.5</v>
      </c>
      <c r="N170" s="332">
        <f>INDEX('15'!$C$3:$AS$240,MATCH($AN170,'15'!$C$3:$C$240,0),MATCH(N$48,'15'!$C$4:$AS$4,0))</f>
        <v>27.5</v>
      </c>
      <c r="O170" s="332">
        <f>INDEX('15'!$C$3:$AS$240,MATCH($AN170,'15'!$C$3:$C$240,0),MATCH(O$48,'15'!$C$4:$AS$4,0))</f>
        <v>27.5</v>
      </c>
      <c r="P170" s="332">
        <f>INDEX('15'!$C$3:$AS$240,MATCH($AN170,'15'!$C$3:$C$240,0),MATCH(P$48,'15'!$C$4:$AS$4,0))</f>
        <v>0</v>
      </c>
      <c r="Q170" s="332">
        <f>INDEX('15'!$C$3:$AS$240,MATCH($AN170,'15'!$C$3:$C$240,0),MATCH(Q$48,'15'!$C$4:$AS$4,0))</f>
        <v>0</v>
      </c>
      <c r="R170" s="332">
        <f>INDEX('15'!$C$3:$AS$240,MATCH($AN170,'15'!$C$3:$C$240,0),MATCH(R$48,'15'!$C$4:$AS$4,0))</f>
        <v>0</v>
      </c>
      <c r="S170" s="332">
        <f>INDEX('15'!$C$3:$AS$240,MATCH($AN170,'15'!$C$3:$C$240,0),MATCH(S$48,'15'!$C$4:$AS$4,0))</f>
        <v>0</v>
      </c>
      <c r="V170" s="337">
        <f>INDEX(ELC_TechsR_DHC!$C$3:$AM$138,MATCH($AL170,ELC_TechsR_DHC!$B$3:$B$138,0),MATCH(V$48,ELC_TechsR_DHC!$C$2:$AM$2,0))/7.45</f>
        <v>2.4</v>
      </c>
      <c r="W170" s="337">
        <f>INDEX(ELC_TechsR_DHC!$C$3:$AM$138,MATCH($AL170,ELC_TechsR_DHC!$B$3:$B$138,0),MATCH(W$48,ELC_TechsR_DHC!$C$2:$AM$2,0))/7.45</f>
        <v>6.5699999999999995E-2</v>
      </c>
      <c r="X170" s="337">
        <f>INDEX(ELC_TechsR_DHC!$C$3:$AM$138,MATCH($AL170,ELC_TechsR_DHC!$B$3:$B$138,0),MATCH(X$48,ELC_TechsR_DHC!$C$2:$AM$2,0))/7.45</f>
        <v>0.44444444444444431</v>
      </c>
      <c r="Y170" s="338">
        <f>INDEX(ELC_TechsR_DHC!$C$3:$AM$138,MATCH($AL170,ELC_TechsR_DHC!$B$3:$B$138,0),MATCH(Y$48,ELC_TechsR_DHC!$C$2:$AM$2,0))</f>
        <v>3.1536000000000002E-2</v>
      </c>
      <c r="Z170" s="335">
        <f>INDEX(ELC_TechsR_DHC!$C$3:$AM$138,MATCH($AL170,ELC_TechsR_DHC!$B$3:$B$138,0),MATCH($Z$48,ELC_TechsR_DHC!$C$2:$AM$2,0))</f>
        <v>0.97</v>
      </c>
      <c r="AB170" s="340">
        <v>1</v>
      </c>
      <c r="AC170"/>
      <c r="AD170"/>
      <c r="AE170"/>
      <c r="AF170"/>
      <c r="AG170"/>
      <c r="AH170"/>
      <c r="AJ170" s="350" t="s">
        <v>2224</v>
      </c>
      <c r="AL170" s="351" t="str">
        <f>AL171</f>
        <v>ECEXWPEDHCN1</v>
      </c>
      <c r="AN170" s="68" t="str">
        <f t="shared" si="8"/>
        <v>DE3GNR_ST_LIGN_BP_E-31</v>
      </c>
    </row>
    <row r="171" spans="2:40" ht="12.75" customHeight="1">
      <c r="B171" s="332" t="str">
        <f>"ET"&amp;RIGHT(E171,3)&amp;RIGHT(C171,3)&amp;LEFT(C171,2)&amp;"1E"</f>
        <v>ETWPE-39GN1E</v>
      </c>
      <c r="C171" s="333" t="s">
        <v>1249</v>
      </c>
      <c r="D171" s="340" t="s">
        <v>2221</v>
      </c>
      <c r="E171" s="346" t="s">
        <v>33</v>
      </c>
      <c r="F171" s="340" t="s">
        <v>2219</v>
      </c>
      <c r="G171" s="334" t="s">
        <v>564</v>
      </c>
      <c r="H171" s="335">
        <f t="shared" si="12"/>
        <v>0.39</v>
      </c>
      <c r="I171" s="336" t="str">
        <f>IF(INDEX(ELC_TechsR_DHC!$C$3:$AM$138,MATCH($AL171,ELC_TechsR_DHC!$B$3:$B$138,0),MATCH(I$48,ELC_TechsR_DHC!$C$1:$Q$1,0)) &gt; 0, INDEX(ELC_TechsR_DHC!$C$3:$AM$138,MATCH($AL171,ELC_TechsR_DHC!$B$3:$B$138,0),MATCH(I$48,ELC_TechsR_DHC!$C$1:$Q$1,0)), "" )</f>
        <v/>
      </c>
      <c r="J171" s="336">
        <f>IF(INDEX(ELC_TechsR_DHC!$C$3:$AM$138,MATCH($AL171,ELC_TechsR_DHC!$B$3:$B$138,0),MATCH(J$48,ELC_TechsR_DHC!$C$1:$Q$1,0)) &gt; 0, INDEX(ELC_TechsR_DHC!$C$3:$AM$138,MATCH($AL171,ELC_TechsR_DHC!$B$3:$B$138,0),MATCH(J$48,ELC_TechsR_DHC!$C$1:$Q$1,0)), "" )</f>
        <v>1.9607843137254899</v>
      </c>
      <c r="K171" s="336">
        <f>IF(INDEX(ELC_TechsR_DHC!$C$3:$AM$138,MATCH($AL171,ELC_TechsR_DHC!$B$3:$B$138,0),MATCH(K$48,ELC_TechsR_DHC!$C$1:$Q$1,0)) &gt; 0, INDEX(ELC_TechsR_DHC!$C$3:$AM$138,MATCH($AL171,ELC_TechsR_DHC!$B$3:$B$138,0),MATCH(K$48,ELC_TechsR_DHC!$C$1:$Q$1,0)), "" )</f>
        <v>1</v>
      </c>
      <c r="L171" s="332">
        <f>INDEX('15'!$C$3:$AS$240,MATCH($AN171,'15'!$C$3:$C$240,0),MATCH(L$48,'15'!$C$4:$AS$4,0))</f>
        <v>380.2</v>
      </c>
      <c r="M171" s="332">
        <f>INDEX('15'!$C$3:$AS$240,MATCH($AN171,'15'!$C$3:$C$240,0),MATCH(M$48,'15'!$C$4:$AS$4,0))</f>
        <v>394.7</v>
      </c>
      <c r="N171" s="332">
        <f>INDEX('15'!$C$3:$AS$240,MATCH($AN171,'15'!$C$3:$C$240,0),MATCH(N$48,'15'!$C$4:$AS$4,0))</f>
        <v>375.2</v>
      </c>
      <c r="O171" s="332">
        <f>INDEX('15'!$C$3:$AS$240,MATCH($AN171,'15'!$C$3:$C$240,0),MATCH(O$48,'15'!$C$4:$AS$4,0))</f>
        <v>350.9</v>
      </c>
      <c r="P171" s="332">
        <f>INDEX('15'!$C$3:$AS$240,MATCH($AN171,'15'!$C$3:$C$240,0),MATCH(P$48,'15'!$C$4:$AS$4,0))</f>
        <v>317.39999999999998</v>
      </c>
      <c r="Q171" s="332">
        <f>INDEX('15'!$C$3:$AS$240,MATCH($AN171,'15'!$C$3:$C$240,0),MATCH(Q$48,'15'!$C$4:$AS$4,0))</f>
        <v>134.4</v>
      </c>
      <c r="R171" s="332">
        <f>INDEX('15'!$C$3:$AS$240,MATCH($AN171,'15'!$C$3:$C$240,0),MATCH(R$48,'15'!$C$4:$AS$4,0))</f>
        <v>114.4</v>
      </c>
      <c r="S171" s="332">
        <f>INDEX('15'!$C$3:$AS$240,MATCH($AN171,'15'!$C$3:$C$240,0),MATCH(S$48,'15'!$C$4:$AS$4,0))</f>
        <v>0</v>
      </c>
      <c r="V171" s="337">
        <f>INDEX(ELC_TechsR_DHC!$C$3:$AM$138,MATCH($AL171,ELC_TechsR_DHC!$B$3:$B$138,0),MATCH(V$48,ELC_TechsR_DHC!$C$2:$AM$2,0))/7.45</f>
        <v>2.4</v>
      </c>
      <c r="W171" s="337">
        <f>INDEX(ELC_TechsR_DHC!$C$3:$AM$138,MATCH($AL171,ELC_TechsR_DHC!$B$3:$B$138,0),MATCH(W$48,ELC_TechsR_DHC!$C$2:$AM$2,0))/7.45</f>
        <v>6.5699999999999995E-2</v>
      </c>
      <c r="X171" s="337">
        <f>INDEX(ELC_TechsR_DHC!$C$3:$AM$138,MATCH($AL171,ELC_TechsR_DHC!$B$3:$B$138,0),MATCH(X$48,ELC_TechsR_DHC!$C$2:$AM$2,0))/7.45</f>
        <v>0.44444444444444431</v>
      </c>
      <c r="Y171" s="338">
        <f>INDEX(ELC_TechsR_DHC!$C$3:$AM$138,MATCH($AL171,ELC_TechsR_DHC!$B$3:$B$138,0),MATCH(Y$48,ELC_TechsR_DHC!$C$2:$AM$2,0))</f>
        <v>3.1536000000000002E-2</v>
      </c>
      <c r="Z171" s="335">
        <f>INDEX(ELC_TechsR_DHC!$C$3:$AM$138,MATCH($AL171,ELC_TechsR_DHC!$B$3:$B$138,0),MATCH($Z$48,ELC_TechsR_DHC!$C$2:$AM$2,0))</f>
        <v>0.97</v>
      </c>
      <c r="AB171" s="340">
        <v>1</v>
      </c>
      <c r="AC171"/>
      <c r="AD171"/>
      <c r="AE171"/>
      <c r="AF171"/>
      <c r="AG171"/>
      <c r="AH171"/>
      <c r="AJ171" s="350" t="s">
        <v>2224</v>
      </c>
      <c r="AL171" s="351" t="str">
        <f t="shared" si="13"/>
        <v>ECEXWPEDHCN1</v>
      </c>
      <c r="AN171" s="68" t="str">
        <f t="shared" si="8"/>
        <v>DE3GNR_ST_LIGN_BP_E-39</v>
      </c>
    </row>
    <row r="172" spans="2:40" ht="12.75" customHeight="1">
      <c r="B172" s="332" t="str">
        <f>"ET"&amp;RIGHT(E172,3)&amp;RIGHT(C172,3)&amp;LEFT(C172,2)&amp;"1E"</f>
        <v>ETWPE-32GN1E</v>
      </c>
      <c r="C172" s="333" t="s">
        <v>1248</v>
      </c>
      <c r="D172" s="340" t="s">
        <v>2221</v>
      </c>
      <c r="E172" s="346" t="s">
        <v>33</v>
      </c>
      <c r="F172" s="340" t="s">
        <v>2219</v>
      </c>
      <c r="G172" s="334" t="s">
        <v>564</v>
      </c>
      <c r="H172" s="335">
        <f t="shared" si="12"/>
        <v>0.32</v>
      </c>
      <c r="I172" s="336" t="str">
        <f>IF(INDEX(ELC_TechsR_DHC!$C$3:$AM$138,MATCH($AL172,ELC_TechsR_DHC!$B$3:$B$138,0),MATCH(I$48,ELC_TechsR_DHC!$C$1:$Q$1,0)) &gt; 0, INDEX(ELC_TechsR_DHC!$C$3:$AM$138,MATCH($AL172,ELC_TechsR_DHC!$B$3:$B$138,0),MATCH(I$48,ELC_TechsR_DHC!$C$1:$Q$1,0)), "" )</f>
        <v/>
      </c>
      <c r="J172" s="336">
        <f>IF(INDEX(ELC_TechsR_DHC!$C$3:$AM$138,MATCH($AL172,ELC_TechsR_DHC!$B$3:$B$138,0),MATCH(J$48,ELC_TechsR_DHC!$C$1:$Q$1,0)) &gt; 0, INDEX(ELC_TechsR_DHC!$C$3:$AM$138,MATCH($AL172,ELC_TechsR_DHC!$B$3:$B$138,0),MATCH(J$48,ELC_TechsR_DHC!$C$1:$Q$1,0)), "" )</f>
        <v>1.9607843137254899</v>
      </c>
      <c r="K172" s="336">
        <f>IF(INDEX(ELC_TechsR_DHC!$C$3:$AM$138,MATCH($AL172,ELC_TechsR_DHC!$B$3:$B$138,0),MATCH(K$48,ELC_TechsR_DHC!$C$1:$Q$1,0)) &gt; 0, INDEX(ELC_TechsR_DHC!$C$3:$AM$138,MATCH($AL172,ELC_TechsR_DHC!$B$3:$B$138,0),MATCH(K$48,ELC_TechsR_DHC!$C$1:$Q$1,0)), "" )</f>
        <v>1</v>
      </c>
      <c r="L172" s="332">
        <f>INDEX('15'!$C$3:$AS$240,MATCH($AN172,'15'!$C$3:$C$240,0),MATCH(L$48,'15'!$C$4:$AS$4,0))</f>
        <v>4539</v>
      </c>
      <c r="M172" s="332">
        <f>INDEX('15'!$C$3:$AS$240,MATCH($AN172,'15'!$C$3:$C$240,0),MATCH(M$48,'15'!$C$4:$AS$4,0))</f>
        <v>4539</v>
      </c>
      <c r="N172" s="332">
        <f>INDEX('15'!$C$3:$AS$240,MATCH($AN172,'15'!$C$3:$C$240,0),MATCH(N$48,'15'!$C$4:$AS$4,0))</f>
        <v>4539</v>
      </c>
      <c r="O172" s="332">
        <f>INDEX('15'!$C$3:$AS$240,MATCH($AN172,'15'!$C$3:$C$240,0),MATCH(O$48,'15'!$C$4:$AS$4,0))</f>
        <v>4539</v>
      </c>
      <c r="P172" s="332">
        <f>INDEX('15'!$C$3:$AS$240,MATCH($AN172,'15'!$C$3:$C$240,0),MATCH(P$48,'15'!$C$4:$AS$4,0))</f>
        <v>0</v>
      </c>
      <c r="Q172" s="332">
        <f>INDEX('15'!$C$3:$AS$240,MATCH($AN172,'15'!$C$3:$C$240,0),MATCH(Q$48,'15'!$C$4:$AS$4,0))</f>
        <v>0</v>
      </c>
      <c r="R172" s="332">
        <f>INDEX('15'!$C$3:$AS$240,MATCH($AN172,'15'!$C$3:$C$240,0),MATCH(R$48,'15'!$C$4:$AS$4,0))</f>
        <v>0</v>
      </c>
      <c r="S172" s="332">
        <f>INDEX('15'!$C$3:$AS$240,MATCH($AN172,'15'!$C$3:$C$240,0),MATCH(S$48,'15'!$C$4:$AS$4,0))</f>
        <v>0</v>
      </c>
      <c r="V172" s="337">
        <f>INDEX(ELC_TechsR_DHC!$C$3:$AM$138,MATCH($AL172,ELC_TechsR_DHC!$B$3:$B$138,0),MATCH(V$48,ELC_TechsR_DHC!$C$2:$AM$2,0))/7.45</f>
        <v>2.4</v>
      </c>
      <c r="W172" s="337">
        <f>INDEX(ELC_TechsR_DHC!$C$3:$AM$138,MATCH($AL172,ELC_TechsR_DHC!$B$3:$B$138,0),MATCH(W$48,ELC_TechsR_DHC!$C$2:$AM$2,0))/7.45</f>
        <v>6.5699999999999995E-2</v>
      </c>
      <c r="X172" s="337">
        <f>INDEX(ELC_TechsR_DHC!$C$3:$AM$138,MATCH($AL172,ELC_TechsR_DHC!$B$3:$B$138,0),MATCH(X$48,ELC_TechsR_DHC!$C$2:$AM$2,0))/7.45</f>
        <v>0.44444444444444431</v>
      </c>
      <c r="Y172" s="338">
        <f>INDEX(ELC_TechsR_DHC!$C$3:$AM$138,MATCH($AL172,ELC_TechsR_DHC!$B$3:$B$138,0),MATCH(Y$48,ELC_TechsR_DHC!$C$2:$AM$2,0))</f>
        <v>3.1536000000000002E-2</v>
      </c>
      <c r="Z172" s="335">
        <f>INDEX(ELC_TechsR_DHC!$C$3:$AM$138,MATCH($AL172,ELC_TechsR_DHC!$B$3:$B$138,0),MATCH($Z$48,ELC_TechsR_DHC!$C$2:$AM$2,0))</f>
        <v>0.97</v>
      </c>
      <c r="AB172" s="346">
        <v>1</v>
      </c>
      <c r="AC172"/>
      <c r="AD172"/>
      <c r="AE172"/>
      <c r="AF172"/>
      <c r="AG172"/>
      <c r="AH172"/>
      <c r="AJ172" s="350" t="s">
        <v>2224</v>
      </c>
      <c r="AL172" s="351" t="str">
        <f>AL171</f>
        <v>ECEXWPEDHCN1</v>
      </c>
      <c r="AN172" s="68" t="str">
        <f t="shared" si="8"/>
        <v>DE3GNR_ST_LIGN_CND_E-32</v>
      </c>
    </row>
    <row r="173" spans="2:40" ht="12.75" customHeight="1">
      <c r="B173" s="332" t="str">
        <f>"ET"&amp;RIGHT(E173,3)&amp;RIGHT(C173,3)&amp;LEFT(C173,2)&amp;"1E"</f>
        <v>ETWPE-41GN1E</v>
      </c>
      <c r="C173" s="333" t="s">
        <v>1247</v>
      </c>
      <c r="D173" s="340" t="s">
        <v>2221</v>
      </c>
      <c r="E173" s="346" t="s">
        <v>33</v>
      </c>
      <c r="F173" s="340" t="s">
        <v>2219</v>
      </c>
      <c r="G173" s="334" t="s">
        <v>564</v>
      </c>
      <c r="H173" s="335">
        <f t="shared" si="12"/>
        <v>0.41</v>
      </c>
      <c r="I173" s="336" t="str">
        <f>IF(INDEX(ELC_TechsR_DHC!$C$3:$AM$138,MATCH($AL173,ELC_TechsR_DHC!$B$3:$B$138,0),MATCH(I$48,ELC_TechsR_DHC!$C$1:$Q$1,0)) &gt; 0, INDEX(ELC_TechsR_DHC!$C$3:$AM$138,MATCH($AL173,ELC_TechsR_DHC!$B$3:$B$138,0),MATCH(I$48,ELC_TechsR_DHC!$C$1:$Q$1,0)), "" )</f>
        <v/>
      </c>
      <c r="J173" s="336">
        <f>IF(INDEX(ELC_TechsR_DHC!$C$3:$AM$138,MATCH($AL173,ELC_TechsR_DHC!$B$3:$B$138,0),MATCH(J$48,ELC_TechsR_DHC!$C$1:$Q$1,0)) &gt; 0, INDEX(ELC_TechsR_DHC!$C$3:$AM$138,MATCH($AL173,ELC_TechsR_DHC!$B$3:$B$138,0),MATCH(J$48,ELC_TechsR_DHC!$C$1:$Q$1,0)), "" )</f>
        <v>1.9607843137254899</v>
      </c>
      <c r="K173" s="336">
        <f>IF(INDEX(ELC_TechsR_DHC!$C$3:$AM$138,MATCH($AL173,ELC_TechsR_DHC!$B$3:$B$138,0),MATCH(K$48,ELC_TechsR_DHC!$C$1:$Q$1,0)) &gt; 0, INDEX(ELC_TechsR_DHC!$C$3:$AM$138,MATCH($AL173,ELC_TechsR_DHC!$B$3:$B$138,0),MATCH(K$48,ELC_TechsR_DHC!$C$1:$Q$1,0)), "" )</f>
        <v>1</v>
      </c>
      <c r="L173" s="332">
        <f>INDEX('15'!$C$3:$AS$240,MATCH($AN173,'15'!$C$3:$C$240,0),MATCH(L$48,'15'!$C$4:$AS$4,0))</f>
        <v>4342</v>
      </c>
      <c r="M173" s="332">
        <f>INDEX('15'!$C$3:$AS$240,MATCH($AN173,'15'!$C$3:$C$240,0),MATCH(M$48,'15'!$C$4:$AS$4,0))</f>
        <v>4342</v>
      </c>
      <c r="N173" s="332">
        <f>INDEX('15'!$C$3:$AS$240,MATCH($AN173,'15'!$C$3:$C$240,0),MATCH(N$48,'15'!$C$4:$AS$4,0))</f>
        <v>4342</v>
      </c>
      <c r="O173" s="332">
        <f>INDEX('15'!$C$3:$AS$240,MATCH($AN173,'15'!$C$3:$C$240,0),MATCH(O$48,'15'!$C$4:$AS$4,0))</f>
        <v>4342</v>
      </c>
      <c r="P173" s="332">
        <f>INDEX('15'!$C$3:$AS$240,MATCH($AN173,'15'!$C$3:$C$240,0),MATCH(P$48,'15'!$C$4:$AS$4,0))</f>
        <v>3064</v>
      </c>
      <c r="Q173" s="332">
        <f>INDEX('15'!$C$3:$AS$240,MATCH($AN173,'15'!$C$3:$C$240,0),MATCH(Q$48,'15'!$C$4:$AS$4,0))</f>
        <v>3064</v>
      </c>
      <c r="R173" s="332">
        <f>INDEX('15'!$C$3:$AS$240,MATCH($AN173,'15'!$C$3:$C$240,0),MATCH(R$48,'15'!$C$4:$AS$4,0))</f>
        <v>3064</v>
      </c>
      <c r="S173" s="332">
        <f>INDEX('15'!$C$3:$AS$240,MATCH($AN173,'15'!$C$3:$C$240,0),MATCH(S$48,'15'!$C$4:$AS$4,0))</f>
        <v>0</v>
      </c>
      <c r="V173" s="337">
        <f>INDEX(ELC_TechsR_DHC!$C$3:$AM$138,MATCH($AL173,ELC_TechsR_DHC!$B$3:$B$138,0),MATCH(V$48,ELC_TechsR_DHC!$C$2:$AM$2,0))/7.45</f>
        <v>2.4</v>
      </c>
      <c r="W173" s="337">
        <f>INDEX(ELC_TechsR_DHC!$C$3:$AM$138,MATCH($AL173,ELC_TechsR_DHC!$B$3:$B$138,0),MATCH(W$48,ELC_TechsR_DHC!$C$2:$AM$2,0))/7.45</f>
        <v>6.5699999999999995E-2</v>
      </c>
      <c r="X173" s="337">
        <f>INDEX(ELC_TechsR_DHC!$C$3:$AM$138,MATCH($AL173,ELC_TechsR_DHC!$B$3:$B$138,0),MATCH(X$48,ELC_TechsR_DHC!$C$2:$AM$2,0))/7.45</f>
        <v>0.44444444444444431</v>
      </c>
      <c r="Y173" s="338">
        <f>INDEX(ELC_TechsR_DHC!$C$3:$AM$138,MATCH($AL173,ELC_TechsR_DHC!$B$3:$B$138,0),MATCH(Y$48,ELC_TechsR_DHC!$C$2:$AM$2,0))</f>
        <v>3.1536000000000002E-2</v>
      </c>
      <c r="Z173" s="335">
        <f>INDEX(ELC_TechsR_DHC!$C$3:$AM$138,MATCH($AL173,ELC_TechsR_DHC!$B$3:$B$138,0),MATCH($Z$48,ELC_TechsR_DHC!$C$2:$AM$2,0))</f>
        <v>0.97</v>
      </c>
      <c r="AB173" s="340">
        <v>1</v>
      </c>
      <c r="AC173"/>
      <c r="AD173"/>
      <c r="AE173"/>
      <c r="AF173"/>
      <c r="AG173"/>
      <c r="AH173"/>
      <c r="AJ173" s="350" t="s">
        <v>2224</v>
      </c>
      <c r="AL173" s="351" t="str">
        <f>AL172</f>
        <v>ECEXWPEDHCN1</v>
      </c>
      <c r="AN173" s="68" t="str">
        <f t="shared" si="8"/>
        <v>DE3GNR_ST_LIGN_CND_E-41</v>
      </c>
    </row>
    <row r="174" spans="2:40" ht="12.75" customHeight="1">
      <c r="B174" s="332" t="str">
        <f>"ET"&amp;RIGHT(E174,3)&amp;RIGHT(C174,3)&amp;LEFT(C174,2)&amp;"2E"</f>
        <v>ETWPE-34GN2E</v>
      </c>
      <c r="C174" s="333" t="s">
        <v>1244</v>
      </c>
      <c r="D174" s="340" t="s">
        <v>2221</v>
      </c>
      <c r="E174" s="346" t="s">
        <v>33</v>
      </c>
      <c r="F174" s="340" t="s">
        <v>2219</v>
      </c>
      <c r="G174" s="334" t="s">
        <v>564</v>
      </c>
      <c r="H174" s="335">
        <f t="shared" si="12"/>
        <v>0.34</v>
      </c>
      <c r="I174" s="336" t="str">
        <f>IF(INDEX(ELC_TechsR_DHC!$C$3:$AM$138,MATCH($AL174,ELC_TechsR_DHC!$B$3:$B$138,0),MATCH(I$48,ELC_TechsR_DHC!$C$1:$Q$1,0)) &gt; 0, INDEX(ELC_TechsR_DHC!$C$3:$AM$138,MATCH($AL174,ELC_TechsR_DHC!$B$3:$B$138,0),MATCH(I$48,ELC_TechsR_DHC!$C$1:$Q$1,0)), "" )</f>
        <v/>
      </c>
      <c r="J174" s="336">
        <f>IF(INDEX(ELC_TechsR_DHC!$C$3:$AM$138,MATCH($AL174,ELC_TechsR_DHC!$B$3:$B$138,0),MATCH(J$48,ELC_TechsR_DHC!$C$1:$Q$1,0)) &gt; 0, INDEX(ELC_TechsR_DHC!$C$3:$AM$138,MATCH($AL174,ELC_TechsR_DHC!$B$3:$B$138,0),MATCH(J$48,ELC_TechsR_DHC!$C$1:$Q$1,0)), "" )</f>
        <v>1.9607843137254899</v>
      </c>
      <c r="K174" s="336">
        <f>IF(INDEX(ELC_TechsR_DHC!$C$3:$AM$138,MATCH($AL174,ELC_TechsR_DHC!$B$3:$B$138,0),MATCH(K$48,ELC_TechsR_DHC!$C$1:$Q$1,0)) &gt; 0, INDEX(ELC_TechsR_DHC!$C$3:$AM$138,MATCH($AL174,ELC_TechsR_DHC!$B$3:$B$138,0),MATCH(K$48,ELC_TechsR_DHC!$C$1:$Q$1,0)), "" )</f>
        <v>1</v>
      </c>
      <c r="L174" s="332">
        <f>INDEX('15'!$C$3:$AS$240,MATCH($AN174,'15'!$C$3:$C$240,0),MATCH(L$48,'15'!$C$4:$AS$4,0))</f>
        <v>2653</v>
      </c>
      <c r="M174" s="332">
        <f>INDEX('15'!$C$3:$AS$240,MATCH($AN174,'15'!$C$3:$C$240,0),MATCH(M$48,'15'!$C$4:$AS$4,0))</f>
        <v>2653</v>
      </c>
      <c r="N174" s="332">
        <f>INDEX('15'!$C$3:$AS$240,MATCH($AN174,'15'!$C$3:$C$240,0),MATCH(N$48,'15'!$C$4:$AS$4,0))</f>
        <v>2049</v>
      </c>
      <c r="O174" s="332">
        <f>INDEX('15'!$C$3:$AS$240,MATCH($AN174,'15'!$C$3:$C$240,0),MATCH(O$48,'15'!$C$4:$AS$4,0))</f>
        <v>2049</v>
      </c>
      <c r="P174" s="332">
        <f>INDEX('15'!$C$3:$AS$240,MATCH($AN174,'15'!$C$3:$C$240,0),MATCH(P$48,'15'!$C$4:$AS$4,0))</f>
        <v>0</v>
      </c>
      <c r="Q174" s="332">
        <f>INDEX('15'!$C$3:$AS$240,MATCH($AN174,'15'!$C$3:$C$240,0),MATCH(Q$48,'15'!$C$4:$AS$4,0))</f>
        <v>0</v>
      </c>
      <c r="R174" s="332">
        <f>INDEX('15'!$C$3:$AS$240,MATCH($AN174,'15'!$C$3:$C$240,0),MATCH(R$48,'15'!$C$4:$AS$4,0))</f>
        <v>0</v>
      </c>
      <c r="S174" s="332">
        <f>INDEX('15'!$C$3:$AS$240,MATCH($AN174,'15'!$C$3:$C$240,0),MATCH(S$48,'15'!$C$4:$AS$4,0))</f>
        <v>0</v>
      </c>
      <c r="V174" s="337">
        <f>INDEX(ELC_TechsR_DHC!$C$3:$AM$138,MATCH($AL174,ELC_TechsR_DHC!$B$3:$B$138,0),MATCH(V$48,ELC_TechsR_DHC!$C$2:$AM$2,0))/7.45</f>
        <v>2.4</v>
      </c>
      <c r="W174" s="337">
        <f>INDEX(ELC_TechsR_DHC!$C$3:$AM$138,MATCH($AL174,ELC_TechsR_DHC!$B$3:$B$138,0),MATCH(W$48,ELC_TechsR_DHC!$C$2:$AM$2,0))/7.45</f>
        <v>6.5699999999999995E-2</v>
      </c>
      <c r="X174" s="337">
        <f>INDEX(ELC_TechsR_DHC!$C$3:$AM$138,MATCH($AL174,ELC_TechsR_DHC!$B$3:$B$138,0),MATCH(X$48,ELC_TechsR_DHC!$C$2:$AM$2,0))/7.45</f>
        <v>0.44444444444444431</v>
      </c>
      <c r="Y174" s="338">
        <f>INDEX(ELC_TechsR_DHC!$C$3:$AM$138,MATCH($AL174,ELC_TechsR_DHC!$B$3:$B$138,0),MATCH(Y$48,ELC_TechsR_DHC!$C$2:$AM$2,0))</f>
        <v>3.1536000000000002E-2</v>
      </c>
      <c r="Z174" s="335">
        <f>INDEX(ELC_TechsR_DHC!$C$3:$AM$138,MATCH($AL174,ELC_TechsR_DHC!$B$3:$B$138,0),MATCH($Z$48,ELC_TechsR_DHC!$C$2:$AM$2,0))</f>
        <v>0.97</v>
      </c>
      <c r="AB174" s="340">
        <v>1</v>
      </c>
      <c r="AC174"/>
      <c r="AD174"/>
      <c r="AE174"/>
      <c r="AF174"/>
      <c r="AG174"/>
      <c r="AH174"/>
      <c r="AJ174" s="350" t="s">
        <v>2224</v>
      </c>
      <c r="AL174" s="351" t="str">
        <f>AL173</f>
        <v>ECEXWPEDHCN1</v>
      </c>
      <c r="AN174" s="68" t="str">
        <f t="shared" si="8"/>
        <v>DE3GNR_ST_LIGN_EXT_E-34</v>
      </c>
    </row>
    <row r="175" spans="2:40" ht="12.75" customHeight="1">
      <c r="B175" s="332" t="str">
        <f>"ET"&amp;RIGHT(E175,3)&amp;RIGHT(C175,3)&amp;LEFT(C175,2)&amp;"1E"</f>
        <v>ETWPE-40GN1E</v>
      </c>
      <c r="C175" s="333" t="s">
        <v>1242</v>
      </c>
      <c r="D175" s="340" t="s">
        <v>2221</v>
      </c>
      <c r="E175" s="346" t="s">
        <v>33</v>
      </c>
      <c r="F175" s="340" t="s">
        <v>2219</v>
      </c>
      <c r="G175" s="334" t="s">
        <v>564</v>
      </c>
      <c r="H175" s="335">
        <f t="shared" si="12"/>
        <v>0.4</v>
      </c>
      <c r="I175" s="336" t="str">
        <f>IF(INDEX(ELC_TechsR_DHC!$C$3:$AM$138,MATCH($AL175,ELC_TechsR_DHC!$B$3:$B$138,0),MATCH(I$48,ELC_TechsR_DHC!$C$1:$Q$1,0)) &gt; 0, INDEX(ELC_TechsR_DHC!$C$3:$AM$138,MATCH($AL175,ELC_TechsR_DHC!$B$3:$B$138,0),MATCH(I$48,ELC_TechsR_DHC!$C$1:$Q$1,0)), "" )</f>
        <v/>
      </c>
      <c r="J175" s="336">
        <f>IF(INDEX(ELC_TechsR_DHC!$C$3:$AM$138,MATCH($AL175,ELC_TechsR_DHC!$B$3:$B$138,0),MATCH(J$48,ELC_TechsR_DHC!$C$1:$Q$1,0)) &gt; 0, INDEX(ELC_TechsR_DHC!$C$3:$AM$138,MATCH($AL175,ELC_TechsR_DHC!$B$3:$B$138,0),MATCH(J$48,ELC_TechsR_DHC!$C$1:$Q$1,0)), "" )</f>
        <v>1.9607843137254899</v>
      </c>
      <c r="K175" s="336">
        <f>IF(INDEX(ELC_TechsR_DHC!$C$3:$AM$138,MATCH($AL175,ELC_TechsR_DHC!$B$3:$B$138,0),MATCH(K$48,ELC_TechsR_DHC!$C$1:$Q$1,0)) &gt; 0, INDEX(ELC_TechsR_DHC!$C$3:$AM$138,MATCH($AL175,ELC_TechsR_DHC!$B$3:$B$138,0),MATCH(K$48,ELC_TechsR_DHC!$C$1:$Q$1,0)), "" )</f>
        <v>1</v>
      </c>
      <c r="L175" s="332">
        <f>INDEX('15'!$C$3:$AS$240,MATCH($AN175,'15'!$C$3:$C$240,0),MATCH(L$48,'15'!$C$4:$AS$4,0))</f>
        <v>1088</v>
      </c>
      <c r="M175" s="332">
        <f>INDEX('15'!$C$3:$AS$240,MATCH($AN175,'15'!$C$3:$C$240,0),MATCH(M$48,'15'!$C$4:$AS$4,0))</f>
        <v>1088</v>
      </c>
      <c r="N175" s="332">
        <f>INDEX('15'!$C$3:$AS$240,MATCH($AN175,'15'!$C$3:$C$240,0),MATCH(N$48,'15'!$C$4:$AS$4,0))</f>
        <v>1088</v>
      </c>
      <c r="O175" s="332">
        <f>INDEX('15'!$C$3:$AS$240,MATCH($AN175,'15'!$C$3:$C$240,0),MATCH(O$48,'15'!$C$4:$AS$4,0))</f>
        <v>1088</v>
      </c>
      <c r="P175" s="332">
        <f>INDEX('15'!$C$3:$AS$240,MATCH($AN175,'15'!$C$3:$C$240,0),MATCH(P$48,'15'!$C$4:$AS$4,0))</f>
        <v>0</v>
      </c>
      <c r="Q175" s="332">
        <f>INDEX('15'!$C$3:$AS$240,MATCH($AN175,'15'!$C$3:$C$240,0),MATCH(Q$48,'15'!$C$4:$AS$4,0))</f>
        <v>0</v>
      </c>
      <c r="R175" s="332">
        <f>INDEX('15'!$C$3:$AS$240,MATCH($AN175,'15'!$C$3:$C$240,0),MATCH(R$48,'15'!$C$4:$AS$4,0))</f>
        <v>0</v>
      </c>
      <c r="S175" s="332">
        <f>INDEX('15'!$C$3:$AS$240,MATCH($AN175,'15'!$C$3:$C$240,0),MATCH(S$48,'15'!$C$4:$AS$4,0))</f>
        <v>0</v>
      </c>
      <c r="V175" s="337">
        <f>INDEX(ELC_TechsR_DHC!$C$3:$AM$138,MATCH($AL175,ELC_TechsR_DHC!$B$3:$B$138,0),MATCH(V$48,ELC_TechsR_DHC!$C$2:$AM$2,0))/7.45</f>
        <v>2.4</v>
      </c>
      <c r="W175" s="337">
        <f>INDEX(ELC_TechsR_DHC!$C$3:$AM$138,MATCH($AL175,ELC_TechsR_DHC!$B$3:$B$138,0),MATCH(W$48,ELC_TechsR_DHC!$C$2:$AM$2,0))/7.45</f>
        <v>6.5699999999999995E-2</v>
      </c>
      <c r="X175" s="337">
        <f>INDEX(ELC_TechsR_DHC!$C$3:$AM$138,MATCH($AL175,ELC_TechsR_DHC!$B$3:$B$138,0),MATCH(X$48,ELC_TechsR_DHC!$C$2:$AM$2,0))/7.45</f>
        <v>0.44444444444444431</v>
      </c>
      <c r="Y175" s="338">
        <f>INDEX(ELC_TechsR_DHC!$C$3:$AM$138,MATCH($AL175,ELC_TechsR_DHC!$B$3:$B$138,0),MATCH(Y$48,ELC_TechsR_DHC!$C$2:$AM$2,0))</f>
        <v>3.1536000000000002E-2</v>
      </c>
      <c r="Z175" s="335">
        <f>INDEX(ELC_TechsR_DHC!$C$3:$AM$138,MATCH($AL175,ELC_TechsR_DHC!$B$3:$B$138,0),MATCH($Z$48,ELC_TechsR_DHC!$C$2:$AM$2,0))</f>
        <v>0.97</v>
      </c>
      <c r="AB175" s="346">
        <v>1</v>
      </c>
      <c r="AC175"/>
      <c r="AD175"/>
      <c r="AE175"/>
      <c r="AF175"/>
      <c r="AG175"/>
      <c r="AH175"/>
      <c r="AJ175" s="350" t="s">
        <v>2224</v>
      </c>
      <c r="AL175" s="351" t="str">
        <f>AL174</f>
        <v>ECEXWPEDHCN1</v>
      </c>
      <c r="AN175" s="68" t="str">
        <f t="shared" si="8"/>
        <v>DE3GNR_ST_LIGN_EXT_E-40</v>
      </c>
    </row>
    <row r="176" spans="2:40" ht="12.75" customHeight="1">
      <c r="B176" s="332" t="str">
        <f>"ET"&amp;RIGHT(E176,3)&amp;RIGHT(C176,3)&amp;LEFT(C176,2)&amp;"2E"</f>
        <v>ETWST-33GN2E</v>
      </c>
      <c r="C176" s="333" t="s">
        <v>1211</v>
      </c>
      <c r="D176" s="340" t="s">
        <v>2221</v>
      </c>
      <c r="E176" s="346" t="str">
        <f>INDEX($C$51:$AP$133,MATCH($C176,$C$51:$C$133,0),3)</f>
        <v>ELCWST</v>
      </c>
      <c r="F176" s="340" t="s">
        <v>2219</v>
      </c>
      <c r="G176" s="334" t="s">
        <v>564</v>
      </c>
      <c r="H176" s="335">
        <f t="shared" si="12"/>
        <v>0.33</v>
      </c>
      <c r="I176" s="336" t="str">
        <f>IF(INDEX(ELC_TechsR_DHC!$C$3:$AM$138,MATCH($AL176,ELC_TechsR_DHC!$B$3:$B$138,0),MATCH(I$48,ELC_TechsR_DHC!$C$1:$Q$1,0)) &gt; 0, INDEX(ELC_TechsR_DHC!$C$3:$AM$138,MATCH($AL176,ELC_TechsR_DHC!$B$3:$B$138,0),MATCH(I$48,ELC_TechsR_DHC!$C$1:$Q$1,0)), "" )</f>
        <v/>
      </c>
      <c r="J176" s="336">
        <f>IF(INDEX(ELC_TechsR_DHC!$C$3:$AM$138,MATCH($AL176,ELC_TechsR_DHC!$B$3:$B$138,0),MATCH(J$48,ELC_TechsR_DHC!$C$1:$Q$1,0)) &gt; 0, INDEX(ELC_TechsR_DHC!$C$3:$AM$138,MATCH($AL176,ELC_TechsR_DHC!$B$3:$B$138,0),MATCH(J$48,ELC_TechsR_DHC!$C$1:$Q$1,0)), "" )</f>
        <v>3.3333333333333299</v>
      </c>
      <c r="K176" s="336">
        <f>IF(INDEX(ELC_TechsR_DHC!$C$3:$AM$138,MATCH($AL176,ELC_TechsR_DHC!$B$3:$B$138,0),MATCH(K$48,ELC_TechsR_DHC!$C$1:$Q$1,0)) &gt; 0, INDEX(ELC_TechsR_DHC!$C$3:$AM$138,MATCH($AL176,ELC_TechsR_DHC!$B$3:$B$138,0),MATCH(K$48,ELC_TechsR_DHC!$C$1:$Q$1,0)), "" )</f>
        <v>1</v>
      </c>
      <c r="L176" s="332">
        <f>INDEX('15'!$C$3:$AS$240,MATCH($AN176,'15'!$C$3:$C$240,0),MATCH(L$48,'15'!$C$4:$AS$4,0))</f>
        <v>582.1</v>
      </c>
      <c r="M176" s="332">
        <f>INDEX('15'!$C$3:$AS$240,MATCH($AN176,'15'!$C$3:$C$240,0),MATCH(M$48,'15'!$C$4:$AS$4,0))</f>
        <v>582.1</v>
      </c>
      <c r="N176" s="332">
        <f>INDEX('15'!$C$3:$AS$240,MATCH($AN176,'15'!$C$3:$C$240,0),MATCH(N$48,'15'!$C$4:$AS$4,0))</f>
        <v>570.1</v>
      </c>
      <c r="O176" s="332">
        <f>INDEX('15'!$C$3:$AS$240,MATCH($AN176,'15'!$C$3:$C$240,0),MATCH(O$48,'15'!$C$4:$AS$4,0))</f>
        <v>438.5</v>
      </c>
      <c r="P176" s="332">
        <f>INDEX('15'!$C$3:$AS$240,MATCH($AN176,'15'!$C$3:$C$240,0),MATCH(P$48,'15'!$C$4:$AS$4,0))</f>
        <v>157.5</v>
      </c>
      <c r="Q176" s="332">
        <f>INDEX('15'!$C$3:$AS$240,MATCH($AN176,'15'!$C$3:$C$240,0),MATCH(Q$48,'15'!$C$4:$AS$4,0))</f>
        <v>44</v>
      </c>
      <c r="R176" s="332">
        <f>INDEX('15'!$C$3:$AS$240,MATCH($AN176,'15'!$C$3:$C$240,0),MATCH(R$48,'15'!$C$4:$AS$4,0))</f>
        <v>0</v>
      </c>
      <c r="S176" s="332">
        <f>INDEX('15'!$C$3:$AS$240,MATCH($AN176,'15'!$C$3:$C$240,0),MATCH(S$48,'15'!$C$4:$AS$4,0))</f>
        <v>0</v>
      </c>
      <c r="V176" s="337">
        <f>INDEX(ELC_TechsR_DHC!$C$3:$AM$138,MATCH($AL176,ELC_TechsR_DHC!$B$3:$B$138,0),MATCH(V$48,ELC_TechsR_DHC!$C$2:$AM$2,0))/7.45</f>
        <v>9.2999999999999989</v>
      </c>
      <c r="W176" s="337">
        <f>INDEX(ELC_TechsR_DHC!$C$3:$AM$138,MATCH($AL176,ELC_TechsR_DHC!$B$3:$B$138,0),MATCH(W$48,ELC_TechsR_DHC!$C$2:$AM$2,0))/7.45</f>
        <v>0.30070000000000002</v>
      </c>
      <c r="X176" s="337">
        <f>INDEX(ELC_TechsR_DHC!$C$3:$AM$138,MATCH($AL176,ELC_TechsR_DHC!$B$3:$B$138,0),MATCH(X$48,ELC_TechsR_DHC!$C$2:$AM$2,0))/7.45</f>
        <v>6.9444444444444429</v>
      </c>
      <c r="Y176" s="338">
        <f>INDEX(ELC_TechsR_DHC!$C$3:$AM$138,MATCH($AL176,ELC_TechsR_DHC!$B$3:$B$138,0),MATCH(Y$48,ELC_TechsR_DHC!$C$2:$AM$2,0))</f>
        <v>3.1536000000000002E-2</v>
      </c>
      <c r="Z176" s="335">
        <f>INDEX(ELC_TechsR_DHC!$C$3:$AM$138,MATCH($AL176,ELC_TechsR_DHC!$B$3:$B$138,0),MATCH($Z$48,ELC_TechsR_DHC!$C$2:$AM$2,0))</f>
        <v>0.99</v>
      </c>
      <c r="AB176" s="340">
        <v>1</v>
      </c>
      <c r="AC176"/>
      <c r="AD176"/>
      <c r="AE176"/>
      <c r="AF176"/>
      <c r="AG176"/>
      <c r="AH176"/>
      <c r="AJ176" s="350" t="s">
        <v>2224</v>
      </c>
      <c r="AL176" s="351" t="str">
        <f t="shared" si="13"/>
        <v>ECEXWSTDHCN2</v>
      </c>
      <c r="AN176" s="68" t="str">
        <f t="shared" si="8"/>
        <v>DE3GNR_ST_MSW_BP_E-33</v>
      </c>
    </row>
    <row r="177" spans="1:43" ht="12.75" customHeight="1">
      <c r="B177" s="332" t="str">
        <f>"ER"&amp;RIGHT(E177,3)&amp;RIGHT(C177,3)&amp;LEFT(C177,2)&amp;"1E"</f>
        <v>ERWST-33GN1E</v>
      </c>
      <c r="C177" s="333" t="s">
        <v>1197</v>
      </c>
      <c r="D177" s="340" t="s">
        <v>2221</v>
      </c>
      <c r="E177" s="346" t="str">
        <f>INDEX($C$51:$AP$133,MATCH($C177,$C$51:$C$133,0),3)</f>
        <v>ELCWST</v>
      </c>
      <c r="F177" s="340" t="s">
        <v>2219</v>
      </c>
      <c r="G177" s="334" t="s">
        <v>564</v>
      </c>
      <c r="H177" s="335">
        <f t="shared" si="12"/>
        <v>0.33</v>
      </c>
      <c r="I177" s="336" t="str">
        <f>IF(INDEX(ELC_TechsR_DHC!$C$3:$AM$138,MATCH($AL177,ELC_TechsR_DHC!$B$3:$B$138,0),MATCH(I$48,ELC_TechsR_DHC!$C$1:$Q$1,0)) &gt; 0, INDEX(ELC_TechsR_DHC!$C$3:$AM$138,MATCH($AL177,ELC_TechsR_DHC!$B$3:$B$138,0),MATCH(I$48,ELC_TechsR_DHC!$C$1:$Q$1,0)), "" )</f>
        <v/>
      </c>
      <c r="J177" s="336">
        <f>IF(INDEX(ELC_TechsR_DHC!$C$3:$AM$138,MATCH($AL177,ELC_TechsR_DHC!$B$3:$B$138,0),MATCH(J$48,ELC_TechsR_DHC!$C$1:$Q$1,0)) &gt; 0, INDEX(ELC_TechsR_DHC!$C$3:$AM$138,MATCH($AL177,ELC_TechsR_DHC!$B$3:$B$138,0),MATCH(J$48,ELC_TechsR_DHC!$C$1:$Q$1,0)), "" )</f>
        <v>3.3333333333333299</v>
      </c>
      <c r="K177" s="336">
        <f>IF(INDEX(ELC_TechsR_DHC!$C$3:$AM$138,MATCH($AL177,ELC_TechsR_DHC!$B$3:$B$138,0),MATCH(K$48,ELC_TechsR_DHC!$C$1:$Q$1,0)) &gt; 0, INDEX(ELC_TechsR_DHC!$C$3:$AM$138,MATCH($AL177,ELC_TechsR_DHC!$B$3:$B$138,0),MATCH(K$48,ELC_TechsR_DHC!$C$1:$Q$1,0)), "" )</f>
        <v>1</v>
      </c>
      <c r="L177" s="332">
        <f>INDEX('15'!$C$3:$AS$240,MATCH($AN177,'15'!$C$3:$C$240,0),MATCH(L$48,'15'!$C$4:$AS$4,0))</f>
        <v>172.8</v>
      </c>
      <c r="M177" s="332">
        <f>INDEX('15'!$C$3:$AS$240,MATCH($AN177,'15'!$C$3:$C$240,0),MATCH(M$48,'15'!$C$4:$AS$4,0))</f>
        <v>172.8</v>
      </c>
      <c r="N177" s="332">
        <f>INDEX('15'!$C$3:$AS$240,MATCH($AN177,'15'!$C$3:$C$240,0),MATCH(N$48,'15'!$C$4:$AS$4,0))</f>
        <v>190.8</v>
      </c>
      <c r="O177" s="332">
        <f>INDEX('15'!$C$3:$AS$240,MATCH($AN177,'15'!$C$3:$C$240,0),MATCH(O$48,'15'!$C$4:$AS$4,0))</f>
        <v>153.30000000000001</v>
      </c>
      <c r="P177" s="332">
        <f>INDEX('15'!$C$3:$AS$240,MATCH($AN177,'15'!$C$3:$C$240,0),MATCH(P$48,'15'!$C$4:$AS$4,0))</f>
        <v>90.6</v>
      </c>
      <c r="Q177" s="332">
        <f>INDEX('15'!$C$3:$AS$240,MATCH($AN177,'15'!$C$3:$C$240,0),MATCH(Q$48,'15'!$C$4:$AS$4,0))</f>
        <v>18</v>
      </c>
      <c r="R177" s="332">
        <f>INDEX('15'!$C$3:$AS$240,MATCH($AN177,'15'!$C$3:$C$240,0),MATCH(R$48,'15'!$C$4:$AS$4,0))</f>
        <v>18</v>
      </c>
      <c r="S177" s="332">
        <f>INDEX('15'!$C$3:$AS$240,MATCH($AN177,'15'!$C$3:$C$240,0),MATCH(S$48,'15'!$C$4:$AS$4,0))</f>
        <v>0</v>
      </c>
      <c r="V177" s="337">
        <f>INDEX(ELC_TechsR_DHC!$C$3:$AM$138,MATCH($AL177,ELC_TechsR_DHC!$B$3:$B$138,0),MATCH(V$48,ELC_TechsR_DHC!$C$2:$AM$2,0))/7.45</f>
        <v>9.2999999999999989</v>
      </c>
      <c r="W177" s="337">
        <f>INDEX(ELC_TechsR_DHC!$C$3:$AM$138,MATCH($AL177,ELC_TechsR_DHC!$B$3:$B$138,0),MATCH(W$48,ELC_TechsR_DHC!$C$2:$AM$2,0))/7.45</f>
        <v>0.30070000000000002</v>
      </c>
      <c r="X177" s="337">
        <f>INDEX(ELC_TechsR_DHC!$C$3:$AM$138,MATCH($AL177,ELC_TechsR_DHC!$B$3:$B$138,0),MATCH(X$48,ELC_TechsR_DHC!$C$2:$AM$2,0))/7.45</f>
        <v>6.9444444444444429</v>
      </c>
      <c r="Y177" s="338">
        <f>INDEX(ELC_TechsR_DHC!$C$3:$AM$138,MATCH($AL177,ELC_TechsR_DHC!$B$3:$B$138,0),MATCH(Y$48,ELC_TechsR_DHC!$C$2:$AM$2,0))</f>
        <v>3.1536000000000002E-2</v>
      </c>
      <c r="Z177" s="335">
        <f>INDEX(ELC_TechsR_DHC!$C$3:$AM$138,MATCH($AL177,ELC_TechsR_DHC!$B$3:$B$138,0),MATCH($Z$48,ELC_TechsR_DHC!$C$2:$AM$2,0))</f>
        <v>0.99</v>
      </c>
      <c r="AB177" s="340">
        <v>1</v>
      </c>
      <c r="AC177"/>
      <c r="AD177"/>
      <c r="AE177"/>
      <c r="AF177"/>
      <c r="AG177"/>
      <c r="AH177"/>
      <c r="AJ177" s="350" t="s">
        <v>2224</v>
      </c>
      <c r="AL177" s="351" t="str">
        <f t="shared" si="13"/>
        <v>ECEXWSTDHCN2</v>
      </c>
      <c r="AN177" s="68" t="str">
        <f t="shared" si="8"/>
        <v>DE3GNR_ST_MSW_CND_E-33</v>
      </c>
    </row>
    <row r="178" spans="1:43" ht="12.75" customHeight="1">
      <c r="B178" s="332" t="str">
        <f>"ET"&amp;RIGHT(E178,3)&amp;RIGHT(C178,3)&amp;LEFT(C178,2)&amp;"1E"</f>
        <v>ETSNG-33GN1E</v>
      </c>
      <c r="C178" s="333" t="s">
        <v>1188</v>
      </c>
      <c r="D178" s="340" t="s">
        <v>2221</v>
      </c>
      <c r="E178" s="346" t="s">
        <v>2207</v>
      </c>
      <c r="F178" s="340" t="s">
        <v>2219</v>
      </c>
      <c r="G178" s="334" t="s">
        <v>564</v>
      </c>
      <c r="H178" s="335">
        <f t="shared" si="12"/>
        <v>0.33</v>
      </c>
      <c r="I178" s="336">
        <f>IF(INDEX(ELC_TechsR_DHC!$C$3:$AM$138,MATCH($AL178,ELC_TechsR_DHC!$B$3:$B$138,0),MATCH(I$48,ELC_TechsR_DHC!$C$1:$Q$1,0)) &gt; 0, INDEX(ELC_TechsR_DHC!$C$3:$AM$138,MATCH($AL178,ELC_TechsR_DHC!$B$3:$B$138,0),MATCH(I$48,ELC_TechsR_DHC!$C$1:$Q$1,0)), "" )</f>
        <v>1.0526315789473699</v>
      </c>
      <c r="J178" s="336" t="str">
        <f>IF(INDEX(ELC_TechsR_DHC!$C$3:$AM$138,MATCH($AL178,ELC_TechsR_DHC!$B$3:$B$138,0),MATCH(J$48,ELC_TechsR_DHC!$C$1:$Q$1,0)) &gt; 0, INDEX(ELC_TechsR_DHC!$C$3:$AM$138,MATCH($AL178,ELC_TechsR_DHC!$B$3:$B$138,0),MATCH(J$48,ELC_TechsR_DHC!$C$1:$Q$1,0)), "" )</f>
        <v/>
      </c>
      <c r="K178" s="336" t="str">
        <f>IF(INDEX(ELC_TechsR_DHC!$C$3:$AM$138,MATCH($AL178,ELC_TechsR_DHC!$B$3:$B$138,0),MATCH(K$48,ELC_TechsR_DHC!$C$1:$Q$1,0)) &gt; 0, INDEX(ELC_TechsR_DHC!$C$3:$AM$138,MATCH($AL178,ELC_TechsR_DHC!$B$3:$B$138,0),MATCH(K$48,ELC_TechsR_DHC!$C$1:$Q$1,0)), "" )</f>
        <v/>
      </c>
      <c r="L178" s="332">
        <f>INDEX('15'!$C$3:$AS$240,MATCH($AN178,'15'!$C$3:$C$240,0),MATCH(L$48,'15'!$C$4:$AS$4,0))</f>
        <v>194.9</v>
      </c>
      <c r="M178" s="332">
        <f>INDEX('15'!$C$3:$AS$240,MATCH($AN178,'15'!$C$3:$C$240,0),MATCH(M$48,'15'!$C$4:$AS$4,0))</f>
        <v>194.9</v>
      </c>
      <c r="N178" s="332">
        <f>INDEX('15'!$C$3:$AS$240,MATCH($AN178,'15'!$C$3:$C$240,0),MATCH(N$48,'15'!$C$4:$AS$4,0))</f>
        <v>194.9</v>
      </c>
      <c r="O178" s="332">
        <f>INDEX('15'!$C$3:$AS$240,MATCH($AN178,'15'!$C$3:$C$240,0),MATCH(O$48,'15'!$C$4:$AS$4,0))</f>
        <v>172.8</v>
      </c>
      <c r="P178" s="332">
        <f>INDEX('15'!$C$3:$AS$240,MATCH($AN178,'15'!$C$3:$C$240,0),MATCH(P$48,'15'!$C$4:$AS$4,0))</f>
        <v>0</v>
      </c>
      <c r="Q178" s="332">
        <f>INDEX('15'!$C$3:$AS$240,MATCH($AN178,'15'!$C$3:$C$240,0),MATCH(Q$48,'15'!$C$4:$AS$4,0))</f>
        <v>0</v>
      </c>
      <c r="R178" s="332">
        <f>INDEX('15'!$C$3:$AS$240,MATCH($AN178,'15'!$C$3:$C$240,0),MATCH(R$48,'15'!$C$4:$AS$4,0))</f>
        <v>0</v>
      </c>
      <c r="S178" s="332">
        <f>INDEX('15'!$C$3:$AS$240,MATCH($AN178,'15'!$C$3:$C$240,0),MATCH(S$48,'15'!$C$4:$AS$4,0))</f>
        <v>0</v>
      </c>
      <c r="V178" s="337">
        <f>INDEX(ELC_TechsR_DHC!$C$3:$AM$138,MATCH($AL178,ELC_TechsR_DHC!$B$3:$B$138,0),MATCH(V$48,ELC_TechsR_DHC!$C$2:$AM$2,0))/7.45</f>
        <v>0.6</v>
      </c>
      <c r="W178" s="337">
        <f>INDEX(ELC_TechsR_DHC!$C$3:$AM$138,MATCH($AL178,ELC_TechsR_DHC!$B$3:$B$138,0),MATCH(W$48,ELC_TechsR_DHC!$C$2:$AM$2,0))/7.45</f>
        <v>1.9999999999999997E-2</v>
      </c>
      <c r="X178" s="337">
        <f>INDEX(ELC_TechsR_DHC!$C$3:$AM$138,MATCH($AL178,ELC_TechsR_DHC!$B$3:$B$138,0),MATCH(X$48,ELC_TechsR_DHC!$C$2:$AM$2,0))/7.45</f>
        <v>1.25</v>
      </c>
      <c r="Y178" s="338">
        <f>INDEX(ELC_TechsR_DHC!$C$3:$AM$138,MATCH($AL178,ELC_TechsR_DHC!$B$3:$B$138,0),MATCH(Y$48,ELC_TechsR_DHC!$C$2:$AM$2,0))</f>
        <v>3.1536000000000002E-2</v>
      </c>
      <c r="Z178" s="335">
        <f>INDEX(ELC_TechsR_DHC!$C$3:$AM$138,MATCH($AL178,ELC_TechsR_DHC!$B$3:$B$138,0),MATCH($Z$48,ELC_TechsR_DHC!$C$2:$AM$2,0))</f>
        <v>0.98</v>
      </c>
      <c r="AB178" s="346">
        <v>1</v>
      </c>
      <c r="AC178"/>
      <c r="AD178"/>
      <c r="AE178"/>
      <c r="AF178"/>
      <c r="AG178"/>
      <c r="AH178"/>
      <c r="AJ178" s="350" t="s">
        <v>2224</v>
      </c>
      <c r="AL178" s="351" t="str">
        <f>AL179</f>
        <v>ECBPNGADHCN3</v>
      </c>
      <c r="AN178" s="68" t="str">
        <f t="shared" si="8"/>
        <v>DE3GNR_ST_NGAS_BP_E-33</v>
      </c>
    </row>
    <row r="179" spans="1:43" ht="12.75" customHeight="1">
      <c r="B179" s="332" t="str">
        <f>"ET"&amp;RIGHT(E179,3)&amp;RIGHT(C179,3)&amp;LEFT(C179,2)&amp;"1E"</f>
        <v>ETSNG-38GN1E</v>
      </c>
      <c r="C179" s="333" t="s">
        <v>1186</v>
      </c>
      <c r="D179" s="340" t="s">
        <v>2221</v>
      </c>
      <c r="E179" s="346" t="s">
        <v>2207</v>
      </c>
      <c r="F179" s="340" t="s">
        <v>2219</v>
      </c>
      <c r="G179" s="334" t="s">
        <v>564</v>
      </c>
      <c r="H179" s="335">
        <f t="shared" si="12"/>
        <v>0.38</v>
      </c>
      <c r="I179" s="336">
        <f>IF(INDEX(ELC_TechsR_DHC!$C$3:$AM$138,MATCH($AL179,ELC_TechsR_DHC!$B$3:$B$138,0),MATCH(I$48,ELC_TechsR_DHC!$C$1:$Q$1,0)) &gt; 0, INDEX(ELC_TechsR_DHC!$C$3:$AM$138,MATCH($AL179,ELC_TechsR_DHC!$B$3:$B$138,0),MATCH(I$48,ELC_TechsR_DHC!$C$1:$Q$1,0)), "" )</f>
        <v>1.0526315789473699</v>
      </c>
      <c r="J179" s="336" t="str">
        <f>IF(INDEX(ELC_TechsR_DHC!$C$3:$AM$138,MATCH($AL179,ELC_TechsR_DHC!$B$3:$B$138,0),MATCH(J$48,ELC_TechsR_DHC!$C$1:$Q$1,0)) &gt; 0, INDEX(ELC_TechsR_DHC!$C$3:$AM$138,MATCH($AL179,ELC_TechsR_DHC!$B$3:$B$138,0),MATCH(J$48,ELC_TechsR_DHC!$C$1:$Q$1,0)), "" )</f>
        <v/>
      </c>
      <c r="K179" s="336" t="str">
        <f>IF(INDEX(ELC_TechsR_DHC!$C$3:$AM$138,MATCH($AL179,ELC_TechsR_DHC!$B$3:$B$138,0),MATCH(K$48,ELC_TechsR_DHC!$C$1:$Q$1,0)) &gt; 0, INDEX(ELC_TechsR_DHC!$C$3:$AM$138,MATCH($AL179,ELC_TechsR_DHC!$B$3:$B$138,0),MATCH(K$48,ELC_TechsR_DHC!$C$1:$Q$1,0)), "" )</f>
        <v/>
      </c>
      <c r="L179" s="332">
        <f>INDEX('15'!$C$3:$AS$240,MATCH($AN179,'15'!$C$3:$C$240,0),MATCH(L$48,'15'!$C$4:$AS$4,0))</f>
        <v>738.5</v>
      </c>
      <c r="M179" s="332">
        <f>INDEX('15'!$C$3:$AS$240,MATCH($AN179,'15'!$C$3:$C$240,0),MATCH(M$48,'15'!$C$4:$AS$4,0))</f>
        <v>917.8</v>
      </c>
      <c r="N179" s="332">
        <f>INDEX('15'!$C$3:$AS$240,MATCH($AN179,'15'!$C$3:$C$240,0),MATCH(N$48,'15'!$C$4:$AS$4,0))</f>
        <v>909.4</v>
      </c>
      <c r="O179" s="332">
        <f>INDEX('15'!$C$3:$AS$240,MATCH($AN179,'15'!$C$3:$C$240,0),MATCH(O$48,'15'!$C$4:$AS$4,0))</f>
        <v>842.3</v>
      </c>
      <c r="P179" s="332">
        <f>INDEX('15'!$C$3:$AS$240,MATCH($AN179,'15'!$C$3:$C$240,0),MATCH(P$48,'15'!$C$4:$AS$4,0))</f>
        <v>471.7</v>
      </c>
      <c r="Q179" s="332">
        <f>INDEX('15'!$C$3:$AS$240,MATCH($AN179,'15'!$C$3:$C$240,0),MATCH(Q$48,'15'!$C$4:$AS$4,0))</f>
        <v>334.8</v>
      </c>
      <c r="R179" s="332">
        <f>INDEX('15'!$C$3:$AS$240,MATCH($AN179,'15'!$C$3:$C$240,0),MATCH(R$48,'15'!$C$4:$AS$4,0))</f>
        <v>308.10000000000002</v>
      </c>
      <c r="S179" s="332">
        <f>INDEX('15'!$C$3:$AS$240,MATCH($AN179,'15'!$C$3:$C$240,0),MATCH(S$48,'15'!$C$4:$AS$4,0))</f>
        <v>0</v>
      </c>
      <c r="V179" s="337">
        <f>INDEX(ELC_TechsR_DHC!$C$3:$AM$138,MATCH($AL179,ELC_TechsR_DHC!$B$3:$B$138,0),MATCH(V$48,ELC_TechsR_DHC!$C$2:$AM$2,0))/7.45</f>
        <v>0.6</v>
      </c>
      <c r="W179" s="337">
        <f>INDEX(ELC_TechsR_DHC!$C$3:$AM$138,MATCH($AL179,ELC_TechsR_DHC!$B$3:$B$138,0),MATCH(W$48,ELC_TechsR_DHC!$C$2:$AM$2,0))/7.45</f>
        <v>1.9999999999999997E-2</v>
      </c>
      <c r="X179" s="337">
        <f>INDEX(ELC_TechsR_DHC!$C$3:$AM$138,MATCH($AL179,ELC_TechsR_DHC!$B$3:$B$138,0),MATCH(X$48,ELC_TechsR_DHC!$C$2:$AM$2,0))/7.45</f>
        <v>1.25</v>
      </c>
      <c r="Y179" s="338">
        <f>INDEX(ELC_TechsR_DHC!$C$3:$AM$138,MATCH($AL179,ELC_TechsR_DHC!$B$3:$B$138,0),MATCH(Y$48,ELC_TechsR_DHC!$C$2:$AM$2,0))</f>
        <v>3.1536000000000002E-2</v>
      </c>
      <c r="Z179" s="335">
        <f>INDEX(ELC_TechsR_DHC!$C$3:$AM$138,MATCH($AL179,ELC_TechsR_DHC!$B$3:$B$138,0),MATCH($Z$48,ELC_TechsR_DHC!$C$2:$AM$2,0))</f>
        <v>0.98</v>
      </c>
      <c r="AB179" s="340">
        <v>1</v>
      </c>
      <c r="AC179"/>
      <c r="AD179"/>
      <c r="AE179"/>
      <c r="AF179"/>
      <c r="AG179"/>
      <c r="AH179"/>
      <c r="AJ179" s="350" t="s">
        <v>2224</v>
      </c>
      <c r="AL179" s="351" t="str">
        <f t="shared" si="13"/>
        <v>ECBPNGADHCN3</v>
      </c>
      <c r="AN179" s="68" t="str">
        <f t="shared" si="8"/>
        <v>DE3GNR_ST_NGAS_BP_E-38</v>
      </c>
    </row>
    <row r="180" spans="1:43" ht="12.75" customHeight="1">
      <c r="B180" s="332" t="str">
        <f>"ET"&amp;RIGHT(E180,3)&amp;RIGHT(C180,3)&amp;LEFT(C180,2)&amp;"1E"</f>
        <v>ETSNG-36GN1E</v>
      </c>
      <c r="C180" s="333" t="s">
        <v>1182</v>
      </c>
      <c r="D180" s="340" t="s">
        <v>2221</v>
      </c>
      <c r="E180" s="346" t="s">
        <v>2207</v>
      </c>
      <c r="F180" s="340" t="s">
        <v>2219</v>
      </c>
      <c r="G180" s="334" t="s">
        <v>564</v>
      </c>
      <c r="H180" s="335">
        <f t="shared" si="12"/>
        <v>0.36</v>
      </c>
      <c r="I180" s="336">
        <f>IF(INDEX(ELC_TechsR_DHC!$C$3:$AM$138,MATCH($AL180,ELC_TechsR_DHC!$B$3:$B$138,0),MATCH(I$48,ELC_TechsR_DHC!$C$1:$Q$1,0)) &gt; 0, INDEX(ELC_TechsR_DHC!$C$3:$AM$138,MATCH($AL180,ELC_TechsR_DHC!$B$3:$B$138,0),MATCH(I$48,ELC_TechsR_DHC!$C$1:$Q$1,0)), "" )</f>
        <v>1.0526315789473699</v>
      </c>
      <c r="J180" s="336" t="str">
        <f>IF(INDEX(ELC_TechsR_DHC!$C$3:$AM$138,MATCH($AL180,ELC_TechsR_DHC!$B$3:$B$138,0),MATCH(J$48,ELC_TechsR_DHC!$C$1:$Q$1,0)) &gt; 0, INDEX(ELC_TechsR_DHC!$C$3:$AM$138,MATCH($AL180,ELC_TechsR_DHC!$B$3:$B$138,0),MATCH(J$48,ELC_TechsR_DHC!$C$1:$Q$1,0)), "" )</f>
        <v/>
      </c>
      <c r="K180" s="336" t="str">
        <f>IF(INDEX(ELC_TechsR_DHC!$C$3:$AM$138,MATCH($AL180,ELC_TechsR_DHC!$B$3:$B$138,0),MATCH(K$48,ELC_TechsR_DHC!$C$1:$Q$1,0)) &gt; 0, INDEX(ELC_TechsR_DHC!$C$3:$AM$138,MATCH($AL180,ELC_TechsR_DHC!$B$3:$B$138,0),MATCH(K$48,ELC_TechsR_DHC!$C$1:$Q$1,0)), "" )</f>
        <v/>
      </c>
      <c r="L180" s="332">
        <f>INDEX('15'!$C$3:$AS$240,MATCH($AN180,'15'!$C$3:$C$240,0),MATCH(L$48,'15'!$C$4:$AS$4,0))</f>
        <v>2126</v>
      </c>
      <c r="M180" s="332">
        <f>INDEX('15'!$C$3:$AS$240,MATCH($AN180,'15'!$C$3:$C$240,0),MATCH(M$48,'15'!$C$4:$AS$4,0))</f>
        <v>2126</v>
      </c>
      <c r="N180" s="332">
        <f>INDEX('15'!$C$3:$AS$240,MATCH($AN180,'15'!$C$3:$C$240,0),MATCH(N$48,'15'!$C$4:$AS$4,0))</f>
        <v>2126</v>
      </c>
      <c r="O180" s="332">
        <f>INDEX('15'!$C$3:$AS$240,MATCH($AN180,'15'!$C$3:$C$240,0),MATCH(O$48,'15'!$C$4:$AS$4,0))</f>
        <v>2126</v>
      </c>
      <c r="P180" s="332">
        <f>INDEX('15'!$C$3:$AS$240,MATCH($AN180,'15'!$C$3:$C$240,0),MATCH(P$48,'15'!$C$4:$AS$4,0))</f>
        <v>0</v>
      </c>
      <c r="Q180" s="332">
        <f>INDEX('15'!$C$3:$AS$240,MATCH($AN180,'15'!$C$3:$C$240,0),MATCH(Q$48,'15'!$C$4:$AS$4,0))</f>
        <v>0</v>
      </c>
      <c r="R180" s="332">
        <f>INDEX('15'!$C$3:$AS$240,MATCH($AN180,'15'!$C$3:$C$240,0),MATCH(R$48,'15'!$C$4:$AS$4,0))</f>
        <v>0</v>
      </c>
      <c r="S180" s="332">
        <f>INDEX('15'!$C$3:$AS$240,MATCH($AN180,'15'!$C$3:$C$240,0),MATCH(S$48,'15'!$C$4:$AS$4,0))</f>
        <v>0</v>
      </c>
      <c r="V180" s="337">
        <f>INDEX(ELC_TechsR_DHC!$C$3:$AM$138,MATCH($AL180,ELC_TechsR_DHC!$B$3:$B$138,0),MATCH(V$48,ELC_TechsR_DHC!$C$2:$AM$2,0))/7.45</f>
        <v>0.6</v>
      </c>
      <c r="W180" s="337">
        <f>INDEX(ELC_TechsR_DHC!$C$3:$AM$138,MATCH($AL180,ELC_TechsR_DHC!$B$3:$B$138,0),MATCH(W$48,ELC_TechsR_DHC!$C$2:$AM$2,0))/7.45</f>
        <v>1.9999999999999997E-2</v>
      </c>
      <c r="X180" s="337">
        <f>INDEX(ELC_TechsR_DHC!$C$3:$AM$138,MATCH($AL180,ELC_TechsR_DHC!$B$3:$B$138,0),MATCH(X$48,ELC_TechsR_DHC!$C$2:$AM$2,0))/7.45</f>
        <v>1.25</v>
      </c>
      <c r="Y180" s="338">
        <f>INDEX(ELC_TechsR_DHC!$C$3:$AM$138,MATCH($AL180,ELC_TechsR_DHC!$B$3:$B$138,0),MATCH(Y$48,ELC_TechsR_DHC!$C$2:$AM$2,0))</f>
        <v>3.1536000000000002E-2</v>
      </c>
      <c r="Z180" s="335">
        <f>INDEX(ELC_TechsR_DHC!$C$3:$AM$138,MATCH($AL180,ELC_TechsR_DHC!$B$3:$B$138,0),MATCH($Z$48,ELC_TechsR_DHC!$C$2:$AM$2,0))</f>
        <v>0.98</v>
      </c>
      <c r="AB180" s="340">
        <v>1</v>
      </c>
      <c r="AC180"/>
      <c r="AD180"/>
      <c r="AE180"/>
      <c r="AF180"/>
      <c r="AG180"/>
      <c r="AH180"/>
      <c r="AJ180" s="350" t="s">
        <v>2224</v>
      </c>
      <c r="AL180" s="351" t="str">
        <f>AL179</f>
        <v>ECBPNGADHCN3</v>
      </c>
      <c r="AN180" s="68" t="str">
        <f t="shared" si="8"/>
        <v>DE3GNR_ST_NGAS_CND_E-36</v>
      </c>
    </row>
    <row r="181" spans="1:43" ht="12.75" customHeight="1">
      <c r="B181" s="332" t="str">
        <f>"ET"&amp;RIGHT(E181,3)&amp;RIGHT(C181,3)&amp;LEFT(C181,2)&amp;"2E"</f>
        <v>ETSNG-40GN2E</v>
      </c>
      <c r="C181" s="333" t="s">
        <v>1179</v>
      </c>
      <c r="D181" s="340" t="s">
        <v>2221</v>
      </c>
      <c r="E181" s="346" t="s">
        <v>2207</v>
      </c>
      <c r="F181" s="340" t="s">
        <v>2219</v>
      </c>
      <c r="G181" s="334" t="s">
        <v>564</v>
      </c>
      <c r="H181" s="335">
        <f t="shared" si="12"/>
        <v>0.4</v>
      </c>
      <c r="I181" s="336">
        <f>IF(INDEX(ELC_TechsR_DHC!$C$3:$AM$138,MATCH($AL181,ELC_TechsR_DHC!$B$3:$B$138,0),MATCH(I$48,ELC_TechsR_DHC!$C$1:$Q$1,0)) &gt; 0, INDEX(ELC_TechsR_DHC!$C$3:$AM$138,MATCH($AL181,ELC_TechsR_DHC!$B$3:$B$138,0),MATCH(I$48,ELC_TechsR_DHC!$C$1:$Q$1,0)), "" )</f>
        <v>1.0526315789473699</v>
      </c>
      <c r="J181" s="336" t="str">
        <f>IF(INDEX(ELC_TechsR_DHC!$C$3:$AM$138,MATCH($AL181,ELC_TechsR_DHC!$B$3:$B$138,0),MATCH(J$48,ELC_TechsR_DHC!$C$1:$Q$1,0)) &gt; 0, INDEX(ELC_TechsR_DHC!$C$3:$AM$138,MATCH($AL181,ELC_TechsR_DHC!$B$3:$B$138,0),MATCH(J$48,ELC_TechsR_DHC!$C$1:$Q$1,0)), "" )</f>
        <v/>
      </c>
      <c r="K181" s="336" t="str">
        <f>IF(INDEX(ELC_TechsR_DHC!$C$3:$AM$138,MATCH($AL181,ELC_TechsR_DHC!$B$3:$B$138,0),MATCH(K$48,ELC_TechsR_DHC!$C$1:$Q$1,0)) &gt; 0, INDEX(ELC_TechsR_DHC!$C$3:$AM$138,MATCH($AL181,ELC_TechsR_DHC!$B$3:$B$138,0),MATCH(K$48,ELC_TechsR_DHC!$C$1:$Q$1,0)), "" )</f>
        <v/>
      </c>
      <c r="L181" s="332">
        <f>INDEX('15'!$C$3:$AS$240,MATCH($AN181,'15'!$C$3:$C$240,0),MATCH(L$48,'15'!$C$4:$AS$4,0))</f>
        <v>14</v>
      </c>
      <c r="M181" s="332">
        <f>INDEX('15'!$C$3:$AS$240,MATCH($AN181,'15'!$C$3:$C$240,0),MATCH(M$48,'15'!$C$4:$AS$4,0))</f>
        <v>14</v>
      </c>
      <c r="N181" s="332">
        <f>INDEX('15'!$C$3:$AS$240,MATCH($AN181,'15'!$C$3:$C$240,0),MATCH(N$48,'15'!$C$4:$AS$4,0))</f>
        <v>14</v>
      </c>
      <c r="O181" s="332">
        <f>INDEX('15'!$C$3:$AS$240,MATCH($AN181,'15'!$C$3:$C$240,0),MATCH(O$48,'15'!$C$4:$AS$4,0))</f>
        <v>14</v>
      </c>
      <c r="P181" s="332">
        <f>INDEX('15'!$C$3:$AS$240,MATCH($AN181,'15'!$C$3:$C$240,0),MATCH(P$48,'15'!$C$4:$AS$4,0))</f>
        <v>14</v>
      </c>
      <c r="Q181" s="332">
        <f>INDEX('15'!$C$3:$AS$240,MATCH($AN181,'15'!$C$3:$C$240,0),MATCH(Q$48,'15'!$C$4:$AS$4,0))</f>
        <v>14</v>
      </c>
      <c r="R181" s="332">
        <f>INDEX('15'!$C$3:$AS$240,MATCH($AN181,'15'!$C$3:$C$240,0),MATCH(R$48,'15'!$C$4:$AS$4,0))</f>
        <v>14</v>
      </c>
      <c r="S181" s="332">
        <f>INDEX('15'!$C$3:$AS$240,MATCH($AN181,'15'!$C$3:$C$240,0),MATCH(S$48,'15'!$C$4:$AS$4,0))</f>
        <v>0</v>
      </c>
      <c r="V181" s="337">
        <f>INDEX(ELC_TechsR_DHC!$C$3:$AM$138,MATCH($AL181,ELC_TechsR_DHC!$B$3:$B$138,0),MATCH(V$48,ELC_TechsR_DHC!$C$2:$AM$2,0))/7.45</f>
        <v>0.6</v>
      </c>
      <c r="W181" s="337">
        <f>INDEX(ELC_TechsR_DHC!$C$3:$AM$138,MATCH($AL181,ELC_TechsR_DHC!$B$3:$B$138,0),MATCH(W$48,ELC_TechsR_DHC!$C$2:$AM$2,0))/7.45</f>
        <v>1.9999999999999997E-2</v>
      </c>
      <c r="X181" s="337">
        <f>INDEX(ELC_TechsR_DHC!$C$3:$AM$138,MATCH($AL181,ELC_TechsR_DHC!$B$3:$B$138,0),MATCH(X$48,ELC_TechsR_DHC!$C$2:$AM$2,0))/7.45</f>
        <v>1.25</v>
      </c>
      <c r="Y181" s="338">
        <f>INDEX(ELC_TechsR_DHC!$C$3:$AM$138,MATCH($AL181,ELC_TechsR_DHC!$B$3:$B$138,0),MATCH(Y$48,ELC_TechsR_DHC!$C$2:$AM$2,0))</f>
        <v>3.1536000000000002E-2</v>
      </c>
      <c r="Z181" s="335">
        <f>INDEX(ELC_TechsR_DHC!$C$3:$AM$138,MATCH($AL181,ELC_TechsR_DHC!$B$3:$B$138,0),MATCH($Z$48,ELC_TechsR_DHC!$C$2:$AM$2,0))</f>
        <v>0.98</v>
      </c>
      <c r="AB181" s="346">
        <v>1</v>
      </c>
      <c r="AC181"/>
      <c r="AD181"/>
      <c r="AE181"/>
      <c r="AF181"/>
      <c r="AG181"/>
      <c r="AH181"/>
      <c r="AJ181" s="350" t="s">
        <v>2224</v>
      </c>
      <c r="AL181" s="351" t="str">
        <f>AL180</f>
        <v>ECBPNGADHCN3</v>
      </c>
      <c r="AN181" s="68" t="str">
        <f t="shared" ref="AN181:AN186" si="14">D181&amp;C181</f>
        <v>DE3GNR_ST_NGAS_CND_E-40</v>
      </c>
    </row>
    <row r="182" spans="1:43" ht="12.75" customHeight="1">
      <c r="B182" s="332" t="str">
        <f>"ET"&amp;RIGHT(E182,3)&amp;RIGHT(C182,3)&amp;LEFT(C182,2)&amp;"1E"</f>
        <v>ETSNG-36GN1E</v>
      </c>
      <c r="C182" s="333" t="s">
        <v>1174</v>
      </c>
      <c r="D182" s="340" t="s">
        <v>2221</v>
      </c>
      <c r="E182" s="346" t="s">
        <v>2207</v>
      </c>
      <c r="F182" s="340" t="s">
        <v>2219</v>
      </c>
      <c r="G182" s="334" t="s">
        <v>564</v>
      </c>
      <c r="H182" s="335">
        <f t="shared" si="12"/>
        <v>0.36</v>
      </c>
      <c r="I182" s="336">
        <f>IF(INDEX(ELC_TechsR_DHC!$C$3:$AM$138,MATCH($AL182,ELC_TechsR_DHC!$B$3:$B$138,0),MATCH(I$48,ELC_TechsR_DHC!$C$1:$Q$1,0)) &gt; 0, INDEX(ELC_TechsR_DHC!$C$3:$AM$138,MATCH($AL182,ELC_TechsR_DHC!$B$3:$B$138,0),MATCH(I$48,ELC_TechsR_DHC!$C$1:$Q$1,0)), "" )</f>
        <v>1.0526315789473699</v>
      </c>
      <c r="J182" s="336" t="str">
        <f>IF(INDEX(ELC_TechsR_DHC!$C$3:$AM$138,MATCH($AL182,ELC_TechsR_DHC!$B$3:$B$138,0),MATCH(J$48,ELC_TechsR_DHC!$C$1:$Q$1,0)) &gt; 0, INDEX(ELC_TechsR_DHC!$C$3:$AM$138,MATCH($AL182,ELC_TechsR_DHC!$B$3:$B$138,0),MATCH(J$48,ELC_TechsR_DHC!$C$1:$Q$1,0)), "" )</f>
        <v/>
      </c>
      <c r="K182" s="336" t="str">
        <f>IF(INDEX(ELC_TechsR_DHC!$C$3:$AM$138,MATCH($AL182,ELC_TechsR_DHC!$B$3:$B$138,0),MATCH(K$48,ELC_TechsR_DHC!$C$1:$Q$1,0)) &gt; 0, INDEX(ELC_TechsR_DHC!$C$3:$AM$138,MATCH($AL182,ELC_TechsR_DHC!$B$3:$B$138,0),MATCH(K$48,ELC_TechsR_DHC!$C$1:$Q$1,0)), "" )</f>
        <v/>
      </c>
      <c r="L182" s="332">
        <f>INDEX('15'!$C$3:$AS$240,MATCH($AN182,'15'!$C$3:$C$240,0),MATCH(L$48,'15'!$C$4:$AS$4,0))</f>
        <v>740</v>
      </c>
      <c r="M182" s="332">
        <f>INDEX('15'!$C$3:$AS$240,MATCH($AN182,'15'!$C$3:$C$240,0),MATCH(M$48,'15'!$C$4:$AS$4,0))</f>
        <v>740</v>
      </c>
      <c r="N182" s="332">
        <f>INDEX('15'!$C$3:$AS$240,MATCH($AN182,'15'!$C$3:$C$240,0),MATCH(N$48,'15'!$C$4:$AS$4,0))</f>
        <v>740</v>
      </c>
      <c r="O182" s="332">
        <f>INDEX('15'!$C$3:$AS$240,MATCH($AN182,'15'!$C$3:$C$240,0),MATCH(O$48,'15'!$C$4:$AS$4,0))</f>
        <v>740</v>
      </c>
      <c r="P182" s="332">
        <f>INDEX('15'!$C$3:$AS$240,MATCH($AN182,'15'!$C$3:$C$240,0),MATCH(P$48,'15'!$C$4:$AS$4,0))</f>
        <v>0</v>
      </c>
      <c r="Q182" s="332">
        <f>INDEX('15'!$C$3:$AS$240,MATCH($AN182,'15'!$C$3:$C$240,0),MATCH(Q$48,'15'!$C$4:$AS$4,0))</f>
        <v>0</v>
      </c>
      <c r="R182" s="332">
        <f>INDEX('15'!$C$3:$AS$240,MATCH($AN182,'15'!$C$3:$C$240,0),MATCH(R$48,'15'!$C$4:$AS$4,0))</f>
        <v>0</v>
      </c>
      <c r="S182" s="332">
        <f>INDEX('15'!$C$3:$AS$240,MATCH($AN182,'15'!$C$3:$C$240,0),MATCH(S$48,'15'!$C$4:$AS$4,0))</f>
        <v>0</v>
      </c>
      <c r="V182" s="337">
        <f>INDEX(ELC_TechsR_DHC!$C$3:$AM$138,MATCH($AL182,ELC_TechsR_DHC!$B$3:$B$138,0),MATCH(V$48,ELC_TechsR_DHC!$C$2:$AM$2,0))/7.45</f>
        <v>0.6</v>
      </c>
      <c r="W182" s="337">
        <f>INDEX(ELC_TechsR_DHC!$C$3:$AM$138,MATCH($AL182,ELC_TechsR_DHC!$B$3:$B$138,0),MATCH(W$48,ELC_TechsR_DHC!$C$2:$AM$2,0))/7.45</f>
        <v>1.9999999999999997E-2</v>
      </c>
      <c r="X182" s="337">
        <f>INDEX(ELC_TechsR_DHC!$C$3:$AM$138,MATCH($AL182,ELC_TechsR_DHC!$B$3:$B$138,0),MATCH(X$48,ELC_TechsR_DHC!$C$2:$AM$2,0))/7.45</f>
        <v>1.25</v>
      </c>
      <c r="Y182" s="338">
        <f>INDEX(ELC_TechsR_DHC!$C$3:$AM$138,MATCH($AL182,ELC_TechsR_DHC!$B$3:$B$138,0),MATCH(Y$48,ELC_TechsR_DHC!$C$2:$AM$2,0))</f>
        <v>3.1536000000000002E-2</v>
      </c>
      <c r="Z182" s="335">
        <f>INDEX(ELC_TechsR_DHC!$C$3:$AM$138,MATCH($AL182,ELC_TechsR_DHC!$B$3:$B$138,0),MATCH($Z$48,ELC_TechsR_DHC!$C$2:$AM$2,0))</f>
        <v>0.98</v>
      </c>
      <c r="AB182" s="340">
        <v>1</v>
      </c>
      <c r="AC182"/>
      <c r="AD182"/>
      <c r="AE182"/>
      <c r="AF182"/>
      <c r="AG182"/>
      <c r="AH182"/>
      <c r="AJ182" s="350" t="s">
        <v>2224</v>
      </c>
      <c r="AL182" s="351" t="str">
        <f>AL181</f>
        <v>ECBPNGADHCN3</v>
      </c>
      <c r="AN182" s="68" t="str">
        <f t="shared" si="14"/>
        <v>DE3GNR_ST_NGAS_EXT_E-36</v>
      </c>
    </row>
    <row r="183" spans="1:43" ht="12.75" customHeight="1">
      <c r="B183" s="332" t="str">
        <f>"ER"&amp;RIGHT(E183,3)&amp;RIGHT(C183,3)&amp;LEFT(C183,2)&amp;"1E"</f>
        <v>ERSNG-40GN1E</v>
      </c>
      <c r="C183" s="333" t="s">
        <v>1172</v>
      </c>
      <c r="D183" s="340" t="s">
        <v>2221</v>
      </c>
      <c r="E183" s="346" t="s">
        <v>2207</v>
      </c>
      <c r="F183" s="340" t="s">
        <v>2219</v>
      </c>
      <c r="G183" s="334" t="s">
        <v>564</v>
      </c>
      <c r="H183" s="335">
        <f t="shared" si="12"/>
        <v>0.4</v>
      </c>
      <c r="I183" s="336">
        <f>IF(INDEX(ELC_TechsR_DHC!$C$3:$AM$138,MATCH($AL183,ELC_TechsR_DHC!$B$3:$B$138,0),MATCH(I$48,ELC_TechsR_DHC!$C$1:$Q$1,0)) &gt; 0, INDEX(ELC_TechsR_DHC!$C$3:$AM$138,MATCH($AL183,ELC_TechsR_DHC!$B$3:$B$138,0),MATCH(I$48,ELC_TechsR_DHC!$C$1:$Q$1,0)), "" )</f>
        <v>1.0526315789473699</v>
      </c>
      <c r="J183" s="336" t="str">
        <f>IF(INDEX(ELC_TechsR_DHC!$C$3:$AM$138,MATCH($AL183,ELC_TechsR_DHC!$B$3:$B$138,0),MATCH(J$48,ELC_TechsR_DHC!$C$1:$Q$1,0)) &gt; 0, INDEX(ELC_TechsR_DHC!$C$3:$AM$138,MATCH($AL183,ELC_TechsR_DHC!$B$3:$B$138,0),MATCH(J$48,ELC_TechsR_DHC!$C$1:$Q$1,0)), "" )</f>
        <v/>
      </c>
      <c r="K183" s="336" t="str">
        <f>IF(INDEX(ELC_TechsR_DHC!$C$3:$AM$138,MATCH($AL183,ELC_TechsR_DHC!$B$3:$B$138,0),MATCH(K$48,ELC_TechsR_DHC!$C$1:$Q$1,0)) &gt; 0, INDEX(ELC_TechsR_DHC!$C$3:$AM$138,MATCH($AL183,ELC_TechsR_DHC!$B$3:$B$138,0),MATCH(K$48,ELC_TechsR_DHC!$C$1:$Q$1,0)), "" )</f>
        <v/>
      </c>
      <c r="L183" s="332">
        <f>INDEX('15'!$C$3:$AS$240,MATCH($AN183,'15'!$C$3:$C$240,0),MATCH(L$48,'15'!$C$4:$AS$4,0))</f>
        <v>0</v>
      </c>
      <c r="M183" s="332">
        <f>INDEX('15'!$C$3:$AS$240,MATCH($AN183,'15'!$C$3:$C$240,0),MATCH(M$48,'15'!$C$4:$AS$4,0))</f>
        <v>0</v>
      </c>
      <c r="N183" s="332">
        <f>INDEX('15'!$C$3:$AS$240,MATCH($AN183,'15'!$C$3:$C$240,0),MATCH(N$48,'15'!$C$4:$AS$4,0))</f>
        <v>459.9</v>
      </c>
      <c r="O183" s="332">
        <f>INDEX('15'!$C$3:$AS$240,MATCH($AN183,'15'!$C$3:$C$240,0),MATCH(O$48,'15'!$C$4:$AS$4,0))</f>
        <v>459.9</v>
      </c>
      <c r="P183" s="332">
        <f>INDEX('15'!$C$3:$AS$240,MATCH($AN183,'15'!$C$3:$C$240,0),MATCH(P$48,'15'!$C$4:$AS$4,0))</f>
        <v>459.9</v>
      </c>
      <c r="Q183" s="332">
        <f>INDEX('15'!$C$3:$AS$240,MATCH($AN183,'15'!$C$3:$C$240,0),MATCH(Q$48,'15'!$C$4:$AS$4,0))</f>
        <v>459.9</v>
      </c>
      <c r="R183" s="332">
        <f>INDEX('15'!$C$3:$AS$240,MATCH($AN183,'15'!$C$3:$C$240,0),MATCH(R$48,'15'!$C$4:$AS$4,0))</f>
        <v>459.9</v>
      </c>
      <c r="S183" s="332">
        <f>INDEX('15'!$C$3:$AS$240,MATCH($AN183,'15'!$C$3:$C$240,0),MATCH(S$48,'15'!$C$4:$AS$4,0))</f>
        <v>0</v>
      </c>
      <c r="V183" s="337">
        <f>INDEX(ELC_TechsR_DHC!$C$3:$AM$138,MATCH($AL183,ELC_TechsR_DHC!$B$3:$B$138,0),MATCH(V$48,ELC_TechsR_DHC!$C$2:$AM$2,0))/7.45</f>
        <v>0.6</v>
      </c>
      <c r="W183" s="337">
        <f>INDEX(ELC_TechsR_DHC!$C$3:$AM$138,MATCH($AL183,ELC_TechsR_DHC!$B$3:$B$138,0),MATCH(W$48,ELC_TechsR_DHC!$C$2:$AM$2,0))/7.45</f>
        <v>1.9999999999999997E-2</v>
      </c>
      <c r="X183" s="337">
        <f>INDEX(ELC_TechsR_DHC!$C$3:$AM$138,MATCH($AL183,ELC_TechsR_DHC!$B$3:$B$138,0),MATCH(X$48,ELC_TechsR_DHC!$C$2:$AM$2,0))/7.45</f>
        <v>1.25</v>
      </c>
      <c r="Y183" s="338">
        <f>INDEX(ELC_TechsR_DHC!$C$3:$AM$138,MATCH($AL183,ELC_TechsR_DHC!$B$3:$B$138,0),MATCH(Y$48,ELC_TechsR_DHC!$C$2:$AM$2,0))</f>
        <v>3.1536000000000002E-2</v>
      </c>
      <c r="Z183" s="335">
        <f>INDEX(ELC_TechsR_DHC!$C$3:$AM$138,MATCH($AL183,ELC_TechsR_DHC!$B$3:$B$138,0),MATCH($Z$48,ELC_TechsR_DHC!$C$2:$AM$2,0))</f>
        <v>0.98</v>
      </c>
      <c r="AB183" s="340">
        <v>1</v>
      </c>
      <c r="AC183"/>
      <c r="AD183"/>
      <c r="AE183"/>
      <c r="AF183"/>
      <c r="AG183"/>
      <c r="AH183"/>
      <c r="AJ183" s="350" t="s">
        <v>2224</v>
      </c>
      <c r="AL183" s="351" t="str">
        <f>AL182</f>
        <v>ECBPNGADHCN3</v>
      </c>
      <c r="AN183" s="68" t="str">
        <f t="shared" si="14"/>
        <v>DE3GNR_ST_NGAS_EXT_E-40</v>
      </c>
    </row>
    <row r="184" spans="1:43" ht="12.75" customHeight="1">
      <c r="B184" s="332" t="str">
        <f>"ER"&amp;RIGHT(E184,3)&amp;RIGHT(C184,3)&amp;LEFT(C184,2)&amp;"1E"</f>
        <v>ERURN-33GN1E</v>
      </c>
      <c r="C184" s="333" t="s">
        <v>1166</v>
      </c>
      <c r="D184" s="340" t="s">
        <v>2221</v>
      </c>
      <c r="E184" s="346" t="s">
        <v>2232</v>
      </c>
      <c r="F184" s="340" t="str">
        <f>INDEX($C$51:$AP$133,MATCH($C184,$C$51:$C$133,0),4)</f>
        <v>ELCC, HETC</v>
      </c>
      <c r="G184" s="334" t="s">
        <v>564</v>
      </c>
      <c r="H184" s="335">
        <f t="shared" si="12"/>
        <v>0.33</v>
      </c>
      <c r="I184" s="336"/>
      <c r="J184" s="336"/>
      <c r="K184" s="336"/>
      <c r="L184" s="332">
        <f>INDEX('15'!$C$3:$AS$240,MATCH($AN184,'15'!$C$3:$C$240,0),MATCH(L$48,'15'!$C$4:$AS$4,0))</f>
        <v>2696</v>
      </c>
      <c r="M184" s="332">
        <f>INDEX('15'!$C$3:$AS$240,MATCH($AN184,'15'!$C$3:$C$240,0),MATCH(M$48,'15'!$C$4:$AS$4,0))</f>
        <v>2696</v>
      </c>
      <c r="N184" s="332">
        <f>INDEX('15'!$C$3:$AS$240,MATCH($AN184,'15'!$C$3:$C$240,0),MATCH(N$48,'15'!$C$4:$AS$4,0))</f>
        <v>2696</v>
      </c>
      <c r="O184" s="332">
        <f>INDEX('15'!$C$3:$AS$240,MATCH($AN184,'15'!$C$3:$C$240,0),MATCH(O$48,'15'!$C$4:$AS$4,0))</f>
        <v>0</v>
      </c>
      <c r="P184" s="332">
        <f>INDEX('15'!$C$3:$AS$240,MATCH($AN184,'15'!$C$3:$C$240,0),MATCH(P$48,'15'!$C$4:$AS$4,0))</f>
        <v>0</v>
      </c>
      <c r="Q184" s="332">
        <f>INDEX('15'!$C$3:$AS$240,MATCH($AN184,'15'!$C$3:$C$240,0),MATCH(Q$48,'15'!$C$4:$AS$4,0))</f>
        <v>0</v>
      </c>
      <c r="R184" s="332">
        <f>INDEX('15'!$C$3:$AS$240,MATCH($AN184,'15'!$C$3:$C$240,0),MATCH(R$48,'15'!$C$4:$AS$4,0))</f>
        <v>0</v>
      </c>
      <c r="S184" s="332">
        <f>INDEX('15'!$C$3:$AS$240,MATCH($AN184,'15'!$C$3:$C$240,0),MATCH(S$48,'15'!$C$4:$AS$4,0))</f>
        <v>0</v>
      </c>
      <c r="V184" s="354">
        <f>55/1.37</f>
        <v>40.145985401459853</v>
      </c>
      <c r="W184" s="355">
        <f>(((175-33-35)/1.37)*(8760*Z184))/1000000</f>
        <v>0.60888467153284664</v>
      </c>
      <c r="X184" s="356">
        <f>(33+35)/1.37/3.6</f>
        <v>13.787510137875099</v>
      </c>
      <c r="Y184" s="357">
        <f t="shared" ref="Y184" si="15">3.6*8760/1000000</f>
        <v>3.1536000000000002E-2</v>
      </c>
      <c r="Z184" s="358">
        <f>7796/8760</f>
        <v>0.88995433789954337</v>
      </c>
      <c r="AA184" s="67"/>
      <c r="AB184" s="346">
        <v>1</v>
      </c>
      <c r="AC184"/>
      <c r="AD184"/>
      <c r="AE184"/>
      <c r="AF184"/>
      <c r="AG184"/>
      <c r="AH184"/>
      <c r="AJ184" s="350" t="s">
        <v>2224</v>
      </c>
      <c r="AL184" s="351" t="e">
        <f t="shared" si="13"/>
        <v>#N/A</v>
      </c>
      <c r="AN184" s="68" t="str">
        <f t="shared" si="14"/>
        <v>DE3GNR_ST_NUCL_CND_E-33</v>
      </c>
    </row>
    <row r="185" spans="1:43" ht="12.75" customHeight="1">
      <c r="B185" s="332" t="str">
        <f>"ET"&amp;RIGHT(E185,3)&amp;RIGHT(C185,3)&amp;LEFT(C185,2)&amp;"1E"</f>
        <v>ETWINONSGN1E</v>
      </c>
      <c r="C185" s="333" t="s">
        <v>997</v>
      </c>
      <c r="D185" s="340" t="s">
        <v>2221</v>
      </c>
      <c r="E185" s="346" t="str">
        <f>INDEX($C$51:$AP$133,MATCH($C185,$C$51:$C$133,0),3)</f>
        <v>ELCWIN</v>
      </c>
      <c r="F185" s="340" t="str">
        <f>INDEX($C$51:$AP$133,MATCH($C185,$C$51:$C$133,0),4)</f>
        <v>ELCC</v>
      </c>
      <c r="G185" s="334" t="s">
        <v>564</v>
      </c>
      <c r="H185" s="335">
        <v>1</v>
      </c>
      <c r="I185" s="336"/>
      <c r="J185" s="336"/>
      <c r="K185" s="336"/>
      <c r="L185" s="332">
        <f>INDEX('15'!$C$3:$AS$240,MATCH($AN185,'15'!$C$3:$C$240,0),MATCH(L$48,'15'!$C$4:$AS$4,0))</f>
        <v>11045.9</v>
      </c>
      <c r="M185" s="332">
        <f>INDEX('15'!$C$3:$AS$240,MATCH($AN185,'15'!$C$3:$C$240,0),MATCH(M$48,'15'!$C$4:$AS$4,0))</f>
        <v>14086.14</v>
      </c>
      <c r="N185" s="332">
        <f>INDEX('15'!$C$3:$AS$240,MATCH($AN185,'15'!$C$3:$C$240,0),MATCH(N$48,'15'!$C$4:$AS$4,0))</f>
        <v>17964.16</v>
      </c>
      <c r="O185" s="332">
        <f>INDEX('15'!$C$3:$AS$240,MATCH($AN185,'15'!$C$3:$C$240,0),MATCH(O$48,'15'!$C$4:$AS$4,0))</f>
        <v>16955.8</v>
      </c>
      <c r="P185" s="332">
        <f>INDEX('15'!$C$3:$AS$240,MATCH($AN185,'15'!$C$3:$C$240,0),MATCH(P$48,'15'!$C$4:$AS$4,0))</f>
        <v>11779.51</v>
      </c>
      <c r="Q185" s="332">
        <f>INDEX('15'!$C$3:$AS$240,MATCH($AN185,'15'!$C$3:$C$240,0),MATCH(Q$48,'15'!$C$4:$AS$4,0))</f>
        <v>8815.48</v>
      </c>
      <c r="R185" s="332">
        <f>INDEX('15'!$C$3:$AS$240,MATCH($AN185,'15'!$C$3:$C$240,0),MATCH(R$48,'15'!$C$4:$AS$4,0))</f>
        <v>5013.8900000000003</v>
      </c>
      <c r="S185" s="332">
        <f>INDEX('15'!$C$3:$AS$240,MATCH($AN185,'15'!$C$3:$C$240,0),MATCH(S$48,'15'!$C$4:$AS$4,0))</f>
        <v>0</v>
      </c>
      <c r="V185" s="337">
        <f>INDEX(ELC_TechsR_ELC!$C$3:$AM$138,MATCH($AL185,ELC_TechsR_ELC!$B$3:$B$138,0),MATCH(V$48,ELC_TechsR_ELC!$C$2:$AM$2,0))/7.45</f>
        <v>1.3260449999999999</v>
      </c>
      <c r="W185" s="337">
        <f>INDEX(ELC_TechsR_ELC!$C$3:$AM$138,MATCH($AL185,ELC_TechsR_ELC!$B$3:$B$138,0),MATCH(W$48,ELC_TechsR_ELC!$C$2:$AM$2,0))/7.45</f>
        <v>2.5599999999999998E-2</v>
      </c>
      <c r="X185" s="337">
        <f>INDEX(ELC_TechsR_ELC!$C$3:$AM$138,MATCH($AL185,ELC_TechsR_ELC!$B$3:$B$138,0),MATCH(X$48,ELC_TechsR_ELC!$C$2:$AM$2,0))/7.45</f>
        <v>0.77777777777777712</v>
      </c>
      <c r="Y185" s="338">
        <f>INDEX(ELC_TechsR_ELC!$C$3:$AM$138,MATCH($AL185,ELC_TechsR_ELC!$B$3:$B$138,0),MATCH(Y$48,ELC_TechsR_ELC!$C$2:$AM$2,0))</f>
        <v>3.1536000000000002E-2</v>
      </c>
      <c r="Z185" s="335"/>
      <c r="AB185" s="340">
        <v>0.3</v>
      </c>
      <c r="AC185"/>
      <c r="AD185"/>
      <c r="AE185"/>
      <c r="AF185"/>
      <c r="AG185"/>
      <c r="AH185"/>
      <c r="AJ185" s="350" t="s">
        <v>2224</v>
      </c>
      <c r="AL185" s="351" t="str">
        <f t="shared" si="13"/>
        <v>ERWINWON2N</v>
      </c>
      <c r="AN185" s="68" t="str">
        <f t="shared" si="14"/>
        <v>DE3GNR_WT_WIND_ONS</v>
      </c>
    </row>
    <row r="186" spans="1:43" ht="12.75" customHeight="1">
      <c r="B186" s="332" t="str">
        <f>"ET"&amp;RIGHT(E186,3)&amp;RIGHT(C186,3)&amp;LEFT(C186,2)&amp;"1E"</f>
        <v>ETWINOFFGN1E</v>
      </c>
      <c r="C186" s="333" t="s">
        <v>1026</v>
      </c>
      <c r="D186" s="340" t="s">
        <v>2221</v>
      </c>
      <c r="E186" s="346" t="str">
        <f>INDEX($C$51:$AP$133,MATCH($C186,$C$51:$C$133,0),3)</f>
        <v>ELCWIN</v>
      </c>
      <c r="F186" s="340" t="str">
        <f>INDEX($C$51:$AP$133,MATCH($C186,$C$51:$C$133,0),4)</f>
        <v>ELCC</v>
      </c>
      <c r="G186" s="334" t="s">
        <v>564</v>
      </c>
      <c r="H186" s="335">
        <v>1</v>
      </c>
      <c r="I186" s="336"/>
      <c r="J186" s="336"/>
      <c r="K186" s="336"/>
      <c r="L186" s="332">
        <f>INDEX('15'!$C$3:$AS$240,MATCH($AN186,'15'!$C$3:$C$240,0),MATCH(L$48,'15'!$C$4:$AS$4,0))</f>
        <v>0</v>
      </c>
      <c r="M186" s="332">
        <f>INDEX('15'!$C$3:$AS$240,MATCH($AN186,'15'!$C$3:$C$240,0),MATCH(M$48,'15'!$C$4:$AS$4,0))</f>
        <v>0</v>
      </c>
      <c r="N186" s="332">
        <f>INDEX('15'!$C$3:$AS$240,MATCH($AN186,'15'!$C$3:$C$240,0),MATCH(N$48,'15'!$C$4:$AS$4,0))</f>
        <v>3711</v>
      </c>
      <c r="O186" s="332">
        <f>INDEX('15'!$C$3:$AS$240,MATCH($AN186,'15'!$C$3:$C$240,0),MATCH(O$48,'15'!$C$4:$AS$4,0))</f>
        <v>5511</v>
      </c>
      <c r="P186" s="332">
        <f>INDEX('15'!$C$3:$AS$240,MATCH($AN186,'15'!$C$3:$C$240,0),MATCH(P$48,'15'!$C$4:$AS$4,0))</f>
        <v>5511</v>
      </c>
      <c r="Q186" s="332">
        <f>INDEX('15'!$C$3:$AS$240,MATCH($AN186,'15'!$C$3:$C$240,0),MATCH(Q$48,'15'!$C$4:$AS$4,0))</f>
        <v>5511</v>
      </c>
      <c r="R186" s="332">
        <f>INDEX('15'!$C$3:$AS$240,MATCH($AN186,'15'!$C$3:$C$240,0),MATCH(R$48,'15'!$C$4:$AS$4,0))</f>
        <v>5511</v>
      </c>
      <c r="S186" s="332">
        <f>INDEX('15'!$C$3:$AS$240,MATCH($AN186,'15'!$C$3:$C$240,0),MATCH(S$48,'15'!$C$4:$AS$4,0))</f>
        <v>0</v>
      </c>
      <c r="V186" s="337">
        <f>INDEX(ELC_TechsR_ELC!$C$3:$AM$138,MATCH($AL186,ELC_TechsR_ELC!$B$3:$B$138,0),MATCH(V$48,ELC_TechsR_ELC!$C$2:$AM$2,0))/7.45</f>
        <v>2.86</v>
      </c>
      <c r="W186" s="337">
        <f>INDEX(ELC_TechsR_ELC!$C$3:$AM$138,MATCH($AL186,ELC_TechsR_ELC!$B$3:$B$138,0),MATCH(W$48,ELC_TechsR_ELC!$C$2:$AM$2,0))/7.45</f>
        <v>5.7300000000000004E-2</v>
      </c>
      <c r="X186" s="337">
        <f>INDEX(ELC_TechsR_ELC!$C$3:$AM$138,MATCH($AL186,ELC_TechsR_ELC!$B$3:$B$138,0),MATCH(X$48,ELC_TechsR_ELC!$C$2:$AM$2,0))/7.45</f>
        <v>1.1944444444444444</v>
      </c>
      <c r="Y186" s="338">
        <f>INDEX(ELC_TechsR_ELC!$C$3:$AM$138,MATCH($AL186,ELC_TechsR_ELC!$B$3:$B$138,0),MATCH(Y$48,ELC_TechsR_ELC!$C$2:$AM$2,0))</f>
        <v>3.1536000000000002E-2</v>
      </c>
      <c r="Z186" s="335"/>
      <c r="AB186" s="340">
        <v>0.3</v>
      </c>
      <c r="AC186"/>
      <c r="AD186"/>
      <c r="AE186"/>
      <c r="AF186"/>
      <c r="AG186"/>
      <c r="AH186"/>
      <c r="AJ186" s="350" t="s">
        <v>2224</v>
      </c>
      <c r="AL186" s="351" t="str">
        <f t="shared" si="13"/>
        <v>ERWINWOF1N</v>
      </c>
      <c r="AN186" s="68" t="str">
        <f t="shared" si="14"/>
        <v>DE3GNR_WT_WIND_OFF</v>
      </c>
    </row>
    <row r="187" spans="1:43" customFormat="1" ht="12" customHeight="1">
      <c r="B187" t="s">
        <v>2119</v>
      </c>
    </row>
    <row r="188" spans="1:43" s="68" customFormat="1" ht="12" customHeight="1">
      <c r="A188"/>
      <c r="B188" t="s">
        <v>2119</v>
      </c>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row>
    <row r="189" spans="1:43" ht="12.75" customHeight="1">
      <c r="B189" t="s">
        <v>2119</v>
      </c>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row>
    <row r="190" spans="1:43" ht="12.75" customHeight="1">
      <c r="B190" s="332" t="str">
        <f t="shared" ref="B190" si="16">"ET"&amp;RIGHT(E190,3)&amp;RIGHT(C190,3)&amp;LEFT(C190,2)&amp;"1E"</f>
        <v>ETHYDPMPAG1E</v>
      </c>
      <c r="C190" s="333" t="s">
        <v>2011</v>
      </c>
      <c r="D190" s="340" t="s">
        <v>2222</v>
      </c>
      <c r="E190" s="346" t="s">
        <v>120</v>
      </c>
      <c r="F190" s="340" t="s">
        <v>28</v>
      </c>
      <c r="G190" s="334" t="s">
        <v>564</v>
      </c>
      <c r="H190" s="335">
        <v>1</v>
      </c>
      <c r="I190" s="336"/>
      <c r="J190" s="336"/>
      <c r="K190" s="336"/>
      <c r="L190" s="332">
        <f>INDEX('15'!$C$3:$AS$240,MATCH($AN190,'15'!$C$3:$C$240,0),MATCH(L$48,'15'!$C$4:$AS$4,0))</f>
        <v>952.8</v>
      </c>
      <c r="M190" s="332">
        <f>INDEX('15'!$C$3:$AS$240,MATCH($AN190,'15'!$C$3:$C$240,0),MATCH(M$48,'15'!$C$4:$AS$4,0))</f>
        <v>952.8</v>
      </c>
      <c r="N190" s="332">
        <f>INDEX('15'!$C$3:$AS$240,MATCH($AN190,'15'!$C$3:$C$240,0),MATCH(N$48,'15'!$C$4:$AS$4,0))</f>
        <v>952.8</v>
      </c>
      <c r="O190" s="332">
        <f>INDEX('15'!$C$3:$AS$240,MATCH($AN190,'15'!$C$3:$C$240,0),MATCH(O$48,'15'!$C$4:$AS$4,0))</f>
        <v>952.8</v>
      </c>
      <c r="P190" s="332">
        <f>INDEX('15'!$C$3:$AS$240,MATCH($AN190,'15'!$C$3:$C$240,0),MATCH(P$48,'15'!$C$4:$AS$4,0))</f>
        <v>952.8</v>
      </c>
      <c r="Q190" s="332">
        <f>INDEX('15'!$C$3:$AS$240,MATCH($AN190,'15'!$C$3:$C$240,0),MATCH(Q$48,'15'!$C$4:$AS$4,0))</f>
        <v>952.8</v>
      </c>
      <c r="R190" s="332">
        <f>INDEX('15'!$C$3:$AS$240,MATCH($AN190,'15'!$C$3:$C$240,0),MATCH(R$48,'15'!$C$4:$AS$4,0))</f>
        <v>952.8</v>
      </c>
      <c r="S190" s="332">
        <f>INDEX('15'!$C$3:$AS$240,MATCH($AN190,'15'!$C$3:$C$240,0),MATCH(S$48,'15'!$C$4:$AS$4,0))</f>
        <v>952.8</v>
      </c>
      <c r="V190" s="337">
        <f>INDEX(ELC_TechsR_ELC!$C$3:$AM$138,MATCH($AL190,ELC_TechsR_ELC!$B$3:$B$138,0),MATCH(V$48,ELC_TechsR_ELC!$C$2:$AM$2,0))/7.45</f>
        <v>1.8120805369127517</v>
      </c>
      <c r="W190" s="337">
        <f>INDEX(ELC_TechsR_ELC!$C$3:$AM$138,MATCH($AL190,ELC_TechsR_ELC!$B$3:$B$138,0),MATCH(W$48,ELC_TechsR_ELC!$C$2:$AM$2,0))/7.45</f>
        <v>4.0268456375838924E-2</v>
      </c>
      <c r="X190" s="337">
        <f>INDEX(ELC_TechsR_ELC!$C$3:$AM$138,MATCH($AL190,ELC_TechsR_ELC!$B$3:$B$138,0),MATCH(X$48,ELC_TechsR_ELC!$C$2:$AM$2,0))/7.45</f>
        <v>1.2080536912751678</v>
      </c>
      <c r="Y190" s="338">
        <f>INDEX(ELC_TechsR_ELC!$C$3:$AM$138,MATCH($AL190,ELC_TechsR_ELC!$B$3:$B$138,0),MATCH(Y$48,ELC_TechsR_ELC!$C$2:$AM$2,0))</f>
        <v>3.2000000000000001E-2</v>
      </c>
      <c r="Z190" s="335"/>
      <c r="AB190" s="346">
        <v>1</v>
      </c>
      <c r="AC190"/>
      <c r="AD190"/>
      <c r="AE190"/>
      <c r="AF190"/>
      <c r="AG190"/>
      <c r="AH190"/>
      <c r="AJ190" s="350" t="s">
        <v>2224</v>
      </c>
      <c r="AL190" s="351" t="str">
        <f>AL135</f>
        <v>ERHYDELCROR1N</v>
      </c>
      <c r="AM190" s="68"/>
      <c r="AN190" s="68" t="str">
        <f t="shared" ref="AN190:AN217" si="17">D190&amp;C190</f>
        <v>DE2AGG-DE4-N_RES_WTR_PMP</v>
      </c>
    </row>
    <row r="191" spans="1:43" ht="12.75" customHeight="1">
      <c r="B191" s="332" t="str">
        <f t="shared" ref="B191" si="18">"ER"&amp;RIGHT(E191,3)&amp;RIGHT(C191,3)&amp;LEFT(C191,2)&amp;"1E"</f>
        <v>ERBGA-80GN1E</v>
      </c>
      <c r="C191" s="333" t="s">
        <v>1926</v>
      </c>
      <c r="D191" s="340" t="s">
        <v>2222</v>
      </c>
      <c r="E191" s="346" t="str">
        <f t="shared" ref="E191:E196" si="19">INDEX($C$51:$AP$184,MATCH($C191,$C$51:$C$184,0),3)</f>
        <v>ELCBGA</v>
      </c>
      <c r="F191" s="340" t="str">
        <f t="shared" ref="F191:F196" si="20">INDEX($C$51:$AP$184,MATCH($C191,$C$51:$C$184,0),4)</f>
        <v>HETC</v>
      </c>
      <c r="G191" s="334" t="s">
        <v>564</v>
      </c>
      <c r="H191" s="335">
        <f t="shared" ref="H191" si="21">RIGHT(C191,2)/100</f>
        <v>0.8</v>
      </c>
      <c r="I191" s="336"/>
      <c r="J191" s="336"/>
      <c r="K191" s="336"/>
      <c r="L191" s="332">
        <f>INDEX('15'!$C$3:$AS$240,MATCH($AN191,'15'!$C$3:$C$240,0),MATCH(L$48,'15'!$C$4:$AS$4,0))</f>
        <v>0.03</v>
      </c>
      <c r="M191" s="332">
        <f>INDEX('15'!$C$3:$AS$240,MATCH($AN191,'15'!$C$3:$C$240,0),MATCH(M$48,'15'!$C$4:$AS$4,0))</f>
        <v>0.04</v>
      </c>
      <c r="N191" s="332">
        <f>INDEX('15'!$C$3:$AS$240,MATCH($AN191,'15'!$C$3:$C$240,0),MATCH(N$48,'15'!$C$4:$AS$4,0))</f>
        <v>0.04</v>
      </c>
      <c r="O191" s="332">
        <f>INDEX('15'!$C$3:$AS$240,MATCH($AN191,'15'!$C$3:$C$240,0),MATCH(O$48,'15'!$C$4:$AS$4,0))</f>
        <v>0.03</v>
      </c>
      <c r="P191" s="332">
        <f>INDEX('15'!$C$3:$AS$240,MATCH($AN191,'15'!$C$3:$C$240,0),MATCH(P$48,'15'!$C$4:$AS$4,0))</f>
        <v>0.03</v>
      </c>
      <c r="Q191" s="332">
        <f>INDEX('15'!$C$3:$AS$240,MATCH($AN191,'15'!$C$3:$C$240,0),MATCH(Q$48,'15'!$C$4:$AS$4,0))</f>
        <v>0.02</v>
      </c>
      <c r="R191" s="332">
        <f>INDEX('15'!$C$3:$AS$240,MATCH($AN191,'15'!$C$3:$C$240,0),MATCH(R$48,'15'!$C$4:$AS$4,0))</f>
        <v>0.02</v>
      </c>
      <c r="S191" s="332">
        <f>INDEX('15'!$C$3:$AS$240,MATCH($AN191,'15'!$C$3:$C$240,0),MATCH(S$48,'15'!$C$4:$AS$4,0))</f>
        <v>0.01</v>
      </c>
      <c r="V191" s="337">
        <f>INDEX(ELC_TechsR_DHC!$C$3:$AM$138,MATCH($AL191,ELC_TechsR_DHC!$B$3:$B$138,0),MATCH(V$48,ELC_TechsR_DHC!$C$2:$AM$2,0))/7.45</f>
        <v>0.06</v>
      </c>
      <c r="W191" s="337">
        <f>INDEX(ELC_TechsR_DHC!$C$3:$AM$138,MATCH($AL191,ELC_TechsR_DHC!$B$3:$B$138,0),MATCH(W$48,ELC_TechsR_DHC!$C$2:$AM$2,0))/7.45</f>
        <v>2E-3</v>
      </c>
      <c r="X191" s="337">
        <f>INDEX(ELC_TechsR_DHC!$C$3:$AM$138,MATCH($AL191,ELC_TechsR_DHC!$B$3:$B$138,0),MATCH(X$48,ELC_TechsR_DHC!$C$2:$AM$2,0))/7.45</f>
        <v>0.30555555555555569</v>
      </c>
      <c r="Y191" s="338">
        <f>INDEX(ELC_TechsR_DHC!$C$3:$AM$138,MATCH($AL191,ELC_TechsR_DHC!$B$3:$B$138,0),MATCH(Y$48,ELC_TechsR_DHC!$C$2:$AM$2,0))</f>
        <v>3.1536000000000002E-2</v>
      </c>
      <c r="Z191" s="335">
        <f>INDEX(ELC_TechsR_DHC!$C$3:$AM$138,MATCH($AL191,ELC_TechsR_DHC!$B$3:$B$138,0),MATCH($Z$48,ELC_TechsR_DHC!$C$2:$AM$2,0))</f>
        <v>0.99</v>
      </c>
      <c r="AB191" s="340">
        <v>1</v>
      </c>
      <c r="AC191"/>
      <c r="AD191"/>
      <c r="AE191"/>
      <c r="AF191"/>
      <c r="AG191"/>
      <c r="AH191"/>
      <c r="AJ191" s="350" t="s">
        <v>2224</v>
      </c>
      <c r="AL191" s="351" t="str">
        <f>INDEX($C$51:$AP$187,MATCH($C191,$C$51:$C$187,0),36)</f>
        <v>EHBHNGADHCN1</v>
      </c>
      <c r="AM191" s="68"/>
      <c r="AN191" s="68" t="str">
        <f t="shared" si="17"/>
        <v>DE2GNR_BO_BGAS_E-80</v>
      </c>
    </row>
    <row r="192" spans="1:43" ht="12.75" customHeight="1">
      <c r="B192" s="332" t="str">
        <f t="shared" ref="B192:B193" si="22">"ET"&amp;RIGHT(E192,3)&amp;RIGHT(C192,3)&amp;LEFT(C192,2)&amp;"1E"</f>
        <v>ETCOA-80GN1E</v>
      </c>
      <c r="C192" s="333" t="s">
        <v>1902</v>
      </c>
      <c r="D192" s="340" t="s">
        <v>2222</v>
      </c>
      <c r="E192" s="346" t="str">
        <f t="shared" si="19"/>
        <v>ELCCOA</v>
      </c>
      <c r="F192" s="340" t="str">
        <f t="shared" si="20"/>
        <v>HETC</v>
      </c>
      <c r="G192" s="334" t="s">
        <v>564</v>
      </c>
      <c r="H192" s="335">
        <f t="shared" ref="H192:H214" si="23">RIGHT(C192,2)/100</f>
        <v>0.8</v>
      </c>
      <c r="I192" s="336" t="str">
        <f>IF(INDEX(ELC_TechsR_DHC!$C$3:$AM$138,MATCH($AL192,ELC_TechsR_DHC!$B$3:$B$138,0),MATCH(I$48,ELC_TechsR_DHC!$C$1:$Q$1,0)) &gt; 0, INDEX(ELC_TechsR_DHC!$C$3:$AM$138,MATCH($AL192,ELC_TechsR_DHC!$B$3:$B$138,0),MATCH(I$48,ELC_TechsR_DHC!$C$1:$Q$1,0)), "" )</f>
        <v/>
      </c>
      <c r="J192" s="336" t="str">
        <f>IF(INDEX(ELC_TechsR_DHC!$C$3:$AM$138,MATCH($AL192,ELC_TechsR_DHC!$B$3:$B$138,0),MATCH(J$48,ELC_TechsR_DHC!$C$1:$Q$1,0)) &gt; 0, INDEX(ELC_TechsR_DHC!$C$3:$AM$138,MATCH($AL192,ELC_TechsR_DHC!$B$3:$B$138,0),MATCH(J$48,ELC_TechsR_DHC!$C$1:$Q$1,0)), "" )</f>
        <v/>
      </c>
      <c r="K192" s="336" t="str">
        <f>IF(INDEX(ELC_TechsR_DHC!$C$3:$AM$138,MATCH($AL192,ELC_TechsR_DHC!$B$3:$B$138,0),MATCH(K$48,ELC_TechsR_DHC!$C$1:$Q$1,0)) &gt; 0, INDEX(ELC_TechsR_DHC!$C$3:$AM$138,MATCH($AL192,ELC_TechsR_DHC!$B$3:$B$138,0),MATCH(K$48,ELC_TechsR_DHC!$C$1:$Q$1,0)), "" )</f>
        <v/>
      </c>
      <c r="L192" s="332">
        <f>INDEX('15'!$C$3:$AS$240,MATCH($AN192,'15'!$C$3:$C$240,0),MATCH(L$48,'15'!$C$4:$AS$4,0))</f>
        <v>461.61</v>
      </c>
      <c r="M192" s="332">
        <f>INDEX('15'!$C$3:$AS$240,MATCH($AN192,'15'!$C$3:$C$240,0),MATCH(M$48,'15'!$C$4:$AS$4,0))</f>
        <v>501.17</v>
      </c>
      <c r="N192" s="332">
        <f>INDEX('15'!$C$3:$AS$240,MATCH($AN192,'15'!$C$3:$C$240,0),MATCH(N$48,'15'!$C$4:$AS$4,0))</f>
        <v>487.98</v>
      </c>
      <c r="O192" s="332">
        <f>INDEX('15'!$C$3:$AS$240,MATCH($AN192,'15'!$C$3:$C$240,0),MATCH(O$48,'15'!$C$4:$AS$4,0))</f>
        <v>422.04</v>
      </c>
      <c r="P192" s="332">
        <f>INDEX('15'!$C$3:$AS$240,MATCH($AN192,'15'!$C$3:$C$240,0),MATCH(P$48,'15'!$C$4:$AS$4,0))</f>
        <v>356.1</v>
      </c>
      <c r="Q192" s="332">
        <f>INDEX('15'!$C$3:$AS$240,MATCH($AN192,'15'!$C$3:$C$240,0),MATCH(Q$48,'15'!$C$4:$AS$4,0))</f>
        <v>290.14999999999998</v>
      </c>
      <c r="R192" s="332">
        <f>INDEX('15'!$C$3:$AS$240,MATCH($AN192,'15'!$C$3:$C$240,0),MATCH(R$48,'15'!$C$4:$AS$4,0))</f>
        <v>224.21</v>
      </c>
      <c r="S192" s="332">
        <f>INDEX('15'!$C$3:$AS$240,MATCH($AN192,'15'!$C$3:$C$240,0),MATCH(S$48,'15'!$C$4:$AS$4,0))</f>
        <v>92.32</v>
      </c>
      <c r="V192" s="337">
        <f>INDEX(ELC_TechsR_DHC!$C$3:$AM$138,MATCH($AL192,ELC_TechsR_DHC!$B$3:$B$138,0),MATCH(V$48,ELC_TechsR_DHC!$C$2:$AM$2,0))/7.45</f>
        <v>0.06</v>
      </c>
      <c r="W192" s="337">
        <f>INDEX(ELC_TechsR_DHC!$C$3:$AM$138,MATCH($AL192,ELC_TechsR_DHC!$B$3:$B$138,0),MATCH(W$48,ELC_TechsR_DHC!$C$2:$AM$2,0))/7.45</f>
        <v>2E-3</v>
      </c>
      <c r="X192" s="337">
        <f>INDEX(ELC_TechsR_DHC!$C$3:$AM$138,MATCH($AL192,ELC_TechsR_DHC!$B$3:$B$138,0),MATCH(X$48,ELC_TechsR_DHC!$C$2:$AM$2,0))/7.45</f>
        <v>0.30555555555555569</v>
      </c>
      <c r="Y192" s="338">
        <f>INDEX(ELC_TechsR_DHC!$C$3:$AM$138,MATCH($AL192,ELC_TechsR_DHC!$B$3:$B$138,0),MATCH(Y$48,ELC_TechsR_DHC!$C$2:$AM$2,0))</f>
        <v>3.1536000000000002E-2</v>
      </c>
      <c r="Z192" s="335">
        <f>INDEX(ELC_TechsR_DHC!$C$3:$AM$138,MATCH($AL192,ELC_TechsR_DHC!$B$3:$B$138,0),MATCH($Z$48,ELC_TechsR_DHC!$C$2:$AM$2,0))</f>
        <v>0.99</v>
      </c>
      <c r="AB192" s="340">
        <v>1</v>
      </c>
      <c r="AC192"/>
      <c r="AD192"/>
      <c r="AE192"/>
      <c r="AF192"/>
      <c r="AG192"/>
      <c r="AH192"/>
      <c r="AJ192" s="350" t="s">
        <v>2224</v>
      </c>
      <c r="AL192" s="351" t="str">
        <f t="shared" ref="AL192:AL216" si="24">INDEX($C$51:$AP$187,MATCH($C192,$C$51:$C$187,0),36)</f>
        <v>EHBHNGADHCN1</v>
      </c>
      <c r="AM192" s="68"/>
      <c r="AN192" s="68" t="str">
        <f t="shared" si="17"/>
        <v>DE2GNR_BO_COAL_E-80</v>
      </c>
    </row>
    <row r="193" spans="2:43" ht="12.75" customHeight="1">
      <c r="B193" s="332" t="str">
        <f t="shared" si="22"/>
        <v>ETLCC-80GN1E</v>
      </c>
      <c r="C193" s="333" t="s">
        <v>1893</v>
      </c>
      <c r="D193" s="340" t="s">
        <v>2222</v>
      </c>
      <c r="E193" s="346" t="str">
        <f t="shared" si="19"/>
        <v>ELCC</v>
      </c>
      <c r="F193" s="340" t="str">
        <f t="shared" si="20"/>
        <v>HETC</v>
      </c>
      <c r="G193" s="334" t="s">
        <v>564</v>
      </c>
      <c r="H193" s="335">
        <f t="shared" si="23"/>
        <v>0.8</v>
      </c>
      <c r="I193" s="336" t="str">
        <f>IF(INDEX(ELC_TechsR_DHC!$C$3:$AM$138,MATCH($AL193,ELC_TechsR_DHC!$B$3:$B$138,0),MATCH(I$48,ELC_TechsR_DHC!$C$1:$Q$1,0)) &gt; 0, INDEX(ELC_TechsR_DHC!$C$3:$AM$138,MATCH($AL193,ELC_TechsR_DHC!$B$3:$B$138,0),MATCH(I$48,ELC_TechsR_DHC!$C$1:$Q$1,0)), "" )</f>
        <v/>
      </c>
      <c r="J193" s="336" t="str">
        <f>IF(INDEX(ELC_TechsR_DHC!$C$3:$AM$138,MATCH($AL193,ELC_TechsR_DHC!$B$3:$B$138,0),MATCH(J$48,ELC_TechsR_DHC!$C$1:$Q$1,0)) &gt; 0, INDEX(ELC_TechsR_DHC!$C$3:$AM$138,MATCH($AL193,ELC_TechsR_DHC!$B$3:$B$138,0),MATCH(J$48,ELC_TechsR_DHC!$C$1:$Q$1,0)), "" )</f>
        <v/>
      </c>
      <c r="K193" s="336" t="str">
        <f>IF(INDEX(ELC_TechsR_DHC!$C$3:$AM$138,MATCH($AL193,ELC_TechsR_DHC!$B$3:$B$138,0),MATCH(K$48,ELC_TechsR_DHC!$C$1:$Q$1,0)) &gt; 0, INDEX(ELC_TechsR_DHC!$C$3:$AM$138,MATCH($AL193,ELC_TechsR_DHC!$B$3:$B$138,0),MATCH(K$48,ELC_TechsR_DHC!$C$1:$Q$1,0)), "" )</f>
        <v/>
      </c>
      <c r="L193" s="332">
        <f>INDEX('15'!$C$3:$AS$240,MATCH($AN193,'15'!$C$3:$C$240,0),MATCH(L$48,'15'!$C$4:$AS$4,0))</f>
        <v>7.0000000000000007E-2</v>
      </c>
      <c r="M193" s="332">
        <f>INDEX('15'!$C$3:$AS$240,MATCH($AN193,'15'!$C$3:$C$240,0),MATCH(M$48,'15'!$C$4:$AS$4,0))</f>
        <v>0.08</v>
      </c>
      <c r="N193" s="332">
        <f>INDEX('15'!$C$3:$AS$240,MATCH($AN193,'15'!$C$3:$C$240,0),MATCH(N$48,'15'!$C$4:$AS$4,0))</f>
        <v>0.08</v>
      </c>
      <c r="O193" s="332">
        <f>INDEX('15'!$C$3:$AS$240,MATCH($AN193,'15'!$C$3:$C$240,0),MATCH(O$48,'15'!$C$4:$AS$4,0))</f>
        <v>7.0000000000000007E-2</v>
      </c>
      <c r="P193" s="332">
        <f>INDEX('15'!$C$3:$AS$240,MATCH($AN193,'15'!$C$3:$C$240,0),MATCH(P$48,'15'!$C$4:$AS$4,0))</f>
        <v>0.06</v>
      </c>
      <c r="Q193" s="332">
        <f>INDEX('15'!$C$3:$AS$240,MATCH($AN193,'15'!$C$3:$C$240,0),MATCH(Q$48,'15'!$C$4:$AS$4,0))</f>
        <v>0.05</v>
      </c>
      <c r="R193" s="332">
        <f>INDEX('15'!$C$3:$AS$240,MATCH($AN193,'15'!$C$3:$C$240,0),MATCH(R$48,'15'!$C$4:$AS$4,0))</f>
        <v>0.04</v>
      </c>
      <c r="S193" s="332">
        <f>INDEX('15'!$C$3:$AS$240,MATCH($AN193,'15'!$C$3:$C$240,0),MATCH(S$48,'15'!$C$4:$AS$4,0))</f>
        <v>0.01</v>
      </c>
      <c r="V193" s="337">
        <f>INDEX(ELC_TechsR_DHC!$C$3:$AM$138,MATCH($AL193,ELC_TechsR_DHC!$B$3:$B$138,0),MATCH(V$48,ELC_TechsR_DHC!$C$2:$AM$2,0))/7.45</f>
        <v>0.15</v>
      </c>
      <c r="W193" s="337">
        <f>INDEX(ELC_TechsR_DHC!$C$3:$AM$138,MATCH($AL193,ELC_TechsR_DHC!$B$3:$B$138,0),MATCH(W$48,ELC_TechsR_DHC!$C$2:$AM$2,0))/7.45</f>
        <v>1.0999999999999998E-3</v>
      </c>
      <c r="X193" s="337">
        <f>INDEX(ELC_TechsR_DHC!$C$3:$AM$138,MATCH($AL193,ELC_TechsR_DHC!$B$3:$B$138,0),MATCH(X$48,ELC_TechsR_DHC!$C$2:$AM$2,0))/7.45</f>
        <v>0.22222222222222282</v>
      </c>
      <c r="Y193" s="338">
        <f>INDEX(ELC_TechsR_DHC!$C$3:$AM$138,MATCH($AL193,ELC_TechsR_DHC!$B$3:$B$138,0),MATCH(Y$48,ELC_TechsR_DHC!$C$2:$AM$2,0))</f>
        <v>3.1536000000000002E-2</v>
      </c>
      <c r="Z193" s="335">
        <f>INDEX(ELC_TechsR_DHC!$C$3:$AM$138,MATCH($AL193,ELC_TechsR_DHC!$B$3:$B$138,0),MATCH($Z$48,ELC_TechsR_DHC!$C$2:$AM$2,0))</f>
        <v>0.99</v>
      </c>
      <c r="AB193" s="346">
        <v>1</v>
      </c>
      <c r="AC193"/>
      <c r="AD193"/>
      <c r="AE193"/>
      <c r="AF193"/>
      <c r="AG193"/>
      <c r="AH193"/>
      <c r="AJ193" s="350" t="s">
        <v>2224</v>
      </c>
      <c r="AL193" s="351" t="str">
        <f t="shared" si="24"/>
        <v>EHBHELCDHCN1</v>
      </c>
      <c r="AM193" s="68"/>
      <c r="AN193" s="68" t="str">
        <f t="shared" si="17"/>
        <v>DE2GNR_BO_ELEC_E-80</v>
      </c>
    </row>
    <row r="194" spans="2:43" ht="12.75" customHeight="1">
      <c r="B194" s="332" t="str">
        <f t="shared" ref="B194" si="25">"ER"&amp;RIGHT(E194,3)&amp;RIGHT(C194,3)&amp;LEFT(C194,2)&amp;"1E"</f>
        <v>ERHFO-80GN1E</v>
      </c>
      <c r="C194" s="333" t="s">
        <v>1880</v>
      </c>
      <c r="D194" s="340" t="s">
        <v>2222</v>
      </c>
      <c r="E194" s="346" t="str">
        <f t="shared" si="19"/>
        <v>ELCHFO</v>
      </c>
      <c r="F194" s="340" t="str">
        <f t="shared" si="20"/>
        <v>HETC</v>
      </c>
      <c r="G194" s="334" t="s">
        <v>564</v>
      </c>
      <c r="H194" s="335">
        <f t="shared" si="23"/>
        <v>0.8</v>
      </c>
      <c r="I194" s="336" t="str">
        <f>IF(INDEX(ELC_TechsR_DHC!$C$3:$AM$138,MATCH($AL194,ELC_TechsR_DHC!$B$3:$B$138,0),MATCH(I$48,ELC_TechsR_DHC!$C$1:$Q$1,0)) &gt; 0, INDEX(ELC_TechsR_DHC!$C$3:$AM$138,MATCH($AL194,ELC_TechsR_DHC!$B$3:$B$138,0),MATCH(I$48,ELC_TechsR_DHC!$C$1:$Q$1,0)), "" )</f>
        <v/>
      </c>
      <c r="J194" s="336" t="str">
        <f>IF(INDEX(ELC_TechsR_DHC!$C$3:$AM$138,MATCH($AL194,ELC_TechsR_DHC!$B$3:$B$138,0),MATCH(J$48,ELC_TechsR_DHC!$C$1:$Q$1,0)) &gt; 0, INDEX(ELC_TechsR_DHC!$C$3:$AM$138,MATCH($AL194,ELC_TechsR_DHC!$B$3:$B$138,0),MATCH(J$48,ELC_TechsR_DHC!$C$1:$Q$1,0)), "" )</f>
        <v/>
      </c>
      <c r="K194" s="336" t="str">
        <f>IF(INDEX(ELC_TechsR_DHC!$C$3:$AM$138,MATCH($AL194,ELC_TechsR_DHC!$B$3:$B$138,0),MATCH(K$48,ELC_TechsR_DHC!$C$1:$Q$1,0)) &gt; 0, INDEX(ELC_TechsR_DHC!$C$3:$AM$138,MATCH($AL194,ELC_TechsR_DHC!$B$3:$B$138,0),MATCH(K$48,ELC_TechsR_DHC!$C$1:$Q$1,0)), "" )</f>
        <v/>
      </c>
      <c r="L194" s="332">
        <f>INDEX('15'!$C$3:$AS$240,MATCH($AN194,'15'!$C$3:$C$240,0),MATCH(L$48,'15'!$C$4:$AS$4,0))</f>
        <v>109.85</v>
      </c>
      <c r="M194" s="332">
        <f>INDEX('15'!$C$3:$AS$240,MATCH($AN194,'15'!$C$3:$C$240,0),MATCH(M$48,'15'!$C$4:$AS$4,0))</f>
        <v>119.27</v>
      </c>
      <c r="N194" s="332">
        <f>INDEX('15'!$C$3:$AS$240,MATCH($AN194,'15'!$C$3:$C$240,0),MATCH(N$48,'15'!$C$4:$AS$4,0))</f>
        <v>116.13</v>
      </c>
      <c r="O194" s="332">
        <f>INDEX('15'!$C$3:$AS$240,MATCH($AN194,'15'!$C$3:$C$240,0),MATCH(O$48,'15'!$C$4:$AS$4,0))</f>
        <v>100.44</v>
      </c>
      <c r="P194" s="332">
        <f>INDEX('15'!$C$3:$AS$240,MATCH($AN194,'15'!$C$3:$C$240,0),MATCH(P$48,'15'!$C$4:$AS$4,0))</f>
        <v>84.74</v>
      </c>
      <c r="Q194" s="332">
        <f>INDEX('15'!$C$3:$AS$240,MATCH($AN194,'15'!$C$3:$C$240,0),MATCH(Q$48,'15'!$C$4:$AS$4,0))</f>
        <v>69.05</v>
      </c>
      <c r="R194" s="332">
        <f>INDEX('15'!$C$3:$AS$240,MATCH($AN194,'15'!$C$3:$C$240,0),MATCH(R$48,'15'!$C$4:$AS$4,0))</f>
        <v>53.36</v>
      </c>
      <c r="S194" s="332">
        <f>INDEX('15'!$C$3:$AS$240,MATCH($AN194,'15'!$C$3:$C$240,0),MATCH(S$48,'15'!$C$4:$AS$4,0))</f>
        <v>21.97</v>
      </c>
      <c r="V194" s="337">
        <f>INDEX(ELC_TechsR_DHC!$C$3:$AM$138,MATCH($AL194,ELC_TechsR_DHC!$B$3:$B$138,0),MATCH(V$48,ELC_TechsR_DHC!$C$2:$AM$2,0))/7.45</f>
        <v>0.06</v>
      </c>
      <c r="W194" s="337">
        <f>INDEX(ELC_TechsR_DHC!$C$3:$AM$138,MATCH($AL194,ELC_TechsR_DHC!$B$3:$B$138,0),MATCH(W$48,ELC_TechsR_DHC!$C$2:$AM$2,0))/7.45</f>
        <v>2E-3</v>
      </c>
      <c r="X194" s="337">
        <f>INDEX(ELC_TechsR_DHC!$C$3:$AM$138,MATCH($AL194,ELC_TechsR_DHC!$B$3:$B$138,0),MATCH(X$48,ELC_TechsR_DHC!$C$2:$AM$2,0))/7.45</f>
        <v>0.30555555555555569</v>
      </c>
      <c r="Y194" s="338">
        <f>INDEX(ELC_TechsR_DHC!$C$3:$AM$138,MATCH($AL194,ELC_TechsR_DHC!$B$3:$B$138,0),MATCH(Y$48,ELC_TechsR_DHC!$C$2:$AM$2,0))</f>
        <v>3.1536000000000002E-2</v>
      </c>
      <c r="Z194" s="335">
        <f>INDEX(ELC_TechsR_DHC!$C$3:$AM$138,MATCH($AL194,ELC_TechsR_DHC!$B$3:$B$138,0),MATCH($Z$48,ELC_TechsR_DHC!$C$2:$AM$2,0))</f>
        <v>0.99</v>
      </c>
      <c r="AB194" s="340">
        <v>1</v>
      </c>
      <c r="AC194"/>
      <c r="AD194"/>
      <c r="AE194"/>
      <c r="AF194"/>
      <c r="AG194"/>
      <c r="AH194"/>
      <c r="AJ194" s="350" t="s">
        <v>2224</v>
      </c>
      <c r="AL194" s="351" t="str">
        <f t="shared" si="24"/>
        <v>EHBHNGADHCN1</v>
      </c>
      <c r="AM194" s="68"/>
      <c r="AN194" s="68" t="str">
        <f t="shared" si="17"/>
        <v>DE2GNR_BO_FUELOIL_E-80</v>
      </c>
    </row>
    <row r="195" spans="2:43" ht="12.75" customHeight="1">
      <c r="B195" s="332" t="str">
        <f t="shared" ref="B195:B196" si="26">"ET"&amp;RIGHT(E195,3)&amp;RIGHT(C195,3)&amp;LEFT(C195,2)&amp;"1E"</f>
        <v>ETWST-80GN1E</v>
      </c>
      <c r="C195" s="333" t="s">
        <v>1829</v>
      </c>
      <c r="D195" s="340" t="s">
        <v>2222</v>
      </c>
      <c r="E195" s="346" t="str">
        <f t="shared" si="19"/>
        <v>ELCWST</v>
      </c>
      <c r="F195" s="340" t="str">
        <f t="shared" si="20"/>
        <v>HETC</v>
      </c>
      <c r="G195" s="334" t="s">
        <v>564</v>
      </c>
      <c r="H195" s="335">
        <f t="shared" si="23"/>
        <v>0.8</v>
      </c>
      <c r="I195" s="336" t="str">
        <f>IF(INDEX(ELC_TechsR_DHC!$C$3:$AM$138,MATCH($AL195,ELC_TechsR_DHC!$B$3:$B$138,0),MATCH(I$48,ELC_TechsR_DHC!$C$1:$Q$1,0)) &gt; 0, INDEX(ELC_TechsR_DHC!$C$3:$AM$138,MATCH($AL195,ELC_TechsR_DHC!$B$3:$B$138,0),MATCH(I$48,ELC_TechsR_DHC!$C$1:$Q$1,0)), "" )</f>
        <v/>
      </c>
      <c r="J195" s="336" t="str">
        <f>IF(INDEX(ELC_TechsR_DHC!$C$3:$AM$138,MATCH($AL195,ELC_TechsR_DHC!$B$3:$B$138,0),MATCH(J$48,ELC_TechsR_DHC!$C$1:$Q$1,0)) &gt; 0, INDEX(ELC_TechsR_DHC!$C$3:$AM$138,MATCH($AL195,ELC_TechsR_DHC!$B$3:$B$138,0),MATCH(J$48,ELC_TechsR_DHC!$C$1:$Q$1,0)), "" )</f>
        <v/>
      </c>
      <c r="K195" s="336" t="str">
        <f>IF(INDEX(ELC_TechsR_DHC!$C$3:$AM$138,MATCH($AL195,ELC_TechsR_DHC!$B$3:$B$138,0),MATCH(K$48,ELC_TechsR_DHC!$C$1:$Q$1,0)) &gt; 0, INDEX(ELC_TechsR_DHC!$C$3:$AM$138,MATCH($AL195,ELC_TechsR_DHC!$B$3:$B$138,0),MATCH(K$48,ELC_TechsR_DHC!$C$1:$Q$1,0)), "" )</f>
        <v/>
      </c>
      <c r="L195" s="332">
        <f>INDEX('15'!$C$3:$AS$240,MATCH($AN195,'15'!$C$3:$C$240,0),MATCH(L$48,'15'!$C$4:$AS$4,0))</f>
        <v>1439.83</v>
      </c>
      <c r="M195" s="332">
        <f>INDEX('15'!$C$3:$AS$240,MATCH($AN195,'15'!$C$3:$C$240,0),MATCH(M$48,'15'!$C$4:$AS$4,0))</f>
        <v>1563.25</v>
      </c>
      <c r="N195" s="332">
        <f>INDEX('15'!$C$3:$AS$240,MATCH($AN195,'15'!$C$3:$C$240,0),MATCH(N$48,'15'!$C$4:$AS$4,0))</f>
        <v>1522.11</v>
      </c>
      <c r="O195" s="332">
        <f>INDEX('15'!$C$3:$AS$240,MATCH($AN195,'15'!$C$3:$C$240,0),MATCH(O$48,'15'!$C$4:$AS$4,0))</f>
        <v>1316.42</v>
      </c>
      <c r="P195" s="332">
        <f>INDEX('15'!$C$3:$AS$240,MATCH($AN195,'15'!$C$3:$C$240,0),MATCH(P$48,'15'!$C$4:$AS$4,0))</f>
        <v>1110.73</v>
      </c>
      <c r="Q195" s="332">
        <f>INDEX('15'!$C$3:$AS$240,MATCH($AN195,'15'!$C$3:$C$240,0),MATCH(Q$48,'15'!$C$4:$AS$4,0))</f>
        <v>905.04</v>
      </c>
      <c r="R195" s="332">
        <f>INDEX('15'!$C$3:$AS$240,MATCH($AN195,'15'!$C$3:$C$240,0),MATCH(R$48,'15'!$C$4:$AS$4,0))</f>
        <v>699.35</v>
      </c>
      <c r="S195" s="332">
        <f>INDEX('15'!$C$3:$AS$240,MATCH($AN195,'15'!$C$3:$C$240,0),MATCH(S$48,'15'!$C$4:$AS$4,0))</f>
        <v>287.97000000000003</v>
      </c>
      <c r="V195" s="337">
        <f>INDEX(ELC_TechsR_DHC!$C$3:$AM$138,MATCH($AL195,ELC_TechsR_DHC!$B$3:$B$138,0),MATCH(V$48,ELC_TechsR_DHC!$C$2:$AM$2,0))/7.45</f>
        <v>1.8</v>
      </c>
      <c r="W195" s="337">
        <f>INDEX(ELC_TechsR_DHC!$C$3:$AM$138,MATCH($AL195,ELC_TechsR_DHC!$B$3:$B$138,0),MATCH(W$48,ELC_TechsR_DHC!$C$2:$AM$2,0))/7.45</f>
        <v>8.1299999999999997E-2</v>
      </c>
      <c r="X195" s="337">
        <f>INDEX(ELC_TechsR_DHC!$C$3:$AM$138,MATCH($AL195,ELC_TechsR_DHC!$B$3:$B$138,0),MATCH(X$48,ELC_TechsR_DHC!$C$2:$AM$2,0))/7.45</f>
        <v>1.5277777777777719</v>
      </c>
      <c r="Y195" s="338">
        <f>INDEX(ELC_TechsR_DHC!$C$3:$AM$138,MATCH($AL195,ELC_TechsR_DHC!$B$3:$B$138,0),MATCH(Y$48,ELC_TechsR_DHC!$C$2:$AM$2,0))</f>
        <v>3.1536000000000002E-2</v>
      </c>
      <c r="Z195" s="335">
        <f>INDEX(ELC_TechsR_DHC!$C$3:$AM$138,MATCH($AL195,ELC_TechsR_DHC!$B$3:$B$138,0),MATCH($Z$48,ELC_TechsR_DHC!$C$2:$AM$2,0))</f>
        <v>0.99</v>
      </c>
      <c r="AB195" s="340">
        <v>1</v>
      </c>
      <c r="AC195"/>
      <c r="AD195"/>
      <c r="AE195"/>
      <c r="AF195"/>
      <c r="AG195"/>
      <c r="AH195"/>
      <c r="AJ195" s="350" t="s">
        <v>2224</v>
      </c>
      <c r="AL195" s="351" t="str">
        <f t="shared" si="24"/>
        <v>EHBHWSTDHCN1</v>
      </c>
      <c r="AM195" s="68"/>
      <c r="AN195" s="68" t="str">
        <f t="shared" si="17"/>
        <v>DE2GNR_BO_MSW_E-80</v>
      </c>
    </row>
    <row r="196" spans="2:43" ht="12.75" customHeight="1">
      <c r="B196" s="332" t="str">
        <f t="shared" si="26"/>
        <v>ETSNG-80GN1E</v>
      </c>
      <c r="C196" s="333" t="s">
        <v>1817</v>
      </c>
      <c r="D196" s="340" t="s">
        <v>2222</v>
      </c>
      <c r="E196" s="346" t="str">
        <f t="shared" si="19"/>
        <v>ELCNGA, ELCSNG</v>
      </c>
      <c r="F196" s="340" t="str">
        <f t="shared" si="20"/>
        <v>HETC</v>
      </c>
      <c r="G196" s="334" t="s">
        <v>564</v>
      </c>
      <c r="H196" s="335">
        <f t="shared" si="23"/>
        <v>0.8</v>
      </c>
      <c r="I196" s="336" t="str">
        <f>IF(INDEX(ELC_TechsR_DHC!$C$3:$AM$138,MATCH($AL196,ELC_TechsR_DHC!$B$3:$B$138,0),MATCH(I$48,ELC_TechsR_DHC!$C$1:$Q$1,0)) &gt; 0, INDEX(ELC_TechsR_DHC!$C$3:$AM$138,MATCH($AL196,ELC_TechsR_DHC!$B$3:$B$138,0),MATCH(I$48,ELC_TechsR_DHC!$C$1:$Q$1,0)), "" )</f>
        <v/>
      </c>
      <c r="J196" s="336" t="str">
        <f>IF(INDEX(ELC_TechsR_DHC!$C$3:$AM$138,MATCH($AL196,ELC_TechsR_DHC!$B$3:$B$138,0),MATCH(J$48,ELC_TechsR_DHC!$C$1:$Q$1,0)) &gt; 0, INDEX(ELC_TechsR_DHC!$C$3:$AM$138,MATCH($AL196,ELC_TechsR_DHC!$B$3:$B$138,0),MATCH(J$48,ELC_TechsR_DHC!$C$1:$Q$1,0)), "" )</f>
        <v/>
      </c>
      <c r="K196" s="336" t="str">
        <f>IF(INDEX(ELC_TechsR_DHC!$C$3:$AM$138,MATCH($AL196,ELC_TechsR_DHC!$B$3:$B$138,0),MATCH(K$48,ELC_TechsR_DHC!$C$1:$Q$1,0)) &gt; 0, INDEX(ELC_TechsR_DHC!$C$3:$AM$138,MATCH($AL196,ELC_TechsR_DHC!$B$3:$B$138,0),MATCH(K$48,ELC_TechsR_DHC!$C$1:$Q$1,0)), "" )</f>
        <v/>
      </c>
      <c r="L196" s="332">
        <f>INDEX('15'!$C$3:$AS$240,MATCH($AN196,'15'!$C$3:$C$240,0),MATCH(L$48,'15'!$C$4:$AS$4,0))</f>
        <v>2003.02</v>
      </c>
      <c r="M196" s="332">
        <f>INDEX('15'!$C$3:$AS$240,MATCH($AN196,'15'!$C$3:$C$240,0),MATCH(M$48,'15'!$C$4:$AS$4,0))</f>
        <v>2174.71</v>
      </c>
      <c r="N196" s="332">
        <f>INDEX('15'!$C$3:$AS$240,MATCH($AN196,'15'!$C$3:$C$240,0),MATCH(N$48,'15'!$C$4:$AS$4,0))</f>
        <v>2117.48</v>
      </c>
      <c r="O196" s="332">
        <f>INDEX('15'!$C$3:$AS$240,MATCH($AN196,'15'!$C$3:$C$240,0),MATCH(O$48,'15'!$C$4:$AS$4,0))</f>
        <v>1831.34</v>
      </c>
      <c r="P196" s="332">
        <f>INDEX('15'!$C$3:$AS$240,MATCH($AN196,'15'!$C$3:$C$240,0),MATCH(P$48,'15'!$C$4:$AS$4,0))</f>
        <v>1545.19</v>
      </c>
      <c r="Q196" s="332">
        <f>INDEX('15'!$C$3:$AS$240,MATCH($AN196,'15'!$C$3:$C$240,0),MATCH(Q$48,'15'!$C$4:$AS$4,0))</f>
        <v>1259.04</v>
      </c>
      <c r="R196" s="332">
        <f>INDEX('15'!$C$3:$AS$240,MATCH($AN196,'15'!$C$3:$C$240,0),MATCH(R$48,'15'!$C$4:$AS$4,0))</f>
        <v>972.9</v>
      </c>
      <c r="S196" s="332">
        <f>INDEX('15'!$C$3:$AS$240,MATCH($AN196,'15'!$C$3:$C$240,0),MATCH(S$48,'15'!$C$4:$AS$4,0))</f>
        <v>400.6</v>
      </c>
      <c r="V196" s="337">
        <f>INDEX(ELC_TechsR_DHC!$C$3:$AM$138,MATCH($AL196,ELC_TechsR_DHC!$B$3:$B$138,0),MATCH(V$48,ELC_TechsR_DHC!$C$2:$AM$2,0))/7.45</f>
        <v>0.06</v>
      </c>
      <c r="W196" s="337">
        <f>INDEX(ELC_TechsR_DHC!$C$3:$AM$138,MATCH($AL196,ELC_TechsR_DHC!$B$3:$B$138,0),MATCH(W$48,ELC_TechsR_DHC!$C$2:$AM$2,0))/7.45</f>
        <v>2E-3</v>
      </c>
      <c r="X196" s="337">
        <f>INDEX(ELC_TechsR_DHC!$C$3:$AM$138,MATCH($AL196,ELC_TechsR_DHC!$B$3:$B$138,0),MATCH(X$48,ELC_TechsR_DHC!$C$2:$AM$2,0))/7.45</f>
        <v>0.30555555555555569</v>
      </c>
      <c r="Y196" s="338">
        <f>INDEX(ELC_TechsR_DHC!$C$3:$AM$138,MATCH($AL196,ELC_TechsR_DHC!$B$3:$B$138,0),MATCH(Y$48,ELC_TechsR_DHC!$C$2:$AM$2,0))</f>
        <v>3.1536000000000002E-2</v>
      </c>
      <c r="Z196" s="335">
        <f>INDEX(ELC_TechsR_DHC!$C$3:$AM$138,MATCH($AL196,ELC_TechsR_DHC!$B$3:$B$138,0),MATCH($Z$48,ELC_TechsR_DHC!$C$2:$AM$2,0))</f>
        <v>0.99</v>
      </c>
      <c r="AB196" s="346">
        <v>1</v>
      </c>
      <c r="AC196"/>
      <c r="AD196"/>
      <c r="AE196"/>
      <c r="AF196"/>
      <c r="AG196"/>
      <c r="AH196"/>
      <c r="AJ196" s="350" t="s">
        <v>2224</v>
      </c>
      <c r="AL196" s="351" t="str">
        <f t="shared" si="24"/>
        <v>EHBHNGADHCN1</v>
      </c>
      <c r="AM196" s="68"/>
      <c r="AN196" s="68" t="str">
        <f t="shared" si="17"/>
        <v>DE2GNR_BO_NGAS_E-80</v>
      </c>
    </row>
    <row r="197" spans="2:43" ht="12.75" customHeight="1">
      <c r="B197" s="332" t="str">
        <f t="shared" ref="B197" si="27">"ER"&amp;RIGHT(E197,3)&amp;RIGHT(C197,3)&amp;LEFT(C197,2)&amp;"1E"</f>
        <v>ERCOA-49GN1E</v>
      </c>
      <c r="C197" s="333" t="s">
        <v>1746</v>
      </c>
      <c r="D197" s="340" t="s">
        <v>2222</v>
      </c>
      <c r="E197" s="346" t="s">
        <v>31</v>
      </c>
      <c r="F197" s="340" t="s">
        <v>28</v>
      </c>
      <c r="G197" s="334" t="s">
        <v>564</v>
      </c>
      <c r="H197" s="335">
        <f t="shared" si="23"/>
        <v>0.49</v>
      </c>
      <c r="I197" s="336" t="str">
        <f>IF(INDEX(ELC_TechsR_DHC!$C$3:$AM$138,MATCH($AL197,ELC_TechsR_DHC!$B$3:$B$138,0),MATCH(I$48,ELC_TechsR_DHC!$C$1:$Q$1,0)) &gt; 0, INDEX(ELC_TechsR_DHC!$C$3:$AM$138,MATCH($AL197,ELC_TechsR_DHC!$B$3:$B$138,0),MATCH(I$48,ELC_TechsR_DHC!$C$1:$Q$1,0)), "" )</f>
        <v/>
      </c>
      <c r="J197" s="336">
        <f>IF(INDEX(ELC_TechsR_DHC!$C$3:$AM$138,MATCH($AL197,ELC_TechsR_DHC!$B$3:$B$138,0),MATCH(J$48,ELC_TechsR_DHC!$C$1:$Q$1,0)) &gt; 0, INDEX(ELC_TechsR_DHC!$C$3:$AM$138,MATCH($AL197,ELC_TechsR_DHC!$B$3:$B$138,0),MATCH(J$48,ELC_TechsR_DHC!$C$1:$Q$1,0)), "" )</f>
        <v>1.3333333333333299</v>
      </c>
      <c r="K197" s="336">
        <f>IF(INDEX(ELC_TechsR_DHC!$C$3:$AM$138,MATCH($AL197,ELC_TechsR_DHC!$B$3:$B$138,0),MATCH(K$48,ELC_TechsR_DHC!$C$1:$Q$1,0)) &gt; 0, INDEX(ELC_TechsR_DHC!$C$3:$AM$138,MATCH($AL197,ELC_TechsR_DHC!$B$3:$B$138,0),MATCH(K$48,ELC_TechsR_DHC!$C$1:$Q$1,0)), "" )</f>
        <v>0.15</v>
      </c>
      <c r="L197" s="332">
        <f>INDEX('15'!$C$3:$AS$240,MATCH($AN197,'15'!$C$3:$C$240,0),MATCH(L$48,'15'!$C$4:$AS$4,0))</f>
        <v>89</v>
      </c>
      <c r="M197" s="332">
        <f>INDEX('15'!$C$3:$AS$240,MATCH($AN197,'15'!$C$3:$C$240,0),MATCH(M$48,'15'!$C$4:$AS$4,0))</f>
        <v>89</v>
      </c>
      <c r="N197" s="332">
        <f>INDEX('15'!$C$3:$AS$240,MATCH($AN197,'15'!$C$3:$C$240,0),MATCH(N$48,'15'!$C$4:$AS$4,0))</f>
        <v>89</v>
      </c>
      <c r="O197" s="332">
        <f>INDEX('15'!$C$3:$AS$240,MATCH($AN197,'15'!$C$3:$C$240,0),MATCH(O$48,'15'!$C$4:$AS$4,0))</f>
        <v>89</v>
      </c>
      <c r="P197" s="332">
        <f>INDEX('15'!$C$3:$AS$240,MATCH($AN197,'15'!$C$3:$C$240,0),MATCH(P$48,'15'!$C$4:$AS$4,0))</f>
        <v>27</v>
      </c>
      <c r="Q197" s="332">
        <f>INDEX('15'!$C$3:$AS$240,MATCH($AN197,'15'!$C$3:$C$240,0),MATCH(Q$48,'15'!$C$4:$AS$4,0))</f>
        <v>0</v>
      </c>
      <c r="R197" s="332">
        <f>INDEX('15'!$C$3:$AS$240,MATCH($AN197,'15'!$C$3:$C$240,0),MATCH(R$48,'15'!$C$4:$AS$4,0))</f>
        <v>0</v>
      </c>
      <c r="S197" s="332">
        <f>INDEX('15'!$C$3:$AS$240,MATCH($AN197,'15'!$C$3:$C$240,0),MATCH(S$48,'15'!$C$4:$AS$4,0))</f>
        <v>0</v>
      </c>
      <c r="V197" s="337">
        <f>INDEX(ELC_TechsR_DHC!$C$3:$AM$138,MATCH($AL197,ELC_TechsR_DHC!$B$3:$B$138,0),MATCH(V$48,ELC_TechsR_DHC!$C$2:$AM$2,0))/7.45</f>
        <v>1.9300000000000002</v>
      </c>
      <c r="W197" s="337">
        <f>INDEX(ELC_TechsR_DHC!$C$3:$AM$138,MATCH($AL197,ELC_TechsR_DHC!$B$3:$B$138,0),MATCH(W$48,ELC_TechsR_DHC!$C$2:$AM$2,0))/7.45</f>
        <v>3.15E-2</v>
      </c>
      <c r="X197" s="337">
        <f>INDEX(ELC_TechsR_DHC!$C$3:$AM$138,MATCH($AL197,ELC_TechsR_DHC!$B$3:$B$138,0),MATCH(X$48,ELC_TechsR_DHC!$C$2:$AM$2,0))/7.45</f>
        <v>0.81944444444444431</v>
      </c>
      <c r="Y197" s="338">
        <f>INDEX(ELC_TechsR_DHC!$C$3:$AM$138,MATCH($AL197,ELC_TechsR_DHC!$B$3:$B$138,0),MATCH(Y$48,ELC_TechsR_DHC!$C$2:$AM$2,0))</f>
        <v>3.1536000000000002E-2</v>
      </c>
      <c r="Z197" s="335">
        <f>INDEX(ELC_TechsR_DHC!$C$3:$AM$138,MATCH($AL197,ELC_TechsR_DHC!$B$3:$B$138,0),MATCH($Z$48,ELC_TechsR_DHC!$C$2:$AM$2,0))</f>
        <v>0.95</v>
      </c>
      <c r="AB197" s="340">
        <v>1</v>
      </c>
      <c r="AC197"/>
      <c r="AD197"/>
      <c r="AE197"/>
      <c r="AF197"/>
      <c r="AG197"/>
      <c r="AH197"/>
      <c r="AJ197" s="350" t="s">
        <v>2224</v>
      </c>
      <c r="AL197" s="351" t="str">
        <f>AL208</f>
        <v>ECEXCOADHCN1</v>
      </c>
      <c r="AM197" s="68"/>
      <c r="AN197" s="68" t="str">
        <f t="shared" si="17"/>
        <v>DE2GNR_CC_COAL_BP_E-49</v>
      </c>
    </row>
    <row r="198" spans="2:43" ht="12.75" customHeight="1">
      <c r="B198" s="332" t="str">
        <f t="shared" ref="B198:B199" si="28">"ET"&amp;RIGHT(E198,3)&amp;RIGHT(C198,3)&amp;LEFT(C198,2)&amp;"1E"</f>
        <v>ETHFO-38GN1E</v>
      </c>
      <c r="C198" s="333" t="s">
        <v>1745</v>
      </c>
      <c r="D198" s="340" t="s">
        <v>2222</v>
      </c>
      <c r="E198" s="346" t="str">
        <f>INDEX($C$51:$AP$184,MATCH($C198,$C$51:$C$184,0),3)</f>
        <v>ELCHFO</v>
      </c>
      <c r="F198" s="340" t="s">
        <v>28</v>
      </c>
      <c r="G198" s="334" t="s">
        <v>564</v>
      </c>
      <c r="H198" s="335">
        <f t="shared" si="23"/>
        <v>0.38</v>
      </c>
      <c r="I198" s="336">
        <f>IF(INDEX(ELC_TechsR_DHC!$C$3:$AM$138,MATCH($AL198,ELC_TechsR_DHC!$B$3:$B$138,0),MATCH(I$48,ELC_TechsR_DHC!$C$1:$Q$1,0)) &gt; 0, INDEX(ELC_TechsR_DHC!$C$3:$AM$138,MATCH($AL198,ELC_TechsR_DHC!$B$3:$B$138,0),MATCH(I$48,ELC_TechsR_DHC!$C$1:$Q$1,0)), "" )</f>
        <v>0.83333333333333304</v>
      </c>
      <c r="J198" s="336" t="str">
        <f>IF(INDEX(ELC_TechsR_DHC!$C$3:$AM$138,MATCH($AL198,ELC_TechsR_DHC!$B$3:$B$138,0),MATCH(J$48,ELC_TechsR_DHC!$C$1:$Q$1,0)) &gt; 0, INDEX(ELC_TechsR_DHC!$C$3:$AM$138,MATCH($AL198,ELC_TechsR_DHC!$B$3:$B$138,0),MATCH(J$48,ELC_TechsR_DHC!$C$1:$Q$1,0)), "" )</f>
        <v/>
      </c>
      <c r="K198" s="336" t="str">
        <f>IF(INDEX(ELC_TechsR_DHC!$C$3:$AM$138,MATCH($AL198,ELC_TechsR_DHC!$B$3:$B$138,0),MATCH(K$48,ELC_TechsR_DHC!$C$1:$Q$1,0)) &gt; 0, INDEX(ELC_TechsR_DHC!$C$3:$AM$138,MATCH($AL198,ELC_TechsR_DHC!$B$3:$B$138,0),MATCH(K$48,ELC_TechsR_DHC!$C$1:$Q$1,0)), "" )</f>
        <v/>
      </c>
      <c r="L198" s="332">
        <f>INDEX('15'!$C$3:$AS$240,MATCH($AN198,'15'!$C$3:$C$240,0),MATCH(L$48,'15'!$C$4:$AS$4,0))</f>
        <v>30</v>
      </c>
      <c r="M198" s="332">
        <f>INDEX('15'!$C$3:$AS$240,MATCH($AN198,'15'!$C$3:$C$240,0),MATCH(M$48,'15'!$C$4:$AS$4,0))</f>
        <v>30</v>
      </c>
      <c r="N198" s="332">
        <f>INDEX('15'!$C$3:$AS$240,MATCH($AN198,'15'!$C$3:$C$240,0),MATCH(N$48,'15'!$C$4:$AS$4,0))</f>
        <v>30</v>
      </c>
      <c r="O198" s="332">
        <f>INDEX('15'!$C$3:$AS$240,MATCH($AN198,'15'!$C$3:$C$240,0),MATCH(O$48,'15'!$C$4:$AS$4,0))</f>
        <v>30</v>
      </c>
      <c r="P198" s="332">
        <f>INDEX('15'!$C$3:$AS$240,MATCH($AN198,'15'!$C$3:$C$240,0),MATCH(P$48,'15'!$C$4:$AS$4,0))</f>
        <v>0</v>
      </c>
      <c r="Q198" s="332">
        <f>INDEX('15'!$C$3:$AS$240,MATCH($AN198,'15'!$C$3:$C$240,0),MATCH(Q$48,'15'!$C$4:$AS$4,0))</f>
        <v>0</v>
      </c>
      <c r="R198" s="332">
        <f>INDEX('15'!$C$3:$AS$240,MATCH($AN198,'15'!$C$3:$C$240,0),MATCH(R$48,'15'!$C$4:$AS$4,0))</f>
        <v>0</v>
      </c>
      <c r="S198" s="332">
        <f>INDEX('15'!$C$3:$AS$240,MATCH($AN198,'15'!$C$3:$C$240,0),MATCH(S$48,'15'!$C$4:$AS$4,0))</f>
        <v>0</v>
      </c>
      <c r="V198" s="337">
        <f>INDEX(ELC_TechsR_DHC!$C$3:$AM$138,MATCH($AL198,ELC_TechsR_DHC!$B$3:$B$138,0),MATCH(V$48,ELC_TechsR_DHC!$C$2:$AM$2,0))/7.45</f>
        <v>1.3</v>
      </c>
      <c r="W198" s="337">
        <f>INDEX(ELC_TechsR_DHC!$C$3:$AM$138,MATCH($AL198,ELC_TechsR_DHC!$B$3:$B$138,0),MATCH(W$48,ELC_TechsR_DHC!$C$2:$AM$2,0))/7.45</f>
        <v>0.03</v>
      </c>
      <c r="X198" s="337">
        <f>INDEX(ELC_TechsR_DHC!$C$3:$AM$138,MATCH($AL198,ELC_TechsR_DHC!$B$3:$B$138,0),MATCH(X$48,ELC_TechsR_DHC!$C$2:$AM$2,0))/7.45</f>
        <v>1.25</v>
      </c>
      <c r="Y198" s="338">
        <f>INDEX(ELC_TechsR_DHC!$C$3:$AM$138,MATCH($AL198,ELC_TechsR_DHC!$B$3:$B$138,0),MATCH(Y$48,ELC_TechsR_DHC!$C$2:$AM$2,0))</f>
        <v>3.1536000000000002E-2</v>
      </c>
      <c r="Z198" s="335">
        <f>INDEX(ELC_TechsR_DHC!$C$3:$AM$138,MATCH($AL198,ELC_TechsR_DHC!$B$3:$B$138,0),MATCH($Z$48,ELC_TechsR_DHC!$C$2:$AM$2,0))</f>
        <v>0.97</v>
      </c>
      <c r="AB198" s="340">
        <v>1</v>
      </c>
      <c r="AC198"/>
      <c r="AD198"/>
      <c r="AE198"/>
      <c r="AF198"/>
      <c r="AG198"/>
      <c r="AH198"/>
      <c r="AJ198" s="350" t="s">
        <v>2224</v>
      </c>
      <c r="AL198" s="351" t="str">
        <f t="shared" si="24"/>
        <v>ECBPNGADHCN4</v>
      </c>
      <c r="AM198" s="68"/>
      <c r="AN198" s="68" t="str">
        <f t="shared" si="17"/>
        <v>DE2GNR_CC_FUELOIL_BP_E-38</v>
      </c>
      <c r="AQ198" s="348"/>
    </row>
    <row r="199" spans="2:43" ht="12.75" customHeight="1">
      <c r="B199" s="332" t="str">
        <f t="shared" si="28"/>
        <v>ETSNG-59GN1E</v>
      </c>
      <c r="C199" s="333" t="s">
        <v>1729</v>
      </c>
      <c r="D199" s="340" t="s">
        <v>2222</v>
      </c>
      <c r="E199" s="346" t="s">
        <v>2207</v>
      </c>
      <c r="F199" s="340" t="s">
        <v>28</v>
      </c>
      <c r="G199" s="334" t="s">
        <v>564</v>
      </c>
      <c r="H199" s="335">
        <f t="shared" si="23"/>
        <v>0.59</v>
      </c>
      <c r="I199" s="336">
        <f>IF(INDEX(ELC_TechsR_DHC!$C$3:$AM$138,MATCH($AL199,ELC_TechsR_DHC!$B$3:$B$138,0),MATCH(I$48,ELC_TechsR_DHC!$C$1:$Q$1,0)) &gt; 0, INDEX(ELC_TechsR_DHC!$C$3:$AM$138,MATCH($AL199,ELC_TechsR_DHC!$B$3:$B$138,0),MATCH(I$48,ELC_TechsR_DHC!$C$1:$Q$1,0)), "" )</f>
        <v>0.83333333333333304</v>
      </c>
      <c r="J199" s="336" t="str">
        <f>IF(INDEX(ELC_TechsR_DHC!$C$3:$AM$138,MATCH($AL199,ELC_TechsR_DHC!$B$3:$B$138,0),MATCH(J$48,ELC_TechsR_DHC!$C$1:$Q$1,0)) &gt; 0, INDEX(ELC_TechsR_DHC!$C$3:$AM$138,MATCH($AL199,ELC_TechsR_DHC!$B$3:$B$138,0),MATCH(J$48,ELC_TechsR_DHC!$C$1:$Q$1,0)), "" )</f>
        <v/>
      </c>
      <c r="K199" s="336" t="str">
        <f>IF(INDEX(ELC_TechsR_DHC!$C$3:$AM$138,MATCH($AL199,ELC_TechsR_DHC!$B$3:$B$138,0),MATCH(K$48,ELC_TechsR_DHC!$C$1:$Q$1,0)) &gt; 0, INDEX(ELC_TechsR_DHC!$C$3:$AM$138,MATCH($AL199,ELC_TechsR_DHC!$B$3:$B$138,0),MATCH(K$48,ELC_TechsR_DHC!$C$1:$Q$1,0)), "" )</f>
        <v/>
      </c>
      <c r="L199" s="332">
        <f>INDEX('15'!$C$3:$AS$240,MATCH($AN199,'15'!$C$3:$C$240,0),MATCH(L$48,'15'!$C$4:$AS$4,0))</f>
        <v>127</v>
      </c>
      <c r="M199" s="332">
        <f>INDEX('15'!$C$3:$AS$240,MATCH($AN199,'15'!$C$3:$C$240,0),MATCH(M$48,'15'!$C$4:$AS$4,0))</f>
        <v>127</v>
      </c>
      <c r="N199" s="332">
        <f>INDEX('15'!$C$3:$AS$240,MATCH($AN199,'15'!$C$3:$C$240,0),MATCH(N$48,'15'!$C$4:$AS$4,0))</f>
        <v>202</v>
      </c>
      <c r="O199" s="332">
        <f>INDEX('15'!$C$3:$AS$240,MATCH($AN199,'15'!$C$3:$C$240,0),MATCH(O$48,'15'!$C$4:$AS$4,0))</f>
        <v>202</v>
      </c>
      <c r="P199" s="332">
        <f>INDEX('15'!$C$3:$AS$240,MATCH($AN199,'15'!$C$3:$C$240,0),MATCH(P$48,'15'!$C$4:$AS$4,0))</f>
        <v>202</v>
      </c>
      <c r="Q199" s="332">
        <f>INDEX('15'!$C$3:$AS$240,MATCH($AN199,'15'!$C$3:$C$240,0),MATCH(Q$48,'15'!$C$4:$AS$4,0))</f>
        <v>75</v>
      </c>
      <c r="R199" s="332">
        <f>INDEX('15'!$C$3:$AS$240,MATCH($AN199,'15'!$C$3:$C$240,0),MATCH(R$48,'15'!$C$4:$AS$4,0))</f>
        <v>75</v>
      </c>
      <c r="S199" s="332">
        <f>INDEX('15'!$C$3:$AS$240,MATCH($AN199,'15'!$C$3:$C$240,0),MATCH(S$48,'15'!$C$4:$AS$4,0))</f>
        <v>0</v>
      </c>
      <c r="V199" s="337">
        <f>INDEX(ELC_TechsR_DHC!$C$3:$AM$138,MATCH($AL199,ELC_TechsR_DHC!$B$3:$B$138,0),MATCH(V$48,ELC_TechsR_DHC!$C$2:$AM$2,0))/7.45</f>
        <v>1.3</v>
      </c>
      <c r="W199" s="337">
        <f>INDEX(ELC_TechsR_DHC!$C$3:$AM$138,MATCH($AL199,ELC_TechsR_DHC!$B$3:$B$138,0),MATCH(W$48,ELC_TechsR_DHC!$C$2:$AM$2,0))/7.45</f>
        <v>0.03</v>
      </c>
      <c r="X199" s="337">
        <f>INDEX(ELC_TechsR_DHC!$C$3:$AM$138,MATCH($AL199,ELC_TechsR_DHC!$B$3:$B$138,0),MATCH(X$48,ELC_TechsR_DHC!$C$2:$AM$2,0))/7.45</f>
        <v>1.25</v>
      </c>
      <c r="Y199" s="338">
        <f>INDEX(ELC_TechsR_DHC!$C$3:$AM$138,MATCH($AL199,ELC_TechsR_DHC!$B$3:$B$138,0),MATCH(Y$48,ELC_TechsR_DHC!$C$2:$AM$2,0))</f>
        <v>3.1536000000000002E-2</v>
      </c>
      <c r="Z199" s="335">
        <f>INDEX(ELC_TechsR_DHC!$C$3:$AM$138,MATCH($AL199,ELC_TechsR_DHC!$B$3:$B$138,0),MATCH($Z$48,ELC_TechsR_DHC!$C$2:$AM$2,0))</f>
        <v>0.97</v>
      </c>
      <c r="AB199" s="346">
        <v>1</v>
      </c>
      <c r="AC199"/>
      <c r="AD199"/>
      <c r="AE199"/>
      <c r="AF199"/>
      <c r="AG199"/>
      <c r="AH199"/>
      <c r="AJ199" s="350" t="s">
        <v>2224</v>
      </c>
      <c r="AL199" s="351" t="str">
        <f>AL198</f>
        <v>ECBPNGADHCN4</v>
      </c>
      <c r="AM199" s="68"/>
      <c r="AN199" s="68" t="str">
        <f t="shared" si="17"/>
        <v>DE2GNR_CC_NGAS_BP_E-59</v>
      </c>
    </row>
    <row r="200" spans="2:43" ht="12.75" customHeight="1">
      <c r="B200" s="332" t="str">
        <f t="shared" ref="B200" si="29">"ER"&amp;RIGHT(E200,3)&amp;RIGHT(C200,3)&amp;LEFT(C200,2)&amp;"1E"</f>
        <v>ERBGA-45GN1E</v>
      </c>
      <c r="C200" s="333" t="s">
        <v>1672</v>
      </c>
      <c r="D200" s="340" t="s">
        <v>2222</v>
      </c>
      <c r="E200" s="346" t="str">
        <f t="shared" ref="E200:E206" si="30">INDEX($C$51:$AP$184,MATCH($C200,$C$51:$C$184,0),3)</f>
        <v>ELCBGA</v>
      </c>
      <c r="F200" s="340" t="str">
        <f t="shared" ref="F200:F206" si="31">INDEX($C$51:$AP$184,MATCH($C200,$C$51:$C$184,0),4)</f>
        <v>ELCC, HETC</v>
      </c>
      <c r="G200" s="334" t="s">
        <v>564</v>
      </c>
      <c r="H200" s="335">
        <f t="shared" si="23"/>
        <v>0.45</v>
      </c>
      <c r="I200" s="336">
        <f>IF(INDEX(ELC_TechsR_DHC!$C$3:$AM$138,MATCH($AL200,ELC_TechsR_DHC!$B$3:$B$138,0),MATCH(I$48,ELC_TechsR_DHC!$C$1:$Q$1,0)) &gt; 0, INDEX(ELC_TechsR_DHC!$C$3:$AM$138,MATCH($AL200,ELC_TechsR_DHC!$B$3:$B$138,0),MATCH(I$48,ELC_TechsR_DHC!$C$1:$Q$1,0)), "" )</f>
        <v>1.2195121951219501</v>
      </c>
      <c r="J200" s="336" t="str">
        <f>IF(INDEX(ELC_TechsR_DHC!$C$3:$AM$138,MATCH($AL200,ELC_TechsR_DHC!$B$3:$B$138,0),MATCH(J$48,ELC_TechsR_DHC!$C$1:$Q$1,0)) &gt; 0, INDEX(ELC_TechsR_DHC!$C$3:$AM$138,MATCH($AL200,ELC_TechsR_DHC!$B$3:$B$138,0),MATCH(J$48,ELC_TechsR_DHC!$C$1:$Q$1,0)), "" )</f>
        <v/>
      </c>
      <c r="K200" s="336" t="str">
        <f>IF(INDEX(ELC_TechsR_DHC!$C$3:$AM$138,MATCH($AL200,ELC_TechsR_DHC!$B$3:$B$138,0),MATCH(K$48,ELC_TechsR_DHC!$C$1:$Q$1,0)) &gt; 0, INDEX(ELC_TechsR_DHC!$C$3:$AM$138,MATCH($AL200,ELC_TechsR_DHC!$B$3:$B$138,0),MATCH(K$48,ELC_TechsR_DHC!$C$1:$Q$1,0)), "" )</f>
        <v/>
      </c>
      <c r="L200" s="332">
        <f>INDEX('15'!$C$3:$AS$240,MATCH($AN200,'15'!$C$3:$C$240,0),MATCH(L$48,'15'!$C$4:$AS$4,0))</f>
        <v>0</v>
      </c>
      <c r="M200" s="332">
        <f>INDEX('15'!$C$3:$AS$240,MATCH($AN200,'15'!$C$3:$C$240,0),MATCH(M$48,'15'!$C$4:$AS$4,0))</f>
        <v>0</v>
      </c>
      <c r="N200" s="332">
        <f>INDEX('15'!$C$3:$AS$240,MATCH($AN200,'15'!$C$3:$C$240,0),MATCH(N$48,'15'!$C$4:$AS$4,0))</f>
        <v>0.27</v>
      </c>
      <c r="O200" s="332">
        <f>INDEX('15'!$C$3:$AS$240,MATCH($AN200,'15'!$C$3:$C$240,0),MATCH(O$48,'15'!$C$4:$AS$4,0))</f>
        <v>0.27</v>
      </c>
      <c r="P200" s="332">
        <f>INDEX('15'!$C$3:$AS$240,MATCH($AN200,'15'!$C$3:$C$240,0),MATCH(P$48,'15'!$C$4:$AS$4,0))</f>
        <v>0.27</v>
      </c>
      <c r="Q200" s="332">
        <f>INDEX('15'!$C$3:$AS$240,MATCH($AN200,'15'!$C$3:$C$240,0),MATCH(Q$48,'15'!$C$4:$AS$4,0))</f>
        <v>0.27</v>
      </c>
      <c r="R200" s="332">
        <f>INDEX('15'!$C$3:$AS$240,MATCH($AN200,'15'!$C$3:$C$240,0),MATCH(R$48,'15'!$C$4:$AS$4,0))</f>
        <v>0.27</v>
      </c>
      <c r="S200" s="332">
        <f>INDEX('15'!$C$3:$AS$240,MATCH($AN200,'15'!$C$3:$C$240,0),MATCH(S$48,'15'!$C$4:$AS$4,0))</f>
        <v>0</v>
      </c>
      <c r="V200" s="337">
        <f>INDEX(ELC_TechsR_DHC!$C$3:$AM$138,MATCH($AL200,ELC_TechsR_DHC!$B$3:$B$138,0),MATCH(V$48,ELC_TechsR_DHC!$C$2:$AM$2,0))/7.45</f>
        <v>1</v>
      </c>
      <c r="W200" s="337">
        <f>INDEX(ELC_TechsR_DHC!$C$3:$AM$138,MATCH($AL200,ELC_TechsR_DHC!$B$3:$B$138,0),MATCH(W$48,ELC_TechsR_DHC!$C$2:$AM$2,0))/7.45</f>
        <v>9.9999999999999985E-3</v>
      </c>
      <c r="X200" s="337">
        <f>INDEX(ELC_TechsR_DHC!$C$3:$AM$138,MATCH($AL200,ELC_TechsR_DHC!$B$3:$B$138,0),MATCH(X$48,ELC_TechsR_DHC!$C$2:$AM$2,0))/7.45</f>
        <v>2.2222222222222281</v>
      </c>
      <c r="Y200" s="338">
        <f>INDEX(ELC_TechsR_DHC!$C$3:$AM$138,MATCH($AL200,ELC_TechsR_DHC!$B$3:$B$138,0),MATCH(Y$48,ELC_TechsR_DHC!$C$2:$AM$2,0))</f>
        <v>3.1536000000000002E-2</v>
      </c>
      <c r="Z200" s="335">
        <f>INDEX(ELC_TechsR_DHC!$C$3:$AM$138,MATCH($AL200,ELC_TechsR_DHC!$B$3:$B$138,0),MATCH($Z$48,ELC_TechsR_DHC!$C$2:$AM$2,0))</f>
        <v>0.97</v>
      </c>
      <c r="AB200" s="340">
        <v>1</v>
      </c>
      <c r="AC200"/>
      <c r="AD200"/>
      <c r="AE200"/>
      <c r="AF200"/>
      <c r="AG200"/>
      <c r="AH200"/>
      <c r="AJ200" s="350" t="s">
        <v>2224</v>
      </c>
      <c r="AL200" s="351" t="str">
        <f t="shared" si="24"/>
        <v>ECBPBGADHCN1</v>
      </c>
      <c r="AM200" s="68"/>
      <c r="AN200" s="68" t="str">
        <f t="shared" si="17"/>
        <v>DE2GNR_ENG_BGAS_BP_E-45</v>
      </c>
    </row>
    <row r="201" spans="2:43" ht="12.75" customHeight="1">
      <c r="B201" s="332" t="str">
        <f t="shared" ref="B201:B202" si="32">"ET"&amp;RIGHT(E201,3)&amp;RIGHT(C201,3)&amp;LEFT(C201,2)&amp;"1E"</f>
        <v>ETBGA-42GN1E</v>
      </c>
      <c r="C201" s="333" t="s">
        <v>1665</v>
      </c>
      <c r="D201" s="340" t="s">
        <v>2222</v>
      </c>
      <c r="E201" s="346" t="str">
        <f t="shared" si="30"/>
        <v>ELCBGA</v>
      </c>
      <c r="F201" s="340" t="str">
        <f t="shared" si="31"/>
        <v>ELCC, HETC</v>
      </c>
      <c r="G201" s="334" t="s">
        <v>564</v>
      </c>
      <c r="H201" s="335">
        <f t="shared" si="23"/>
        <v>0.42</v>
      </c>
      <c r="I201" s="336">
        <f>IF(INDEX(ELC_TechsR_DHC!$C$3:$AM$138,MATCH($AL201,ELC_TechsR_DHC!$B$3:$B$138,0),MATCH(I$48,ELC_TechsR_DHC!$C$1:$Q$1,0)) &gt; 0, INDEX(ELC_TechsR_DHC!$C$3:$AM$138,MATCH($AL201,ELC_TechsR_DHC!$B$3:$B$138,0),MATCH(I$48,ELC_TechsR_DHC!$C$1:$Q$1,0)), "" )</f>
        <v>1.2195121951219501</v>
      </c>
      <c r="J201" s="336" t="str">
        <f>IF(INDEX(ELC_TechsR_DHC!$C$3:$AM$138,MATCH($AL201,ELC_TechsR_DHC!$B$3:$B$138,0),MATCH(J$48,ELC_TechsR_DHC!$C$1:$Q$1,0)) &gt; 0, INDEX(ELC_TechsR_DHC!$C$3:$AM$138,MATCH($AL201,ELC_TechsR_DHC!$B$3:$B$138,0),MATCH(J$48,ELC_TechsR_DHC!$C$1:$Q$1,0)), "" )</f>
        <v/>
      </c>
      <c r="K201" s="336" t="str">
        <f>IF(INDEX(ELC_TechsR_DHC!$C$3:$AM$138,MATCH($AL201,ELC_TechsR_DHC!$B$3:$B$138,0),MATCH(K$48,ELC_TechsR_DHC!$C$1:$Q$1,0)) &gt; 0, INDEX(ELC_TechsR_DHC!$C$3:$AM$138,MATCH($AL201,ELC_TechsR_DHC!$B$3:$B$138,0),MATCH(K$48,ELC_TechsR_DHC!$C$1:$Q$1,0)), "" )</f>
        <v/>
      </c>
      <c r="L201" s="332">
        <f>INDEX('15'!$C$3:$AS$240,MATCH($AN201,'15'!$C$3:$C$240,0),MATCH(L$48,'15'!$C$4:$AS$4,0))</f>
        <v>451.69</v>
      </c>
      <c r="M201" s="332">
        <f>INDEX('15'!$C$3:$AS$240,MATCH($AN201,'15'!$C$3:$C$240,0),MATCH(M$48,'15'!$C$4:$AS$4,0))</f>
        <v>483.75</v>
      </c>
      <c r="N201" s="332">
        <f>INDEX('15'!$C$3:$AS$240,MATCH($AN201,'15'!$C$3:$C$240,0),MATCH(N$48,'15'!$C$4:$AS$4,0))</f>
        <v>481.64</v>
      </c>
      <c r="O201" s="332">
        <f>INDEX('15'!$C$3:$AS$240,MATCH($AN201,'15'!$C$3:$C$240,0),MATCH(O$48,'15'!$C$4:$AS$4,0))</f>
        <v>480.4</v>
      </c>
      <c r="P201" s="332">
        <f>INDEX('15'!$C$3:$AS$240,MATCH($AN201,'15'!$C$3:$C$240,0),MATCH(P$48,'15'!$C$4:$AS$4,0))</f>
        <v>461.06</v>
      </c>
      <c r="Q201" s="332">
        <f>INDEX('15'!$C$3:$AS$240,MATCH($AN201,'15'!$C$3:$C$240,0),MATCH(Q$48,'15'!$C$4:$AS$4,0))</f>
        <v>230.38</v>
      </c>
      <c r="R201" s="332">
        <f>INDEX('15'!$C$3:$AS$240,MATCH($AN201,'15'!$C$3:$C$240,0),MATCH(R$48,'15'!$C$4:$AS$4,0))</f>
        <v>0.93</v>
      </c>
      <c r="S201" s="332">
        <f>INDEX('15'!$C$3:$AS$240,MATCH($AN201,'15'!$C$3:$C$240,0),MATCH(S$48,'15'!$C$4:$AS$4,0))</f>
        <v>0</v>
      </c>
      <c r="V201" s="337">
        <f>INDEX(ELC_TechsR_DHC!$C$3:$AM$138,MATCH($AL201,ELC_TechsR_DHC!$B$3:$B$138,0),MATCH(V$48,ELC_TechsR_DHC!$C$2:$AM$2,0))/7.45</f>
        <v>1</v>
      </c>
      <c r="W201" s="337">
        <f>INDEX(ELC_TechsR_DHC!$C$3:$AM$138,MATCH($AL201,ELC_TechsR_DHC!$B$3:$B$138,0),MATCH(W$48,ELC_TechsR_DHC!$C$2:$AM$2,0))/7.45</f>
        <v>9.9999999999999985E-3</v>
      </c>
      <c r="X201" s="337">
        <f>INDEX(ELC_TechsR_DHC!$C$3:$AM$138,MATCH($AL201,ELC_TechsR_DHC!$B$3:$B$138,0),MATCH(X$48,ELC_TechsR_DHC!$C$2:$AM$2,0))/7.45</f>
        <v>2.2222222222222281</v>
      </c>
      <c r="Y201" s="338">
        <f>INDEX(ELC_TechsR_DHC!$C$3:$AM$138,MATCH($AL201,ELC_TechsR_DHC!$B$3:$B$138,0),MATCH(Y$48,ELC_TechsR_DHC!$C$2:$AM$2,0))</f>
        <v>3.1536000000000002E-2</v>
      </c>
      <c r="Z201" s="335">
        <f>INDEX(ELC_TechsR_DHC!$C$3:$AM$138,MATCH($AL201,ELC_TechsR_DHC!$B$3:$B$138,0),MATCH($Z$48,ELC_TechsR_DHC!$C$2:$AM$2,0))</f>
        <v>0.97</v>
      </c>
      <c r="AB201" s="340">
        <v>1</v>
      </c>
      <c r="AC201"/>
      <c r="AD201"/>
      <c r="AE201"/>
      <c r="AF201"/>
      <c r="AG201"/>
      <c r="AH201"/>
      <c r="AJ201" s="350" t="s">
        <v>2224</v>
      </c>
      <c r="AL201" s="351" t="str">
        <f t="shared" si="24"/>
        <v>ECBPBGADHCN1</v>
      </c>
      <c r="AM201" s="68"/>
      <c r="AN201" s="68" t="str">
        <f t="shared" si="17"/>
        <v>DE2GNR_ENG_BGAS_CND_E-42</v>
      </c>
    </row>
    <row r="202" spans="2:43" ht="12.75" customHeight="1">
      <c r="B202" s="332" t="str">
        <f t="shared" si="32"/>
        <v>ETGEO_EOGN1E</v>
      </c>
      <c r="C202" s="333" t="s">
        <v>1585</v>
      </c>
      <c r="D202" s="340" t="s">
        <v>2222</v>
      </c>
      <c r="E202" s="346" t="str">
        <f t="shared" si="30"/>
        <v>ELCGEO</v>
      </c>
      <c r="F202" s="340" t="str">
        <f t="shared" si="31"/>
        <v>HETC</v>
      </c>
      <c r="G202" s="334" t="s">
        <v>564</v>
      </c>
      <c r="H202" s="335">
        <v>1</v>
      </c>
      <c r="I202" s="336" t="str">
        <f>IF(INDEX(ELC_TechsR_DHC!$C$3:$AM$138,MATCH($AL202,ELC_TechsR_DHC!$B$3:$B$138,0),MATCH(I$48,ELC_TechsR_DHC!$C$1:$Q$1,0)) &gt; 0, INDEX(ELC_TechsR_DHC!$C$3:$AM$138,MATCH($AL202,ELC_TechsR_DHC!$B$3:$B$138,0),MATCH(I$48,ELC_TechsR_DHC!$C$1:$Q$1,0)), "" )</f>
        <v/>
      </c>
      <c r="J202" s="336" t="str">
        <f>IF(INDEX(ELC_TechsR_DHC!$C$3:$AM$138,MATCH($AL202,ELC_TechsR_DHC!$B$3:$B$138,0),MATCH(J$48,ELC_TechsR_DHC!$C$1:$Q$1,0)) &gt; 0, INDEX(ELC_TechsR_DHC!$C$3:$AM$138,MATCH($AL202,ELC_TechsR_DHC!$B$3:$B$138,0),MATCH(J$48,ELC_TechsR_DHC!$C$1:$Q$1,0)), "" )</f>
        <v/>
      </c>
      <c r="K202" s="336" t="str">
        <f>IF(INDEX(ELC_TechsR_DHC!$C$3:$AM$138,MATCH($AL202,ELC_TechsR_DHC!$B$3:$B$138,0),MATCH(K$48,ELC_TechsR_DHC!$C$1:$Q$1,0)) &gt; 0, INDEX(ELC_TechsR_DHC!$C$3:$AM$138,MATCH($AL202,ELC_TechsR_DHC!$B$3:$B$138,0),MATCH(K$48,ELC_TechsR_DHC!$C$1:$Q$1,0)), "" )</f>
        <v/>
      </c>
      <c r="L202" s="332">
        <f>INDEX('15'!$C$3:$AS$240,MATCH($AN202,'15'!$C$3:$C$240,0),MATCH(L$48,'15'!$C$4:$AS$4,0))</f>
        <v>0</v>
      </c>
      <c r="M202" s="332">
        <f>INDEX('15'!$C$3:$AS$240,MATCH($AN202,'15'!$C$3:$C$240,0),MATCH(M$48,'15'!$C$4:$AS$4,0))</f>
        <v>0</v>
      </c>
      <c r="N202" s="332">
        <f>INDEX('15'!$C$3:$AS$240,MATCH($AN202,'15'!$C$3:$C$240,0),MATCH(N$48,'15'!$C$4:$AS$4,0))</f>
        <v>0.01</v>
      </c>
      <c r="O202" s="332">
        <f>INDEX('15'!$C$3:$AS$240,MATCH($AN202,'15'!$C$3:$C$240,0),MATCH(O$48,'15'!$C$4:$AS$4,0))</f>
        <v>0.01</v>
      </c>
      <c r="P202" s="332">
        <f>INDEX('15'!$C$3:$AS$240,MATCH($AN202,'15'!$C$3:$C$240,0),MATCH(P$48,'15'!$C$4:$AS$4,0))</f>
        <v>0.01</v>
      </c>
      <c r="Q202" s="332">
        <f>INDEX('15'!$C$3:$AS$240,MATCH($AN202,'15'!$C$3:$C$240,0),MATCH(Q$48,'15'!$C$4:$AS$4,0))</f>
        <v>0.01</v>
      </c>
      <c r="R202" s="332">
        <f>INDEX('15'!$C$3:$AS$240,MATCH($AN202,'15'!$C$3:$C$240,0),MATCH(R$48,'15'!$C$4:$AS$4,0))</f>
        <v>0.01</v>
      </c>
      <c r="S202" s="332">
        <f>INDEX('15'!$C$3:$AS$240,MATCH($AN202,'15'!$C$3:$C$240,0),MATCH(S$48,'15'!$C$4:$AS$4,0))</f>
        <v>0</v>
      </c>
      <c r="V202" s="337">
        <f>INDEX(ELC_TechsR_DHC!$C$3:$AM$138,MATCH($AL202,ELC_TechsR_DHC!$B$3:$B$138,0),MATCH(V$48,ELC_TechsR_DHC!$C$2:$AM$2,0))/7.45</f>
        <v>1.8</v>
      </c>
      <c r="W202" s="337">
        <f>INDEX(ELC_TechsR_DHC!$C$3:$AM$138,MATCH($AL202,ELC_TechsR_DHC!$B$3:$B$138,0),MATCH(W$48,ELC_TechsR_DHC!$C$2:$AM$2,0))/7.45</f>
        <v>1.9999999999999997E-2</v>
      </c>
      <c r="X202" s="337">
        <f>INDEX(ELC_TechsR_DHC!$C$3:$AM$138,MATCH($AL202,ELC_TechsR_DHC!$B$3:$B$138,0),MATCH(X$48,ELC_TechsR_DHC!$C$2:$AM$2,0))/7.45</f>
        <v>1.4583333333333288</v>
      </c>
      <c r="Y202" s="338">
        <f>INDEX(ELC_TechsR_DHC!$C$3:$AM$138,MATCH($AL202,ELC_TechsR_DHC!$B$3:$B$138,0),MATCH(Y$48,ELC_TechsR_DHC!$C$2:$AM$2,0))</f>
        <v>3.1536000000000002E-2</v>
      </c>
      <c r="Z202" s="335">
        <f>INDEX(ELC_TechsR_DHC!$C$3:$AM$138,MATCH($AL202,ELC_TechsR_DHC!$B$3:$B$138,0),MATCH($Z$48,ELC_TechsR_DHC!$C$2:$AM$2,0))</f>
        <v>0.98</v>
      </c>
      <c r="AB202" s="346">
        <v>1</v>
      </c>
      <c r="AC202"/>
      <c r="AD202"/>
      <c r="AE202"/>
      <c r="AF202"/>
      <c r="AG202"/>
      <c r="AH202"/>
      <c r="AJ202" s="350" t="s">
        <v>2224</v>
      </c>
      <c r="AL202" s="351" t="str">
        <f t="shared" si="24"/>
        <v>EHEHGEODHCN1</v>
      </c>
      <c r="AM202" s="68"/>
      <c r="AN202" s="68" t="str">
        <f t="shared" si="17"/>
        <v>DE2GNR_GEO_HEAT_EO</v>
      </c>
    </row>
    <row r="203" spans="2:43" ht="12.75" customHeight="1">
      <c r="B203" s="332" t="str">
        <f t="shared" ref="B203" si="33">"ER"&amp;RIGHT(E203,3)&amp;RIGHT(C203,3)&amp;LEFT(C203,2)&amp;"1E"</f>
        <v>ERHFO-31GN1E</v>
      </c>
      <c r="C203" s="333" t="s">
        <v>1575</v>
      </c>
      <c r="D203" s="340" t="s">
        <v>2222</v>
      </c>
      <c r="E203" s="346" t="str">
        <f t="shared" si="30"/>
        <v>ELCHFO</v>
      </c>
      <c r="F203" s="340" t="str">
        <f t="shared" si="31"/>
        <v>ELCC, HETC</v>
      </c>
      <c r="G203" s="334" t="s">
        <v>564</v>
      </c>
      <c r="H203" s="335">
        <f t="shared" si="23"/>
        <v>0.31</v>
      </c>
      <c r="I203" s="336">
        <f>IF(INDEX(ELC_TechsR_DHC!$C$3:$AM$138,MATCH($AL203,ELC_TechsR_DHC!$B$3:$B$138,0),MATCH(I$48,ELC_TechsR_DHC!$C$1:$Q$1,0)) &gt; 0, INDEX(ELC_TechsR_DHC!$C$3:$AM$138,MATCH($AL203,ELC_TechsR_DHC!$B$3:$B$138,0),MATCH(I$48,ELC_TechsR_DHC!$C$1:$Q$1,0)), "" )</f>
        <v>1.40845070422535</v>
      </c>
      <c r="J203" s="336" t="str">
        <f>IF(INDEX(ELC_TechsR_DHC!$C$3:$AM$138,MATCH($AL203,ELC_TechsR_DHC!$B$3:$B$138,0),MATCH(J$48,ELC_TechsR_DHC!$C$1:$Q$1,0)) &gt; 0, INDEX(ELC_TechsR_DHC!$C$3:$AM$138,MATCH($AL203,ELC_TechsR_DHC!$B$3:$B$138,0),MATCH(J$48,ELC_TechsR_DHC!$C$1:$Q$1,0)), "" )</f>
        <v/>
      </c>
      <c r="K203" s="336" t="str">
        <f>IF(INDEX(ELC_TechsR_DHC!$C$3:$AM$138,MATCH($AL203,ELC_TechsR_DHC!$B$3:$B$138,0),MATCH(K$48,ELC_TechsR_DHC!$C$1:$Q$1,0)) &gt; 0, INDEX(ELC_TechsR_DHC!$C$3:$AM$138,MATCH($AL203,ELC_TechsR_DHC!$B$3:$B$138,0),MATCH(K$48,ELC_TechsR_DHC!$C$1:$Q$1,0)), "" )</f>
        <v/>
      </c>
      <c r="L203" s="332">
        <f>INDEX('15'!$C$3:$AS$240,MATCH($AN203,'15'!$C$3:$C$240,0),MATCH(L$48,'15'!$C$4:$AS$4,0))</f>
        <v>291.5</v>
      </c>
      <c r="M203" s="332">
        <f>INDEX('15'!$C$3:$AS$240,MATCH($AN203,'15'!$C$3:$C$240,0),MATCH(M$48,'15'!$C$4:$AS$4,0))</f>
        <v>291.5</v>
      </c>
      <c r="N203" s="332">
        <f>INDEX('15'!$C$3:$AS$240,MATCH($AN203,'15'!$C$3:$C$240,0),MATCH(N$48,'15'!$C$4:$AS$4,0))</f>
        <v>291.5</v>
      </c>
      <c r="O203" s="332">
        <f>INDEX('15'!$C$3:$AS$240,MATCH($AN203,'15'!$C$3:$C$240,0),MATCH(O$48,'15'!$C$4:$AS$4,0))</f>
        <v>291.5</v>
      </c>
      <c r="P203" s="332">
        <f>INDEX('15'!$C$3:$AS$240,MATCH($AN203,'15'!$C$3:$C$240,0),MATCH(P$48,'15'!$C$4:$AS$4,0))</f>
        <v>0</v>
      </c>
      <c r="Q203" s="332">
        <f>INDEX('15'!$C$3:$AS$240,MATCH($AN203,'15'!$C$3:$C$240,0),MATCH(Q$48,'15'!$C$4:$AS$4,0))</f>
        <v>0</v>
      </c>
      <c r="R203" s="332">
        <f>INDEX('15'!$C$3:$AS$240,MATCH($AN203,'15'!$C$3:$C$240,0),MATCH(R$48,'15'!$C$4:$AS$4,0))</f>
        <v>0</v>
      </c>
      <c r="S203" s="332">
        <f>INDEX('15'!$C$3:$AS$240,MATCH($AN203,'15'!$C$3:$C$240,0),MATCH(S$48,'15'!$C$4:$AS$4,0))</f>
        <v>0</v>
      </c>
      <c r="V203" s="337">
        <f>INDEX(ELC_TechsR_DHC!$C$3:$AM$138,MATCH($AL203,ELC_TechsR_DHC!$B$3:$B$138,0),MATCH(V$48,ELC_TechsR_DHC!$C$2:$AM$2,0))/7.45</f>
        <v>0.75</v>
      </c>
      <c r="W203" s="337">
        <f>INDEX(ELC_TechsR_DHC!$C$3:$AM$138,MATCH($AL203,ELC_TechsR_DHC!$B$3:$B$138,0),MATCH(W$48,ELC_TechsR_DHC!$C$2:$AM$2,0))/7.45</f>
        <v>1.9999999999999997E-2</v>
      </c>
      <c r="X203" s="337">
        <f>INDEX(ELC_TechsR_DHC!$C$3:$AM$138,MATCH($AL203,ELC_TechsR_DHC!$B$3:$B$138,0),MATCH(X$48,ELC_TechsR_DHC!$C$2:$AM$2,0))/7.45</f>
        <v>1.5277777777777719</v>
      </c>
      <c r="Y203" s="338">
        <f>INDEX(ELC_TechsR_DHC!$C$3:$AM$138,MATCH($AL203,ELC_TechsR_DHC!$B$3:$B$138,0),MATCH(Y$48,ELC_TechsR_DHC!$C$2:$AM$2,0))</f>
        <v>3.1536000000000002E-2</v>
      </c>
      <c r="Z203" s="335">
        <f>INDEX(ELC_TechsR_DHC!$C$3:$AM$138,MATCH($AL203,ELC_TechsR_DHC!$B$3:$B$138,0),MATCH($Z$48,ELC_TechsR_DHC!$C$2:$AM$2,0))</f>
        <v>0.98</v>
      </c>
      <c r="AB203" s="340">
        <v>1</v>
      </c>
      <c r="AC203"/>
      <c r="AD203"/>
      <c r="AE203"/>
      <c r="AF203"/>
      <c r="AG203"/>
      <c r="AH203"/>
      <c r="AJ203" s="350" t="s">
        <v>2224</v>
      </c>
      <c r="AL203" s="351" t="str">
        <f t="shared" si="24"/>
        <v>ECBPNGADHCN2</v>
      </c>
      <c r="AM203" s="68"/>
      <c r="AN203" s="68" t="str">
        <f t="shared" si="17"/>
        <v>DE2GNR_GT_FUELOIL_CND_E-31</v>
      </c>
    </row>
    <row r="204" spans="2:43" ht="12.75" customHeight="1">
      <c r="B204" s="332" t="str">
        <f t="shared" ref="B204:B205" si="34">"ET"&amp;RIGHT(E204,3)&amp;RIGHT(C204,3)&amp;LEFT(C204,2)&amp;"1E"</f>
        <v>ETSOLSUNGN1E</v>
      </c>
      <c r="C204" s="333" t="s">
        <v>1395</v>
      </c>
      <c r="D204" s="340" t="s">
        <v>2222</v>
      </c>
      <c r="E204" s="346" t="str">
        <f t="shared" si="30"/>
        <v>ELCSOL</v>
      </c>
      <c r="F204" s="340" t="str">
        <f t="shared" si="31"/>
        <v>ELCC</v>
      </c>
      <c r="G204" s="334" t="s">
        <v>564</v>
      </c>
      <c r="H204" s="335">
        <v>1</v>
      </c>
      <c r="I204" s="336"/>
      <c r="J204" s="336"/>
      <c r="K204" s="336"/>
      <c r="L204" s="332">
        <f>INDEX('15'!$C$3:$AS$240,MATCH($AN204,'15'!$C$3:$C$240,0),MATCH(L$48,'15'!$C$4:$AS$4,0))</f>
        <v>1391.65</v>
      </c>
      <c r="M204" s="332">
        <f>INDEX('15'!$C$3:$AS$240,MATCH($AN204,'15'!$C$3:$C$240,0),MATCH(M$48,'15'!$C$4:$AS$4,0))</f>
        <v>1541.92</v>
      </c>
      <c r="N204" s="332">
        <f>INDEX('15'!$C$3:$AS$240,MATCH($AN204,'15'!$C$3:$C$240,0),MATCH(N$48,'15'!$C$4:$AS$4,0))</f>
        <v>1604</v>
      </c>
      <c r="O204" s="332">
        <f>INDEX('15'!$C$3:$AS$240,MATCH($AN204,'15'!$C$3:$C$240,0),MATCH(O$48,'15'!$C$4:$AS$4,0))</f>
        <v>1603.54</v>
      </c>
      <c r="P204" s="332">
        <f>INDEX('15'!$C$3:$AS$240,MATCH($AN204,'15'!$C$3:$C$240,0),MATCH(P$48,'15'!$C$4:$AS$4,0))</f>
        <v>1601.39</v>
      </c>
      <c r="Q204" s="332">
        <f>INDEX('15'!$C$3:$AS$240,MATCH($AN204,'15'!$C$3:$C$240,0),MATCH(Q$48,'15'!$C$4:$AS$4,0))</f>
        <v>1582.23</v>
      </c>
      <c r="R204" s="332">
        <f>INDEX('15'!$C$3:$AS$240,MATCH($AN204,'15'!$C$3:$C$240,0),MATCH(R$48,'15'!$C$4:$AS$4,0))</f>
        <v>1230.0999999999999</v>
      </c>
      <c r="S204" s="332">
        <f>INDEX('15'!$C$3:$AS$240,MATCH($AN204,'15'!$C$3:$C$240,0),MATCH(S$48,'15'!$C$4:$AS$4,0))</f>
        <v>0</v>
      </c>
      <c r="V204" s="337">
        <f>INDEX(ELC_TechsR_ELC!$C$3:$AM$138,MATCH($AL204,ELC_TechsR_ELC!$B$3:$B$138,0),MATCH(V$48,ELC_TechsR_ELC!$C$2:$AM$2,0))/7.45</f>
        <v>1.3442880000000001</v>
      </c>
      <c r="W204" s="337">
        <f>INDEX(ELC_TechsR_ELC!$C$3:$AM$138,MATCH($AL204,ELC_TechsR_ELC!$B$3:$B$138,0),MATCH(W$48,ELC_TechsR_ELC!$C$2:$AM$2,0))/7.45</f>
        <v>1.342E-2</v>
      </c>
      <c r="X204" s="337">
        <f>INDEX(ELC_TechsR_ELC!$C$3:$AM$138,MATCH($AL204,ELC_TechsR_ELC!$B$3:$B$138,0),MATCH(X$48,ELC_TechsR_ELC!$C$2:$AM$2,0))/7.45</f>
        <v>0</v>
      </c>
      <c r="Y204" s="338">
        <f>INDEX(ELC_TechsR_ELC!$C$3:$AM$138,MATCH($AL204,ELC_TechsR_ELC!$B$3:$B$138,0),MATCH(Y$48,ELC_TechsR_ELC!$C$2:$AM$2,0))</f>
        <v>3.1536000000000002E-2</v>
      </c>
      <c r="Z204" s="335"/>
      <c r="AB204" s="340">
        <v>0.3</v>
      </c>
      <c r="AC204"/>
      <c r="AD204"/>
      <c r="AE204"/>
      <c r="AF204"/>
      <c r="AG204"/>
      <c r="AH204"/>
      <c r="AJ204" s="350" t="s">
        <v>2224</v>
      </c>
      <c r="AL204" s="351" t="str">
        <f t="shared" si="24"/>
        <v>ERPVSOLELCN2</v>
      </c>
      <c r="AM204" s="68"/>
      <c r="AN204" s="68" t="str">
        <f t="shared" si="17"/>
        <v>DE2GNR_PV_SUN</v>
      </c>
    </row>
    <row r="205" spans="2:43" ht="12.75" customHeight="1">
      <c r="B205" s="332" t="str">
        <f t="shared" si="34"/>
        <v>ETHYDWTRGN1E</v>
      </c>
      <c r="C205" s="333" t="s">
        <v>1355</v>
      </c>
      <c r="D205" s="340" t="s">
        <v>2222</v>
      </c>
      <c r="E205" s="346" t="str">
        <f t="shared" si="30"/>
        <v>ELCHYD</v>
      </c>
      <c r="F205" s="340" t="str">
        <f t="shared" si="31"/>
        <v>ELCC</v>
      </c>
      <c r="G205" s="334" t="s">
        <v>564</v>
      </c>
      <c r="H205" s="335">
        <v>1</v>
      </c>
      <c r="I205" s="336"/>
      <c r="J205" s="336"/>
      <c r="K205" s="336"/>
      <c r="L205" s="332">
        <f>INDEX('15'!$C$3:$AS$240,MATCH($AN205,'15'!$C$3:$C$240,0),MATCH(L$48,'15'!$C$4:$AS$4,0))</f>
        <v>4.84</v>
      </c>
      <c r="M205" s="332">
        <f>INDEX('15'!$C$3:$AS$240,MATCH($AN205,'15'!$C$3:$C$240,0),MATCH(M$48,'15'!$C$4:$AS$4,0))</f>
        <v>4.84</v>
      </c>
      <c r="N205" s="332">
        <f>INDEX('15'!$C$3:$AS$240,MATCH($AN205,'15'!$C$3:$C$240,0),MATCH(N$48,'15'!$C$4:$AS$4,0))</f>
        <v>4.84</v>
      </c>
      <c r="O205" s="332">
        <f>INDEX('15'!$C$3:$AS$240,MATCH($AN205,'15'!$C$3:$C$240,0),MATCH(O$48,'15'!$C$4:$AS$4,0))</f>
        <v>4.84</v>
      </c>
      <c r="P205" s="332">
        <f>INDEX('15'!$C$3:$AS$240,MATCH($AN205,'15'!$C$3:$C$240,0),MATCH(P$48,'15'!$C$4:$AS$4,0))</f>
        <v>4.84</v>
      </c>
      <c r="Q205" s="332">
        <f>INDEX('15'!$C$3:$AS$240,MATCH($AN205,'15'!$C$3:$C$240,0),MATCH(Q$48,'15'!$C$4:$AS$4,0))</f>
        <v>4.84</v>
      </c>
      <c r="R205" s="332">
        <f>INDEX('15'!$C$3:$AS$240,MATCH($AN205,'15'!$C$3:$C$240,0),MATCH(R$48,'15'!$C$4:$AS$4,0))</f>
        <v>4.84</v>
      </c>
      <c r="S205" s="332">
        <f>INDEX('15'!$C$3:$AS$240,MATCH($AN205,'15'!$C$3:$C$240,0),MATCH(S$48,'15'!$C$4:$AS$4,0))</f>
        <v>4.84</v>
      </c>
      <c r="V205" s="337">
        <f>INDEX(ELC_TechsR_ELC!$C$3:$AM$138,MATCH($AL205,ELC_TechsR_ELC!$B$3:$B$138,0),MATCH(V$48,ELC_TechsR_ELC!$C$2:$AM$2,0))/7.45</f>
        <v>1.8120805369127517</v>
      </c>
      <c r="W205" s="337">
        <f>INDEX(ELC_TechsR_ELC!$C$3:$AM$138,MATCH($AL205,ELC_TechsR_ELC!$B$3:$B$138,0),MATCH(W$48,ELC_TechsR_ELC!$C$2:$AM$2,0))/7.45</f>
        <v>4.0268456375838924E-2</v>
      </c>
      <c r="X205" s="337">
        <f>INDEX(ELC_TechsR_ELC!$C$3:$AM$138,MATCH($AL205,ELC_TechsR_ELC!$B$3:$B$138,0),MATCH(X$48,ELC_TechsR_ELC!$C$2:$AM$2,0))/7.45</f>
        <v>1.2080536912751678</v>
      </c>
      <c r="Y205" s="338">
        <f>INDEX(ELC_TechsR_ELC!$C$3:$AM$138,MATCH($AL205,ELC_TechsR_ELC!$B$3:$B$138,0),MATCH(Y$48,ELC_TechsR_ELC!$C$2:$AM$2,0))</f>
        <v>3.2000000000000001E-2</v>
      </c>
      <c r="Z205" s="335"/>
      <c r="AB205" s="346">
        <v>1</v>
      </c>
      <c r="AC205"/>
      <c r="AD205"/>
      <c r="AE205"/>
      <c r="AF205"/>
      <c r="AG205"/>
      <c r="AH205"/>
      <c r="AJ205" s="350" t="s">
        <v>2224</v>
      </c>
      <c r="AL205" s="351" t="str">
        <f t="shared" si="24"/>
        <v>ERHYDELCROR1N</v>
      </c>
      <c r="AM205" s="68"/>
      <c r="AN205" s="68" t="str">
        <f t="shared" si="17"/>
        <v>DE2GNR_ROR_WTR</v>
      </c>
    </row>
    <row r="206" spans="2:43" ht="12.75" customHeight="1">
      <c r="B206" s="332" t="str">
        <f t="shared" ref="B206" si="35">"ER"&amp;RIGHT(E206,3)&amp;RIGHT(C206,3)&amp;LEFT(C206,2)&amp;"1E"</f>
        <v>ERBGA-38GN1E</v>
      </c>
      <c r="C206" s="333" t="s">
        <v>1333</v>
      </c>
      <c r="D206" s="340" t="s">
        <v>2222</v>
      </c>
      <c r="E206" s="346" t="str">
        <f t="shared" si="30"/>
        <v>ELCBGA</v>
      </c>
      <c r="F206" s="340" t="str">
        <f t="shared" si="31"/>
        <v>ELCC, HETC</v>
      </c>
      <c r="G206" s="334" t="s">
        <v>564</v>
      </c>
      <c r="H206" s="335">
        <f t="shared" si="23"/>
        <v>0.38</v>
      </c>
      <c r="I206" s="336">
        <f>IF(INDEX(ELC_TechsR_DHC!$C$3:$AM$138,MATCH($AL206,ELC_TechsR_DHC!$B$3:$B$138,0),MATCH(I$48,ELC_TechsR_DHC!$C$1:$Q$1,0)) &gt; 0, INDEX(ELC_TechsR_DHC!$C$3:$AM$138,MATCH($AL206,ELC_TechsR_DHC!$B$3:$B$138,0),MATCH(I$48,ELC_TechsR_DHC!$C$1:$Q$1,0)), "" )</f>
        <v>1.2195121951219501</v>
      </c>
      <c r="J206" s="336" t="str">
        <f>IF(INDEX(ELC_TechsR_DHC!$C$3:$AM$138,MATCH($AL206,ELC_TechsR_DHC!$B$3:$B$138,0),MATCH(J$48,ELC_TechsR_DHC!$C$1:$Q$1,0)) &gt; 0, INDEX(ELC_TechsR_DHC!$C$3:$AM$138,MATCH($AL206,ELC_TechsR_DHC!$B$3:$B$138,0),MATCH(J$48,ELC_TechsR_DHC!$C$1:$Q$1,0)), "" )</f>
        <v/>
      </c>
      <c r="K206" s="336" t="str">
        <f>IF(INDEX(ELC_TechsR_DHC!$C$3:$AM$138,MATCH($AL206,ELC_TechsR_DHC!$B$3:$B$138,0),MATCH(K$48,ELC_TechsR_DHC!$C$1:$Q$1,0)) &gt; 0, INDEX(ELC_TechsR_DHC!$C$3:$AM$138,MATCH($AL206,ELC_TechsR_DHC!$B$3:$B$138,0),MATCH(K$48,ELC_TechsR_DHC!$C$1:$Q$1,0)), "" )</f>
        <v/>
      </c>
      <c r="L206" s="332">
        <f>INDEX('15'!$C$3:$AS$240,MATCH($AN206,'15'!$C$3:$C$240,0),MATCH(L$48,'15'!$C$4:$AS$4,0))</f>
        <v>20</v>
      </c>
      <c r="M206" s="332">
        <f>INDEX('15'!$C$3:$AS$240,MATCH($AN206,'15'!$C$3:$C$240,0),MATCH(M$48,'15'!$C$4:$AS$4,0))</f>
        <v>20</v>
      </c>
      <c r="N206" s="332">
        <f>INDEX('15'!$C$3:$AS$240,MATCH($AN206,'15'!$C$3:$C$240,0),MATCH(N$48,'15'!$C$4:$AS$4,0))</f>
        <v>20</v>
      </c>
      <c r="O206" s="332">
        <f>INDEX('15'!$C$3:$AS$240,MATCH($AN206,'15'!$C$3:$C$240,0),MATCH(O$48,'15'!$C$4:$AS$4,0))</f>
        <v>20</v>
      </c>
      <c r="P206" s="332">
        <f>INDEX('15'!$C$3:$AS$240,MATCH($AN206,'15'!$C$3:$C$240,0),MATCH(P$48,'15'!$C$4:$AS$4,0))</f>
        <v>20</v>
      </c>
      <c r="Q206" s="332">
        <f>INDEX('15'!$C$3:$AS$240,MATCH($AN206,'15'!$C$3:$C$240,0),MATCH(Q$48,'15'!$C$4:$AS$4,0))</f>
        <v>0</v>
      </c>
      <c r="R206" s="332">
        <f>INDEX('15'!$C$3:$AS$240,MATCH($AN206,'15'!$C$3:$C$240,0),MATCH(R$48,'15'!$C$4:$AS$4,0))</f>
        <v>0</v>
      </c>
      <c r="S206" s="332">
        <f>INDEX('15'!$C$3:$AS$240,MATCH($AN206,'15'!$C$3:$C$240,0),MATCH(S$48,'15'!$C$4:$AS$4,0))</f>
        <v>0</v>
      </c>
      <c r="V206" s="337">
        <f>INDEX(ELC_TechsR_DHC!$C$3:$AM$138,MATCH($AL206,ELC_TechsR_DHC!$B$3:$B$138,0),MATCH(V$48,ELC_TechsR_DHC!$C$2:$AM$2,0))/7.45</f>
        <v>1</v>
      </c>
      <c r="W206" s="337">
        <f>INDEX(ELC_TechsR_DHC!$C$3:$AM$138,MATCH($AL206,ELC_TechsR_DHC!$B$3:$B$138,0),MATCH(W$48,ELC_TechsR_DHC!$C$2:$AM$2,0))/7.45</f>
        <v>9.9999999999999985E-3</v>
      </c>
      <c r="X206" s="337">
        <f>INDEX(ELC_TechsR_DHC!$C$3:$AM$138,MATCH($AL206,ELC_TechsR_DHC!$B$3:$B$138,0),MATCH(X$48,ELC_TechsR_DHC!$C$2:$AM$2,0))/7.45</f>
        <v>2.2222222222222281</v>
      </c>
      <c r="Y206" s="338">
        <f>INDEX(ELC_TechsR_DHC!$C$3:$AM$138,MATCH($AL206,ELC_TechsR_DHC!$B$3:$B$138,0),MATCH(Y$48,ELC_TechsR_DHC!$C$2:$AM$2,0))</f>
        <v>3.1536000000000002E-2</v>
      </c>
      <c r="Z206" s="335">
        <f>INDEX(ELC_TechsR_DHC!$C$3:$AM$138,MATCH($AL206,ELC_TechsR_DHC!$B$3:$B$138,0),MATCH($Z$48,ELC_TechsR_DHC!$C$2:$AM$2,0))</f>
        <v>0.97</v>
      </c>
      <c r="AB206" s="340">
        <v>1</v>
      </c>
      <c r="AC206"/>
      <c r="AD206"/>
      <c r="AE206"/>
      <c r="AF206"/>
      <c r="AG206"/>
      <c r="AH206"/>
      <c r="AJ206" s="350" t="s">
        <v>2224</v>
      </c>
      <c r="AL206" s="351" t="str">
        <f t="shared" si="24"/>
        <v>ECBPBGADHCN1</v>
      </c>
      <c r="AM206" s="68"/>
      <c r="AN206" s="68" t="str">
        <f t="shared" si="17"/>
        <v>DE2GNR_ST_BGAS_BP_E-38</v>
      </c>
    </row>
    <row r="207" spans="2:43" ht="12.75" customHeight="1">
      <c r="B207" s="332" t="str">
        <f t="shared" ref="B207:B208" si="36">"ET"&amp;RIGHT(E207,3)&amp;RIGHT(C207,3)&amp;LEFT(C207,2)&amp;"1E"</f>
        <v>ETCOA-38GN1E</v>
      </c>
      <c r="C207" s="333" t="s">
        <v>1314</v>
      </c>
      <c r="D207" s="340" t="s">
        <v>2222</v>
      </c>
      <c r="E207" s="346" t="s">
        <v>31</v>
      </c>
      <c r="F207" s="340" t="s">
        <v>2219</v>
      </c>
      <c r="G207" s="334" t="s">
        <v>564</v>
      </c>
      <c r="H207" s="335">
        <f t="shared" si="23"/>
        <v>0.38</v>
      </c>
      <c r="I207" s="336" t="str">
        <f>IF(INDEX(ELC_TechsR_DHC!$C$3:$AM$138,MATCH($AL207,ELC_TechsR_DHC!$B$3:$B$138,0),MATCH(I$48,ELC_TechsR_DHC!$C$1:$Q$1,0)) &gt; 0, INDEX(ELC_TechsR_DHC!$C$3:$AM$138,MATCH($AL207,ELC_TechsR_DHC!$B$3:$B$138,0),MATCH(I$48,ELC_TechsR_DHC!$C$1:$Q$1,0)), "" )</f>
        <v/>
      </c>
      <c r="J207" s="336">
        <f>IF(INDEX(ELC_TechsR_DHC!$C$3:$AM$138,MATCH($AL207,ELC_TechsR_DHC!$B$3:$B$138,0),MATCH(J$48,ELC_TechsR_DHC!$C$1:$Q$1,0)) &gt; 0, INDEX(ELC_TechsR_DHC!$C$3:$AM$138,MATCH($AL207,ELC_TechsR_DHC!$B$3:$B$138,0),MATCH(J$48,ELC_TechsR_DHC!$C$1:$Q$1,0)), "" )</f>
        <v>1.3333333333333299</v>
      </c>
      <c r="K207" s="336">
        <f>IF(INDEX(ELC_TechsR_DHC!$C$3:$AM$138,MATCH($AL207,ELC_TechsR_DHC!$B$3:$B$138,0),MATCH(K$48,ELC_TechsR_DHC!$C$1:$Q$1,0)) &gt; 0, INDEX(ELC_TechsR_DHC!$C$3:$AM$138,MATCH($AL207,ELC_TechsR_DHC!$B$3:$B$138,0),MATCH(K$48,ELC_TechsR_DHC!$C$1:$Q$1,0)), "" )</f>
        <v>0.15</v>
      </c>
      <c r="L207" s="332">
        <f>INDEX('15'!$C$3:$AS$240,MATCH($AN207,'15'!$C$3:$C$240,0),MATCH(L$48,'15'!$C$4:$AS$4,0))</f>
        <v>58</v>
      </c>
      <c r="M207" s="332">
        <f>INDEX('15'!$C$3:$AS$240,MATCH($AN207,'15'!$C$3:$C$240,0),MATCH(M$48,'15'!$C$4:$AS$4,0))</f>
        <v>58</v>
      </c>
      <c r="N207" s="332">
        <f>INDEX('15'!$C$3:$AS$240,MATCH($AN207,'15'!$C$3:$C$240,0),MATCH(N$48,'15'!$C$4:$AS$4,0))</f>
        <v>35</v>
      </c>
      <c r="O207" s="332">
        <f>INDEX('15'!$C$3:$AS$240,MATCH($AN207,'15'!$C$3:$C$240,0),MATCH(O$48,'15'!$C$4:$AS$4,0))</f>
        <v>0</v>
      </c>
      <c r="P207" s="332">
        <f>INDEX('15'!$C$3:$AS$240,MATCH($AN207,'15'!$C$3:$C$240,0),MATCH(P$48,'15'!$C$4:$AS$4,0))</f>
        <v>0</v>
      </c>
      <c r="Q207" s="332">
        <f>INDEX('15'!$C$3:$AS$240,MATCH($AN207,'15'!$C$3:$C$240,0),MATCH(Q$48,'15'!$C$4:$AS$4,0))</f>
        <v>0</v>
      </c>
      <c r="R207" s="332">
        <f>INDEX('15'!$C$3:$AS$240,MATCH($AN207,'15'!$C$3:$C$240,0),MATCH(R$48,'15'!$C$4:$AS$4,0))</f>
        <v>0</v>
      </c>
      <c r="S207" s="332">
        <f>INDEX('15'!$C$3:$AS$240,MATCH($AN207,'15'!$C$3:$C$240,0),MATCH(S$48,'15'!$C$4:$AS$4,0))</f>
        <v>0</v>
      </c>
      <c r="V207" s="337">
        <f>INDEX(ELC_TechsR_DHC!$C$3:$AM$138,MATCH($AL207,ELC_TechsR_DHC!$B$3:$B$138,0),MATCH(V$48,ELC_TechsR_DHC!$C$2:$AM$2,0))/7.45</f>
        <v>1.9300000000000002</v>
      </c>
      <c r="W207" s="337">
        <f>INDEX(ELC_TechsR_DHC!$C$3:$AM$138,MATCH($AL207,ELC_TechsR_DHC!$B$3:$B$138,0),MATCH(W$48,ELC_TechsR_DHC!$C$2:$AM$2,0))/7.45</f>
        <v>3.15E-2</v>
      </c>
      <c r="X207" s="337">
        <f>INDEX(ELC_TechsR_DHC!$C$3:$AM$138,MATCH($AL207,ELC_TechsR_DHC!$B$3:$B$138,0),MATCH(X$48,ELC_TechsR_DHC!$C$2:$AM$2,0))/7.45</f>
        <v>0.81944444444444431</v>
      </c>
      <c r="Y207" s="338">
        <f>INDEX(ELC_TechsR_DHC!$C$3:$AM$138,MATCH($AL207,ELC_TechsR_DHC!$B$3:$B$138,0),MATCH(Y$48,ELC_TechsR_DHC!$C$2:$AM$2,0))</f>
        <v>3.1536000000000002E-2</v>
      </c>
      <c r="Z207" s="335">
        <f>INDEX(ELC_TechsR_DHC!$C$3:$AM$138,MATCH($AL207,ELC_TechsR_DHC!$B$3:$B$138,0),MATCH($Z$48,ELC_TechsR_DHC!$C$2:$AM$2,0))</f>
        <v>0.95</v>
      </c>
      <c r="AB207" s="340">
        <v>1</v>
      </c>
      <c r="AC207"/>
      <c r="AD207"/>
      <c r="AE207"/>
      <c r="AF207"/>
      <c r="AG207"/>
      <c r="AH207"/>
      <c r="AJ207" s="350" t="s">
        <v>2224</v>
      </c>
      <c r="AL207" s="351" t="str">
        <f>AL208</f>
        <v>ECEXCOADHCN1</v>
      </c>
      <c r="AM207" s="68"/>
      <c r="AN207" s="68" t="str">
        <f t="shared" si="17"/>
        <v>DE2GNR_ST_COAL_BP_E-38</v>
      </c>
    </row>
    <row r="208" spans="2:43" ht="12.75" customHeight="1">
      <c r="B208" s="332" t="str">
        <f t="shared" si="36"/>
        <v>ETCOA-44GN1E</v>
      </c>
      <c r="C208" s="333" t="s">
        <v>1286</v>
      </c>
      <c r="D208" s="340" t="s">
        <v>2222</v>
      </c>
      <c r="E208" s="346" t="str">
        <f>INDEX($C$51:$AP$184,MATCH($C208,$C$51:$C$184,0),3)</f>
        <v>ELCCOA</v>
      </c>
      <c r="F208" s="340" t="s">
        <v>2219</v>
      </c>
      <c r="G208" s="334" t="s">
        <v>564</v>
      </c>
      <c r="H208" s="335">
        <f t="shared" si="23"/>
        <v>0.44</v>
      </c>
      <c r="I208" s="336" t="str">
        <f>IF(INDEX(ELC_TechsR_DHC!$C$3:$AM$138,MATCH($AL208,ELC_TechsR_DHC!$B$3:$B$138,0),MATCH(I$48,ELC_TechsR_DHC!$C$1:$Q$1,0)) &gt; 0, INDEX(ELC_TechsR_DHC!$C$3:$AM$138,MATCH($AL208,ELC_TechsR_DHC!$B$3:$B$138,0),MATCH(I$48,ELC_TechsR_DHC!$C$1:$Q$1,0)), "" )</f>
        <v/>
      </c>
      <c r="J208" s="336">
        <f>IF(INDEX(ELC_TechsR_DHC!$C$3:$AM$138,MATCH($AL208,ELC_TechsR_DHC!$B$3:$B$138,0),MATCH(J$48,ELC_TechsR_DHC!$C$1:$Q$1,0)) &gt; 0, INDEX(ELC_TechsR_DHC!$C$3:$AM$138,MATCH($AL208,ELC_TechsR_DHC!$B$3:$B$138,0),MATCH(J$48,ELC_TechsR_DHC!$C$1:$Q$1,0)), "" )</f>
        <v>1.3333333333333299</v>
      </c>
      <c r="K208" s="336">
        <f>IF(INDEX(ELC_TechsR_DHC!$C$3:$AM$138,MATCH($AL208,ELC_TechsR_DHC!$B$3:$B$138,0),MATCH(K$48,ELC_TechsR_DHC!$C$1:$Q$1,0)) &gt; 0, INDEX(ELC_TechsR_DHC!$C$3:$AM$138,MATCH($AL208,ELC_TechsR_DHC!$B$3:$B$138,0),MATCH(K$48,ELC_TechsR_DHC!$C$1:$Q$1,0)), "" )</f>
        <v>0.15</v>
      </c>
      <c r="L208" s="332">
        <f>INDEX('15'!$C$3:$AS$240,MATCH($AN208,'15'!$C$3:$C$240,0),MATCH(L$48,'15'!$C$4:$AS$4,0))</f>
        <v>777</v>
      </c>
      <c r="M208" s="332">
        <f>INDEX('15'!$C$3:$AS$240,MATCH($AN208,'15'!$C$3:$C$240,0),MATCH(M$48,'15'!$C$4:$AS$4,0))</f>
        <v>2377</v>
      </c>
      <c r="N208" s="332">
        <f>INDEX('15'!$C$3:$AS$240,MATCH($AN208,'15'!$C$3:$C$240,0),MATCH(N$48,'15'!$C$4:$AS$4,0))</f>
        <v>2377</v>
      </c>
      <c r="O208" s="332">
        <f>INDEX('15'!$C$3:$AS$240,MATCH($AN208,'15'!$C$3:$C$240,0),MATCH(O$48,'15'!$C$4:$AS$4,0))</f>
        <v>2377</v>
      </c>
      <c r="P208" s="332">
        <f>INDEX('15'!$C$3:$AS$240,MATCH($AN208,'15'!$C$3:$C$240,0),MATCH(P$48,'15'!$C$4:$AS$4,0))</f>
        <v>1794</v>
      </c>
      <c r="Q208" s="332">
        <f>INDEX('15'!$C$3:$AS$240,MATCH($AN208,'15'!$C$3:$C$240,0),MATCH(Q$48,'15'!$C$4:$AS$4,0))</f>
        <v>1600</v>
      </c>
      <c r="R208" s="332">
        <f>INDEX('15'!$C$3:$AS$240,MATCH($AN208,'15'!$C$3:$C$240,0),MATCH(R$48,'15'!$C$4:$AS$4,0))</f>
        <v>1600</v>
      </c>
      <c r="S208" s="332">
        <f>INDEX('15'!$C$3:$AS$240,MATCH($AN208,'15'!$C$3:$C$240,0),MATCH(S$48,'15'!$C$4:$AS$4,0))</f>
        <v>0</v>
      </c>
      <c r="V208" s="337">
        <f>INDEX(ELC_TechsR_DHC!$C$3:$AM$138,MATCH($AL208,ELC_TechsR_DHC!$B$3:$B$138,0),MATCH(V$48,ELC_TechsR_DHC!$C$2:$AM$2,0))/7.45</f>
        <v>1.9300000000000002</v>
      </c>
      <c r="W208" s="337">
        <f>INDEX(ELC_TechsR_DHC!$C$3:$AM$138,MATCH($AL208,ELC_TechsR_DHC!$B$3:$B$138,0),MATCH(W$48,ELC_TechsR_DHC!$C$2:$AM$2,0))/7.45</f>
        <v>3.15E-2</v>
      </c>
      <c r="X208" s="337">
        <f>INDEX(ELC_TechsR_DHC!$C$3:$AM$138,MATCH($AL208,ELC_TechsR_DHC!$B$3:$B$138,0),MATCH(X$48,ELC_TechsR_DHC!$C$2:$AM$2,0))/7.45</f>
        <v>0.81944444444444431</v>
      </c>
      <c r="Y208" s="338">
        <f>INDEX(ELC_TechsR_DHC!$C$3:$AM$138,MATCH($AL208,ELC_TechsR_DHC!$B$3:$B$138,0),MATCH(Y$48,ELC_TechsR_DHC!$C$2:$AM$2,0))</f>
        <v>3.1536000000000002E-2</v>
      </c>
      <c r="Z208" s="335">
        <f>INDEX(ELC_TechsR_DHC!$C$3:$AM$138,MATCH($AL208,ELC_TechsR_DHC!$B$3:$B$138,0),MATCH($Z$48,ELC_TechsR_DHC!$C$2:$AM$2,0))</f>
        <v>0.95</v>
      </c>
      <c r="AB208" s="346">
        <v>1</v>
      </c>
      <c r="AC208"/>
      <c r="AD208"/>
      <c r="AE208"/>
      <c r="AF208"/>
      <c r="AG208"/>
      <c r="AH208"/>
      <c r="AJ208" s="350" t="s">
        <v>2224</v>
      </c>
      <c r="AL208" s="351" t="str">
        <f t="shared" si="24"/>
        <v>ECEXCOADHCN1</v>
      </c>
      <c r="AM208" s="68"/>
      <c r="AN208" s="68" t="str">
        <f t="shared" si="17"/>
        <v>DE2GNR_ST_COAL_EXT_E-44</v>
      </c>
    </row>
    <row r="209" spans="2:40" ht="12.75" customHeight="1">
      <c r="B209" s="332" t="str">
        <f t="shared" ref="B209" si="37">"ER"&amp;RIGHT(E209,3)&amp;RIGHT(C209,3)&amp;LEFT(C209,2)&amp;"1E"</f>
        <v>ERHFO-34GN1E</v>
      </c>
      <c r="C209" s="333" t="s">
        <v>1275</v>
      </c>
      <c r="D209" s="340" t="s">
        <v>2222</v>
      </c>
      <c r="E209" s="346" t="s">
        <v>29</v>
      </c>
      <c r="F209" s="340" t="s">
        <v>2219</v>
      </c>
      <c r="G209" s="334" t="s">
        <v>564</v>
      </c>
      <c r="H209" s="335">
        <f t="shared" si="23"/>
        <v>0.34</v>
      </c>
      <c r="I209" s="336">
        <f>IF(INDEX(ELC_TechsR_DHC!$C$3:$AM$138,MATCH($AL209,ELC_TechsR_DHC!$B$3:$B$138,0),MATCH(I$48,ELC_TechsR_DHC!$C$1:$Q$1,0)) &gt; 0, INDEX(ELC_TechsR_DHC!$C$3:$AM$138,MATCH($AL209,ELC_TechsR_DHC!$B$3:$B$138,0),MATCH(I$48,ELC_TechsR_DHC!$C$1:$Q$1,0)), "" )</f>
        <v>1.0526315789473699</v>
      </c>
      <c r="J209" s="336" t="str">
        <f>IF(INDEX(ELC_TechsR_DHC!$C$3:$AM$138,MATCH($AL209,ELC_TechsR_DHC!$B$3:$B$138,0),MATCH(J$48,ELC_TechsR_DHC!$C$1:$Q$1,0)) &gt; 0, INDEX(ELC_TechsR_DHC!$C$3:$AM$138,MATCH($AL209,ELC_TechsR_DHC!$B$3:$B$138,0),MATCH(J$48,ELC_TechsR_DHC!$C$1:$Q$1,0)), "" )</f>
        <v/>
      </c>
      <c r="K209" s="336" t="str">
        <f>IF(INDEX(ELC_TechsR_DHC!$C$3:$AM$138,MATCH($AL209,ELC_TechsR_DHC!$B$3:$B$138,0),MATCH(K$48,ELC_TechsR_DHC!$C$1:$Q$1,0)) &gt; 0, INDEX(ELC_TechsR_DHC!$C$3:$AM$138,MATCH($AL209,ELC_TechsR_DHC!$B$3:$B$138,0),MATCH(K$48,ELC_TechsR_DHC!$C$1:$Q$1,0)), "" )</f>
        <v/>
      </c>
      <c r="L209" s="332">
        <f>INDEX('15'!$C$3:$AS$240,MATCH($AN209,'15'!$C$3:$C$240,0),MATCH(L$48,'15'!$C$4:$AS$4,0))</f>
        <v>44.5</v>
      </c>
      <c r="M209" s="332">
        <f>INDEX('15'!$C$3:$AS$240,MATCH($AN209,'15'!$C$3:$C$240,0),MATCH(M$48,'15'!$C$4:$AS$4,0))</f>
        <v>44.5</v>
      </c>
      <c r="N209" s="332">
        <f>INDEX('15'!$C$3:$AS$240,MATCH($AN209,'15'!$C$3:$C$240,0),MATCH(N$48,'15'!$C$4:$AS$4,0))</f>
        <v>44.5</v>
      </c>
      <c r="O209" s="332">
        <f>INDEX('15'!$C$3:$AS$240,MATCH($AN209,'15'!$C$3:$C$240,0),MATCH(O$48,'15'!$C$4:$AS$4,0))</f>
        <v>44.5</v>
      </c>
      <c r="P209" s="332">
        <f>INDEX('15'!$C$3:$AS$240,MATCH($AN209,'15'!$C$3:$C$240,0),MATCH(P$48,'15'!$C$4:$AS$4,0))</f>
        <v>0</v>
      </c>
      <c r="Q209" s="332">
        <f>INDEX('15'!$C$3:$AS$240,MATCH($AN209,'15'!$C$3:$C$240,0),MATCH(Q$48,'15'!$C$4:$AS$4,0))</f>
        <v>0</v>
      </c>
      <c r="R209" s="332">
        <f>INDEX('15'!$C$3:$AS$240,MATCH($AN209,'15'!$C$3:$C$240,0),MATCH(R$48,'15'!$C$4:$AS$4,0))</f>
        <v>0</v>
      </c>
      <c r="S209" s="332">
        <f>INDEX('15'!$C$3:$AS$240,MATCH($AN209,'15'!$C$3:$C$240,0),MATCH(S$48,'15'!$C$4:$AS$4,0))</f>
        <v>0</v>
      </c>
      <c r="V209" s="337">
        <f>INDEX(ELC_TechsR_DHC!$C$3:$AM$138,MATCH($AL209,ELC_TechsR_DHC!$B$3:$B$138,0),MATCH(V$48,ELC_TechsR_DHC!$C$2:$AM$2,0))/7.45</f>
        <v>0.6</v>
      </c>
      <c r="W209" s="337">
        <f>INDEX(ELC_TechsR_DHC!$C$3:$AM$138,MATCH($AL209,ELC_TechsR_DHC!$B$3:$B$138,0),MATCH(W$48,ELC_TechsR_DHC!$C$2:$AM$2,0))/7.45</f>
        <v>1.9999999999999997E-2</v>
      </c>
      <c r="X209" s="337">
        <f>INDEX(ELC_TechsR_DHC!$C$3:$AM$138,MATCH($AL209,ELC_TechsR_DHC!$B$3:$B$138,0),MATCH(X$48,ELC_TechsR_DHC!$C$2:$AM$2,0))/7.45</f>
        <v>1.25</v>
      </c>
      <c r="Y209" s="338">
        <f>INDEX(ELC_TechsR_DHC!$C$3:$AM$138,MATCH($AL209,ELC_TechsR_DHC!$B$3:$B$138,0),MATCH(Y$48,ELC_TechsR_DHC!$C$2:$AM$2,0))</f>
        <v>3.1536000000000002E-2</v>
      </c>
      <c r="Z209" s="335">
        <f>INDEX(ELC_TechsR_DHC!$C$3:$AM$138,MATCH($AL209,ELC_TechsR_DHC!$B$3:$B$138,0),MATCH($Z$48,ELC_TechsR_DHC!$C$2:$AM$2,0))</f>
        <v>0.98</v>
      </c>
      <c r="AB209" s="340">
        <v>1</v>
      </c>
      <c r="AC209"/>
      <c r="AD209"/>
      <c r="AE209"/>
      <c r="AF209"/>
      <c r="AG209"/>
      <c r="AH209"/>
      <c r="AJ209" s="350" t="s">
        <v>2224</v>
      </c>
      <c r="AL209" s="351" t="str">
        <f>AL210</f>
        <v>ECBPNGADHCN3</v>
      </c>
      <c r="AM209" s="68"/>
      <c r="AN209" s="68" t="str">
        <f t="shared" si="17"/>
        <v>DE2GNR_ST_FUELOIL_BP_E-34</v>
      </c>
    </row>
    <row r="210" spans="2:40" ht="12.75" customHeight="1">
      <c r="B210" s="332" t="str">
        <f t="shared" ref="B210:B211" si="38">"ET"&amp;RIGHT(E210,3)&amp;RIGHT(C210,3)&amp;LEFT(C210,2)&amp;"1E"</f>
        <v>ETHFO-38GN1E</v>
      </c>
      <c r="C210" s="333" t="s">
        <v>1271</v>
      </c>
      <c r="D210" s="340" t="s">
        <v>2222</v>
      </c>
      <c r="E210" s="346" t="str">
        <f>INDEX($C$51:$AP$184,MATCH($C210,$C$51:$C$184,0),3)</f>
        <v>ELCHFO</v>
      </c>
      <c r="F210" s="340" t="s">
        <v>2219</v>
      </c>
      <c r="G210" s="334" t="s">
        <v>564</v>
      </c>
      <c r="H210" s="335">
        <f t="shared" si="23"/>
        <v>0.38</v>
      </c>
      <c r="I210" s="336">
        <f>IF(INDEX(ELC_TechsR_DHC!$C$3:$AM$138,MATCH($AL210,ELC_TechsR_DHC!$B$3:$B$138,0),MATCH(I$48,ELC_TechsR_DHC!$C$1:$Q$1,0)) &gt; 0, INDEX(ELC_TechsR_DHC!$C$3:$AM$138,MATCH($AL210,ELC_TechsR_DHC!$B$3:$B$138,0),MATCH(I$48,ELC_TechsR_DHC!$C$1:$Q$1,0)), "" )</f>
        <v>1.0526315789473699</v>
      </c>
      <c r="J210" s="336" t="str">
        <f>IF(INDEX(ELC_TechsR_DHC!$C$3:$AM$138,MATCH($AL210,ELC_TechsR_DHC!$B$3:$B$138,0),MATCH(J$48,ELC_TechsR_DHC!$C$1:$Q$1,0)) &gt; 0, INDEX(ELC_TechsR_DHC!$C$3:$AM$138,MATCH($AL210,ELC_TechsR_DHC!$B$3:$B$138,0),MATCH(J$48,ELC_TechsR_DHC!$C$1:$Q$1,0)), "" )</f>
        <v/>
      </c>
      <c r="K210" s="336" t="str">
        <f>IF(INDEX(ELC_TechsR_DHC!$C$3:$AM$138,MATCH($AL210,ELC_TechsR_DHC!$B$3:$B$138,0),MATCH(K$48,ELC_TechsR_DHC!$C$1:$Q$1,0)) &gt; 0, INDEX(ELC_TechsR_DHC!$C$3:$AM$138,MATCH($AL210,ELC_TechsR_DHC!$B$3:$B$138,0),MATCH(K$48,ELC_TechsR_DHC!$C$1:$Q$1,0)), "" )</f>
        <v/>
      </c>
      <c r="L210" s="332">
        <f>INDEX('15'!$C$3:$AS$240,MATCH($AN210,'15'!$C$3:$C$240,0),MATCH(L$48,'15'!$C$4:$AS$4,0))</f>
        <v>38</v>
      </c>
      <c r="M210" s="332">
        <f>INDEX('15'!$C$3:$AS$240,MATCH($AN210,'15'!$C$3:$C$240,0),MATCH(M$48,'15'!$C$4:$AS$4,0))</f>
        <v>38</v>
      </c>
      <c r="N210" s="332">
        <f>INDEX('15'!$C$3:$AS$240,MATCH($AN210,'15'!$C$3:$C$240,0),MATCH(N$48,'15'!$C$4:$AS$4,0))</f>
        <v>0</v>
      </c>
      <c r="O210" s="332">
        <f>INDEX('15'!$C$3:$AS$240,MATCH($AN210,'15'!$C$3:$C$240,0),MATCH(O$48,'15'!$C$4:$AS$4,0))</f>
        <v>0</v>
      </c>
      <c r="P210" s="332">
        <f>INDEX('15'!$C$3:$AS$240,MATCH($AN210,'15'!$C$3:$C$240,0),MATCH(P$48,'15'!$C$4:$AS$4,0))</f>
        <v>0</v>
      </c>
      <c r="Q210" s="332">
        <f>INDEX('15'!$C$3:$AS$240,MATCH($AN210,'15'!$C$3:$C$240,0),MATCH(Q$48,'15'!$C$4:$AS$4,0))</f>
        <v>0</v>
      </c>
      <c r="R210" s="332">
        <f>INDEX('15'!$C$3:$AS$240,MATCH($AN210,'15'!$C$3:$C$240,0),MATCH(R$48,'15'!$C$4:$AS$4,0))</f>
        <v>0</v>
      </c>
      <c r="S210" s="332">
        <f>INDEX('15'!$C$3:$AS$240,MATCH($AN210,'15'!$C$3:$C$240,0),MATCH(S$48,'15'!$C$4:$AS$4,0))</f>
        <v>0</v>
      </c>
      <c r="V210" s="337">
        <f>INDEX(ELC_TechsR_DHC!$C$3:$AM$138,MATCH($AL210,ELC_TechsR_DHC!$B$3:$B$138,0),MATCH(V$48,ELC_TechsR_DHC!$C$2:$AM$2,0))/7.45</f>
        <v>0.6</v>
      </c>
      <c r="W210" s="337">
        <f>INDEX(ELC_TechsR_DHC!$C$3:$AM$138,MATCH($AL210,ELC_TechsR_DHC!$B$3:$B$138,0),MATCH(W$48,ELC_TechsR_DHC!$C$2:$AM$2,0))/7.45</f>
        <v>1.9999999999999997E-2</v>
      </c>
      <c r="X210" s="337">
        <f>INDEX(ELC_TechsR_DHC!$C$3:$AM$138,MATCH($AL210,ELC_TechsR_DHC!$B$3:$B$138,0),MATCH(X$48,ELC_TechsR_DHC!$C$2:$AM$2,0))/7.45</f>
        <v>1.25</v>
      </c>
      <c r="Y210" s="338">
        <f>INDEX(ELC_TechsR_DHC!$C$3:$AM$138,MATCH($AL210,ELC_TechsR_DHC!$B$3:$B$138,0),MATCH(Y$48,ELC_TechsR_DHC!$C$2:$AM$2,0))</f>
        <v>3.1536000000000002E-2</v>
      </c>
      <c r="Z210" s="335">
        <f>INDEX(ELC_TechsR_DHC!$C$3:$AM$138,MATCH($AL210,ELC_TechsR_DHC!$B$3:$B$138,0),MATCH($Z$48,ELC_TechsR_DHC!$C$2:$AM$2,0))</f>
        <v>0.98</v>
      </c>
      <c r="AB210" s="340">
        <v>1</v>
      </c>
      <c r="AC210"/>
      <c r="AD210"/>
      <c r="AE210"/>
      <c r="AF210"/>
      <c r="AG210"/>
      <c r="AH210"/>
      <c r="AJ210" s="350" t="s">
        <v>2224</v>
      </c>
      <c r="AL210" s="351" t="str">
        <f t="shared" si="24"/>
        <v>ECBPNGADHCN3</v>
      </c>
      <c r="AM210" s="68"/>
      <c r="AN210" s="68" t="str">
        <f t="shared" si="17"/>
        <v>DE2GNR_ST_FUELOIL_BP_E-38</v>
      </c>
    </row>
    <row r="211" spans="2:40" ht="12.75" customHeight="1">
      <c r="B211" s="332" t="str">
        <f t="shared" si="38"/>
        <v>ETHFO-35GN1E</v>
      </c>
      <c r="C211" s="333" t="s">
        <v>1266</v>
      </c>
      <c r="D211" s="340" t="s">
        <v>2222</v>
      </c>
      <c r="E211" s="346" t="s">
        <v>29</v>
      </c>
      <c r="F211" s="340" t="s">
        <v>2219</v>
      </c>
      <c r="G211" s="334" t="s">
        <v>564</v>
      </c>
      <c r="H211" s="335">
        <f t="shared" si="23"/>
        <v>0.35</v>
      </c>
      <c r="I211" s="336">
        <f>IF(INDEX(ELC_TechsR_DHC!$C$3:$AM$138,MATCH($AL211,ELC_TechsR_DHC!$B$3:$B$138,0),MATCH(I$48,ELC_TechsR_DHC!$C$1:$Q$1,0)) &gt; 0, INDEX(ELC_TechsR_DHC!$C$3:$AM$138,MATCH($AL211,ELC_TechsR_DHC!$B$3:$B$138,0),MATCH(I$48,ELC_TechsR_DHC!$C$1:$Q$1,0)), "" )</f>
        <v>1.0526315789473699</v>
      </c>
      <c r="J211" s="336" t="str">
        <f>IF(INDEX(ELC_TechsR_DHC!$C$3:$AM$138,MATCH($AL211,ELC_TechsR_DHC!$B$3:$B$138,0),MATCH(J$48,ELC_TechsR_DHC!$C$1:$Q$1,0)) &gt; 0, INDEX(ELC_TechsR_DHC!$C$3:$AM$138,MATCH($AL211,ELC_TechsR_DHC!$B$3:$B$138,0),MATCH(J$48,ELC_TechsR_DHC!$C$1:$Q$1,0)), "" )</f>
        <v/>
      </c>
      <c r="K211" s="336" t="str">
        <f>IF(INDEX(ELC_TechsR_DHC!$C$3:$AM$138,MATCH($AL211,ELC_TechsR_DHC!$B$3:$B$138,0),MATCH(K$48,ELC_TechsR_DHC!$C$1:$Q$1,0)) &gt; 0, INDEX(ELC_TechsR_DHC!$C$3:$AM$138,MATCH($AL211,ELC_TechsR_DHC!$B$3:$B$138,0),MATCH(K$48,ELC_TechsR_DHC!$C$1:$Q$1,0)), "" )</f>
        <v/>
      </c>
      <c r="L211" s="332">
        <f>INDEX('15'!$C$3:$AS$240,MATCH($AN211,'15'!$C$3:$C$240,0),MATCH(L$48,'15'!$C$4:$AS$4,0))</f>
        <v>175</v>
      </c>
      <c r="M211" s="332">
        <f>INDEX('15'!$C$3:$AS$240,MATCH($AN211,'15'!$C$3:$C$240,0),MATCH(M$48,'15'!$C$4:$AS$4,0))</f>
        <v>175</v>
      </c>
      <c r="N211" s="332">
        <f>INDEX('15'!$C$3:$AS$240,MATCH($AN211,'15'!$C$3:$C$240,0),MATCH(N$48,'15'!$C$4:$AS$4,0))</f>
        <v>175</v>
      </c>
      <c r="O211" s="332">
        <f>INDEX('15'!$C$3:$AS$240,MATCH($AN211,'15'!$C$3:$C$240,0),MATCH(O$48,'15'!$C$4:$AS$4,0))</f>
        <v>175</v>
      </c>
      <c r="P211" s="332">
        <f>INDEX('15'!$C$3:$AS$240,MATCH($AN211,'15'!$C$3:$C$240,0),MATCH(P$48,'15'!$C$4:$AS$4,0))</f>
        <v>0</v>
      </c>
      <c r="Q211" s="332">
        <f>INDEX('15'!$C$3:$AS$240,MATCH($AN211,'15'!$C$3:$C$240,0),MATCH(Q$48,'15'!$C$4:$AS$4,0))</f>
        <v>0</v>
      </c>
      <c r="R211" s="332">
        <f>INDEX('15'!$C$3:$AS$240,MATCH($AN211,'15'!$C$3:$C$240,0),MATCH(R$48,'15'!$C$4:$AS$4,0))</f>
        <v>0</v>
      </c>
      <c r="S211" s="332">
        <f>INDEX('15'!$C$3:$AS$240,MATCH($AN211,'15'!$C$3:$C$240,0),MATCH(S$48,'15'!$C$4:$AS$4,0))</f>
        <v>0</v>
      </c>
      <c r="V211" s="337">
        <f>INDEX(ELC_TechsR_DHC!$C$3:$AM$138,MATCH($AL211,ELC_TechsR_DHC!$B$3:$B$138,0),MATCH(V$48,ELC_TechsR_DHC!$C$2:$AM$2,0))/7.45</f>
        <v>0.6</v>
      </c>
      <c r="W211" s="337">
        <f>INDEX(ELC_TechsR_DHC!$C$3:$AM$138,MATCH($AL211,ELC_TechsR_DHC!$B$3:$B$138,0),MATCH(W$48,ELC_TechsR_DHC!$C$2:$AM$2,0))/7.45</f>
        <v>1.9999999999999997E-2</v>
      </c>
      <c r="X211" s="337">
        <f>INDEX(ELC_TechsR_DHC!$C$3:$AM$138,MATCH($AL211,ELC_TechsR_DHC!$B$3:$B$138,0),MATCH(X$48,ELC_TechsR_DHC!$C$2:$AM$2,0))/7.45</f>
        <v>1.25</v>
      </c>
      <c r="Y211" s="338">
        <f>INDEX(ELC_TechsR_DHC!$C$3:$AM$138,MATCH($AL211,ELC_TechsR_DHC!$B$3:$B$138,0),MATCH(Y$48,ELC_TechsR_DHC!$C$2:$AM$2,0))</f>
        <v>3.1536000000000002E-2</v>
      </c>
      <c r="Z211" s="335">
        <f>INDEX(ELC_TechsR_DHC!$C$3:$AM$138,MATCH($AL211,ELC_TechsR_DHC!$B$3:$B$138,0),MATCH($Z$48,ELC_TechsR_DHC!$C$2:$AM$2,0))</f>
        <v>0.98</v>
      </c>
      <c r="AB211" s="346">
        <v>1</v>
      </c>
      <c r="AC211"/>
      <c r="AD211"/>
      <c r="AE211"/>
      <c r="AF211"/>
      <c r="AG211"/>
      <c r="AH211"/>
      <c r="AJ211" s="350" t="s">
        <v>2224</v>
      </c>
      <c r="AL211" s="351" t="str">
        <f>AL210</f>
        <v>ECBPNGADHCN3</v>
      </c>
      <c r="AM211" s="68"/>
      <c r="AN211" s="68" t="str">
        <f t="shared" si="17"/>
        <v>DE2GNR_ST_FUELOIL_CND_E-35</v>
      </c>
    </row>
    <row r="212" spans="2:40" ht="12.75" customHeight="1">
      <c r="B212" s="332" t="str">
        <f t="shared" ref="B212" si="39">"ER"&amp;RIGHT(E212,3)&amp;RIGHT(C212,3)&amp;LEFT(C212,2)&amp;"1E"</f>
        <v>ERWST-33GN1E</v>
      </c>
      <c r="C212" s="333" t="s">
        <v>1211</v>
      </c>
      <c r="D212" s="340" t="s">
        <v>2222</v>
      </c>
      <c r="E212" s="346" t="str">
        <f>INDEX($C$51:$AP$184,MATCH($C212,$C$51:$C$184,0),3)</f>
        <v>ELCWST</v>
      </c>
      <c r="F212" s="340" t="s">
        <v>2219</v>
      </c>
      <c r="G212" s="334" t="s">
        <v>564</v>
      </c>
      <c r="H212" s="335">
        <f t="shared" si="23"/>
        <v>0.33</v>
      </c>
      <c r="I212" s="336" t="str">
        <f>IF(INDEX(ELC_TechsR_DHC!$C$3:$AM$138,MATCH($AL212,ELC_TechsR_DHC!$B$3:$B$138,0),MATCH(I$48,ELC_TechsR_DHC!$C$1:$Q$1,0)) &gt; 0, INDEX(ELC_TechsR_DHC!$C$3:$AM$138,MATCH($AL212,ELC_TechsR_DHC!$B$3:$B$138,0),MATCH(I$48,ELC_TechsR_DHC!$C$1:$Q$1,0)), "" )</f>
        <v/>
      </c>
      <c r="J212" s="336">
        <f>IF(INDEX(ELC_TechsR_DHC!$C$3:$AM$138,MATCH($AL212,ELC_TechsR_DHC!$B$3:$B$138,0),MATCH(J$48,ELC_TechsR_DHC!$C$1:$Q$1,0)) &gt; 0, INDEX(ELC_TechsR_DHC!$C$3:$AM$138,MATCH($AL212,ELC_TechsR_DHC!$B$3:$B$138,0),MATCH(J$48,ELC_TechsR_DHC!$C$1:$Q$1,0)), "" )</f>
        <v>3.3333333333333299</v>
      </c>
      <c r="K212" s="336">
        <f>IF(INDEX(ELC_TechsR_DHC!$C$3:$AM$138,MATCH($AL212,ELC_TechsR_DHC!$B$3:$B$138,0),MATCH(K$48,ELC_TechsR_DHC!$C$1:$Q$1,0)) &gt; 0, INDEX(ELC_TechsR_DHC!$C$3:$AM$138,MATCH($AL212,ELC_TechsR_DHC!$B$3:$B$138,0),MATCH(K$48,ELC_TechsR_DHC!$C$1:$Q$1,0)), "" )</f>
        <v>1</v>
      </c>
      <c r="L212" s="332">
        <f>INDEX('15'!$C$3:$AS$240,MATCH($AN212,'15'!$C$3:$C$240,0),MATCH(L$48,'15'!$C$4:$AS$4,0))</f>
        <v>41</v>
      </c>
      <c r="M212" s="332">
        <f>INDEX('15'!$C$3:$AS$240,MATCH($AN212,'15'!$C$3:$C$240,0),MATCH(M$48,'15'!$C$4:$AS$4,0))</f>
        <v>41</v>
      </c>
      <c r="N212" s="332">
        <f>INDEX('15'!$C$3:$AS$240,MATCH($AN212,'15'!$C$3:$C$240,0),MATCH(N$48,'15'!$C$4:$AS$4,0))</f>
        <v>41</v>
      </c>
      <c r="O212" s="332">
        <f>INDEX('15'!$C$3:$AS$240,MATCH($AN212,'15'!$C$3:$C$240,0),MATCH(O$48,'15'!$C$4:$AS$4,0))</f>
        <v>17</v>
      </c>
      <c r="P212" s="332">
        <f>INDEX('15'!$C$3:$AS$240,MATCH($AN212,'15'!$C$3:$C$240,0),MATCH(P$48,'15'!$C$4:$AS$4,0))</f>
        <v>17</v>
      </c>
      <c r="Q212" s="332">
        <f>INDEX('15'!$C$3:$AS$240,MATCH($AN212,'15'!$C$3:$C$240,0),MATCH(Q$48,'15'!$C$4:$AS$4,0))</f>
        <v>17</v>
      </c>
      <c r="R212" s="332">
        <f>INDEX('15'!$C$3:$AS$240,MATCH($AN212,'15'!$C$3:$C$240,0),MATCH(R$48,'15'!$C$4:$AS$4,0))</f>
        <v>0</v>
      </c>
      <c r="S212" s="332">
        <f>INDEX('15'!$C$3:$AS$240,MATCH($AN212,'15'!$C$3:$C$240,0),MATCH(S$48,'15'!$C$4:$AS$4,0))</f>
        <v>0</v>
      </c>
      <c r="V212" s="337">
        <f>INDEX(ELC_TechsR_DHC!$C$3:$AM$138,MATCH($AL212,ELC_TechsR_DHC!$B$3:$B$138,0),MATCH(V$48,ELC_TechsR_DHC!$C$2:$AM$2,0))/7.45</f>
        <v>9.2999999999999989</v>
      </c>
      <c r="W212" s="337">
        <f>INDEX(ELC_TechsR_DHC!$C$3:$AM$138,MATCH($AL212,ELC_TechsR_DHC!$B$3:$B$138,0),MATCH(W$48,ELC_TechsR_DHC!$C$2:$AM$2,0))/7.45</f>
        <v>0.30070000000000002</v>
      </c>
      <c r="X212" s="337">
        <f>INDEX(ELC_TechsR_DHC!$C$3:$AM$138,MATCH($AL212,ELC_TechsR_DHC!$B$3:$B$138,0),MATCH(X$48,ELC_TechsR_DHC!$C$2:$AM$2,0))/7.45</f>
        <v>6.9444444444444429</v>
      </c>
      <c r="Y212" s="338">
        <f>INDEX(ELC_TechsR_DHC!$C$3:$AM$138,MATCH($AL212,ELC_TechsR_DHC!$B$3:$B$138,0),MATCH(Y$48,ELC_TechsR_DHC!$C$2:$AM$2,0))</f>
        <v>3.1536000000000002E-2</v>
      </c>
      <c r="Z212" s="335">
        <f>INDEX(ELC_TechsR_DHC!$C$3:$AM$138,MATCH($AL212,ELC_TechsR_DHC!$B$3:$B$138,0),MATCH($Z$48,ELC_TechsR_DHC!$C$2:$AM$2,0))</f>
        <v>0.99</v>
      </c>
      <c r="AB212" s="340">
        <v>1</v>
      </c>
      <c r="AC212"/>
      <c r="AD212"/>
      <c r="AE212"/>
      <c r="AF212"/>
      <c r="AG212"/>
      <c r="AH212"/>
      <c r="AJ212" s="350" t="s">
        <v>2224</v>
      </c>
      <c r="AL212" s="351" t="str">
        <f t="shared" si="24"/>
        <v>ECEXWSTDHCN2</v>
      </c>
      <c r="AM212" s="68"/>
      <c r="AN212" s="68" t="str">
        <f t="shared" si="17"/>
        <v>DE2GNR_ST_MSW_BP_E-33</v>
      </c>
    </row>
    <row r="213" spans="2:40" ht="12.75" customHeight="1">
      <c r="B213" s="332" t="str">
        <f t="shared" ref="B213:B214" si="40">"ET"&amp;RIGHT(E213,3)&amp;RIGHT(C213,3)&amp;LEFT(C213,2)&amp;"1E"</f>
        <v>ETSNG-38GN1E</v>
      </c>
      <c r="C213" s="333" t="s">
        <v>1186</v>
      </c>
      <c r="D213" s="340" t="s">
        <v>2222</v>
      </c>
      <c r="E213" s="346" t="str">
        <f>INDEX($C$51:$AP$184,MATCH($C213,$C$51:$C$184,0),3)</f>
        <v>ELCNGA, ELCSNG</v>
      </c>
      <c r="F213" s="340" t="s">
        <v>2219</v>
      </c>
      <c r="G213" s="334" t="s">
        <v>564</v>
      </c>
      <c r="H213" s="335">
        <f t="shared" si="23"/>
        <v>0.38</v>
      </c>
      <c r="I213" s="336">
        <f>IF(INDEX(ELC_TechsR_DHC!$C$3:$AM$138,MATCH($AL213,ELC_TechsR_DHC!$B$3:$B$138,0),MATCH(I$48,ELC_TechsR_DHC!$C$1:$Q$1,0)) &gt; 0, INDEX(ELC_TechsR_DHC!$C$3:$AM$138,MATCH($AL213,ELC_TechsR_DHC!$B$3:$B$138,0),MATCH(I$48,ELC_TechsR_DHC!$C$1:$Q$1,0)), "" )</f>
        <v>1.0526315789473699</v>
      </c>
      <c r="J213" s="336" t="str">
        <f>IF(INDEX(ELC_TechsR_DHC!$C$3:$AM$138,MATCH($AL213,ELC_TechsR_DHC!$B$3:$B$138,0),MATCH(J$48,ELC_TechsR_DHC!$C$1:$Q$1,0)) &gt; 0, INDEX(ELC_TechsR_DHC!$C$3:$AM$138,MATCH($AL213,ELC_TechsR_DHC!$B$3:$B$138,0),MATCH(J$48,ELC_TechsR_DHC!$C$1:$Q$1,0)), "" )</f>
        <v/>
      </c>
      <c r="K213" s="336" t="str">
        <f>IF(INDEX(ELC_TechsR_DHC!$C$3:$AM$138,MATCH($AL213,ELC_TechsR_DHC!$B$3:$B$138,0),MATCH(K$48,ELC_TechsR_DHC!$C$1:$Q$1,0)) &gt; 0, INDEX(ELC_TechsR_DHC!$C$3:$AM$138,MATCH($AL213,ELC_TechsR_DHC!$B$3:$B$138,0),MATCH(K$48,ELC_TechsR_DHC!$C$1:$Q$1,0)), "" )</f>
        <v/>
      </c>
      <c r="L213" s="332">
        <f>INDEX('15'!$C$3:$AS$240,MATCH($AN213,'15'!$C$3:$C$240,0),MATCH(L$48,'15'!$C$4:$AS$4,0))</f>
        <v>44</v>
      </c>
      <c r="M213" s="332">
        <f>INDEX('15'!$C$3:$AS$240,MATCH($AN213,'15'!$C$3:$C$240,0),MATCH(M$48,'15'!$C$4:$AS$4,0))</f>
        <v>44</v>
      </c>
      <c r="N213" s="332">
        <f>INDEX('15'!$C$3:$AS$240,MATCH($AN213,'15'!$C$3:$C$240,0),MATCH(N$48,'15'!$C$4:$AS$4,0))</f>
        <v>44</v>
      </c>
      <c r="O213" s="332">
        <f>INDEX('15'!$C$3:$AS$240,MATCH($AN213,'15'!$C$3:$C$240,0),MATCH(O$48,'15'!$C$4:$AS$4,0))</f>
        <v>21.5</v>
      </c>
      <c r="P213" s="332">
        <f>INDEX('15'!$C$3:$AS$240,MATCH($AN213,'15'!$C$3:$C$240,0),MATCH(P$48,'15'!$C$4:$AS$4,0))</f>
        <v>21.5</v>
      </c>
      <c r="Q213" s="332">
        <f>INDEX('15'!$C$3:$AS$240,MATCH($AN213,'15'!$C$3:$C$240,0),MATCH(Q$48,'15'!$C$4:$AS$4,0))</f>
        <v>21.5</v>
      </c>
      <c r="R213" s="332">
        <f>INDEX('15'!$C$3:$AS$240,MATCH($AN213,'15'!$C$3:$C$240,0),MATCH(R$48,'15'!$C$4:$AS$4,0))</f>
        <v>0</v>
      </c>
      <c r="S213" s="332">
        <f>INDEX('15'!$C$3:$AS$240,MATCH($AN213,'15'!$C$3:$C$240,0),MATCH(S$48,'15'!$C$4:$AS$4,0))</f>
        <v>0</v>
      </c>
      <c r="V213" s="337">
        <f>INDEX(ELC_TechsR_DHC!$C$3:$AM$138,MATCH($AL213,ELC_TechsR_DHC!$B$3:$B$138,0),MATCH(V$48,ELC_TechsR_DHC!$C$2:$AM$2,0))/7.45</f>
        <v>0.6</v>
      </c>
      <c r="W213" s="337">
        <f>INDEX(ELC_TechsR_DHC!$C$3:$AM$138,MATCH($AL213,ELC_TechsR_DHC!$B$3:$B$138,0),MATCH(W$48,ELC_TechsR_DHC!$C$2:$AM$2,0))/7.45</f>
        <v>1.9999999999999997E-2</v>
      </c>
      <c r="X213" s="337">
        <f>INDEX(ELC_TechsR_DHC!$C$3:$AM$138,MATCH($AL213,ELC_TechsR_DHC!$B$3:$B$138,0),MATCH(X$48,ELC_TechsR_DHC!$C$2:$AM$2,0))/7.45</f>
        <v>1.25</v>
      </c>
      <c r="Y213" s="338">
        <f>INDEX(ELC_TechsR_DHC!$C$3:$AM$138,MATCH($AL213,ELC_TechsR_DHC!$B$3:$B$138,0),MATCH(Y$48,ELC_TechsR_DHC!$C$2:$AM$2,0))</f>
        <v>3.1536000000000002E-2</v>
      </c>
      <c r="Z213" s="335">
        <f>INDEX(ELC_TechsR_DHC!$C$3:$AM$138,MATCH($AL213,ELC_TechsR_DHC!$B$3:$B$138,0),MATCH($Z$48,ELC_TechsR_DHC!$C$2:$AM$2,0))</f>
        <v>0.98</v>
      </c>
      <c r="AB213" s="340">
        <v>1</v>
      </c>
      <c r="AC213"/>
      <c r="AD213"/>
      <c r="AE213"/>
      <c r="AF213"/>
      <c r="AG213"/>
      <c r="AH213"/>
      <c r="AJ213" s="350" t="s">
        <v>2224</v>
      </c>
      <c r="AL213" s="351" t="str">
        <f t="shared" si="24"/>
        <v>ECBPNGADHCN3</v>
      </c>
      <c r="AM213" s="68"/>
      <c r="AN213" s="68" t="str">
        <f t="shared" si="17"/>
        <v>DE2GNR_ST_NGAS_BP_E-38</v>
      </c>
    </row>
    <row r="214" spans="2:40" ht="12.75" customHeight="1">
      <c r="B214" s="332" t="str">
        <f t="shared" si="40"/>
        <v>ETSNG-33GN1E</v>
      </c>
      <c r="C214" s="333" t="s">
        <v>1166</v>
      </c>
      <c r="D214" s="340" t="s">
        <v>2222</v>
      </c>
      <c r="E214" s="346" t="s">
        <v>2207</v>
      </c>
      <c r="F214" s="340" t="s">
        <v>2219</v>
      </c>
      <c r="G214" s="334" t="s">
        <v>564</v>
      </c>
      <c r="H214" s="335">
        <f t="shared" si="23"/>
        <v>0.33</v>
      </c>
      <c r="I214" s="336"/>
      <c r="J214" s="336"/>
      <c r="K214" s="336"/>
      <c r="L214" s="332">
        <f>INDEX('15'!$C$3:$AS$240,MATCH($AN214,'15'!$C$3:$C$240,0),MATCH(L$48,'15'!$C$4:$AS$4,0))</f>
        <v>1410</v>
      </c>
      <c r="M214" s="332">
        <f>INDEX('15'!$C$3:$AS$240,MATCH($AN214,'15'!$C$3:$C$240,0),MATCH(M$48,'15'!$C$4:$AS$4,0))</f>
        <v>1410</v>
      </c>
      <c r="N214" s="332">
        <f>INDEX('15'!$C$3:$AS$240,MATCH($AN214,'15'!$C$3:$C$240,0),MATCH(N$48,'15'!$C$4:$AS$4,0))</f>
        <v>1410</v>
      </c>
      <c r="O214" s="332">
        <f>INDEX('15'!$C$3:$AS$240,MATCH($AN214,'15'!$C$3:$C$240,0),MATCH(O$48,'15'!$C$4:$AS$4,0))</f>
        <v>0</v>
      </c>
      <c r="P214" s="332">
        <f>INDEX('15'!$C$3:$AS$240,MATCH($AN214,'15'!$C$3:$C$240,0),MATCH(P$48,'15'!$C$4:$AS$4,0))</f>
        <v>0</v>
      </c>
      <c r="Q214" s="332">
        <f>INDEX('15'!$C$3:$AS$240,MATCH($AN214,'15'!$C$3:$C$240,0),MATCH(Q$48,'15'!$C$4:$AS$4,0))</f>
        <v>0</v>
      </c>
      <c r="R214" s="332">
        <f>INDEX('15'!$C$3:$AS$240,MATCH($AN214,'15'!$C$3:$C$240,0),MATCH(R$48,'15'!$C$4:$AS$4,0))</f>
        <v>0</v>
      </c>
      <c r="S214" s="332">
        <f>INDEX('15'!$C$3:$AS$240,MATCH($AN214,'15'!$C$3:$C$240,0),MATCH(S$48,'15'!$C$4:$AS$4,0))</f>
        <v>0</v>
      </c>
      <c r="V214" s="354">
        <f>55/1.37</f>
        <v>40.145985401459853</v>
      </c>
      <c r="W214" s="355">
        <f>(((175-33-35)/1.37)*(8760*Z214))/1000000</f>
        <v>0.60888467153284664</v>
      </c>
      <c r="X214" s="356">
        <f>(33+35)/1.37/3.6</f>
        <v>13.787510137875099</v>
      </c>
      <c r="Y214" s="357">
        <f t="shared" ref="Y214" si="41">3.6*8760/1000000</f>
        <v>3.1536000000000002E-2</v>
      </c>
      <c r="Z214" s="358">
        <f>7796/8760</f>
        <v>0.88995433789954337</v>
      </c>
      <c r="AA214" s="67"/>
      <c r="AB214" s="346">
        <v>1</v>
      </c>
      <c r="AC214"/>
      <c r="AD214"/>
      <c r="AE214"/>
      <c r="AF214"/>
      <c r="AG214"/>
      <c r="AH214"/>
      <c r="AJ214" s="350" t="s">
        <v>2224</v>
      </c>
      <c r="AL214" s="351" t="e">
        <f t="shared" si="24"/>
        <v>#N/A</v>
      </c>
      <c r="AM214" s="68"/>
      <c r="AN214" s="68" t="str">
        <f t="shared" si="17"/>
        <v>DE2GNR_ST_NUCL_CND_E-33</v>
      </c>
    </row>
    <row r="215" spans="2:40" ht="12.75" customHeight="1">
      <c r="B215" s="332" t="str">
        <f t="shared" ref="B215" si="42">"ER"&amp;RIGHT(E215,3)&amp;RIGHT(C215,3)&amp;LEFT(C215,2)&amp;"1E"</f>
        <v>ERWINONSGN1E</v>
      </c>
      <c r="C215" s="333" t="s">
        <v>997</v>
      </c>
      <c r="D215" s="340" t="s">
        <v>2222</v>
      </c>
      <c r="E215" s="346" t="str">
        <f>INDEX($C$51:$AP$184,MATCH($C215,$C$51:$C$184,0),3)</f>
        <v>ELCWIN</v>
      </c>
      <c r="F215" s="340" t="str">
        <f>INDEX($C$51:$AP$184,MATCH($C215,$C$51:$C$184,0),4)</f>
        <v>ELCC</v>
      </c>
      <c r="G215" s="334" t="s">
        <v>564</v>
      </c>
      <c r="H215" s="335">
        <v>1</v>
      </c>
      <c r="I215" s="336"/>
      <c r="J215" s="336"/>
      <c r="K215" s="336"/>
      <c r="L215" s="332">
        <f>INDEX('15'!$C$3:$AS$240,MATCH($AN215,'15'!$C$3:$C$240,0),MATCH(L$48,'15'!$C$4:$AS$4,0))</f>
        <v>3055.66</v>
      </c>
      <c r="M215" s="332">
        <f>INDEX('15'!$C$3:$AS$240,MATCH($AN215,'15'!$C$3:$C$240,0),MATCH(M$48,'15'!$C$4:$AS$4,0))</f>
        <v>5687.36</v>
      </c>
      <c r="N215" s="332">
        <f>INDEX('15'!$C$3:$AS$240,MATCH($AN215,'15'!$C$3:$C$240,0),MATCH(N$48,'15'!$C$4:$AS$4,0))</f>
        <v>6878.84</v>
      </c>
      <c r="O215" s="332">
        <f>INDEX('15'!$C$3:$AS$240,MATCH($AN215,'15'!$C$3:$C$240,0),MATCH(O$48,'15'!$C$4:$AS$4,0))</f>
        <v>6554.41</v>
      </c>
      <c r="P215" s="332">
        <f>INDEX('15'!$C$3:$AS$240,MATCH($AN215,'15'!$C$3:$C$240,0),MATCH(P$48,'15'!$C$4:$AS$4,0))</f>
        <v>5522.47</v>
      </c>
      <c r="Q215" s="332">
        <f>INDEX('15'!$C$3:$AS$240,MATCH($AN215,'15'!$C$3:$C$240,0),MATCH(Q$48,'15'!$C$4:$AS$4,0))</f>
        <v>4729.79</v>
      </c>
      <c r="R215" s="332">
        <f>INDEX('15'!$C$3:$AS$240,MATCH($AN215,'15'!$C$3:$C$240,0),MATCH(R$48,'15'!$C$4:$AS$4,0))</f>
        <v>2144.1999999999998</v>
      </c>
      <c r="S215" s="332">
        <f>INDEX('15'!$C$3:$AS$240,MATCH($AN215,'15'!$C$3:$C$240,0),MATCH(S$48,'15'!$C$4:$AS$4,0))</f>
        <v>0</v>
      </c>
      <c r="V215" s="337">
        <f>INDEX(ELC_TechsR_ELC!$C$3:$AM$138,MATCH($AL215,ELC_TechsR_ELC!$B$3:$B$138,0),MATCH(V$48,ELC_TechsR_ELC!$C$2:$AM$2,0))/7.45</f>
        <v>1.3260449999999999</v>
      </c>
      <c r="W215" s="337">
        <f>INDEX(ELC_TechsR_ELC!$C$3:$AM$138,MATCH($AL215,ELC_TechsR_ELC!$B$3:$B$138,0),MATCH(W$48,ELC_TechsR_ELC!$C$2:$AM$2,0))/7.45</f>
        <v>2.5599999999999998E-2</v>
      </c>
      <c r="X215" s="337">
        <f>INDEX(ELC_TechsR_ELC!$C$3:$AM$138,MATCH($AL215,ELC_TechsR_ELC!$B$3:$B$138,0),MATCH(X$48,ELC_TechsR_ELC!$C$2:$AM$2,0))/7.45</f>
        <v>0.77777777777777712</v>
      </c>
      <c r="Y215" s="338">
        <f>INDEX(ELC_TechsR_ELC!$C$3:$AM$138,MATCH($AL215,ELC_TechsR_ELC!$B$3:$B$138,0),MATCH(Y$48,ELC_TechsR_ELC!$C$2:$AM$2,0))</f>
        <v>3.1536000000000002E-2</v>
      </c>
      <c r="Z215" s="335"/>
      <c r="AB215" s="340">
        <v>0.3</v>
      </c>
      <c r="AC215"/>
      <c r="AD215"/>
      <c r="AE215"/>
      <c r="AF215"/>
      <c r="AG215"/>
      <c r="AH215"/>
      <c r="AJ215" s="350" t="s">
        <v>2224</v>
      </c>
      <c r="AL215" s="351" t="str">
        <f t="shared" si="24"/>
        <v>ERWINWON2N</v>
      </c>
      <c r="AM215" s="68"/>
      <c r="AN215" s="68" t="str">
        <f t="shared" si="17"/>
        <v>DE2GNR_WT_WIND_ONS</v>
      </c>
    </row>
    <row r="216" spans="2:40" ht="12.75" customHeight="1">
      <c r="B216" s="332" t="str">
        <f t="shared" ref="B216" si="43">"ET"&amp;RIGHT(E216,3)&amp;RIGHT(C216,3)&amp;LEFT(C216,2)&amp;"1E"</f>
        <v>ETWINOFFGN1E</v>
      </c>
      <c r="C216" s="333" t="s">
        <v>1026</v>
      </c>
      <c r="D216" s="340" t="s">
        <v>2222</v>
      </c>
      <c r="E216" s="346" t="str">
        <f>INDEX($C$51:$AP$184,MATCH($C216,$C$51:$C$184,0),3)</f>
        <v>ELCWIN</v>
      </c>
      <c r="F216" s="340" t="str">
        <f>INDEX($C$51:$AP$184,MATCH($C216,$C$51:$C$184,0),4)</f>
        <v>ELCC</v>
      </c>
      <c r="G216" s="334" t="s">
        <v>564</v>
      </c>
      <c r="H216" s="335">
        <v>1</v>
      </c>
      <c r="I216" s="336"/>
      <c r="J216" s="336"/>
      <c r="K216" s="336"/>
      <c r="L216" s="332">
        <f>INDEX('15'!$C$3:$AS$240,MATCH($AN216,'15'!$C$3:$C$240,0),MATCH(L$48,'15'!$C$4:$AS$4,0))</f>
        <v>0</v>
      </c>
      <c r="M216" s="332">
        <f>INDEX('15'!$C$3:$AS$240,MATCH($AN216,'15'!$C$3:$C$240,0),MATCH(M$48,'15'!$C$4:$AS$4,0))</f>
        <v>900</v>
      </c>
      <c r="N216" s="332">
        <f>INDEX('15'!$C$3:$AS$240,MATCH($AN216,'15'!$C$3:$C$240,0),MATCH(N$48,'15'!$C$4:$AS$4,0))</f>
        <v>900</v>
      </c>
      <c r="O216" s="332">
        <f>INDEX('15'!$C$3:$AS$240,MATCH($AN216,'15'!$C$3:$C$240,0),MATCH(O$48,'15'!$C$4:$AS$4,0))</f>
        <v>1800</v>
      </c>
      <c r="P216" s="332">
        <f>INDEX('15'!$C$3:$AS$240,MATCH($AN216,'15'!$C$3:$C$240,0),MATCH(P$48,'15'!$C$4:$AS$4,0))</f>
        <v>1800</v>
      </c>
      <c r="Q216" s="332">
        <f>INDEX('15'!$C$3:$AS$240,MATCH($AN216,'15'!$C$3:$C$240,0),MATCH(Q$48,'15'!$C$4:$AS$4,0))</f>
        <v>1800</v>
      </c>
      <c r="R216" s="332">
        <f>INDEX('15'!$C$3:$AS$240,MATCH($AN216,'15'!$C$3:$C$240,0),MATCH(R$48,'15'!$C$4:$AS$4,0))</f>
        <v>1800</v>
      </c>
      <c r="S216" s="332">
        <f>INDEX('15'!$C$3:$AS$240,MATCH($AN216,'15'!$C$3:$C$240,0),MATCH(S$48,'15'!$C$4:$AS$4,0))</f>
        <v>0</v>
      </c>
      <c r="V216" s="337">
        <f>INDEX(ELC_TechsR_ELC!$C$3:$AM$138,MATCH($AL216,ELC_TechsR_ELC!$B$3:$B$138,0),MATCH(V$48,ELC_TechsR_ELC!$C$2:$AM$2,0))/7.45</f>
        <v>2.86</v>
      </c>
      <c r="W216" s="337">
        <f>INDEX(ELC_TechsR_ELC!$C$3:$AM$138,MATCH($AL216,ELC_TechsR_ELC!$B$3:$B$138,0),MATCH(W$48,ELC_TechsR_ELC!$C$2:$AM$2,0))/7.45</f>
        <v>5.7300000000000004E-2</v>
      </c>
      <c r="X216" s="337">
        <f>INDEX(ELC_TechsR_ELC!$C$3:$AM$138,MATCH($AL216,ELC_TechsR_ELC!$B$3:$B$138,0),MATCH(X$48,ELC_TechsR_ELC!$C$2:$AM$2,0))/7.45</f>
        <v>1.1944444444444444</v>
      </c>
      <c r="Y216" s="338">
        <f>INDEX(ELC_TechsR_ELC!$C$3:$AM$138,MATCH($AL216,ELC_TechsR_ELC!$B$3:$B$138,0),MATCH(Y$48,ELC_TechsR_ELC!$C$2:$AM$2,0))</f>
        <v>3.1536000000000002E-2</v>
      </c>
      <c r="Z216" s="335"/>
      <c r="AB216" s="340">
        <v>0.3</v>
      </c>
      <c r="AC216"/>
      <c r="AD216"/>
      <c r="AE216"/>
      <c r="AF216"/>
      <c r="AG216"/>
      <c r="AH216"/>
      <c r="AJ216" s="350" t="s">
        <v>2224</v>
      </c>
      <c r="AL216" s="351" t="str">
        <f t="shared" si="24"/>
        <v>ERWINWOF1N</v>
      </c>
      <c r="AM216" s="68"/>
      <c r="AN216" s="68" t="str">
        <f t="shared" si="17"/>
        <v>DE2GNR_WT_WIND_OFF</v>
      </c>
    </row>
    <row r="217" spans="2:40" ht="12.75" customHeight="1">
      <c r="AL217"/>
      <c r="AM217" s="68"/>
      <c r="AN217" s="68" t="str">
        <f t="shared" si="17"/>
        <v/>
      </c>
    </row>
  </sheetData>
  <phoneticPr fontId="8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opLeftCell="D43" zoomScale="81" workbookViewId="0">
      <selection activeCell="N1" sqref="N1:N1048576"/>
    </sheetView>
  </sheetViews>
  <sheetFormatPr baseColWidth="10" defaultColWidth="9.19921875" defaultRowHeight="13"/>
  <cols>
    <col min="1" max="1" width="3.3984375" style="112" hidden="1" customWidth="1"/>
    <col min="2" max="2" width="33.796875" style="116" bestFit="1" customWidth="1"/>
    <col min="3" max="3" width="18.59765625" style="115" customWidth="1"/>
    <col min="4" max="4" width="16" style="114" customWidth="1"/>
    <col min="5" max="5" width="9.796875" style="113" customWidth="1"/>
    <col min="6" max="6" width="9.19921875" style="112"/>
    <col min="7" max="7" width="69.19921875" style="112" bestFit="1" customWidth="1"/>
    <col min="8" max="8" width="20.19921875" style="112" customWidth="1"/>
    <col min="9" max="9" width="9.19921875" style="112"/>
    <col min="10" max="10" width="48.3984375" style="112" bestFit="1" customWidth="1"/>
    <col min="11" max="16384" width="9.19921875" style="112"/>
  </cols>
  <sheetData>
    <row r="2" spans="1:29">
      <c r="B2" s="215" t="s">
        <v>312</v>
      </c>
    </row>
    <row r="3" spans="1:29" s="183" customFormat="1" ht="14" thickBot="1">
      <c r="A3" s="188" t="s">
        <v>300</v>
      </c>
      <c r="B3" s="187"/>
      <c r="C3" s="186"/>
      <c r="D3" s="185"/>
      <c r="E3" s="184"/>
      <c r="O3" s="112"/>
      <c r="AC3" s="216" t="s">
        <v>314</v>
      </c>
    </row>
    <row r="4" spans="1:29" ht="16.5" customHeight="1" thickBot="1">
      <c r="A4" s="182" t="s">
        <v>301</v>
      </c>
      <c r="B4" s="137" t="s">
        <v>300</v>
      </c>
      <c r="C4" s="181"/>
      <c r="D4" s="180"/>
      <c r="H4" s="112" t="s">
        <v>313</v>
      </c>
      <c r="AC4" s="112" t="s">
        <v>295</v>
      </c>
    </row>
    <row r="5" spans="1:29" ht="28">
      <c r="A5" s="168" t="s">
        <v>269</v>
      </c>
      <c r="B5" s="136" t="s">
        <v>237</v>
      </c>
      <c r="C5" s="135" t="s">
        <v>236</v>
      </c>
      <c r="D5" s="134" t="s">
        <v>235</v>
      </c>
      <c r="E5" s="133" t="s">
        <v>234</v>
      </c>
      <c r="AC5" s="112" t="s">
        <v>294</v>
      </c>
    </row>
    <row r="6" spans="1:29" ht="14">
      <c r="A6" s="179" t="s">
        <v>299</v>
      </c>
      <c r="B6" s="178" t="s">
        <v>298</v>
      </c>
      <c r="C6" s="174"/>
      <c r="D6" s="159">
        <v>6461.9</v>
      </c>
      <c r="E6" s="121"/>
      <c r="J6" s="189"/>
      <c r="AC6" s="112" t="s">
        <v>293</v>
      </c>
    </row>
    <row r="7" spans="1:29" ht="14">
      <c r="A7" s="177"/>
      <c r="B7" s="148" t="s">
        <v>256</v>
      </c>
      <c r="C7" s="174"/>
      <c r="D7" s="159">
        <v>5406.9</v>
      </c>
      <c r="E7" s="121"/>
      <c r="M7" s="189">
        <f t="shared" ref="M7:Z7" si="0">SUM(M9:M129)</f>
        <v>6062.8000000000011</v>
      </c>
      <c r="N7" s="189">
        <f t="shared" si="0"/>
        <v>7029.8600000000024</v>
      </c>
      <c r="O7" s="189">
        <f t="shared" si="0"/>
        <v>7528.760000000002</v>
      </c>
      <c r="P7" s="189">
        <f t="shared" si="0"/>
        <v>5974.6600000000026</v>
      </c>
      <c r="Q7" s="189">
        <f t="shared" si="0"/>
        <v>5914.6600000000026</v>
      </c>
      <c r="R7" s="189">
        <f t="shared" si="0"/>
        <v>4720.4600000000019</v>
      </c>
      <c r="S7" s="189">
        <f t="shared" si="0"/>
        <v>3272.0200000000004</v>
      </c>
      <c r="T7" s="189">
        <f t="shared" si="0"/>
        <v>2424.0000000000005</v>
      </c>
      <c r="U7" s="189">
        <f t="shared" si="0"/>
        <v>1736.4999999999998</v>
      </c>
      <c r="V7" s="189">
        <f t="shared" si="0"/>
        <v>824.89999999999986</v>
      </c>
      <c r="W7" s="189">
        <f t="shared" si="0"/>
        <v>802.89999999999986</v>
      </c>
      <c r="X7" s="189">
        <f t="shared" si="0"/>
        <v>802.89999999999986</v>
      </c>
      <c r="Y7" s="189">
        <f t="shared" si="0"/>
        <v>422.90000000000009</v>
      </c>
      <c r="Z7" s="189">
        <f t="shared" si="0"/>
        <v>422.90000000000009</v>
      </c>
      <c r="AC7" s="112" t="s">
        <v>292</v>
      </c>
    </row>
    <row r="8" spans="1:29" ht="14">
      <c r="A8" s="149"/>
      <c r="B8" s="176" t="s">
        <v>219</v>
      </c>
      <c r="C8" s="174"/>
      <c r="D8" s="159"/>
      <c r="E8" s="121"/>
      <c r="H8" s="112" t="s">
        <v>325</v>
      </c>
      <c r="I8" s="112" t="s">
        <v>332</v>
      </c>
      <c r="M8" s="112">
        <v>2010</v>
      </c>
      <c r="N8" s="112">
        <v>2015</v>
      </c>
      <c r="O8" s="112">
        <v>2020</v>
      </c>
      <c r="P8" s="112">
        <v>2025</v>
      </c>
      <c r="Q8" s="112">
        <v>2030</v>
      </c>
      <c r="R8" s="112">
        <v>2035</v>
      </c>
      <c r="S8" s="112">
        <v>2040</v>
      </c>
      <c r="T8" s="112">
        <v>2045</v>
      </c>
      <c r="U8" s="112">
        <v>2050</v>
      </c>
      <c r="V8" s="112">
        <v>2060</v>
      </c>
      <c r="W8" s="112">
        <v>2070</v>
      </c>
      <c r="X8" s="112">
        <v>2080</v>
      </c>
      <c r="Y8" s="112">
        <v>2090</v>
      </c>
      <c r="Z8" s="112">
        <v>2100</v>
      </c>
      <c r="AC8" s="112" t="s">
        <v>291</v>
      </c>
    </row>
    <row r="9" spans="1:29" ht="14">
      <c r="A9" s="149"/>
      <c r="B9" s="176" t="s">
        <v>297</v>
      </c>
      <c r="C9" s="160" t="s">
        <v>296</v>
      </c>
      <c r="D9" s="159">
        <v>2400</v>
      </c>
      <c r="E9" s="121" t="s">
        <v>728</v>
      </c>
      <c r="F9" s="112" t="str">
        <f>"DE"&amp;RIGHT(E9,1)</f>
        <v>DE1</v>
      </c>
      <c r="G9" s="112" t="str">
        <f>IF(J9&gt;0,"Power plants "&amp;J9&amp;" "&amp;H9&amp;" "&amp;E9,"")</f>
        <v>Power plants TPP 1981 -1990 DE1</v>
      </c>
      <c r="H9" s="112" t="str">
        <f>C9</f>
        <v>1981 -1990</v>
      </c>
      <c r="I9" s="112">
        <v>35</v>
      </c>
      <c r="J9" s="112" t="s">
        <v>328</v>
      </c>
      <c r="M9" s="189">
        <f>D9</f>
        <v>2400</v>
      </c>
      <c r="N9" s="189">
        <f>M9</f>
        <v>2400</v>
      </c>
      <c r="O9" s="189">
        <f>N9</f>
        <v>2400</v>
      </c>
      <c r="P9" s="112">
        <v>0</v>
      </c>
      <c r="Q9" s="112">
        <v>0</v>
      </c>
      <c r="AC9" s="112" t="s">
        <v>290</v>
      </c>
    </row>
    <row r="10" spans="1:29" ht="14">
      <c r="A10" s="149"/>
      <c r="B10" s="176" t="s">
        <v>295</v>
      </c>
      <c r="C10" s="160">
        <v>2013</v>
      </c>
      <c r="D10" s="159">
        <v>780</v>
      </c>
      <c r="E10" s="121" t="s">
        <v>728</v>
      </c>
      <c r="F10" s="112" t="str">
        <f t="shared" ref="F10:F73" si="1">"DE"&amp;RIGHT(E10,1)</f>
        <v>DE1</v>
      </c>
      <c r="G10" s="112" t="str">
        <f>IF(J10&gt;0,"Power plants "&amp;J10&amp;" "&amp;H10&amp;" "&amp;E10,"")</f>
        <v>Power plants Janub CCPP 2013 DE1</v>
      </c>
      <c r="H10" s="112">
        <f>C10</f>
        <v>2013</v>
      </c>
      <c r="I10" s="112">
        <v>30</v>
      </c>
      <c r="J10" s="112" t="str">
        <f>B10</f>
        <v>Janub CCPP</v>
      </c>
      <c r="L10" s="112" t="s">
        <v>316</v>
      </c>
      <c r="M10" s="112">
        <f>IF(($H10+$I10)&gt;M$8,IF($H10&lt;=M$8,$D10,0),0)</f>
        <v>0</v>
      </c>
      <c r="N10" s="112">
        <f t="shared" ref="N10:Z25" si="2">IF(($H10+$I10)&gt;N$8,IF($H10&lt;=N$8,$D10,0),0)</f>
        <v>780</v>
      </c>
      <c r="O10" s="112">
        <f t="shared" si="2"/>
        <v>780</v>
      </c>
      <c r="P10" s="112">
        <f t="shared" si="2"/>
        <v>780</v>
      </c>
      <c r="Q10" s="112">
        <f t="shared" si="2"/>
        <v>780</v>
      </c>
      <c r="R10" s="112">
        <f t="shared" si="2"/>
        <v>780</v>
      </c>
      <c r="S10" s="112">
        <f t="shared" si="2"/>
        <v>780</v>
      </c>
      <c r="T10" s="112">
        <f t="shared" si="2"/>
        <v>0</v>
      </c>
      <c r="U10" s="112">
        <f t="shared" si="2"/>
        <v>0</v>
      </c>
      <c r="V10" s="112">
        <f t="shared" si="2"/>
        <v>0</v>
      </c>
      <c r="W10" s="112">
        <f t="shared" si="2"/>
        <v>0</v>
      </c>
      <c r="X10" s="112">
        <f t="shared" si="2"/>
        <v>0</v>
      </c>
      <c r="Y10" s="112">
        <f t="shared" si="2"/>
        <v>0</v>
      </c>
      <c r="Z10" s="112">
        <f t="shared" si="2"/>
        <v>0</v>
      </c>
      <c r="AC10" s="112" t="s">
        <v>317</v>
      </c>
    </row>
    <row r="11" spans="1:29" ht="14">
      <c r="A11" s="149"/>
      <c r="B11" s="176" t="s">
        <v>294</v>
      </c>
      <c r="C11" s="160">
        <v>2009</v>
      </c>
      <c r="D11" s="159">
        <v>525.29999999999995</v>
      </c>
      <c r="E11" s="121" t="s">
        <v>728</v>
      </c>
      <c r="F11" s="112" t="str">
        <f t="shared" si="1"/>
        <v>DE1</v>
      </c>
      <c r="G11" s="112" t="str">
        <f t="shared" ref="G11:G73" si="3">IF(J11&gt;0,"Power plants "&amp;J11&amp;" "&amp;H11&amp;" "&amp;E11,"")</f>
        <v>Power plants Sumgait CCPP 2009 DE1</v>
      </c>
      <c r="H11" s="112">
        <f t="shared" ref="H11:H21" si="4">C11</f>
        <v>2009</v>
      </c>
      <c r="I11" s="112">
        <v>30</v>
      </c>
      <c r="J11" s="112" t="str">
        <f>B11</f>
        <v>Sumgait CCPP</v>
      </c>
      <c r="L11" s="112" t="s">
        <v>316</v>
      </c>
      <c r="M11" s="112">
        <f>IF(($H11+$I11)&gt;M$8,IF($H11&lt;=M$8,$D11,0),0)</f>
        <v>525.29999999999995</v>
      </c>
      <c r="N11" s="112">
        <f t="shared" si="2"/>
        <v>525.29999999999995</v>
      </c>
      <c r="O11" s="112">
        <f t="shared" si="2"/>
        <v>525.29999999999995</v>
      </c>
      <c r="P11" s="112">
        <f t="shared" si="2"/>
        <v>525.29999999999995</v>
      </c>
      <c r="Q11" s="112">
        <f t="shared" si="2"/>
        <v>525.29999999999995</v>
      </c>
      <c r="R11" s="112">
        <f t="shared" si="2"/>
        <v>525.29999999999995</v>
      </c>
      <c r="S11" s="112">
        <f t="shared" si="2"/>
        <v>0</v>
      </c>
      <c r="T11" s="112">
        <f t="shared" si="2"/>
        <v>0</v>
      </c>
      <c r="U11" s="112">
        <f t="shared" si="2"/>
        <v>0</v>
      </c>
      <c r="V11" s="112">
        <f t="shared" si="2"/>
        <v>0</v>
      </c>
      <c r="W11" s="112">
        <f t="shared" si="2"/>
        <v>0</v>
      </c>
      <c r="X11" s="112">
        <f t="shared" si="2"/>
        <v>0</v>
      </c>
      <c r="Y11" s="112">
        <f t="shared" si="2"/>
        <v>0</v>
      </c>
      <c r="Z11" s="112">
        <f t="shared" si="2"/>
        <v>0</v>
      </c>
      <c r="AC11" s="112" t="s">
        <v>283</v>
      </c>
    </row>
    <row r="12" spans="1:29" ht="14">
      <c r="A12" s="149"/>
      <c r="B12" s="176" t="s">
        <v>293</v>
      </c>
      <c r="C12" s="160">
        <v>2002</v>
      </c>
      <c r="D12" s="159">
        <v>400</v>
      </c>
      <c r="E12" s="121" t="s">
        <v>728</v>
      </c>
      <c r="F12" s="112" t="str">
        <f t="shared" si="1"/>
        <v>DE1</v>
      </c>
      <c r="G12" s="112" t="str">
        <f t="shared" si="3"/>
        <v>Power plants Shimal 1 CCPP 2002 DE1</v>
      </c>
      <c r="H12" s="112">
        <f t="shared" si="4"/>
        <v>2002</v>
      </c>
      <c r="I12" s="112">
        <v>30</v>
      </c>
      <c r="J12" s="112" t="str">
        <f>B12</f>
        <v>Shimal 1 CCPP</v>
      </c>
      <c r="L12" s="112" t="s">
        <v>320</v>
      </c>
      <c r="M12" s="112">
        <f t="shared" ref="M12:Z42" si="5">IF(($H12+$I12)&gt;M$8,IF($H12&lt;=M$8,$D12,0),0)</f>
        <v>400</v>
      </c>
      <c r="N12" s="112">
        <f t="shared" si="2"/>
        <v>400</v>
      </c>
      <c r="O12" s="112">
        <f t="shared" si="2"/>
        <v>400</v>
      </c>
      <c r="P12" s="112">
        <f t="shared" si="2"/>
        <v>400</v>
      </c>
      <c r="Q12" s="112">
        <f t="shared" si="2"/>
        <v>400</v>
      </c>
      <c r="R12" s="112">
        <f t="shared" si="2"/>
        <v>0</v>
      </c>
      <c r="S12" s="112">
        <f t="shared" si="2"/>
        <v>0</v>
      </c>
      <c r="T12" s="112">
        <f t="shared" si="2"/>
        <v>0</v>
      </c>
      <c r="U12" s="112">
        <f t="shared" si="2"/>
        <v>0</v>
      </c>
      <c r="V12" s="112">
        <f t="shared" si="2"/>
        <v>0</v>
      </c>
      <c r="W12" s="112">
        <f t="shared" si="2"/>
        <v>0</v>
      </c>
      <c r="X12" s="112">
        <f t="shared" si="2"/>
        <v>0</v>
      </c>
      <c r="Y12" s="112">
        <f t="shared" si="2"/>
        <v>0</v>
      </c>
      <c r="Z12" s="112">
        <f t="shared" si="2"/>
        <v>0</v>
      </c>
      <c r="AC12" s="112" t="s">
        <v>282</v>
      </c>
    </row>
    <row r="13" spans="1:29" ht="14">
      <c r="A13" s="149"/>
      <c r="B13" s="176" t="s">
        <v>292</v>
      </c>
      <c r="C13" s="160">
        <v>2019</v>
      </c>
      <c r="D13" s="159">
        <v>409</v>
      </c>
      <c r="E13" s="121" t="s">
        <v>728</v>
      </c>
      <c r="F13" s="112" t="str">
        <f t="shared" si="1"/>
        <v>DE1</v>
      </c>
      <c r="G13" s="112" t="str">
        <f t="shared" si="3"/>
        <v>Power plants Shimal 2  CCPP 2019 DE1</v>
      </c>
      <c r="H13" s="112">
        <f t="shared" si="4"/>
        <v>2019</v>
      </c>
      <c r="I13" s="112">
        <v>30</v>
      </c>
      <c r="J13" s="112" t="str">
        <f>B13</f>
        <v>Shimal 2  CCPP</v>
      </c>
      <c r="L13" s="112" t="s">
        <v>320</v>
      </c>
      <c r="M13" s="112">
        <f t="shared" si="5"/>
        <v>0</v>
      </c>
      <c r="N13" s="112">
        <f t="shared" si="2"/>
        <v>0</v>
      </c>
      <c r="O13" s="112">
        <f t="shared" si="2"/>
        <v>409</v>
      </c>
      <c r="P13" s="112">
        <f t="shared" si="2"/>
        <v>409</v>
      </c>
      <c r="Q13" s="112">
        <f t="shared" si="2"/>
        <v>409</v>
      </c>
      <c r="R13" s="112">
        <f t="shared" si="2"/>
        <v>409</v>
      </c>
      <c r="S13" s="112">
        <f t="shared" si="2"/>
        <v>409</v>
      </c>
      <c r="T13" s="112">
        <f t="shared" si="2"/>
        <v>409</v>
      </c>
      <c r="U13" s="112">
        <f t="shared" si="2"/>
        <v>0</v>
      </c>
      <c r="V13" s="112">
        <f t="shared" si="2"/>
        <v>0</v>
      </c>
      <c r="W13" s="112">
        <f t="shared" si="2"/>
        <v>0</v>
      </c>
      <c r="X13" s="112">
        <f t="shared" si="2"/>
        <v>0</v>
      </c>
      <c r="Y13" s="112">
        <f t="shared" si="2"/>
        <v>0</v>
      </c>
      <c r="Z13" s="112">
        <f t="shared" si="2"/>
        <v>0</v>
      </c>
      <c r="AC13" s="112" t="s">
        <v>281</v>
      </c>
    </row>
    <row r="14" spans="1:29" ht="14">
      <c r="A14" s="149"/>
      <c r="B14" s="176" t="s">
        <v>291</v>
      </c>
      <c r="C14" s="160">
        <v>2001</v>
      </c>
      <c r="D14" s="159">
        <v>107</v>
      </c>
      <c r="E14" s="121" t="s">
        <v>728</v>
      </c>
      <c r="F14" s="112" t="str">
        <f t="shared" si="1"/>
        <v>DE1</v>
      </c>
      <c r="G14" s="112" t="str">
        <f t="shared" si="3"/>
        <v>Power plants Baku CHP 2001 DE1</v>
      </c>
      <c r="H14" s="112">
        <f t="shared" si="4"/>
        <v>2001</v>
      </c>
      <c r="I14" s="112">
        <v>30</v>
      </c>
      <c r="J14" s="112" t="s">
        <v>291</v>
      </c>
      <c r="L14" s="112" t="s">
        <v>316</v>
      </c>
      <c r="M14" s="112">
        <f t="shared" si="5"/>
        <v>107</v>
      </c>
      <c r="N14" s="112">
        <f t="shared" si="2"/>
        <v>107</v>
      </c>
      <c r="O14" s="112">
        <f t="shared" si="2"/>
        <v>107</v>
      </c>
      <c r="P14" s="112">
        <f t="shared" si="2"/>
        <v>107</v>
      </c>
      <c r="Q14" s="112">
        <f t="shared" si="2"/>
        <v>107</v>
      </c>
      <c r="R14" s="112">
        <f t="shared" si="2"/>
        <v>0</v>
      </c>
      <c r="S14" s="112">
        <f t="shared" si="2"/>
        <v>0</v>
      </c>
      <c r="T14" s="112">
        <f t="shared" si="2"/>
        <v>0</v>
      </c>
      <c r="U14" s="112">
        <f t="shared" si="2"/>
        <v>0</v>
      </c>
      <c r="V14" s="112">
        <f t="shared" si="2"/>
        <v>0</v>
      </c>
      <c r="W14" s="112">
        <f t="shared" si="2"/>
        <v>0</v>
      </c>
      <c r="X14" s="112">
        <f t="shared" si="2"/>
        <v>0</v>
      </c>
      <c r="Y14" s="112">
        <f t="shared" si="2"/>
        <v>0</v>
      </c>
      <c r="Z14" s="112">
        <f t="shared" si="2"/>
        <v>0</v>
      </c>
      <c r="AC14" s="112" t="s">
        <v>323</v>
      </c>
    </row>
    <row r="15" spans="1:29" ht="14">
      <c r="A15" s="149"/>
      <c r="B15" s="176" t="s">
        <v>290</v>
      </c>
      <c r="C15" s="160">
        <v>2007</v>
      </c>
      <c r="D15" s="159">
        <v>104.4</v>
      </c>
      <c r="E15" s="121" t="s">
        <v>728</v>
      </c>
      <c r="F15" s="112" t="str">
        <f t="shared" si="1"/>
        <v>DE1</v>
      </c>
      <c r="G15" s="112" t="str">
        <f t="shared" si="3"/>
        <v>Power plants Baku TPP 2007 DE1</v>
      </c>
      <c r="H15" s="112">
        <f t="shared" si="4"/>
        <v>2007</v>
      </c>
      <c r="I15" s="112">
        <v>30</v>
      </c>
      <c r="J15" s="112" t="s">
        <v>577</v>
      </c>
      <c r="L15" s="112" t="s">
        <v>316</v>
      </c>
      <c r="M15" s="112">
        <f t="shared" si="5"/>
        <v>104.4</v>
      </c>
      <c r="N15" s="112">
        <f t="shared" si="2"/>
        <v>104.4</v>
      </c>
      <c r="O15" s="112">
        <f t="shared" si="2"/>
        <v>104.4</v>
      </c>
      <c r="P15" s="112">
        <f t="shared" si="2"/>
        <v>104.4</v>
      </c>
      <c r="Q15" s="112">
        <f t="shared" si="2"/>
        <v>104.4</v>
      </c>
      <c r="R15" s="112">
        <f t="shared" si="2"/>
        <v>104.4</v>
      </c>
      <c r="S15" s="112">
        <f t="shared" si="2"/>
        <v>0</v>
      </c>
      <c r="T15" s="112">
        <f t="shared" si="2"/>
        <v>0</v>
      </c>
      <c r="U15" s="112">
        <f t="shared" si="2"/>
        <v>0</v>
      </c>
      <c r="V15" s="112">
        <f t="shared" si="2"/>
        <v>0</v>
      </c>
      <c r="W15" s="112">
        <f t="shared" si="2"/>
        <v>0</v>
      </c>
      <c r="X15" s="112">
        <f t="shared" si="2"/>
        <v>0</v>
      </c>
      <c r="Y15" s="112">
        <f t="shared" si="2"/>
        <v>0</v>
      </c>
      <c r="Z15" s="112">
        <f t="shared" si="2"/>
        <v>0</v>
      </c>
      <c r="AC15" s="112" t="s">
        <v>148</v>
      </c>
    </row>
    <row r="16" spans="1:29" ht="14">
      <c r="A16" s="149"/>
      <c r="B16" s="176" t="s">
        <v>289</v>
      </c>
      <c r="C16" s="160">
        <v>2008</v>
      </c>
      <c r="D16" s="159">
        <v>299.3</v>
      </c>
      <c r="E16" s="121" t="s">
        <v>728</v>
      </c>
      <c r="F16" s="112" t="str">
        <f t="shared" si="1"/>
        <v>DE1</v>
      </c>
      <c r="G16" s="112" t="str">
        <f t="shared" si="3"/>
        <v>Power plants Baku TPP 2008 DE1</v>
      </c>
      <c r="H16" s="112">
        <f t="shared" si="4"/>
        <v>2008</v>
      </c>
      <c r="I16" s="112">
        <v>30</v>
      </c>
      <c r="J16" s="112" t="s">
        <v>577</v>
      </c>
      <c r="L16" s="112" t="s">
        <v>316</v>
      </c>
      <c r="M16" s="112">
        <f t="shared" si="5"/>
        <v>299.3</v>
      </c>
      <c r="N16" s="112">
        <f t="shared" si="2"/>
        <v>299.3</v>
      </c>
      <c r="O16" s="112">
        <f t="shared" si="2"/>
        <v>299.3</v>
      </c>
      <c r="P16" s="112">
        <f t="shared" si="2"/>
        <v>299.3</v>
      </c>
      <c r="Q16" s="112">
        <f t="shared" si="2"/>
        <v>299.3</v>
      </c>
      <c r="R16" s="112">
        <f t="shared" si="2"/>
        <v>299.3</v>
      </c>
      <c r="S16" s="112">
        <f t="shared" si="2"/>
        <v>0</v>
      </c>
      <c r="T16" s="112">
        <f t="shared" si="2"/>
        <v>0</v>
      </c>
      <c r="U16" s="112">
        <f t="shared" si="2"/>
        <v>0</v>
      </c>
      <c r="V16" s="112">
        <f t="shared" si="2"/>
        <v>0</v>
      </c>
      <c r="W16" s="112">
        <f t="shared" si="2"/>
        <v>0</v>
      </c>
      <c r="X16" s="112">
        <f t="shared" si="2"/>
        <v>0</v>
      </c>
      <c r="Y16" s="112">
        <f t="shared" si="2"/>
        <v>0</v>
      </c>
      <c r="Z16" s="112">
        <f t="shared" si="2"/>
        <v>0</v>
      </c>
      <c r="AC16" s="112" t="s">
        <v>328</v>
      </c>
    </row>
    <row r="17" spans="1:29" ht="14">
      <c r="A17" s="149"/>
      <c r="B17" s="176" t="s">
        <v>288</v>
      </c>
      <c r="C17" s="160">
        <v>2006</v>
      </c>
      <c r="D17" s="159">
        <v>87</v>
      </c>
      <c r="E17" s="121" t="s">
        <v>728</v>
      </c>
      <c r="F17" s="112" t="str">
        <f t="shared" si="1"/>
        <v>DE1</v>
      </c>
      <c r="G17" s="112" t="str">
        <f t="shared" si="3"/>
        <v>Power plants Other TPP 2006 DE1</v>
      </c>
      <c r="H17" s="112">
        <f t="shared" si="4"/>
        <v>2006</v>
      </c>
      <c r="I17" s="112">
        <v>30</v>
      </c>
      <c r="J17" s="112" t="s">
        <v>578</v>
      </c>
      <c r="L17" s="112" t="s">
        <v>319</v>
      </c>
      <c r="M17" s="112">
        <f t="shared" si="5"/>
        <v>87</v>
      </c>
      <c r="N17" s="112">
        <f t="shared" si="2"/>
        <v>87</v>
      </c>
      <c r="O17" s="112">
        <f t="shared" si="2"/>
        <v>87</v>
      </c>
      <c r="P17" s="112">
        <f t="shared" si="2"/>
        <v>87</v>
      </c>
      <c r="Q17" s="112">
        <f t="shared" si="2"/>
        <v>87</v>
      </c>
      <c r="R17" s="112">
        <f t="shared" si="2"/>
        <v>87</v>
      </c>
      <c r="S17" s="112">
        <f t="shared" si="2"/>
        <v>0</v>
      </c>
      <c r="T17" s="112">
        <f t="shared" si="2"/>
        <v>0</v>
      </c>
      <c r="U17" s="112">
        <f t="shared" si="2"/>
        <v>0</v>
      </c>
      <c r="V17" s="112">
        <f t="shared" si="2"/>
        <v>0</v>
      </c>
      <c r="W17" s="112">
        <f t="shared" si="2"/>
        <v>0</v>
      </c>
      <c r="X17" s="112">
        <f t="shared" si="2"/>
        <v>0</v>
      </c>
      <c r="Y17" s="112">
        <f t="shared" si="2"/>
        <v>0</v>
      </c>
      <c r="Z17" s="112">
        <f t="shared" si="2"/>
        <v>0</v>
      </c>
      <c r="AC17" s="112" t="s">
        <v>329</v>
      </c>
    </row>
    <row r="18" spans="1:29" ht="14">
      <c r="A18" s="149"/>
      <c r="B18" s="176" t="s">
        <v>287</v>
      </c>
      <c r="C18" s="160">
        <v>2006</v>
      </c>
      <c r="D18" s="159">
        <v>87</v>
      </c>
      <c r="E18" s="121" t="s">
        <v>728</v>
      </c>
      <c r="F18" s="112" t="str">
        <f t="shared" si="1"/>
        <v>DE1</v>
      </c>
      <c r="G18" s="112" t="str">
        <f t="shared" si="3"/>
        <v>Power plants Other TPP 2006 DE1</v>
      </c>
      <c r="H18" s="112">
        <f t="shared" si="4"/>
        <v>2006</v>
      </c>
      <c r="I18" s="112">
        <v>30</v>
      </c>
      <c r="J18" s="112" t="s">
        <v>578</v>
      </c>
      <c r="L18" s="112" t="s">
        <v>318</v>
      </c>
      <c r="M18" s="112">
        <f t="shared" si="5"/>
        <v>87</v>
      </c>
      <c r="N18" s="112">
        <f t="shared" si="2"/>
        <v>87</v>
      </c>
      <c r="O18" s="112">
        <f t="shared" si="2"/>
        <v>87</v>
      </c>
      <c r="P18" s="112">
        <f t="shared" si="2"/>
        <v>87</v>
      </c>
      <c r="Q18" s="112">
        <f t="shared" si="2"/>
        <v>87</v>
      </c>
      <c r="R18" s="112">
        <f t="shared" si="2"/>
        <v>87</v>
      </c>
      <c r="S18" s="112">
        <f t="shared" si="2"/>
        <v>0</v>
      </c>
      <c r="T18" s="112">
        <f t="shared" si="2"/>
        <v>0</v>
      </c>
      <c r="U18" s="112">
        <f t="shared" si="2"/>
        <v>0</v>
      </c>
      <c r="V18" s="112">
        <f t="shared" si="2"/>
        <v>0</v>
      </c>
      <c r="W18" s="112">
        <f t="shared" si="2"/>
        <v>0</v>
      </c>
      <c r="X18" s="112">
        <f t="shared" si="2"/>
        <v>0</v>
      </c>
      <c r="Y18" s="112">
        <f t="shared" si="2"/>
        <v>0</v>
      </c>
      <c r="Z18" s="112">
        <f t="shared" si="2"/>
        <v>0</v>
      </c>
      <c r="AC18" s="112" t="s">
        <v>255</v>
      </c>
    </row>
    <row r="19" spans="1:29" ht="14">
      <c r="A19" s="149"/>
      <c r="B19" s="176" t="s">
        <v>286</v>
      </c>
      <c r="C19" s="160">
        <v>2006</v>
      </c>
      <c r="D19" s="159">
        <v>87</v>
      </c>
      <c r="E19" s="121" t="s">
        <v>728</v>
      </c>
      <c r="F19" s="112" t="str">
        <f t="shared" si="1"/>
        <v>DE1</v>
      </c>
      <c r="G19" s="112" t="str">
        <f t="shared" si="3"/>
        <v>Power plants Other TPP 2006 DE1</v>
      </c>
      <c r="H19" s="112">
        <f t="shared" si="4"/>
        <v>2006</v>
      </c>
      <c r="I19" s="112">
        <v>30</v>
      </c>
      <c r="J19" s="112" t="s">
        <v>578</v>
      </c>
      <c r="L19" s="112" t="s">
        <v>320</v>
      </c>
      <c r="M19" s="112">
        <f t="shared" si="5"/>
        <v>87</v>
      </c>
      <c r="N19" s="112">
        <f t="shared" si="2"/>
        <v>87</v>
      </c>
      <c r="O19" s="112">
        <f t="shared" si="2"/>
        <v>87</v>
      </c>
      <c r="P19" s="112">
        <f t="shared" si="2"/>
        <v>87</v>
      </c>
      <c r="Q19" s="112">
        <f t="shared" si="2"/>
        <v>87</v>
      </c>
      <c r="R19" s="112">
        <f t="shared" si="2"/>
        <v>87</v>
      </c>
      <c r="S19" s="112">
        <f t="shared" si="2"/>
        <v>0</v>
      </c>
      <c r="T19" s="112">
        <f t="shared" si="2"/>
        <v>0</v>
      </c>
      <c r="U19" s="112">
        <f t="shared" si="2"/>
        <v>0</v>
      </c>
      <c r="V19" s="112">
        <f t="shared" si="2"/>
        <v>0</v>
      </c>
      <c r="W19" s="112">
        <f t="shared" si="2"/>
        <v>0</v>
      </c>
      <c r="X19" s="112">
        <f t="shared" si="2"/>
        <v>0</v>
      </c>
      <c r="Y19" s="112">
        <f t="shared" si="2"/>
        <v>0</v>
      </c>
      <c r="Z19" s="112">
        <f t="shared" si="2"/>
        <v>0</v>
      </c>
      <c r="AC19" s="112" t="s">
        <v>254</v>
      </c>
    </row>
    <row r="20" spans="1:29" ht="14">
      <c r="A20" s="149"/>
      <c r="B20" s="176" t="s">
        <v>285</v>
      </c>
      <c r="C20" s="160">
        <v>2009</v>
      </c>
      <c r="D20" s="159">
        <v>104.4</v>
      </c>
      <c r="E20" s="121" t="s">
        <v>728</v>
      </c>
      <c r="F20" s="112" t="str">
        <f t="shared" si="1"/>
        <v>DE1</v>
      </c>
      <c r="G20" s="112" t="str">
        <f t="shared" si="3"/>
        <v>Power plants Other TPP 2009 DE1</v>
      </c>
      <c r="H20" s="112">
        <f t="shared" si="4"/>
        <v>2009</v>
      </c>
      <c r="I20" s="112">
        <v>30</v>
      </c>
      <c r="J20" s="112" t="s">
        <v>578</v>
      </c>
      <c r="L20" s="112" t="s">
        <v>320</v>
      </c>
      <c r="M20" s="112">
        <f t="shared" si="5"/>
        <v>104.4</v>
      </c>
      <c r="N20" s="112">
        <f t="shared" si="2"/>
        <v>104.4</v>
      </c>
      <c r="O20" s="112">
        <f t="shared" si="2"/>
        <v>104.4</v>
      </c>
      <c r="P20" s="112">
        <f t="shared" si="2"/>
        <v>104.4</v>
      </c>
      <c r="Q20" s="112">
        <f t="shared" si="2"/>
        <v>104.4</v>
      </c>
      <c r="R20" s="112">
        <f t="shared" si="2"/>
        <v>104.4</v>
      </c>
      <c r="S20" s="112">
        <f t="shared" si="2"/>
        <v>0</v>
      </c>
      <c r="T20" s="112">
        <f t="shared" si="2"/>
        <v>0</v>
      </c>
      <c r="U20" s="112">
        <f t="shared" si="2"/>
        <v>0</v>
      </c>
      <c r="V20" s="112">
        <f t="shared" si="2"/>
        <v>0</v>
      </c>
      <c r="W20" s="112">
        <f t="shared" si="2"/>
        <v>0</v>
      </c>
      <c r="X20" s="112">
        <f t="shared" si="2"/>
        <v>0</v>
      </c>
      <c r="Y20" s="112">
        <f t="shared" si="2"/>
        <v>0</v>
      </c>
      <c r="Z20" s="112">
        <f t="shared" si="2"/>
        <v>0</v>
      </c>
      <c r="AC20" s="112" t="s">
        <v>253</v>
      </c>
    </row>
    <row r="21" spans="1:29" ht="14">
      <c r="A21" s="149"/>
      <c r="B21" s="176" t="s">
        <v>284</v>
      </c>
      <c r="C21" s="160">
        <v>2018</v>
      </c>
      <c r="D21" s="159">
        <v>16.5</v>
      </c>
      <c r="E21" s="121" t="s">
        <v>728</v>
      </c>
      <c r="F21" s="112" t="str">
        <f t="shared" si="1"/>
        <v>DE1</v>
      </c>
      <c r="G21" s="112" t="str">
        <f t="shared" si="3"/>
        <v>Power plants Other TPP 2018 DE1</v>
      </c>
      <c r="H21" s="112">
        <f t="shared" si="4"/>
        <v>2018</v>
      </c>
      <c r="I21" s="112">
        <v>30</v>
      </c>
      <c r="J21" s="112" t="s">
        <v>578</v>
      </c>
      <c r="L21" s="112" t="s">
        <v>319</v>
      </c>
      <c r="M21" s="112">
        <f t="shared" si="5"/>
        <v>0</v>
      </c>
      <c r="N21" s="112">
        <f t="shared" si="2"/>
        <v>0</v>
      </c>
      <c r="O21" s="112">
        <f t="shared" si="2"/>
        <v>16.5</v>
      </c>
      <c r="P21" s="112">
        <f t="shared" si="2"/>
        <v>16.5</v>
      </c>
      <c r="Q21" s="112">
        <f t="shared" si="2"/>
        <v>16.5</v>
      </c>
      <c r="R21" s="112">
        <f t="shared" si="2"/>
        <v>16.5</v>
      </c>
      <c r="S21" s="112">
        <f t="shared" si="2"/>
        <v>16.5</v>
      </c>
      <c r="T21" s="112">
        <f t="shared" si="2"/>
        <v>16.5</v>
      </c>
      <c r="U21" s="112">
        <f t="shared" si="2"/>
        <v>0</v>
      </c>
      <c r="V21" s="112">
        <f t="shared" si="2"/>
        <v>0</v>
      </c>
      <c r="W21" s="112">
        <f t="shared" si="2"/>
        <v>0</v>
      </c>
      <c r="X21" s="112">
        <f t="shared" si="2"/>
        <v>0</v>
      </c>
      <c r="Y21" s="112">
        <f t="shared" si="2"/>
        <v>0</v>
      </c>
      <c r="Z21" s="112">
        <f t="shared" si="2"/>
        <v>0</v>
      </c>
      <c r="AC21" s="112" t="s">
        <v>330</v>
      </c>
    </row>
    <row r="22" spans="1:29">
      <c r="A22" s="149"/>
      <c r="B22" s="161"/>
      <c r="C22" s="160"/>
      <c r="D22" s="159"/>
      <c r="E22" s="121"/>
      <c r="F22" s="112" t="str">
        <f t="shared" si="1"/>
        <v>DE</v>
      </c>
      <c r="G22" s="112" t="str">
        <f t="shared" si="3"/>
        <v/>
      </c>
      <c r="M22" s="112">
        <f t="shared" si="5"/>
        <v>0</v>
      </c>
      <c r="N22" s="112">
        <f t="shared" si="2"/>
        <v>0</v>
      </c>
      <c r="O22" s="112">
        <f t="shared" si="2"/>
        <v>0</v>
      </c>
      <c r="P22" s="112">
        <f t="shared" si="2"/>
        <v>0</v>
      </c>
      <c r="Q22" s="112">
        <f t="shared" si="2"/>
        <v>0</v>
      </c>
      <c r="R22" s="112">
        <f t="shared" si="2"/>
        <v>0</v>
      </c>
      <c r="S22" s="112">
        <f t="shared" si="2"/>
        <v>0</v>
      </c>
      <c r="T22" s="112">
        <f t="shared" si="2"/>
        <v>0</v>
      </c>
      <c r="U22" s="112">
        <f t="shared" si="2"/>
        <v>0</v>
      </c>
      <c r="V22" s="112">
        <f t="shared" si="2"/>
        <v>0</v>
      </c>
      <c r="W22" s="112">
        <f t="shared" si="2"/>
        <v>0</v>
      </c>
      <c r="X22" s="112">
        <f t="shared" si="2"/>
        <v>0</v>
      </c>
      <c r="Y22" s="112">
        <f t="shared" si="2"/>
        <v>0</v>
      </c>
      <c r="Z22" s="112">
        <f t="shared" si="2"/>
        <v>0</v>
      </c>
      <c r="AC22" s="112" t="s">
        <v>244</v>
      </c>
    </row>
    <row r="23" spans="1:29" ht="14">
      <c r="A23" s="149"/>
      <c r="B23" s="175" t="s">
        <v>220</v>
      </c>
      <c r="C23" s="174"/>
      <c r="D23" s="159">
        <v>1055</v>
      </c>
      <c r="E23" s="121"/>
      <c r="F23" s="112" t="str">
        <f t="shared" si="1"/>
        <v>DE</v>
      </c>
      <c r="G23" s="112" t="str">
        <f t="shared" si="3"/>
        <v/>
      </c>
      <c r="M23" s="112">
        <f t="shared" si="5"/>
        <v>0</v>
      </c>
      <c r="N23" s="112">
        <f t="shared" si="2"/>
        <v>0</v>
      </c>
      <c r="O23" s="112">
        <f t="shared" si="2"/>
        <v>0</v>
      </c>
      <c r="P23" s="112">
        <f t="shared" si="2"/>
        <v>0</v>
      </c>
      <c r="Q23" s="112">
        <f t="shared" si="2"/>
        <v>0</v>
      </c>
      <c r="R23" s="112">
        <f t="shared" si="2"/>
        <v>0</v>
      </c>
      <c r="S23" s="112">
        <f t="shared" si="2"/>
        <v>0</v>
      </c>
      <c r="T23" s="112">
        <f t="shared" si="2"/>
        <v>0</v>
      </c>
      <c r="U23" s="112">
        <f t="shared" si="2"/>
        <v>0</v>
      </c>
      <c r="V23" s="112">
        <f t="shared" si="2"/>
        <v>0</v>
      </c>
      <c r="W23" s="112">
        <f t="shared" si="2"/>
        <v>0</v>
      </c>
      <c r="X23" s="112">
        <f t="shared" si="2"/>
        <v>0</v>
      </c>
      <c r="Y23" s="112">
        <f t="shared" si="2"/>
        <v>0</v>
      </c>
      <c r="Z23" s="112">
        <f t="shared" si="2"/>
        <v>0</v>
      </c>
      <c r="AC23" s="112" t="s">
        <v>331</v>
      </c>
    </row>
    <row r="24" spans="1:29" ht="14">
      <c r="A24" s="149"/>
      <c r="B24" s="161" t="s">
        <v>582</v>
      </c>
      <c r="C24" s="160">
        <v>1955</v>
      </c>
      <c r="D24" s="159">
        <v>424.6</v>
      </c>
      <c r="E24" s="121" t="s">
        <v>728</v>
      </c>
      <c r="F24" s="112" t="str">
        <f t="shared" si="1"/>
        <v>DE1</v>
      </c>
      <c r="G24" s="112" t="str">
        <f t="shared" si="3"/>
        <v>Power plants Mingachevir HPP 1955 DE1</v>
      </c>
      <c r="H24" s="112">
        <f>C24</f>
        <v>1955</v>
      </c>
      <c r="I24" s="112">
        <v>100</v>
      </c>
      <c r="J24" s="112" t="str">
        <f>B24</f>
        <v>Mingachevir HPP</v>
      </c>
      <c r="L24" s="112" t="s">
        <v>322</v>
      </c>
      <c r="M24" s="112">
        <f t="shared" si="5"/>
        <v>424.6</v>
      </c>
      <c r="N24" s="112">
        <f t="shared" si="2"/>
        <v>424.6</v>
      </c>
      <c r="O24" s="112">
        <f t="shared" si="2"/>
        <v>424.6</v>
      </c>
      <c r="P24" s="112">
        <f t="shared" si="2"/>
        <v>424.6</v>
      </c>
      <c r="Q24" s="112">
        <f t="shared" si="2"/>
        <v>424.6</v>
      </c>
      <c r="R24" s="112">
        <f t="shared" si="2"/>
        <v>424.6</v>
      </c>
      <c r="S24" s="112">
        <f t="shared" si="2"/>
        <v>424.6</v>
      </c>
      <c r="T24" s="112">
        <f t="shared" si="2"/>
        <v>424.6</v>
      </c>
      <c r="U24" s="112">
        <f t="shared" si="2"/>
        <v>424.6</v>
      </c>
      <c r="V24" s="112">
        <f t="shared" si="2"/>
        <v>0</v>
      </c>
      <c r="W24" s="112">
        <f t="shared" si="2"/>
        <v>0</v>
      </c>
      <c r="X24" s="112">
        <f t="shared" si="2"/>
        <v>0</v>
      </c>
      <c r="Y24" s="112">
        <f t="shared" si="2"/>
        <v>0</v>
      </c>
      <c r="Z24" s="112">
        <f t="shared" si="2"/>
        <v>0</v>
      </c>
      <c r="AC24"/>
    </row>
    <row r="25" spans="1:29" ht="14">
      <c r="A25" s="149"/>
      <c r="B25" s="161" t="s">
        <v>583</v>
      </c>
      <c r="C25" s="160">
        <v>1983</v>
      </c>
      <c r="D25" s="159">
        <v>380</v>
      </c>
      <c r="E25" s="121" t="s">
        <v>728</v>
      </c>
      <c r="F25" s="112" t="str">
        <f t="shared" si="1"/>
        <v>DE1</v>
      </c>
      <c r="G25" s="112" t="str">
        <f t="shared" si="3"/>
        <v>Power plants Shamkir  HPP 1983 DE1</v>
      </c>
      <c r="H25" s="112">
        <f t="shared" ref="H25:H35" si="6">C25</f>
        <v>1983</v>
      </c>
      <c r="I25" s="112">
        <v>100</v>
      </c>
      <c r="J25" s="112" t="str">
        <f>B25</f>
        <v>Shamkir  HPP</v>
      </c>
      <c r="L25" s="112" t="s">
        <v>315</v>
      </c>
      <c r="M25" s="112">
        <f t="shared" si="5"/>
        <v>380</v>
      </c>
      <c r="N25" s="112">
        <f t="shared" si="2"/>
        <v>380</v>
      </c>
      <c r="O25" s="112">
        <f t="shared" si="2"/>
        <v>380</v>
      </c>
      <c r="P25" s="112">
        <f t="shared" si="2"/>
        <v>380</v>
      </c>
      <c r="Q25" s="112">
        <f t="shared" si="2"/>
        <v>380</v>
      </c>
      <c r="R25" s="112">
        <f t="shared" si="2"/>
        <v>380</v>
      </c>
      <c r="S25" s="112">
        <f t="shared" si="2"/>
        <v>380</v>
      </c>
      <c r="T25" s="112">
        <f t="shared" si="2"/>
        <v>380</v>
      </c>
      <c r="U25" s="112">
        <f t="shared" si="2"/>
        <v>380</v>
      </c>
      <c r="V25" s="112">
        <f t="shared" si="2"/>
        <v>380</v>
      </c>
      <c r="W25" s="112">
        <f t="shared" si="2"/>
        <v>380</v>
      </c>
      <c r="X25" s="112">
        <f t="shared" si="2"/>
        <v>380</v>
      </c>
      <c r="Y25" s="112">
        <f t="shared" si="2"/>
        <v>0</v>
      </c>
      <c r="Z25" s="112">
        <f t="shared" si="2"/>
        <v>0</v>
      </c>
      <c r="AC25"/>
    </row>
    <row r="26" spans="1:29" ht="14">
      <c r="A26" s="149"/>
      <c r="B26" s="161" t="s">
        <v>281</v>
      </c>
      <c r="C26" s="160">
        <v>2003</v>
      </c>
      <c r="D26" s="159">
        <v>150</v>
      </c>
      <c r="E26" s="121" t="s">
        <v>728</v>
      </c>
      <c r="F26" s="112" t="str">
        <f t="shared" si="1"/>
        <v>DE1</v>
      </c>
      <c r="G26" s="112" t="str">
        <f t="shared" si="3"/>
        <v>Power plants Yenikend HPP 2003 DE1</v>
      </c>
      <c r="H26" s="112">
        <f t="shared" si="6"/>
        <v>2003</v>
      </c>
      <c r="I26" s="112">
        <v>100</v>
      </c>
      <c r="J26" s="112" t="str">
        <f>B26</f>
        <v>Yenikend HPP</v>
      </c>
      <c r="L26" s="112" t="s">
        <v>315</v>
      </c>
      <c r="M26" s="112">
        <f t="shared" si="5"/>
        <v>150</v>
      </c>
      <c r="N26" s="112">
        <f t="shared" si="5"/>
        <v>150</v>
      </c>
      <c r="O26" s="112">
        <f t="shared" si="5"/>
        <v>150</v>
      </c>
      <c r="P26" s="112">
        <f t="shared" si="5"/>
        <v>150</v>
      </c>
      <c r="Q26" s="112">
        <f t="shared" si="5"/>
        <v>150</v>
      </c>
      <c r="R26" s="112">
        <f t="shared" si="5"/>
        <v>150</v>
      </c>
      <c r="S26" s="112">
        <f t="shared" si="5"/>
        <v>150</v>
      </c>
      <c r="T26" s="112">
        <f t="shared" si="5"/>
        <v>150</v>
      </c>
      <c r="U26" s="112">
        <f t="shared" si="5"/>
        <v>150</v>
      </c>
      <c r="V26" s="112">
        <f t="shared" si="5"/>
        <v>150</v>
      </c>
      <c r="W26" s="112">
        <f t="shared" si="5"/>
        <v>150</v>
      </c>
      <c r="X26" s="112">
        <f t="shared" si="5"/>
        <v>150</v>
      </c>
      <c r="Y26" s="112">
        <f t="shared" si="5"/>
        <v>150</v>
      </c>
      <c r="Z26" s="112">
        <f t="shared" si="5"/>
        <v>150</v>
      </c>
      <c r="AC26"/>
    </row>
    <row r="27" spans="1:29" ht="14">
      <c r="A27" s="149"/>
      <c r="B27" s="161" t="s">
        <v>280</v>
      </c>
      <c r="C27" s="160">
        <v>2012</v>
      </c>
      <c r="D27" s="159">
        <v>25</v>
      </c>
      <c r="E27" s="121" t="s">
        <v>728</v>
      </c>
      <c r="F27" s="112" t="str">
        <f t="shared" si="1"/>
        <v>DE1</v>
      </c>
      <c r="G27" s="112" t="str">
        <f t="shared" si="3"/>
        <v>Power plants Other HPP 2012 DE1</v>
      </c>
      <c r="H27" s="112">
        <f t="shared" si="6"/>
        <v>2012</v>
      </c>
      <c r="I27" s="112">
        <v>100</v>
      </c>
      <c r="J27" s="112" t="s">
        <v>323</v>
      </c>
      <c r="L27" s="112" t="s">
        <v>319</v>
      </c>
      <c r="M27" s="112">
        <f t="shared" si="5"/>
        <v>0</v>
      </c>
      <c r="N27" s="112">
        <f t="shared" si="5"/>
        <v>25</v>
      </c>
      <c r="O27" s="112">
        <f t="shared" si="5"/>
        <v>25</v>
      </c>
      <c r="P27" s="112">
        <f t="shared" si="5"/>
        <v>25</v>
      </c>
      <c r="Q27" s="112">
        <f t="shared" si="5"/>
        <v>25</v>
      </c>
      <c r="R27" s="112">
        <f t="shared" si="5"/>
        <v>25</v>
      </c>
      <c r="S27" s="112">
        <f t="shared" si="5"/>
        <v>25</v>
      </c>
      <c r="T27" s="112">
        <f t="shared" si="5"/>
        <v>25</v>
      </c>
      <c r="U27" s="112">
        <f t="shared" si="5"/>
        <v>25</v>
      </c>
      <c r="V27" s="112">
        <f t="shared" si="5"/>
        <v>25</v>
      </c>
      <c r="W27" s="112">
        <f t="shared" si="5"/>
        <v>25</v>
      </c>
      <c r="X27" s="112">
        <f t="shared" si="5"/>
        <v>25</v>
      </c>
      <c r="Y27" s="112">
        <f t="shared" si="5"/>
        <v>25</v>
      </c>
      <c r="Z27" s="112">
        <f t="shared" si="5"/>
        <v>25</v>
      </c>
      <c r="AC27"/>
    </row>
    <row r="28" spans="1:29" ht="14">
      <c r="A28" s="149"/>
      <c r="B28" s="161" t="s">
        <v>279</v>
      </c>
      <c r="C28" s="160">
        <v>2013</v>
      </c>
      <c r="D28" s="159">
        <v>25</v>
      </c>
      <c r="E28" s="121" t="s">
        <v>728</v>
      </c>
      <c r="F28" s="112" t="str">
        <f t="shared" si="1"/>
        <v>DE1</v>
      </c>
      <c r="G28" s="112" t="str">
        <f t="shared" si="3"/>
        <v>Power plants Other HPP 2013 DE1</v>
      </c>
      <c r="H28" s="112">
        <f t="shared" si="6"/>
        <v>2013</v>
      </c>
      <c r="I28" s="112">
        <v>100</v>
      </c>
      <c r="J28" s="112" t="s">
        <v>323</v>
      </c>
      <c r="L28" s="112" t="s">
        <v>321</v>
      </c>
      <c r="M28" s="112">
        <f t="shared" si="5"/>
        <v>0</v>
      </c>
      <c r="N28" s="112">
        <f t="shared" si="5"/>
        <v>25</v>
      </c>
      <c r="O28" s="112">
        <f t="shared" si="5"/>
        <v>25</v>
      </c>
      <c r="P28" s="112">
        <f t="shared" si="5"/>
        <v>25</v>
      </c>
      <c r="Q28" s="112">
        <f t="shared" si="5"/>
        <v>25</v>
      </c>
      <c r="R28" s="112">
        <f t="shared" si="5"/>
        <v>25</v>
      </c>
      <c r="S28" s="112">
        <f t="shared" si="5"/>
        <v>25</v>
      </c>
      <c r="T28" s="112">
        <f t="shared" si="5"/>
        <v>25</v>
      </c>
      <c r="U28" s="112">
        <f t="shared" si="5"/>
        <v>25</v>
      </c>
      <c r="V28" s="112">
        <f t="shared" si="5"/>
        <v>25</v>
      </c>
      <c r="W28" s="112">
        <f t="shared" si="5"/>
        <v>25</v>
      </c>
      <c r="X28" s="112">
        <f t="shared" si="5"/>
        <v>25</v>
      </c>
      <c r="Y28" s="112">
        <f t="shared" si="5"/>
        <v>25</v>
      </c>
      <c r="Z28" s="112">
        <f t="shared" si="5"/>
        <v>25</v>
      </c>
      <c r="AC28"/>
    </row>
    <row r="29" spans="1:29" ht="14">
      <c r="A29" s="149"/>
      <c r="B29" s="161" t="s">
        <v>278</v>
      </c>
      <c r="C29" s="160">
        <v>2014</v>
      </c>
      <c r="D29" s="159">
        <v>24.4</v>
      </c>
      <c r="E29" s="121" t="s">
        <v>728</v>
      </c>
      <c r="F29" s="112" t="str">
        <f t="shared" si="1"/>
        <v>DE1</v>
      </c>
      <c r="G29" s="112" t="str">
        <f t="shared" si="3"/>
        <v>Power plants Other HPP 2014 DE1</v>
      </c>
      <c r="H29" s="112">
        <f t="shared" si="6"/>
        <v>2014</v>
      </c>
      <c r="I29" s="112">
        <v>100</v>
      </c>
      <c r="J29" s="112" t="s">
        <v>323</v>
      </c>
      <c r="L29" s="112" t="s">
        <v>315</v>
      </c>
      <c r="M29" s="112">
        <f t="shared" si="5"/>
        <v>0</v>
      </c>
      <c r="N29" s="112">
        <f t="shared" si="5"/>
        <v>24.4</v>
      </c>
      <c r="O29" s="112">
        <f t="shared" si="5"/>
        <v>24.4</v>
      </c>
      <c r="P29" s="112">
        <f t="shared" si="5"/>
        <v>24.4</v>
      </c>
      <c r="Q29" s="112">
        <f t="shared" si="5"/>
        <v>24.4</v>
      </c>
      <c r="R29" s="112">
        <f t="shared" si="5"/>
        <v>24.4</v>
      </c>
      <c r="S29" s="112">
        <f t="shared" si="5"/>
        <v>24.4</v>
      </c>
      <c r="T29" s="112">
        <f t="shared" si="5"/>
        <v>24.4</v>
      </c>
      <c r="U29" s="112">
        <f t="shared" si="5"/>
        <v>24.4</v>
      </c>
      <c r="V29" s="112">
        <f t="shared" si="5"/>
        <v>24.4</v>
      </c>
      <c r="W29" s="112">
        <f t="shared" si="5"/>
        <v>24.4</v>
      </c>
      <c r="X29" s="112">
        <f t="shared" si="5"/>
        <v>24.4</v>
      </c>
      <c r="Y29" s="112">
        <f t="shared" si="5"/>
        <v>24.4</v>
      </c>
      <c r="Z29" s="112">
        <f t="shared" si="5"/>
        <v>24.4</v>
      </c>
      <c r="AC29"/>
    </row>
    <row r="30" spans="1:29" ht="14">
      <c r="A30" s="149"/>
      <c r="B30" s="161" t="s">
        <v>584</v>
      </c>
      <c r="C30" s="160">
        <v>1957</v>
      </c>
      <c r="D30" s="159">
        <v>17</v>
      </c>
      <c r="E30" s="121" t="s">
        <v>728</v>
      </c>
      <c r="F30" s="112" t="str">
        <f t="shared" si="1"/>
        <v>DE1</v>
      </c>
      <c r="G30" s="112" t="str">
        <f t="shared" si="3"/>
        <v>Power plants Other HPP 1957 DE1</v>
      </c>
      <c r="H30" s="112">
        <f t="shared" si="6"/>
        <v>1957</v>
      </c>
      <c r="I30" s="112">
        <v>100</v>
      </c>
      <c r="J30" s="112" t="s">
        <v>323</v>
      </c>
      <c r="L30" s="112" t="s">
        <v>322</v>
      </c>
      <c r="M30" s="112">
        <f t="shared" si="5"/>
        <v>17</v>
      </c>
      <c r="N30" s="112">
        <f t="shared" si="5"/>
        <v>17</v>
      </c>
      <c r="O30" s="112">
        <f t="shared" si="5"/>
        <v>17</v>
      </c>
      <c r="P30" s="112">
        <f t="shared" si="5"/>
        <v>17</v>
      </c>
      <c r="Q30" s="112">
        <f t="shared" si="5"/>
        <v>17</v>
      </c>
      <c r="R30" s="112">
        <f t="shared" si="5"/>
        <v>17</v>
      </c>
      <c r="S30" s="112">
        <f t="shared" si="5"/>
        <v>17</v>
      </c>
      <c r="T30" s="112">
        <f t="shared" si="5"/>
        <v>17</v>
      </c>
      <c r="U30" s="112">
        <f t="shared" si="5"/>
        <v>17</v>
      </c>
      <c r="V30" s="112">
        <f t="shared" si="5"/>
        <v>0</v>
      </c>
      <c r="W30" s="112">
        <f t="shared" si="5"/>
        <v>0</v>
      </c>
      <c r="X30" s="112">
        <f t="shared" si="5"/>
        <v>0</v>
      </c>
      <c r="Y30" s="112">
        <f t="shared" si="5"/>
        <v>0</v>
      </c>
      <c r="Z30" s="112">
        <f t="shared" si="5"/>
        <v>0</v>
      </c>
      <c r="AC30"/>
    </row>
    <row r="31" spans="1:29" ht="14">
      <c r="A31" s="149"/>
      <c r="B31" s="161" t="s">
        <v>277</v>
      </c>
      <c r="C31" s="160">
        <v>2015</v>
      </c>
      <c r="D31" s="159">
        <v>3.1</v>
      </c>
      <c r="E31" s="121" t="s">
        <v>728</v>
      </c>
      <c r="F31" s="112" t="str">
        <f t="shared" si="1"/>
        <v>DE1</v>
      </c>
      <c r="G31" s="112" t="str">
        <f t="shared" si="3"/>
        <v>Power plants Other HPP 2015 DE1</v>
      </c>
      <c r="H31" s="112">
        <f t="shared" si="6"/>
        <v>2015</v>
      </c>
      <c r="I31" s="112">
        <v>100</v>
      </c>
      <c r="J31" s="112" t="s">
        <v>323</v>
      </c>
      <c r="M31" s="112">
        <f t="shared" si="5"/>
        <v>0</v>
      </c>
      <c r="N31" s="112">
        <f t="shared" si="5"/>
        <v>3.1</v>
      </c>
      <c r="O31" s="112">
        <f t="shared" si="5"/>
        <v>3.1</v>
      </c>
      <c r="P31" s="112">
        <f t="shared" si="5"/>
        <v>3.1</v>
      </c>
      <c r="Q31" s="112">
        <f t="shared" si="5"/>
        <v>3.1</v>
      </c>
      <c r="R31" s="112">
        <f t="shared" si="5"/>
        <v>3.1</v>
      </c>
      <c r="S31" s="112">
        <f t="shared" si="5"/>
        <v>3.1</v>
      </c>
      <c r="T31" s="112">
        <f t="shared" si="5"/>
        <v>3.1</v>
      </c>
      <c r="U31" s="112">
        <f t="shared" si="5"/>
        <v>3.1</v>
      </c>
      <c r="V31" s="112">
        <f t="shared" si="5"/>
        <v>3.1</v>
      </c>
      <c r="W31" s="112">
        <f t="shared" si="5"/>
        <v>3.1</v>
      </c>
      <c r="X31" s="112">
        <f t="shared" si="5"/>
        <v>3.1</v>
      </c>
      <c r="Y31" s="112">
        <f t="shared" si="5"/>
        <v>3.1</v>
      </c>
      <c r="Z31" s="112">
        <f t="shared" si="5"/>
        <v>3.1</v>
      </c>
      <c r="AC31"/>
    </row>
    <row r="32" spans="1:29" ht="14">
      <c r="A32" s="149"/>
      <c r="B32" s="161" t="s">
        <v>276</v>
      </c>
      <c r="C32" s="160">
        <v>2013</v>
      </c>
      <c r="D32" s="159">
        <v>1.6</v>
      </c>
      <c r="E32" s="121" t="s">
        <v>728</v>
      </c>
      <c r="F32" s="112" t="str">
        <f t="shared" si="1"/>
        <v>DE1</v>
      </c>
      <c r="G32" s="112" t="str">
        <f t="shared" si="3"/>
        <v>Power plants Other HPP 2013 DE1</v>
      </c>
      <c r="H32" s="112">
        <f t="shared" si="6"/>
        <v>2013</v>
      </c>
      <c r="I32" s="112">
        <v>100</v>
      </c>
      <c r="J32" s="112" t="s">
        <v>323</v>
      </c>
      <c r="M32" s="112">
        <f t="shared" si="5"/>
        <v>0</v>
      </c>
      <c r="N32" s="112">
        <f t="shared" si="5"/>
        <v>1.6</v>
      </c>
      <c r="O32" s="112">
        <f t="shared" si="5"/>
        <v>1.6</v>
      </c>
      <c r="P32" s="112">
        <f t="shared" si="5"/>
        <v>1.6</v>
      </c>
      <c r="Q32" s="112">
        <f t="shared" si="5"/>
        <v>1.6</v>
      </c>
      <c r="R32" s="112">
        <f t="shared" si="5"/>
        <v>1.6</v>
      </c>
      <c r="S32" s="112">
        <f t="shared" si="5"/>
        <v>1.6</v>
      </c>
      <c r="T32" s="112">
        <f t="shared" si="5"/>
        <v>1.6</v>
      </c>
      <c r="U32" s="112">
        <f t="shared" si="5"/>
        <v>1.6</v>
      </c>
      <c r="V32" s="112">
        <f t="shared" si="5"/>
        <v>1.6</v>
      </c>
      <c r="W32" s="112">
        <f t="shared" si="5"/>
        <v>1.6</v>
      </c>
      <c r="X32" s="112">
        <f t="shared" si="5"/>
        <v>1.6</v>
      </c>
      <c r="Y32" s="112">
        <f t="shared" si="5"/>
        <v>1.6</v>
      </c>
      <c r="Z32" s="112">
        <f t="shared" si="5"/>
        <v>1.6</v>
      </c>
      <c r="AC32"/>
    </row>
    <row r="33" spans="1:29" ht="14">
      <c r="A33" s="149"/>
      <c r="B33" s="161" t="s">
        <v>275</v>
      </c>
      <c r="C33" s="160"/>
      <c r="D33" s="159">
        <v>1.6</v>
      </c>
      <c r="E33" s="121" t="s">
        <v>728</v>
      </c>
      <c r="F33" s="112" t="str">
        <f t="shared" si="1"/>
        <v>DE1</v>
      </c>
      <c r="G33" s="112" t="str">
        <f t="shared" si="3"/>
        <v>Power plants Other HPP  DE1</v>
      </c>
      <c r="I33" s="112">
        <v>100</v>
      </c>
      <c r="J33" s="112" t="s">
        <v>323</v>
      </c>
      <c r="M33" s="112">
        <f t="shared" si="5"/>
        <v>0</v>
      </c>
      <c r="N33" s="112">
        <f t="shared" si="5"/>
        <v>0</v>
      </c>
      <c r="O33" s="112">
        <f t="shared" si="5"/>
        <v>0</v>
      </c>
      <c r="P33" s="112">
        <f t="shared" si="5"/>
        <v>0</v>
      </c>
      <c r="Q33" s="112">
        <f t="shared" si="5"/>
        <v>0</v>
      </c>
      <c r="R33" s="112">
        <f t="shared" si="5"/>
        <v>0</v>
      </c>
      <c r="S33" s="112">
        <f t="shared" si="5"/>
        <v>0</v>
      </c>
      <c r="T33" s="112">
        <f t="shared" si="5"/>
        <v>0</v>
      </c>
      <c r="U33" s="112">
        <f t="shared" si="5"/>
        <v>0</v>
      </c>
      <c r="V33" s="112">
        <f t="shared" si="5"/>
        <v>0</v>
      </c>
      <c r="W33" s="112">
        <f t="shared" si="5"/>
        <v>0</v>
      </c>
      <c r="X33" s="112">
        <f t="shared" si="5"/>
        <v>0</v>
      </c>
      <c r="Y33" s="112">
        <f t="shared" si="5"/>
        <v>0</v>
      </c>
      <c r="Z33" s="112">
        <f t="shared" si="5"/>
        <v>0</v>
      </c>
      <c r="AC33"/>
    </row>
    <row r="34" spans="1:29" ht="14">
      <c r="A34" s="149"/>
      <c r="B34" s="161" t="s">
        <v>274</v>
      </c>
      <c r="C34" s="160">
        <v>2015</v>
      </c>
      <c r="D34" s="159">
        <v>1</v>
      </c>
      <c r="E34" s="121" t="s">
        <v>728</v>
      </c>
      <c r="F34" s="112" t="str">
        <f t="shared" si="1"/>
        <v>DE1</v>
      </c>
      <c r="G34" s="112" t="str">
        <f t="shared" si="3"/>
        <v>Power plants Other HPP 2015 DE1</v>
      </c>
      <c r="H34" s="112">
        <f t="shared" si="6"/>
        <v>2015</v>
      </c>
      <c r="I34" s="112">
        <v>100</v>
      </c>
      <c r="J34" s="112" t="s">
        <v>323</v>
      </c>
      <c r="M34" s="112">
        <f t="shared" si="5"/>
        <v>0</v>
      </c>
      <c r="N34" s="112">
        <f t="shared" si="5"/>
        <v>1</v>
      </c>
      <c r="O34" s="112">
        <f t="shared" si="5"/>
        <v>1</v>
      </c>
      <c r="P34" s="112">
        <f t="shared" si="5"/>
        <v>1</v>
      </c>
      <c r="Q34" s="112">
        <f t="shared" si="5"/>
        <v>1</v>
      </c>
      <c r="R34" s="112">
        <f t="shared" si="5"/>
        <v>1</v>
      </c>
      <c r="S34" s="112">
        <f t="shared" si="5"/>
        <v>1</v>
      </c>
      <c r="T34" s="112">
        <f t="shared" si="5"/>
        <v>1</v>
      </c>
      <c r="U34" s="112">
        <f t="shared" si="5"/>
        <v>1</v>
      </c>
      <c r="V34" s="112">
        <f t="shared" si="5"/>
        <v>1</v>
      </c>
      <c r="W34" s="112">
        <f t="shared" si="5"/>
        <v>1</v>
      </c>
      <c r="X34" s="112">
        <f t="shared" si="5"/>
        <v>1</v>
      </c>
      <c r="Y34" s="112">
        <f t="shared" si="5"/>
        <v>1</v>
      </c>
      <c r="Z34" s="112">
        <f t="shared" si="5"/>
        <v>1</v>
      </c>
      <c r="AC34"/>
    </row>
    <row r="35" spans="1:29" ht="14">
      <c r="A35" s="149"/>
      <c r="B35" s="161" t="s">
        <v>273</v>
      </c>
      <c r="C35" s="160">
        <v>2017</v>
      </c>
      <c r="D35" s="159">
        <v>1.4</v>
      </c>
      <c r="E35" s="121" t="s">
        <v>728</v>
      </c>
      <c r="F35" s="112" t="str">
        <f t="shared" si="1"/>
        <v>DE1</v>
      </c>
      <c r="G35" s="112" t="str">
        <f t="shared" si="3"/>
        <v>Power plants Other HPP 2017 DE1</v>
      </c>
      <c r="H35" s="112">
        <f t="shared" si="6"/>
        <v>2017</v>
      </c>
      <c r="I35" s="112">
        <v>100</v>
      </c>
      <c r="J35" s="112" t="s">
        <v>323</v>
      </c>
      <c r="M35" s="112">
        <f t="shared" si="5"/>
        <v>0</v>
      </c>
      <c r="N35" s="112">
        <f t="shared" si="5"/>
        <v>0</v>
      </c>
      <c r="O35" s="112">
        <f t="shared" si="5"/>
        <v>1.4</v>
      </c>
      <c r="P35" s="112">
        <f t="shared" si="5"/>
        <v>1.4</v>
      </c>
      <c r="Q35" s="112">
        <f t="shared" si="5"/>
        <v>1.4</v>
      </c>
      <c r="R35" s="112">
        <f t="shared" si="5"/>
        <v>1.4</v>
      </c>
      <c r="S35" s="112">
        <f t="shared" si="5"/>
        <v>1.4</v>
      </c>
      <c r="T35" s="112">
        <f t="shared" si="5"/>
        <v>1.4</v>
      </c>
      <c r="U35" s="112">
        <f t="shared" si="5"/>
        <v>1.4</v>
      </c>
      <c r="V35" s="112">
        <f t="shared" si="5"/>
        <v>1.4</v>
      </c>
      <c r="W35" s="112">
        <f t="shared" si="5"/>
        <v>1.4</v>
      </c>
      <c r="X35" s="112">
        <f t="shared" si="5"/>
        <v>1.4</v>
      </c>
      <c r="Y35" s="112">
        <f t="shared" si="5"/>
        <v>1.4</v>
      </c>
      <c r="Z35" s="112">
        <f t="shared" si="5"/>
        <v>1.4</v>
      </c>
      <c r="AC35"/>
    </row>
    <row r="36" spans="1:29" ht="14">
      <c r="A36" s="149"/>
      <c r="B36" s="161" t="s">
        <v>585</v>
      </c>
      <c r="C36" s="160"/>
      <c r="D36" s="159">
        <v>0.3</v>
      </c>
      <c r="E36" s="121" t="s">
        <v>728</v>
      </c>
      <c r="F36" s="112" t="str">
        <f t="shared" si="1"/>
        <v>DE1</v>
      </c>
      <c r="G36" s="112" t="str">
        <f t="shared" si="3"/>
        <v>Power plants Other HPP 2010 DE1</v>
      </c>
      <c r="H36" s="112">
        <v>2010</v>
      </c>
      <c r="I36" s="112">
        <v>100</v>
      </c>
      <c r="J36" s="112" t="s">
        <v>323</v>
      </c>
      <c r="M36" s="112">
        <f t="shared" si="5"/>
        <v>0.3</v>
      </c>
      <c r="N36" s="112">
        <f t="shared" si="5"/>
        <v>0.3</v>
      </c>
      <c r="O36" s="112">
        <f t="shared" si="5"/>
        <v>0.3</v>
      </c>
      <c r="P36" s="112">
        <f t="shared" si="5"/>
        <v>0.3</v>
      </c>
      <c r="Q36" s="112">
        <f t="shared" si="5"/>
        <v>0.3</v>
      </c>
      <c r="R36" s="112">
        <f t="shared" si="5"/>
        <v>0.3</v>
      </c>
      <c r="S36" s="112">
        <f t="shared" si="5"/>
        <v>0.3</v>
      </c>
      <c r="T36" s="112">
        <f t="shared" si="5"/>
        <v>0.3</v>
      </c>
      <c r="U36" s="112">
        <f t="shared" si="5"/>
        <v>0.3</v>
      </c>
      <c r="V36" s="112">
        <f t="shared" si="5"/>
        <v>0.3</v>
      </c>
      <c r="W36" s="112">
        <f t="shared" si="5"/>
        <v>0.3</v>
      </c>
      <c r="X36" s="112">
        <f t="shared" si="5"/>
        <v>0.3</v>
      </c>
      <c r="Y36" s="112">
        <f t="shared" si="5"/>
        <v>0.3</v>
      </c>
      <c r="Z36" s="112">
        <f t="shared" si="5"/>
        <v>0.3</v>
      </c>
      <c r="AC36"/>
    </row>
    <row r="37" spans="1:29" ht="28">
      <c r="A37" s="149"/>
      <c r="B37" s="161" t="s">
        <v>586</v>
      </c>
      <c r="C37" s="140" t="s">
        <v>272</v>
      </c>
      <c r="D37" s="159">
        <v>8</v>
      </c>
      <c r="E37" s="173" t="s">
        <v>728</v>
      </c>
      <c r="F37" s="112" t="str">
        <f t="shared" si="1"/>
        <v>DE1</v>
      </c>
      <c r="G37" s="112" t="str">
        <f t="shared" si="3"/>
        <v>Power plants Other HPP 2021 DE1</v>
      </c>
      <c r="H37" s="112">
        <v>2021</v>
      </c>
      <c r="I37" s="112">
        <v>100</v>
      </c>
      <c r="J37" s="112" t="s">
        <v>323</v>
      </c>
      <c r="L37" s="112" t="s">
        <v>324</v>
      </c>
      <c r="M37" s="112">
        <f t="shared" si="5"/>
        <v>0</v>
      </c>
      <c r="N37" s="112">
        <f t="shared" si="5"/>
        <v>0</v>
      </c>
      <c r="O37" s="112">
        <f t="shared" si="5"/>
        <v>0</v>
      </c>
      <c r="P37" s="112">
        <f t="shared" si="5"/>
        <v>8</v>
      </c>
      <c r="Q37" s="112">
        <f t="shared" si="5"/>
        <v>8</v>
      </c>
      <c r="R37" s="112">
        <f t="shared" si="5"/>
        <v>8</v>
      </c>
      <c r="S37" s="112">
        <f t="shared" si="5"/>
        <v>8</v>
      </c>
      <c r="T37" s="112">
        <f t="shared" si="5"/>
        <v>8</v>
      </c>
      <c r="U37" s="112">
        <f t="shared" si="5"/>
        <v>8</v>
      </c>
      <c r="V37" s="112">
        <f t="shared" si="5"/>
        <v>8</v>
      </c>
      <c r="W37" s="112">
        <f t="shared" si="5"/>
        <v>8</v>
      </c>
      <c r="X37" s="112">
        <f t="shared" si="5"/>
        <v>8</v>
      </c>
      <c r="Y37" s="112">
        <f t="shared" si="5"/>
        <v>8</v>
      </c>
      <c r="Z37" s="112">
        <f t="shared" si="5"/>
        <v>8</v>
      </c>
      <c r="AC37"/>
    </row>
    <row r="38" spans="1:29" ht="14">
      <c r="A38" s="149"/>
      <c r="B38" s="161" t="s">
        <v>587</v>
      </c>
      <c r="C38" s="160" t="s">
        <v>271</v>
      </c>
      <c r="D38" s="159">
        <v>7.9</v>
      </c>
      <c r="E38" s="172" t="s">
        <v>728</v>
      </c>
      <c r="F38" s="112" t="str">
        <f t="shared" si="1"/>
        <v>DE1</v>
      </c>
      <c r="G38" s="112" t="str">
        <f t="shared" si="3"/>
        <v>Power plants Other HPP 2021 DE1</v>
      </c>
      <c r="H38" s="112">
        <v>2021</v>
      </c>
      <c r="I38" s="112">
        <v>100</v>
      </c>
      <c r="J38" s="112" t="s">
        <v>323</v>
      </c>
      <c r="L38" s="112" t="s">
        <v>324</v>
      </c>
      <c r="M38" s="112">
        <f t="shared" si="5"/>
        <v>0</v>
      </c>
      <c r="N38" s="112">
        <f t="shared" si="5"/>
        <v>0</v>
      </c>
      <c r="O38" s="112">
        <f t="shared" si="5"/>
        <v>0</v>
      </c>
      <c r="P38" s="112">
        <f t="shared" si="5"/>
        <v>7.9</v>
      </c>
      <c r="Q38" s="112">
        <f t="shared" si="5"/>
        <v>7.9</v>
      </c>
      <c r="R38" s="112">
        <f t="shared" si="5"/>
        <v>7.9</v>
      </c>
      <c r="S38" s="112">
        <f t="shared" si="5"/>
        <v>7.9</v>
      </c>
      <c r="T38" s="112">
        <f t="shared" si="5"/>
        <v>7.9</v>
      </c>
      <c r="U38" s="112">
        <f t="shared" si="5"/>
        <v>7.9</v>
      </c>
      <c r="V38" s="112">
        <f t="shared" si="5"/>
        <v>7.9</v>
      </c>
      <c r="W38" s="112">
        <f t="shared" si="5"/>
        <v>7.9</v>
      </c>
      <c r="X38" s="112">
        <f t="shared" si="5"/>
        <v>7.9</v>
      </c>
      <c r="Y38" s="112">
        <f t="shared" si="5"/>
        <v>7.9</v>
      </c>
      <c r="Z38" s="112">
        <f t="shared" si="5"/>
        <v>7.9</v>
      </c>
      <c r="AC38"/>
    </row>
    <row r="39" spans="1:29" ht="14">
      <c r="A39" s="149"/>
      <c r="B39" s="161"/>
      <c r="C39" s="160"/>
      <c r="D39" s="159"/>
      <c r="E39" s="121"/>
      <c r="F39" s="112" t="str">
        <f t="shared" si="1"/>
        <v>DE</v>
      </c>
      <c r="G39" s="112" t="str">
        <f t="shared" si="3"/>
        <v/>
      </c>
      <c r="M39" s="112">
        <f t="shared" si="5"/>
        <v>0</v>
      </c>
      <c r="N39" s="112">
        <f t="shared" si="5"/>
        <v>0</v>
      </c>
      <c r="O39" s="112">
        <f t="shared" si="5"/>
        <v>0</v>
      </c>
      <c r="P39" s="112">
        <f t="shared" si="5"/>
        <v>0</v>
      </c>
      <c r="Q39" s="112">
        <f t="shared" si="5"/>
        <v>0</v>
      </c>
      <c r="R39" s="112">
        <f t="shared" si="5"/>
        <v>0</v>
      </c>
      <c r="S39" s="112">
        <f t="shared" si="5"/>
        <v>0</v>
      </c>
      <c r="T39" s="112">
        <f t="shared" si="5"/>
        <v>0</v>
      </c>
      <c r="U39" s="112">
        <f t="shared" si="5"/>
        <v>0</v>
      </c>
      <c r="V39" s="112">
        <f t="shared" si="5"/>
        <v>0</v>
      </c>
      <c r="W39" s="112">
        <f t="shared" si="5"/>
        <v>0</v>
      </c>
      <c r="X39" s="112">
        <f t="shared" si="5"/>
        <v>0</v>
      </c>
      <c r="Y39" s="112">
        <f t="shared" si="5"/>
        <v>0</v>
      </c>
      <c r="Z39" s="112">
        <f t="shared" si="5"/>
        <v>0</v>
      </c>
      <c r="AC39"/>
    </row>
    <row r="40" spans="1:29" ht="28">
      <c r="A40" s="149"/>
      <c r="B40" s="161" t="s">
        <v>588</v>
      </c>
      <c r="C40" s="140" t="s">
        <v>248</v>
      </c>
      <c r="D40" s="159">
        <v>100</v>
      </c>
      <c r="E40" s="172" t="s">
        <v>728</v>
      </c>
      <c r="F40" s="112" t="str">
        <f t="shared" si="1"/>
        <v>DE1</v>
      </c>
      <c r="G40" s="112" t="str">
        <f t="shared" si="3"/>
        <v>Power plants Other HPP 2023 DE1</v>
      </c>
      <c r="H40" s="112">
        <v>2023</v>
      </c>
      <c r="I40" s="112">
        <v>100</v>
      </c>
      <c r="J40" s="112" t="s">
        <v>323</v>
      </c>
      <c r="L40" s="112" t="s">
        <v>324</v>
      </c>
      <c r="M40" s="112">
        <f t="shared" si="5"/>
        <v>0</v>
      </c>
      <c r="N40" s="112">
        <f t="shared" si="5"/>
        <v>0</v>
      </c>
      <c r="O40" s="112">
        <f t="shared" si="5"/>
        <v>0</v>
      </c>
      <c r="P40" s="112">
        <f t="shared" si="5"/>
        <v>100</v>
      </c>
      <c r="Q40" s="112">
        <f t="shared" si="5"/>
        <v>100</v>
      </c>
      <c r="R40" s="112">
        <f t="shared" si="5"/>
        <v>100</v>
      </c>
      <c r="S40" s="112">
        <f t="shared" si="5"/>
        <v>100</v>
      </c>
      <c r="T40" s="112">
        <f t="shared" si="5"/>
        <v>100</v>
      </c>
      <c r="U40" s="112">
        <f t="shared" si="5"/>
        <v>100</v>
      </c>
      <c r="V40" s="112">
        <f t="shared" si="5"/>
        <v>100</v>
      </c>
      <c r="W40" s="112">
        <f t="shared" si="5"/>
        <v>100</v>
      </c>
      <c r="X40" s="112">
        <f t="shared" si="5"/>
        <v>100</v>
      </c>
      <c r="Y40" s="112">
        <f t="shared" si="5"/>
        <v>100</v>
      </c>
      <c r="Z40" s="112">
        <f t="shared" si="5"/>
        <v>100</v>
      </c>
      <c r="AC40"/>
    </row>
    <row r="41" spans="1:29" ht="29" thickBot="1">
      <c r="A41" s="149"/>
      <c r="B41" s="157" t="s">
        <v>589</v>
      </c>
      <c r="C41" s="171" t="s">
        <v>248</v>
      </c>
      <c r="D41" s="155">
        <v>20</v>
      </c>
      <c r="E41" s="170" t="s">
        <v>728</v>
      </c>
      <c r="F41" s="112" t="str">
        <f t="shared" si="1"/>
        <v>DE1</v>
      </c>
      <c r="G41" s="112" t="str">
        <f t="shared" si="3"/>
        <v>Power plants Other HPP 2023 DE1</v>
      </c>
      <c r="H41" s="112">
        <v>2023</v>
      </c>
      <c r="I41" s="112">
        <v>100</v>
      </c>
      <c r="J41" s="112" t="s">
        <v>323</v>
      </c>
      <c r="L41" s="112" t="s">
        <v>324</v>
      </c>
      <c r="M41" s="112">
        <f t="shared" si="5"/>
        <v>0</v>
      </c>
      <c r="N41" s="112">
        <f t="shared" si="5"/>
        <v>0</v>
      </c>
      <c r="O41" s="112">
        <f t="shared" si="5"/>
        <v>0</v>
      </c>
      <c r="P41" s="112">
        <f t="shared" si="5"/>
        <v>20</v>
      </c>
      <c r="Q41" s="112">
        <f t="shared" si="5"/>
        <v>20</v>
      </c>
      <c r="R41" s="112">
        <f t="shared" si="5"/>
        <v>20</v>
      </c>
      <c r="S41" s="112">
        <f t="shared" si="5"/>
        <v>20</v>
      </c>
      <c r="T41" s="112">
        <f t="shared" si="5"/>
        <v>20</v>
      </c>
      <c r="U41" s="112">
        <f t="shared" si="5"/>
        <v>20</v>
      </c>
      <c r="V41" s="112">
        <f t="shared" si="5"/>
        <v>20</v>
      </c>
      <c r="W41" s="112">
        <f t="shared" si="5"/>
        <v>20</v>
      </c>
      <c r="X41" s="112">
        <f t="shared" si="5"/>
        <v>20</v>
      </c>
      <c r="Y41" s="112">
        <f t="shared" si="5"/>
        <v>20</v>
      </c>
      <c r="Z41" s="112">
        <f t="shared" si="5"/>
        <v>20</v>
      </c>
      <c r="AC41"/>
    </row>
    <row r="42" spans="1:29" ht="14">
      <c r="A42" s="149"/>
      <c r="B42" s="153"/>
      <c r="C42" s="169"/>
      <c r="D42" s="151"/>
      <c r="E42" s="150"/>
      <c r="F42" s="112" t="str">
        <f t="shared" si="1"/>
        <v>DE</v>
      </c>
      <c r="G42" s="112" t="str">
        <f t="shared" si="3"/>
        <v/>
      </c>
      <c r="M42" s="112">
        <f t="shared" si="5"/>
        <v>0</v>
      </c>
      <c r="N42" s="112">
        <f t="shared" si="5"/>
        <v>0</v>
      </c>
      <c r="O42" s="112">
        <f t="shared" si="5"/>
        <v>0</v>
      </c>
      <c r="P42" s="112">
        <f t="shared" si="5"/>
        <v>0</v>
      </c>
      <c r="Q42" s="112">
        <f t="shared" si="5"/>
        <v>0</v>
      </c>
      <c r="R42" s="112">
        <f t="shared" si="5"/>
        <v>0</v>
      </c>
      <c r="S42" s="112">
        <f t="shared" si="5"/>
        <v>0</v>
      </c>
      <c r="T42" s="112">
        <f t="shared" si="5"/>
        <v>0</v>
      </c>
      <c r="U42" s="112">
        <f t="shared" si="5"/>
        <v>0</v>
      </c>
      <c r="V42" s="112">
        <f t="shared" si="5"/>
        <v>0</v>
      </c>
      <c r="W42" s="112">
        <f t="shared" si="5"/>
        <v>0</v>
      </c>
      <c r="X42" s="112">
        <f t="shared" si="5"/>
        <v>0</v>
      </c>
      <c r="Y42" s="112">
        <f t="shared" si="5"/>
        <v>0</v>
      </c>
      <c r="Z42" s="112">
        <f t="shared" si="5"/>
        <v>0</v>
      </c>
      <c r="AC42"/>
    </row>
    <row r="43" spans="1:29" ht="14">
      <c r="A43" s="149"/>
      <c r="B43" s="153"/>
      <c r="C43" s="169"/>
      <c r="D43" s="151"/>
      <c r="E43" s="150"/>
      <c r="F43" s="112" t="str">
        <f t="shared" si="1"/>
        <v>DE</v>
      </c>
      <c r="G43" s="112" t="str">
        <f t="shared" si="3"/>
        <v/>
      </c>
      <c r="M43" s="112">
        <f t="shared" ref="M43:Z61" si="7">IF(($H43+$I43)&gt;M$8,IF($H43&lt;=M$8,$D43,0),0)</f>
        <v>0</v>
      </c>
      <c r="N43" s="112">
        <f t="shared" si="7"/>
        <v>0</v>
      </c>
      <c r="O43" s="112">
        <f t="shared" si="7"/>
        <v>0</v>
      </c>
      <c r="P43" s="112">
        <f t="shared" si="7"/>
        <v>0</v>
      </c>
      <c r="Q43" s="112">
        <f t="shared" si="7"/>
        <v>0</v>
      </c>
      <c r="R43" s="112">
        <f t="shared" si="7"/>
        <v>0</v>
      </c>
      <c r="S43" s="112">
        <f t="shared" si="7"/>
        <v>0</v>
      </c>
      <c r="T43" s="112">
        <f t="shared" si="7"/>
        <v>0</v>
      </c>
      <c r="U43" s="112">
        <f t="shared" si="7"/>
        <v>0</v>
      </c>
      <c r="V43" s="112">
        <f t="shared" si="7"/>
        <v>0</v>
      </c>
      <c r="W43" s="112">
        <f t="shared" si="7"/>
        <v>0</v>
      </c>
      <c r="X43" s="112">
        <f t="shared" si="7"/>
        <v>0</v>
      </c>
      <c r="Y43" s="112">
        <f t="shared" si="7"/>
        <v>0</v>
      </c>
      <c r="Z43" s="112">
        <f t="shared" si="7"/>
        <v>0</v>
      </c>
      <c r="AC43"/>
    </row>
    <row r="44" spans="1:29" ht="15" thickBot="1">
      <c r="A44" s="149"/>
      <c r="B44" s="153"/>
      <c r="C44" s="169"/>
      <c r="D44" s="151"/>
      <c r="E44" s="150"/>
      <c r="F44" s="112" t="str">
        <f t="shared" si="1"/>
        <v>DE</v>
      </c>
      <c r="G44" s="112" t="str">
        <f t="shared" si="3"/>
        <v/>
      </c>
      <c r="M44" s="112">
        <f t="shared" si="7"/>
        <v>0</v>
      </c>
      <c r="N44" s="112">
        <f t="shared" si="7"/>
        <v>0</v>
      </c>
      <c r="O44" s="112">
        <f t="shared" si="7"/>
        <v>0</v>
      </c>
      <c r="P44" s="112">
        <f t="shared" si="7"/>
        <v>0</v>
      </c>
      <c r="Q44" s="112">
        <f t="shared" si="7"/>
        <v>0</v>
      </c>
      <c r="R44" s="112">
        <f t="shared" si="7"/>
        <v>0</v>
      </c>
      <c r="S44" s="112">
        <f t="shared" si="7"/>
        <v>0</v>
      </c>
      <c r="T44" s="112">
        <f t="shared" si="7"/>
        <v>0</v>
      </c>
      <c r="U44" s="112">
        <f t="shared" si="7"/>
        <v>0</v>
      </c>
      <c r="V44" s="112">
        <f t="shared" si="7"/>
        <v>0</v>
      </c>
      <c r="W44" s="112">
        <f t="shared" si="7"/>
        <v>0</v>
      </c>
      <c r="X44" s="112">
        <f t="shared" si="7"/>
        <v>0</v>
      </c>
      <c r="Y44" s="112">
        <f t="shared" si="7"/>
        <v>0</v>
      </c>
      <c r="Z44" s="112">
        <f t="shared" si="7"/>
        <v>0</v>
      </c>
      <c r="AC44"/>
    </row>
    <row r="45" spans="1:29" ht="18" thickBot="1">
      <c r="A45" s="149"/>
      <c r="B45" s="137" t="s">
        <v>270</v>
      </c>
      <c r="C45" s="152"/>
      <c r="D45" s="151"/>
      <c r="F45" s="112" t="str">
        <f t="shared" si="1"/>
        <v>DE</v>
      </c>
      <c r="G45" s="112" t="str">
        <f t="shared" si="3"/>
        <v/>
      </c>
      <c r="M45" s="112">
        <f t="shared" si="7"/>
        <v>0</v>
      </c>
      <c r="N45" s="112">
        <f t="shared" si="7"/>
        <v>0</v>
      </c>
      <c r="O45" s="112">
        <f t="shared" si="7"/>
        <v>0</v>
      </c>
      <c r="P45" s="112">
        <f t="shared" si="7"/>
        <v>0</v>
      </c>
      <c r="Q45" s="112">
        <f t="shared" si="7"/>
        <v>0</v>
      </c>
      <c r="R45" s="112">
        <f t="shared" si="7"/>
        <v>0</v>
      </c>
      <c r="S45" s="112">
        <f t="shared" si="7"/>
        <v>0</v>
      </c>
      <c r="T45" s="112">
        <f t="shared" si="7"/>
        <v>0</v>
      </c>
      <c r="U45" s="112">
        <f t="shared" si="7"/>
        <v>0</v>
      </c>
      <c r="V45" s="112">
        <f t="shared" si="7"/>
        <v>0</v>
      </c>
      <c r="W45" s="112">
        <f t="shared" si="7"/>
        <v>0</v>
      </c>
      <c r="X45" s="112">
        <f t="shared" si="7"/>
        <v>0</v>
      </c>
      <c r="Y45" s="112">
        <f t="shared" si="7"/>
        <v>0</v>
      </c>
      <c r="Z45" s="112">
        <f t="shared" si="7"/>
        <v>0</v>
      </c>
      <c r="AC45"/>
    </row>
    <row r="46" spans="1:29" ht="28">
      <c r="A46" s="168" t="s">
        <v>269</v>
      </c>
      <c r="B46" s="136" t="s">
        <v>237</v>
      </c>
      <c r="C46" s="135" t="s">
        <v>236</v>
      </c>
      <c r="D46" s="134" t="s">
        <v>235</v>
      </c>
      <c r="E46" s="133" t="s">
        <v>234</v>
      </c>
      <c r="F46" s="112" t="str">
        <f t="shared" si="1"/>
        <v xml:space="preserve">DE </v>
      </c>
      <c r="G46" s="112" t="str">
        <f t="shared" si="3"/>
        <v/>
      </c>
      <c r="M46" s="112">
        <f t="shared" si="7"/>
        <v>0</v>
      </c>
      <c r="N46" s="112">
        <f t="shared" si="7"/>
        <v>0</v>
      </c>
      <c r="O46" s="112">
        <f t="shared" si="7"/>
        <v>0</v>
      </c>
      <c r="P46" s="112">
        <f t="shared" si="7"/>
        <v>0</v>
      </c>
      <c r="Q46" s="112">
        <f t="shared" si="7"/>
        <v>0</v>
      </c>
      <c r="R46" s="112">
        <f t="shared" si="7"/>
        <v>0</v>
      </c>
      <c r="S46" s="112">
        <f t="shared" si="7"/>
        <v>0</v>
      </c>
      <c r="T46" s="112">
        <f t="shared" si="7"/>
        <v>0</v>
      </c>
      <c r="U46" s="112">
        <f t="shared" si="7"/>
        <v>0</v>
      </c>
      <c r="V46" s="112">
        <f t="shared" si="7"/>
        <v>0</v>
      </c>
      <c r="W46" s="112">
        <f t="shared" si="7"/>
        <v>0</v>
      </c>
      <c r="X46" s="112">
        <f t="shared" si="7"/>
        <v>0</v>
      </c>
      <c r="Y46" s="112">
        <f t="shared" si="7"/>
        <v>0</v>
      </c>
      <c r="Z46" s="112">
        <f t="shared" si="7"/>
        <v>0</v>
      </c>
      <c r="AC46"/>
    </row>
    <row r="47" spans="1:29" ht="14">
      <c r="A47" s="149"/>
      <c r="B47" s="127" t="s">
        <v>268</v>
      </c>
      <c r="C47" s="160"/>
      <c r="D47" s="159">
        <v>55.3</v>
      </c>
      <c r="E47" s="121"/>
      <c r="F47" s="112" t="str">
        <f t="shared" si="1"/>
        <v>DE</v>
      </c>
      <c r="G47" s="112" t="str">
        <f t="shared" si="3"/>
        <v/>
      </c>
      <c r="M47" s="112">
        <f t="shared" si="7"/>
        <v>0</v>
      </c>
      <c r="N47" s="112">
        <f t="shared" si="7"/>
        <v>0</v>
      </c>
      <c r="O47" s="112">
        <f t="shared" si="7"/>
        <v>0</v>
      </c>
      <c r="P47" s="112">
        <f t="shared" si="7"/>
        <v>0</v>
      </c>
      <c r="Q47" s="112">
        <f t="shared" si="7"/>
        <v>0</v>
      </c>
      <c r="R47" s="112">
        <f t="shared" si="7"/>
        <v>0</v>
      </c>
      <c r="S47" s="112">
        <f t="shared" si="7"/>
        <v>0</v>
      </c>
      <c r="T47" s="112">
        <f t="shared" si="7"/>
        <v>0</v>
      </c>
      <c r="U47" s="112">
        <f t="shared" si="7"/>
        <v>0</v>
      </c>
      <c r="V47" s="112">
        <f t="shared" si="7"/>
        <v>0</v>
      </c>
      <c r="W47" s="112">
        <f t="shared" si="7"/>
        <v>0</v>
      </c>
      <c r="X47" s="112">
        <f t="shared" si="7"/>
        <v>0</v>
      </c>
      <c r="Y47" s="112">
        <f t="shared" si="7"/>
        <v>0</v>
      </c>
      <c r="Z47" s="112">
        <f t="shared" si="7"/>
        <v>0</v>
      </c>
      <c r="AC47"/>
    </row>
    <row r="48" spans="1:29" ht="14">
      <c r="A48" s="149"/>
      <c r="B48" s="167" t="s">
        <v>267</v>
      </c>
      <c r="C48" s="160"/>
      <c r="D48" s="159"/>
      <c r="E48" s="121"/>
      <c r="F48" s="112" t="str">
        <f t="shared" si="1"/>
        <v>DE</v>
      </c>
      <c r="G48" s="112" t="str">
        <f t="shared" si="3"/>
        <v/>
      </c>
      <c r="M48" s="112">
        <f t="shared" si="7"/>
        <v>0</v>
      </c>
      <c r="N48" s="112">
        <f t="shared" si="7"/>
        <v>0</v>
      </c>
      <c r="O48" s="112">
        <f t="shared" si="7"/>
        <v>0</v>
      </c>
      <c r="P48" s="112">
        <f t="shared" si="7"/>
        <v>0</v>
      </c>
      <c r="Q48" s="112">
        <f t="shared" si="7"/>
        <v>0</v>
      </c>
      <c r="R48" s="112">
        <f t="shared" si="7"/>
        <v>0</v>
      </c>
      <c r="S48" s="112">
        <f t="shared" si="7"/>
        <v>0</v>
      </c>
      <c r="T48" s="112">
        <f t="shared" si="7"/>
        <v>0</v>
      </c>
      <c r="U48" s="112">
        <f t="shared" si="7"/>
        <v>0</v>
      </c>
      <c r="V48" s="112">
        <f t="shared" si="7"/>
        <v>0</v>
      </c>
      <c r="W48" s="112">
        <f t="shared" si="7"/>
        <v>0</v>
      </c>
      <c r="X48" s="112">
        <f t="shared" si="7"/>
        <v>0</v>
      </c>
      <c r="Y48" s="112">
        <f t="shared" si="7"/>
        <v>0</v>
      </c>
      <c r="Z48" s="112">
        <f t="shared" si="7"/>
        <v>0</v>
      </c>
      <c r="AC48"/>
    </row>
    <row r="49" spans="1:29" ht="14">
      <c r="A49" s="149"/>
      <c r="B49" s="161" t="s">
        <v>591</v>
      </c>
      <c r="C49" s="160"/>
      <c r="D49" s="159">
        <v>50</v>
      </c>
      <c r="E49" s="121" t="s">
        <v>728</v>
      </c>
      <c r="F49" s="112" t="str">
        <f t="shared" si="1"/>
        <v>DE1</v>
      </c>
      <c r="G49" s="112" t="str">
        <f t="shared" si="3"/>
        <v>Power plants Wind WPP 2020 DE1</v>
      </c>
      <c r="H49" s="112">
        <v>2020</v>
      </c>
      <c r="I49" s="112">
        <v>25</v>
      </c>
      <c r="J49" s="112" t="s">
        <v>579</v>
      </c>
      <c r="M49" s="112">
        <f t="shared" si="7"/>
        <v>0</v>
      </c>
      <c r="N49" s="112">
        <f t="shared" si="7"/>
        <v>0</v>
      </c>
      <c r="O49" s="112">
        <f t="shared" si="7"/>
        <v>50</v>
      </c>
      <c r="P49" s="112">
        <f t="shared" si="7"/>
        <v>50</v>
      </c>
      <c r="Q49" s="112">
        <f t="shared" si="7"/>
        <v>50</v>
      </c>
      <c r="R49" s="112">
        <f t="shared" si="7"/>
        <v>50</v>
      </c>
      <c r="S49" s="112">
        <f t="shared" si="7"/>
        <v>50</v>
      </c>
      <c r="T49" s="112">
        <f t="shared" si="7"/>
        <v>0</v>
      </c>
      <c r="U49" s="112">
        <f t="shared" si="7"/>
        <v>0</v>
      </c>
      <c r="V49" s="112">
        <f t="shared" si="7"/>
        <v>0</v>
      </c>
      <c r="W49" s="112">
        <f t="shared" si="7"/>
        <v>0</v>
      </c>
      <c r="X49" s="112">
        <f t="shared" si="7"/>
        <v>0</v>
      </c>
      <c r="Y49" s="112">
        <f t="shared" si="7"/>
        <v>0</v>
      </c>
      <c r="Z49" s="112">
        <f t="shared" si="7"/>
        <v>0</v>
      </c>
      <c r="AC49"/>
    </row>
    <row r="50" spans="1:29" ht="28">
      <c r="A50" s="149"/>
      <c r="B50" s="161" t="s">
        <v>590</v>
      </c>
      <c r="C50" s="160"/>
      <c r="D50" s="159">
        <v>3.6</v>
      </c>
      <c r="E50" s="121" t="s">
        <v>728</v>
      </c>
      <c r="F50" s="112" t="str">
        <f t="shared" si="1"/>
        <v>DE1</v>
      </c>
      <c r="G50" s="112" t="str">
        <f t="shared" si="3"/>
        <v>Power plants Wind WPP 2015 DE1</v>
      </c>
      <c r="H50" s="112">
        <v>2015</v>
      </c>
      <c r="I50" s="112">
        <v>25</v>
      </c>
      <c r="J50" s="112" t="s">
        <v>579</v>
      </c>
      <c r="M50" s="112">
        <f t="shared" si="7"/>
        <v>0</v>
      </c>
      <c r="N50" s="112">
        <f t="shared" si="7"/>
        <v>3.6</v>
      </c>
      <c r="O50" s="112">
        <f t="shared" si="7"/>
        <v>3.6</v>
      </c>
      <c r="P50" s="112">
        <f t="shared" si="7"/>
        <v>3.6</v>
      </c>
      <c r="Q50" s="112">
        <f t="shared" si="7"/>
        <v>3.6</v>
      </c>
      <c r="R50" s="112">
        <f t="shared" si="7"/>
        <v>3.6</v>
      </c>
      <c r="S50" s="112">
        <f t="shared" si="7"/>
        <v>0</v>
      </c>
      <c r="T50" s="112">
        <f t="shared" si="7"/>
        <v>0</v>
      </c>
      <c r="U50" s="112">
        <f t="shared" si="7"/>
        <v>0</v>
      </c>
      <c r="V50" s="112">
        <f t="shared" si="7"/>
        <v>0</v>
      </c>
      <c r="W50" s="112">
        <f t="shared" si="7"/>
        <v>0</v>
      </c>
      <c r="X50" s="112">
        <f t="shared" si="7"/>
        <v>0</v>
      </c>
      <c r="Y50" s="112">
        <f t="shared" si="7"/>
        <v>0</v>
      </c>
      <c r="Z50" s="112">
        <f t="shared" si="7"/>
        <v>0</v>
      </c>
      <c r="AC50"/>
    </row>
    <row r="51" spans="1:29" ht="15" thickBot="1">
      <c r="A51" s="149"/>
      <c r="B51" s="157" t="s">
        <v>592</v>
      </c>
      <c r="C51" s="156"/>
      <c r="D51" s="155">
        <v>1.7</v>
      </c>
      <c r="E51" s="117" t="s">
        <v>728</v>
      </c>
      <c r="F51" s="112" t="str">
        <f t="shared" si="1"/>
        <v>DE1</v>
      </c>
      <c r="G51" s="112" t="str">
        <f t="shared" si="3"/>
        <v>Power plants Wind WPP 2015 DE1</v>
      </c>
      <c r="H51" s="112">
        <v>2015</v>
      </c>
      <c r="I51" s="112">
        <v>25</v>
      </c>
      <c r="J51" s="112" t="s">
        <v>579</v>
      </c>
      <c r="M51" s="112">
        <f t="shared" si="7"/>
        <v>0</v>
      </c>
      <c r="N51" s="112">
        <f t="shared" si="7"/>
        <v>1.7</v>
      </c>
      <c r="O51" s="112">
        <f t="shared" si="7"/>
        <v>1.7</v>
      </c>
      <c r="P51" s="112">
        <f t="shared" si="7"/>
        <v>1.7</v>
      </c>
      <c r="Q51" s="112">
        <f t="shared" si="7"/>
        <v>1.7</v>
      </c>
      <c r="R51" s="112">
        <f t="shared" si="7"/>
        <v>1.7</v>
      </c>
      <c r="S51" s="112">
        <f t="shared" si="7"/>
        <v>0</v>
      </c>
      <c r="T51" s="112">
        <f t="shared" si="7"/>
        <v>0</v>
      </c>
      <c r="U51" s="112">
        <f t="shared" si="7"/>
        <v>0</v>
      </c>
      <c r="V51" s="112">
        <f t="shared" si="7"/>
        <v>0</v>
      </c>
      <c r="W51" s="112">
        <f t="shared" si="7"/>
        <v>0</v>
      </c>
      <c r="X51" s="112">
        <f t="shared" si="7"/>
        <v>0</v>
      </c>
      <c r="Y51" s="112">
        <f t="shared" si="7"/>
        <v>0</v>
      </c>
      <c r="Z51" s="112">
        <f t="shared" si="7"/>
        <v>0</v>
      </c>
      <c r="AC51"/>
    </row>
    <row r="52" spans="1:29" ht="14">
      <c r="A52" s="149"/>
      <c r="B52" s="153"/>
      <c r="C52" s="152"/>
      <c r="D52" s="151"/>
      <c r="F52" s="112" t="str">
        <f t="shared" si="1"/>
        <v>DE</v>
      </c>
      <c r="G52" s="112" t="str">
        <f t="shared" si="3"/>
        <v/>
      </c>
      <c r="M52" s="112">
        <f t="shared" si="7"/>
        <v>0</v>
      </c>
      <c r="N52" s="112">
        <f t="shared" si="7"/>
        <v>0</v>
      </c>
      <c r="O52" s="112">
        <f t="shared" si="7"/>
        <v>0</v>
      </c>
      <c r="P52" s="112">
        <f t="shared" si="7"/>
        <v>0</v>
      </c>
      <c r="Q52" s="112">
        <f t="shared" si="7"/>
        <v>0</v>
      </c>
      <c r="R52" s="112">
        <f t="shared" si="7"/>
        <v>0</v>
      </c>
      <c r="S52" s="112">
        <f t="shared" si="7"/>
        <v>0</v>
      </c>
      <c r="T52" s="112">
        <f t="shared" si="7"/>
        <v>0</v>
      </c>
      <c r="U52" s="112">
        <f t="shared" si="7"/>
        <v>0</v>
      </c>
      <c r="V52" s="112">
        <f t="shared" si="7"/>
        <v>0</v>
      </c>
      <c r="W52" s="112">
        <f t="shared" si="7"/>
        <v>0</v>
      </c>
      <c r="X52" s="112">
        <f t="shared" si="7"/>
        <v>0</v>
      </c>
      <c r="Y52" s="112">
        <f t="shared" si="7"/>
        <v>0</v>
      </c>
      <c r="Z52" s="112">
        <f t="shared" si="7"/>
        <v>0</v>
      </c>
      <c r="AC52"/>
    </row>
    <row r="53" spans="1:29" ht="15" thickBot="1">
      <c r="A53" s="149"/>
      <c r="B53" s="153"/>
      <c r="C53" s="152"/>
      <c r="D53" s="151"/>
      <c r="F53" s="112" t="str">
        <f t="shared" si="1"/>
        <v>DE</v>
      </c>
      <c r="G53" s="112" t="str">
        <f t="shared" si="3"/>
        <v/>
      </c>
      <c r="M53" s="112">
        <f t="shared" si="7"/>
        <v>0</v>
      </c>
      <c r="N53" s="112">
        <f t="shared" si="7"/>
        <v>0</v>
      </c>
      <c r="O53" s="112">
        <f t="shared" si="7"/>
        <v>0</v>
      </c>
      <c r="P53" s="112">
        <f t="shared" si="7"/>
        <v>0</v>
      </c>
      <c r="Q53" s="112">
        <f t="shared" si="7"/>
        <v>0</v>
      </c>
      <c r="R53" s="112">
        <f t="shared" si="7"/>
        <v>0</v>
      </c>
      <c r="S53" s="112">
        <f t="shared" si="7"/>
        <v>0</v>
      </c>
      <c r="T53" s="112">
        <f t="shared" si="7"/>
        <v>0</v>
      </c>
      <c r="U53" s="112">
        <f t="shared" si="7"/>
        <v>0</v>
      </c>
      <c r="V53" s="112">
        <f t="shared" si="7"/>
        <v>0</v>
      </c>
      <c r="W53" s="112">
        <f t="shared" si="7"/>
        <v>0</v>
      </c>
      <c r="X53" s="112">
        <f t="shared" si="7"/>
        <v>0</v>
      </c>
      <c r="Y53" s="112">
        <f t="shared" si="7"/>
        <v>0</v>
      </c>
      <c r="Z53" s="112">
        <f t="shared" si="7"/>
        <v>0</v>
      </c>
      <c r="AC53"/>
    </row>
    <row r="54" spans="1:29" ht="52" thickBot="1">
      <c r="A54" s="149"/>
      <c r="B54" s="137" t="s">
        <v>266</v>
      </c>
      <c r="C54" s="152"/>
      <c r="D54" s="151"/>
      <c r="F54" s="112" t="str">
        <f t="shared" si="1"/>
        <v>DE</v>
      </c>
      <c r="G54" s="112" t="str">
        <f t="shared" si="3"/>
        <v/>
      </c>
      <c r="M54" s="112">
        <f t="shared" si="7"/>
        <v>0</v>
      </c>
      <c r="N54" s="112">
        <f t="shared" si="7"/>
        <v>0</v>
      </c>
      <c r="O54" s="112">
        <f t="shared" si="7"/>
        <v>0</v>
      </c>
      <c r="P54" s="112">
        <f t="shared" si="7"/>
        <v>0</v>
      </c>
      <c r="Q54" s="112">
        <f t="shared" si="7"/>
        <v>0</v>
      </c>
      <c r="R54" s="112">
        <f t="shared" si="7"/>
        <v>0</v>
      </c>
      <c r="S54" s="112">
        <f t="shared" si="7"/>
        <v>0</v>
      </c>
      <c r="T54" s="112">
        <f t="shared" si="7"/>
        <v>0</v>
      </c>
      <c r="U54" s="112">
        <f t="shared" si="7"/>
        <v>0</v>
      </c>
      <c r="V54" s="112">
        <f t="shared" si="7"/>
        <v>0</v>
      </c>
      <c r="W54" s="112">
        <f t="shared" si="7"/>
        <v>0</v>
      </c>
      <c r="X54" s="112">
        <f t="shared" si="7"/>
        <v>0</v>
      </c>
      <c r="Y54" s="112">
        <f t="shared" si="7"/>
        <v>0</v>
      </c>
      <c r="Z54" s="112">
        <f t="shared" si="7"/>
        <v>0</v>
      </c>
      <c r="AC54"/>
    </row>
    <row r="55" spans="1:29" ht="28">
      <c r="A55" s="149"/>
      <c r="B55" s="136" t="s">
        <v>237</v>
      </c>
      <c r="C55" s="135" t="s">
        <v>236</v>
      </c>
      <c r="D55" s="134" t="s">
        <v>235</v>
      </c>
      <c r="E55" s="133" t="s">
        <v>234</v>
      </c>
      <c r="F55" s="112" t="str">
        <f t="shared" si="1"/>
        <v xml:space="preserve">DE </v>
      </c>
      <c r="G55" s="112" t="str">
        <f t="shared" si="3"/>
        <v/>
      </c>
      <c r="M55" s="112">
        <f t="shared" si="7"/>
        <v>0</v>
      </c>
      <c r="N55" s="112">
        <f t="shared" si="7"/>
        <v>0</v>
      </c>
      <c r="O55" s="112">
        <f t="shared" si="7"/>
        <v>0</v>
      </c>
      <c r="P55" s="112">
        <f t="shared" si="7"/>
        <v>0</v>
      </c>
      <c r="Q55" s="112">
        <f t="shared" si="7"/>
        <v>0</v>
      </c>
      <c r="R55" s="112">
        <f t="shared" si="7"/>
        <v>0</v>
      </c>
      <c r="S55" s="112">
        <f t="shared" si="7"/>
        <v>0</v>
      </c>
      <c r="T55" s="112">
        <f t="shared" si="7"/>
        <v>0</v>
      </c>
      <c r="U55" s="112">
        <f t="shared" si="7"/>
        <v>0</v>
      </c>
      <c r="V55" s="112">
        <f t="shared" si="7"/>
        <v>0</v>
      </c>
      <c r="W55" s="112">
        <f t="shared" si="7"/>
        <v>0</v>
      </c>
      <c r="X55" s="112">
        <f t="shared" si="7"/>
        <v>0</v>
      </c>
      <c r="Y55" s="112">
        <f t="shared" si="7"/>
        <v>0</v>
      </c>
      <c r="Z55" s="112">
        <f t="shared" si="7"/>
        <v>0</v>
      </c>
      <c r="AC55"/>
    </row>
    <row r="56" spans="1:29" ht="14">
      <c r="A56" s="149"/>
      <c r="B56" s="161" t="s">
        <v>593</v>
      </c>
      <c r="C56" s="160"/>
      <c r="D56" s="159">
        <v>244.4</v>
      </c>
      <c r="E56" s="121"/>
      <c r="F56" s="112" t="str">
        <f t="shared" si="1"/>
        <v>DE</v>
      </c>
      <c r="G56" s="112" t="str">
        <f t="shared" si="3"/>
        <v/>
      </c>
      <c r="M56" s="112">
        <f t="shared" si="7"/>
        <v>0</v>
      </c>
      <c r="N56" s="112">
        <f t="shared" si="7"/>
        <v>0</v>
      </c>
      <c r="O56" s="112">
        <f t="shared" si="7"/>
        <v>0</v>
      </c>
      <c r="P56" s="112">
        <f t="shared" si="7"/>
        <v>0</v>
      </c>
      <c r="Q56" s="112">
        <f t="shared" si="7"/>
        <v>0</v>
      </c>
      <c r="R56" s="112">
        <f t="shared" si="7"/>
        <v>0</v>
      </c>
      <c r="S56" s="112">
        <f t="shared" si="7"/>
        <v>0</v>
      </c>
      <c r="T56" s="112">
        <f t="shared" si="7"/>
        <v>0</v>
      </c>
      <c r="U56" s="112">
        <f t="shared" si="7"/>
        <v>0</v>
      </c>
      <c r="V56" s="112">
        <f t="shared" si="7"/>
        <v>0</v>
      </c>
      <c r="W56" s="112">
        <f t="shared" si="7"/>
        <v>0</v>
      </c>
      <c r="X56" s="112">
        <f t="shared" si="7"/>
        <v>0</v>
      </c>
      <c r="Y56" s="112">
        <f t="shared" si="7"/>
        <v>0</v>
      </c>
      <c r="Z56" s="112">
        <f t="shared" si="7"/>
        <v>0</v>
      </c>
      <c r="AC56"/>
    </row>
    <row r="57" spans="1:29" ht="14">
      <c r="A57" s="149"/>
      <c r="B57" s="161" t="s">
        <v>594</v>
      </c>
      <c r="C57" s="160"/>
      <c r="D57" s="159"/>
      <c r="E57" s="121"/>
      <c r="F57" s="112" t="str">
        <f t="shared" si="1"/>
        <v>DE</v>
      </c>
      <c r="G57" s="112" t="str">
        <f t="shared" si="3"/>
        <v/>
      </c>
      <c r="M57" s="112">
        <f t="shared" si="7"/>
        <v>0</v>
      </c>
      <c r="N57" s="112">
        <f t="shared" si="7"/>
        <v>0</v>
      </c>
      <c r="O57" s="112">
        <f t="shared" si="7"/>
        <v>0</v>
      </c>
      <c r="P57" s="112">
        <f t="shared" si="7"/>
        <v>0</v>
      </c>
      <c r="Q57" s="112">
        <f t="shared" si="7"/>
        <v>0</v>
      </c>
      <c r="R57" s="112">
        <f t="shared" si="7"/>
        <v>0</v>
      </c>
      <c r="S57" s="112">
        <f t="shared" si="7"/>
        <v>0</v>
      </c>
      <c r="T57" s="112">
        <f t="shared" si="7"/>
        <v>0</v>
      </c>
      <c r="U57" s="112">
        <f t="shared" si="7"/>
        <v>0</v>
      </c>
      <c r="V57" s="112">
        <f t="shared" si="7"/>
        <v>0</v>
      </c>
      <c r="W57" s="112">
        <f t="shared" si="7"/>
        <v>0</v>
      </c>
      <c r="X57" s="112">
        <f t="shared" si="7"/>
        <v>0</v>
      </c>
      <c r="Y57" s="112">
        <f t="shared" si="7"/>
        <v>0</v>
      </c>
      <c r="Z57" s="112">
        <f t="shared" si="7"/>
        <v>0</v>
      </c>
      <c r="AC57"/>
    </row>
    <row r="58" spans="1:29" ht="14">
      <c r="A58" s="149"/>
      <c r="B58" s="148" t="s">
        <v>595</v>
      </c>
      <c r="C58" s="160"/>
      <c r="D58" s="159">
        <v>147</v>
      </c>
      <c r="E58" s="158" t="s">
        <v>728</v>
      </c>
      <c r="F58" s="112" t="str">
        <f t="shared" si="1"/>
        <v>DE1</v>
      </c>
      <c r="G58" s="112" t="str">
        <f t="shared" si="3"/>
        <v/>
      </c>
      <c r="M58" s="112">
        <f t="shared" si="7"/>
        <v>0</v>
      </c>
      <c r="N58" s="112">
        <f t="shared" si="7"/>
        <v>0</v>
      </c>
      <c r="O58" s="112">
        <f t="shared" si="7"/>
        <v>0</v>
      </c>
      <c r="P58" s="112">
        <f t="shared" si="7"/>
        <v>0</v>
      </c>
      <c r="Q58" s="112">
        <f t="shared" si="7"/>
        <v>0</v>
      </c>
      <c r="R58" s="112">
        <f t="shared" si="7"/>
        <v>0</v>
      </c>
      <c r="S58" s="112">
        <f t="shared" si="7"/>
        <v>0</v>
      </c>
      <c r="T58" s="112">
        <f t="shared" si="7"/>
        <v>0</v>
      </c>
      <c r="U58" s="112">
        <f t="shared" si="7"/>
        <v>0</v>
      </c>
      <c r="V58" s="112">
        <f t="shared" si="7"/>
        <v>0</v>
      </c>
      <c r="W58" s="112">
        <f t="shared" si="7"/>
        <v>0</v>
      </c>
      <c r="X58" s="112">
        <f t="shared" si="7"/>
        <v>0</v>
      </c>
      <c r="Y58" s="112">
        <f t="shared" si="7"/>
        <v>0</v>
      </c>
      <c r="Z58" s="112">
        <f t="shared" si="7"/>
        <v>0</v>
      </c>
      <c r="AC58"/>
    </row>
    <row r="59" spans="1:29" ht="14">
      <c r="A59" s="149"/>
      <c r="B59" s="166" t="s">
        <v>265</v>
      </c>
      <c r="C59" s="165" t="s">
        <v>264</v>
      </c>
      <c r="D59" s="164">
        <v>60</v>
      </c>
      <c r="E59" s="158" t="s">
        <v>728</v>
      </c>
      <c r="F59" s="112" t="str">
        <f t="shared" si="1"/>
        <v>DE1</v>
      </c>
      <c r="G59" s="112" t="str">
        <f t="shared" si="3"/>
        <v>Power plants TPP 2006 DE1</v>
      </c>
      <c r="H59" s="112">
        <v>2006</v>
      </c>
      <c r="I59" s="112">
        <v>20</v>
      </c>
      <c r="J59" s="112" t="s">
        <v>328</v>
      </c>
      <c r="M59" s="112">
        <f t="shared" si="7"/>
        <v>60</v>
      </c>
      <c r="N59" s="112">
        <f t="shared" si="7"/>
        <v>60</v>
      </c>
      <c r="O59" s="112">
        <f t="shared" si="7"/>
        <v>60</v>
      </c>
      <c r="P59" s="112">
        <f t="shared" si="7"/>
        <v>60</v>
      </c>
      <c r="Q59" s="112">
        <f t="shared" si="7"/>
        <v>0</v>
      </c>
      <c r="R59" s="112">
        <f t="shared" si="7"/>
        <v>0</v>
      </c>
      <c r="S59" s="112">
        <f t="shared" si="7"/>
        <v>0</v>
      </c>
      <c r="T59" s="112">
        <f t="shared" si="7"/>
        <v>0</v>
      </c>
      <c r="U59" s="112">
        <f t="shared" si="7"/>
        <v>0</v>
      </c>
      <c r="V59" s="112">
        <f t="shared" si="7"/>
        <v>0</v>
      </c>
      <c r="W59" s="112">
        <f t="shared" si="7"/>
        <v>0</v>
      </c>
      <c r="X59" s="112">
        <f t="shared" si="7"/>
        <v>0</v>
      </c>
      <c r="Y59" s="112">
        <f t="shared" si="7"/>
        <v>0</v>
      </c>
      <c r="Z59" s="112">
        <f t="shared" si="7"/>
        <v>0</v>
      </c>
      <c r="AC59"/>
    </row>
    <row r="60" spans="1:29" ht="14">
      <c r="A60" s="149"/>
      <c r="B60" s="161" t="s">
        <v>596</v>
      </c>
      <c r="C60" s="160">
        <v>2006</v>
      </c>
      <c r="D60" s="159">
        <v>87</v>
      </c>
      <c r="E60" s="158" t="s">
        <v>728</v>
      </c>
      <c r="F60" s="112" t="str">
        <f t="shared" si="1"/>
        <v>DE1</v>
      </c>
      <c r="G60" s="112" t="str">
        <f t="shared" si="3"/>
        <v>Power plants Other TPP 2006 DE1</v>
      </c>
      <c r="H60" s="112">
        <f>C60</f>
        <v>2006</v>
      </c>
      <c r="I60" s="112">
        <v>30</v>
      </c>
      <c r="J60" s="112" t="s">
        <v>578</v>
      </c>
      <c r="M60" s="112">
        <f>IF(($H60+$I60)&gt;M$8,IF($H60&lt;=M$8,$D60,0),0)</f>
        <v>87</v>
      </c>
      <c r="N60" s="112">
        <f t="shared" si="7"/>
        <v>87</v>
      </c>
      <c r="O60" s="112">
        <f t="shared" si="7"/>
        <v>87</v>
      </c>
      <c r="P60" s="112">
        <f t="shared" si="7"/>
        <v>87</v>
      </c>
      <c r="Q60" s="112">
        <f t="shared" si="7"/>
        <v>87</v>
      </c>
      <c r="R60" s="112">
        <f t="shared" si="7"/>
        <v>87</v>
      </c>
      <c r="S60" s="112">
        <f t="shared" si="7"/>
        <v>0</v>
      </c>
      <c r="T60" s="112">
        <f t="shared" si="7"/>
        <v>0</v>
      </c>
      <c r="U60" s="112">
        <f t="shared" si="7"/>
        <v>0</v>
      </c>
      <c r="V60" s="112">
        <f t="shared" si="7"/>
        <v>0</v>
      </c>
      <c r="W60" s="112">
        <f t="shared" si="7"/>
        <v>0</v>
      </c>
      <c r="X60" s="112">
        <f t="shared" si="7"/>
        <v>0</v>
      </c>
      <c r="Y60" s="112">
        <f t="shared" si="7"/>
        <v>0</v>
      </c>
      <c r="Z60" s="112">
        <f t="shared" si="7"/>
        <v>0</v>
      </c>
      <c r="AC60"/>
    </row>
    <row r="61" spans="1:29" ht="14">
      <c r="A61" s="149"/>
      <c r="B61" s="163" t="s">
        <v>243</v>
      </c>
      <c r="C61" s="160"/>
      <c r="D61" s="159">
        <v>70.400000000000006</v>
      </c>
      <c r="E61" s="158" t="s">
        <v>728</v>
      </c>
      <c r="F61" s="112" t="str">
        <f t="shared" si="1"/>
        <v>DE1</v>
      </c>
      <c r="G61" s="112" t="str">
        <f t="shared" si="3"/>
        <v/>
      </c>
      <c r="M61" s="112">
        <f t="shared" si="7"/>
        <v>0</v>
      </c>
      <c r="N61" s="112">
        <f t="shared" si="7"/>
        <v>0</v>
      </c>
      <c r="O61" s="112">
        <f t="shared" si="7"/>
        <v>0</v>
      </c>
      <c r="P61" s="112">
        <f t="shared" ref="N61:Z80" si="8">IF(($H61+$I61)&gt;P$8,IF($H61&lt;=P$8,$D61,0),0)</f>
        <v>0</v>
      </c>
      <c r="Q61" s="112">
        <f t="shared" si="8"/>
        <v>0</v>
      </c>
      <c r="R61" s="112">
        <f t="shared" si="8"/>
        <v>0</v>
      </c>
      <c r="S61" s="112">
        <f t="shared" si="8"/>
        <v>0</v>
      </c>
      <c r="T61" s="112">
        <f t="shared" si="8"/>
        <v>0</v>
      </c>
      <c r="U61" s="112">
        <f t="shared" si="8"/>
        <v>0</v>
      </c>
      <c r="V61" s="112">
        <f t="shared" si="8"/>
        <v>0</v>
      </c>
      <c r="W61" s="112">
        <f t="shared" si="8"/>
        <v>0</v>
      </c>
      <c r="X61" s="112">
        <f t="shared" si="8"/>
        <v>0</v>
      </c>
      <c r="Y61" s="112">
        <f t="shared" si="8"/>
        <v>0</v>
      </c>
      <c r="Z61" s="112">
        <f t="shared" si="8"/>
        <v>0</v>
      </c>
      <c r="AC61"/>
    </row>
    <row r="62" spans="1:29" ht="14">
      <c r="A62" s="149"/>
      <c r="B62" s="161" t="s">
        <v>263</v>
      </c>
      <c r="C62" s="160">
        <v>1970</v>
      </c>
      <c r="D62" s="159">
        <v>22</v>
      </c>
      <c r="E62" s="158" t="s">
        <v>728</v>
      </c>
      <c r="F62" s="112" t="str">
        <f t="shared" si="1"/>
        <v>DE1</v>
      </c>
      <c r="G62" s="112" t="str">
        <f t="shared" si="3"/>
        <v>Power plants Other HPP 1970 DE1</v>
      </c>
      <c r="H62" s="112">
        <f>C62</f>
        <v>1970</v>
      </c>
      <c r="I62" s="112">
        <v>100</v>
      </c>
      <c r="J62" s="112" t="s">
        <v>323</v>
      </c>
      <c r="M62" s="112">
        <f t="shared" ref="M62:M93" si="9">IF(($H62+$I62)&gt;M$8,IF($H62&lt;=M$8,$D62,0),0)</f>
        <v>22</v>
      </c>
      <c r="N62" s="112">
        <f t="shared" si="8"/>
        <v>22</v>
      </c>
      <c r="O62" s="112">
        <f t="shared" si="8"/>
        <v>22</v>
      </c>
      <c r="P62" s="112">
        <f t="shared" si="8"/>
        <v>22</v>
      </c>
      <c r="Q62" s="112">
        <f t="shared" si="8"/>
        <v>22</v>
      </c>
      <c r="R62" s="112">
        <f t="shared" si="8"/>
        <v>22</v>
      </c>
      <c r="S62" s="112">
        <f t="shared" si="8"/>
        <v>22</v>
      </c>
      <c r="T62" s="112">
        <f t="shared" si="8"/>
        <v>22</v>
      </c>
      <c r="U62" s="112">
        <f t="shared" si="8"/>
        <v>22</v>
      </c>
      <c r="V62" s="112">
        <f t="shared" si="8"/>
        <v>22</v>
      </c>
      <c r="W62" s="112">
        <f t="shared" si="8"/>
        <v>0</v>
      </c>
      <c r="X62" s="112">
        <f t="shared" si="8"/>
        <v>0</v>
      </c>
      <c r="Y62" s="112">
        <f t="shared" si="8"/>
        <v>0</v>
      </c>
      <c r="Z62" s="112">
        <f t="shared" si="8"/>
        <v>0</v>
      </c>
      <c r="AC62"/>
    </row>
    <row r="63" spans="1:29" ht="14">
      <c r="A63" s="149"/>
      <c r="B63" s="161" t="s">
        <v>262</v>
      </c>
      <c r="C63" s="160">
        <v>2006</v>
      </c>
      <c r="D63" s="159">
        <v>4.5999999999999996</v>
      </c>
      <c r="E63" s="158" t="s">
        <v>728</v>
      </c>
      <c r="F63" s="112" t="str">
        <f t="shared" si="1"/>
        <v>DE1</v>
      </c>
      <c r="G63" s="112" t="str">
        <f t="shared" si="3"/>
        <v>Power plants Other HPP 2006 DE1</v>
      </c>
      <c r="H63" s="112">
        <f>C63</f>
        <v>2006</v>
      </c>
      <c r="I63" s="112">
        <v>100</v>
      </c>
      <c r="J63" s="112" t="s">
        <v>323</v>
      </c>
      <c r="M63" s="112">
        <f t="shared" si="9"/>
        <v>4.5999999999999996</v>
      </c>
      <c r="N63" s="112">
        <f t="shared" si="8"/>
        <v>4.5999999999999996</v>
      </c>
      <c r="O63" s="112">
        <f t="shared" si="8"/>
        <v>4.5999999999999996</v>
      </c>
      <c r="P63" s="112">
        <f t="shared" si="8"/>
        <v>4.5999999999999996</v>
      </c>
      <c r="Q63" s="112">
        <f t="shared" si="8"/>
        <v>4.5999999999999996</v>
      </c>
      <c r="R63" s="112">
        <f t="shared" si="8"/>
        <v>4.5999999999999996</v>
      </c>
      <c r="S63" s="112">
        <f t="shared" si="8"/>
        <v>4.5999999999999996</v>
      </c>
      <c r="T63" s="112">
        <f t="shared" si="8"/>
        <v>4.5999999999999996</v>
      </c>
      <c r="U63" s="112">
        <f t="shared" si="8"/>
        <v>4.5999999999999996</v>
      </c>
      <c r="V63" s="112">
        <f t="shared" si="8"/>
        <v>4.5999999999999996</v>
      </c>
      <c r="W63" s="112">
        <f t="shared" si="8"/>
        <v>4.5999999999999996</v>
      </c>
      <c r="X63" s="112">
        <f t="shared" si="8"/>
        <v>4.5999999999999996</v>
      </c>
      <c r="Y63" s="112">
        <f t="shared" si="8"/>
        <v>4.5999999999999996</v>
      </c>
      <c r="Z63" s="112">
        <f t="shared" si="8"/>
        <v>4.5999999999999996</v>
      </c>
      <c r="AC63"/>
    </row>
    <row r="64" spans="1:29" ht="14">
      <c r="A64" s="149"/>
      <c r="B64" s="161" t="s">
        <v>261</v>
      </c>
      <c r="C64" s="160">
        <v>2010</v>
      </c>
      <c r="D64" s="159">
        <v>22</v>
      </c>
      <c r="E64" s="158" t="s">
        <v>728</v>
      </c>
      <c r="F64" s="112" t="str">
        <f t="shared" si="1"/>
        <v>DE1</v>
      </c>
      <c r="G64" s="112" t="str">
        <f t="shared" si="3"/>
        <v>Power plants Other HPP 2010 DE1</v>
      </c>
      <c r="H64" s="112">
        <f>C64</f>
        <v>2010</v>
      </c>
      <c r="I64" s="112">
        <v>100</v>
      </c>
      <c r="J64" s="112" t="s">
        <v>323</v>
      </c>
      <c r="M64" s="112">
        <f t="shared" si="9"/>
        <v>22</v>
      </c>
      <c r="N64" s="112">
        <f t="shared" si="8"/>
        <v>22</v>
      </c>
      <c r="O64" s="112">
        <f t="shared" si="8"/>
        <v>22</v>
      </c>
      <c r="P64" s="112">
        <f t="shared" si="8"/>
        <v>22</v>
      </c>
      <c r="Q64" s="112">
        <f t="shared" si="8"/>
        <v>22</v>
      </c>
      <c r="R64" s="112">
        <f t="shared" si="8"/>
        <v>22</v>
      </c>
      <c r="S64" s="112">
        <f t="shared" si="8"/>
        <v>22</v>
      </c>
      <c r="T64" s="112">
        <f t="shared" si="8"/>
        <v>22</v>
      </c>
      <c r="U64" s="112">
        <f t="shared" si="8"/>
        <v>22</v>
      </c>
      <c r="V64" s="112">
        <f t="shared" si="8"/>
        <v>22</v>
      </c>
      <c r="W64" s="112">
        <f t="shared" si="8"/>
        <v>22</v>
      </c>
      <c r="X64" s="112">
        <f t="shared" si="8"/>
        <v>22</v>
      </c>
      <c r="Y64" s="112">
        <f t="shared" si="8"/>
        <v>22</v>
      </c>
      <c r="Z64" s="112">
        <f t="shared" si="8"/>
        <v>22</v>
      </c>
      <c r="AC64"/>
    </row>
    <row r="65" spans="1:29" ht="14">
      <c r="A65" s="149"/>
      <c r="B65" s="161" t="s">
        <v>260</v>
      </c>
      <c r="C65" s="160">
        <v>2013</v>
      </c>
      <c r="D65" s="159">
        <v>20.5</v>
      </c>
      <c r="E65" s="158" t="s">
        <v>728</v>
      </c>
      <c r="F65" s="112" t="str">
        <f t="shared" si="1"/>
        <v>DE1</v>
      </c>
      <c r="G65" s="112" t="str">
        <f t="shared" si="3"/>
        <v>Power plants Other HPP 2013 DE1</v>
      </c>
      <c r="H65" s="112">
        <f>C65</f>
        <v>2013</v>
      </c>
      <c r="I65" s="112">
        <v>100</v>
      </c>
      <c r="J65" s="112" t="s">
        <v>323</v>
      </c>
      <c r="M65" s="112">
        <f t="shared" si="9"/>
        <v>0</v>
      </c>
      <c r="N65" s="112">
        <f t="shared" si="8"/>
        <v>20.5</v>
      </c>
      <c r="O65" s="112">
        <f t="shared" si="8"/>
        <v>20.5</v>
      </c>
      <c r="P65" s="112">
        <f t="shared" si="8"/>
        <v>20.5</v>
      </c>
      <c r="Q65" s="112">
        <f t="shared" si="8"/>
        <v>20.5</v>
      </c>
      <c r="R65" s="112">
        <f t="shared" si="8"/>
        <v>20.5</v>
      </c>
      <c r="S65" s="112">
        <f t="shared" si="8"/>
        <v>20.5</v>
      </c>
      <c r="T65" s="112">
        <f t="shared" si="8"/>
        <v>20.5</v>
      </c>
      <c r="U65" s="112">
        <f t="shared" si="8"/>
        <v>20.5</v>
      </c>
      <c r="V65" s="112">
        <f t="shared" si="8"/>
        <v>20.5</v>
      </c>
      <c r="W65" s="112">
        <f t="shared" si="8"/>
        <v>20.5</v>
      </c>
      <c r="X65" s="112">
        <f t="shared" si="8"/>
        <v>20.5</v>
      </c>
      <c r="Y65" s="112">
        <f t="shared" si="8"/>
        <v>20.5</v>
      </c>
      <c r="Z65" s="112">
        <f t="shared" si="8"/>
        <v>20.5</v>
      </c>
      <c r="AC65"/>
    </row>
    <row r="66" spans="1:29" ht="14">
      <c r="A66" s="149"/>
      <c r="B66" s="161" t="s">
        <v>597</v>
      </c>
      <c r="C66" s="160">
        <v>2014</v>
      </c>
      <c r="D66" s="159">
        <v>1.4</v>
      </c>
      <c r="E66" s="158" t="s">
        <v>728</v>
      </c>
      <c r="F66" s="112" t="str">
        <f t="shared" si="1"/>
        <v>DE1</v>
      </c>
      <c r="G66" s="112" t="str">
        <f t="shared" si="3"/>
        <v>Power plants Other HPP 2014 DE1</v>
      </c>
      <c r="H66" s="112">
        <f>C66</f>
        <v>2014</v>
      </c>
      <c r="I66" s="112">
        <v>100</v>
      </c>
      <c r="J66" s="112" t="s">
        <v>323</v>
      </c>
      <c r="M66" s="112">
        <f t="shared" si="9"/>
        <v>0</v>
      </c>
      <c r="N66" s="112">
        <f t="shared" si="8"/>
        <v>1.4</v>
      </c>
      <c r="O66" s="112">
        <f t="shared" si="8"/>
        <v>1.4</v>
      </c>
      <c r="P66" s="112">
        <f t="shared" si="8"/>
        <v>1.4</v>
      </c>
      <c r="Q66" s="112">
        <f t="shared" si="8"/>
        <v>1.4</v>
      </c>
      <c r="R66" s="112">
        <f t="shared" si="8"/>
        <v>1.4</v>
      </c>
      <c r="S66" s="112">
        <f t="shared" si="8"/>
        <v>1.4</v>
      </c>
      <c r="T66" s="112">
        <f t="shared" si="8"/>
        <v>1.4</v>
      </c>
      <c r="U66" s="112">
        <f t="shared" si="8"/>
        <v>1.4</v>
      </c>
      <c r="V66" s="112">
        <f t="shared" si="8"/>
        <v>1.4</v>
      </c>
      <c r="W66" s="112">
        <f t="shared" si="8"/>
        <v>1.4</v>
      </c>
      <c r="X66" s="112">
        <f t="shared" si="8"/>
        <v>1.4</v>
      </c>
      <c r="Y66" s="112">
        <f t="shared" si="8"/>
        <v>1.4</v>
      </c>
      <c r="Z66" s="112">
        <f t="shared" si="8"/>
        <v>1.4</v>
      </c>
      <c r="AC66"/>
    </row>
    <row r="67" spans="1:29" ht="18" customHeight="1">
      <c r="A67" s="149"/>
      <c r="B67" s="161" t="s">
        <v>259</v>
      </c>
      <c r="C67" s="140" t="s">
        <v>248</v>
      </c>
      <c r="D67" s="159"/>
      <c r="E67" s="158" t="s">
        <v>728</v>
      </c>
      <c r="F67" s="112" t="str">
        <f t="shared" si="1"/>
        <v>DE1</v>
      </c>
      <c r="G67" s="112" t="str">
        <f t="shared" si="3"/>
        <v>Power plants Other HPP 2023 DE1</v>
      </c>
      <c r="H67" s="112">
        <v>2023</v>
      </c>
      <c r="I67" s="112">
        <v>100</v>
      </c>
      <c r="J67" s="112" t="s">
        <v>323</v>
      </c>
      <c r="L67" s="112" t="s">
        <v>327</v>
      </c>
      <c r="M67" s="112">
        <f t="shared" si="9"/>
        <v>0</v>
      </c>
      <c r="N67" s="112">
        <f t="shared" si="8"/>
        <v>0</v>
      </c>
      <c r="O67" s="112">
        <f t="shared" si="8"/>
        <v>0</v>
      </c>
      <c r="P67" s="112">
        <f t="shared" si="8"/>
        <v>0</v>
      </c>
      <c r="Q67" s="112">
        <f t="shared" si="8"/>
        <v>0</v>
      </c>
      <c r="R67" s="112">
        <f t="shared" si="8"/>
        <v>0</v>
      </c>
      <c r="S67" s="112">
        <f t="shared" si="8"/>
        <v>0</v>
      </c>
      <c r="T67" s="112">
        <f t="shared" si="8"/>
        <v>0</v>
      </c>
      <c r="U67" s="112">
        <f t="shared" si="8"/>
        <v>0</v>
      </c>
      <c r="V67" s="112">
        <f t="shared" si="8"/>
        <v>0</v>
      </c>
      <c r="W67" s="112">
        <f t="shared" si="8"/>
        <v>0</v>
      </c>
      <c r="X67" s="112">
        <f t="shared" si="8"/>
        <v>0</v>
      </c>
      <c r="Y67" s="112">
        <f t="shared" si="8"/>
        <v>0</v>
      </c>
      <c r="Z67" s="112">
        <f t="shared" si="8"/>
        <v>0</v>
      </c>
      <c r="AC67"/>
    </row>
    <row r="68" spans="1:29" ht="14">
      <c r="A68" s="149"/>
      <c r="B68" s="162" t="s">
        <v>258</v>
      </c>
      <c r="C68" s="160"/>
      <c r="D68" s="159">
        <v>27</v>
      </c>
      <c r="E68" s="121"/>
      <c r="F68" s="112" t="str">
        <f t="shared" si="1"/>
        <v>DE</v>
      </c>
      <c r="G68" s="112" t="str">
        <f t="shared" si="3"/>
        <v/>
      </c>
      <c r="M68" s="112">
        <f t="shared" si="9"/>
        <v>0</v>
      </c>
      <c r="N68" s="112">
        <f t="shared" si="8"/>
        <v>0</v>
      </c>
      <c r="O68" s="112">
        <f t="shared" si="8"/>
        <v>0</v>
      </c>
      <c r="P68" s="112">
        <f t="shared" si="8"/>
        <v>0</v>
      </c>
      <c r="Q68" s="112">
        <f t="shared" si="8"/>
        <v>0</v>
      </c>
      <c r="R68" s="112">
        <f t="shared" si="8"/>
        <v>0</v>
      </c>
      <c r="S68" s="112">
        <f t="shared" si="8"/>
        <v>0</v>
      </c>
      <c r="T68" s="112">
        <f t="shared" si="8"/>
        <v>0</v>
      </c>
      <c r="U68" s="112">
        <f t="shared" si="8"/>
        <v>0</v>
      </c>
      <c r="V68" s="112">
        <f t="shared" si="8"/>
        <v>0</v>
      </c>
      <c r="W68" s="112">
        <f t="shared" si="8"/>
        <v>0</v>
      </c>
      <c r="X68" s="112">
        <f t="shared" si="8"/>
        <v>0</v>
      </c>
      <c r="Y68" s="112">
        <f t="shared" si="8"/>
        <v>0</v>
      </c>
      <c r="Z68" s="112">
        <f t="shared" si="8"/>
        <v>0</v>
      </c>
      <c r="AC68"/>
    </row>
    <row r="69" spans="1:29" ht="14">
      <c r="A69" s="149"/>
      <c r="B69" s="161" t="s">
        <v>594</v>
      </c>
      <c r="C69" s="160"/>
      <c r="D69" s="159"/>
      <c r="E69" s="121"/>
      <c r="F69" s="112" t="str">
        <f t="shared" si="1"/>
        <v>DE</v>
      </c>
      <c r="G69" s="112" t="str">
        <f t="shared" si="3"/>
        <v/>
      </c>
      <c r="M69" s="112">
        <f t="shared" si="9"/>
        <v>0</v>
      </c>
      <c r="N69" s="112">
        <f t="shared" si="8"/>
        <v>0</v>
      </c>
      <c r="O69" s="112">
        <f t="shared" si="8"/>
        <v>0</v>
      </c>
      <c r="P69" s="112">
        <f t="shared" si="8"/>
        <v>0</v>
      </c>
      <c r="Q69" s="112">
        <f t="shared" si="8"/>
        <v>0</v>
      </c>
      <c r="R69" s="112">
        <f t="shared" si="8"/>
        <v>0</v>
      </c>
      <c r="S69" s="112">
        <f t="shared" si="8"/>
        <v>0</v>
      </c>
      <c r="T69" s="112">
        <f t="shared" si="8"/>
        <v>0</v>
      </c>
      <c r="U69" s="112">
        <f t="shared" si="8"/>
        <v>0</v>
      </c>
      <c r="V69" s="112">
        <f t="shared" si="8"/>
        <v>0</v>
      </c>
      <c r="W69" s="112">
        <f t="shared" si="8"/>
        <v>0</v>
      </c>
      <c r="X69" s="112">
        <f t="shared" si="8"/>
        <v>0</v>
      </c>
      <c r="Y69" s="112">
        <f t="shared" si="8"/>
        <v>0</v>
      </c>
      <c r="Z69" s="112">
        <f t="shared" si="8"/>
        <v>0</v>
      </c>
      <c r="AC69"/>
    </row>
    <row r="70" spans="1:29" ht="14">
      <c r="A70" s="149"/>
      <c r="B70" s="161" t="s">
        <v>598</v>
      </c>
      <c r="C70" s="160"/>
      <c r="D70" s="159">
        <v>22</v>
      </c>
      <c r="E70" s="158" t="s">
        <v>728</v>
      </c>
      <c r="F70" s="112" t="str">
        <f t="shared" si="1"/>
        <v>DE1</v>
      </c>
      <c r="G70" s="112" t="str">
        <f t="shared" si="3"/>
        <v>Power plants Solar SPP 2020 DE1</v>
      </c>
      <c r="H70" s="112">
        <v>2020</v>
      </c>
      <c r="I70" s="112">
        <v>30</v>
      </c>
      <c r="J70" s="112" t="s">
        <v>580</v>
      </c>
      <c r="M70" s="112">
        <f t="shared" si="9"/>
        <v>0</v>
      </c>
      <c r="N70" s="112">
        <f t="shared" si="8"/>
        <v>0</v>
      </c>
      <c r="O70" s="112">
        <f t="shared" si="8"/>
        <v>22</v>
      </c>
      <c r="P70" s="112">
        <f t="shared" si="8"/>
        <v>22</v>
      </c>
      <c r="Q70" s="112">
        <f t="shared" si="8"/>
        <v>22</v>
      </c>
      <c r="R70" s="112">
        <f t="shared" si="8"/>
        <v>22</v>
      </c>
      <c r="S70" s="112">
        <f t="shared" si="8"/>
        <v>22</v>
      </c>
      <c r="T70" s="112">
        <f t="shared" si="8"/>
        <v>22</v>
      </c>
      <c r="U70" s="112">
        <f t="shared" si="8"/>
        <v>0</v>
      </c>
      <c r="V70" s="112">
        <f t="shared" si="8"/>
        <v>0</v>
      </c>
      <c r="W70" s="112">
        <f t="shared" si="8"/>
        <v>0</v>
      </c>
      <c r="X70" s="112">
        <f t="shared" si="8"/>
        <v>0</v>
      </c>
      <c r="Y70" s="112">
        <f t="shared" si="8"/>
        <v>0</v>
      </c>
      <c r="Z70" s="112">
        <f t="shared" si="8"/>
        <v>0</v>
      </c>
      <c r="AC70"/>
    </row>
    <row r="71" spans="1:29" ht="15" thickBot="1">
      <c r="A71" s="149"/>
      <c r="B71" s="157" t="s">
        <v>599</v>
      </c>
      <c r="C71" s="156"/>
      <c r="D71" s="155">
        <v>5</v>
      </c>
      <c r="E71" s="154" t="s">
        <v>728</v>
      </c>
      <c r="F71" s="112" t="str">
        <f t="shared" si="1"/>
        <v>DE1</v>
      </c>
      <c r="G71" s="112" t="str">
        <f t="shared" si="3"/>
        <v>Power plants Solar SPP 2015 DE1</v>
      </c>
      <c r="H71" s="112">
        <v>2015</v>
      </c>
      <c r="I71" s="112">
        <v>30</v>
      </c>
      <c r="J71" s="112" t="s">
        <v>580</v>
      </c>
      <c r="M71" s="112">
        <f t="shared" si="9"/>
        <v>0</v>
      </c>
      <c r="N71" s="112">
        <f t="shared" si="8"/>
        <v>5</v>
      </c>
      <c r="O71" s="112">
        <f t="shared" si="8"/>
        <v>5</v>
      </c>
      <c r="P71" s="112">
        <f t="shared" si="8"/>
        <v>5</v>
      </c>
      <c r="Q71" s="112">
        <f t="shared" si="8"/>
        <v>5</v>
      </c>
      <c r="R71" s="112">
        <f t="shared" si="8"/>
        <v>5</v>
      </c>
      <c r="S71" s="112">
        <f t="shared" si="8"/>
        <v>5</v>
      </c>
      <c r="T71" s="112">
        <f t="shared" si="8"/>
        <v>0</v>
      </c>
      <c r="U71" s="112">
        <f t="shared" si="8"/>
        <v>0</v>
      </c>
      <c r="V71" s="112">
        <f t="shared" si="8"/>
        <v>0</v>
      </c>
      <c r="W71" s="112">
        <f t="shared" si="8"/>
        <v>0</v>
      </c>
      <c r="X71" s="112">
        <f t="shared" si="8"/>
        <v>0</v>
      </c>
      <c r="Y71" s="112">
        <f t="shared" si="8"/>
        <v>0</v>
      </c>
      <c r="Z71" s="112">
        <f t="shared" si="8"/>
        <v>0</v>
      </c>
      <c r="AC71"/>
    </row>
    <row r="72" spans="1:29" ht="14">
      <c r="A72" s="149"/>
      <c r="B72" s="153"/>
      <c r="C72" s="152"/>
      <c r="D72" s="151"/>
      <c r="E72" s="150"/>
      <c r="F72" s="112" t="str">
        <f t="shared" si="1"/>
        <v>DE</v>
      </c>
      <c r="G72" s="112" t="str">
        <f t="shared" si="3"/>
        <v/>
      </c>
      <c r="M72" s="112">
        <f t="shared" si="9"/>
        <v>0</v>
      </c>
      <c r="N72" s="112">
        <f t="shared" si="8"/>
        <v>0</v>
      </c>
      <c r="O72" s="112">
        <f t="shared" si="8"/>
        <v>0</v>
      </c>
      <c r="P72" s="112">
        <f t="shared" si="8"/>
        <v>0</v>
      </c>
      <c r="Q72" s="112">
        <f t="shared" si="8"/>
        <v>0</v>
      </c>
      <c r="R72" s="112">
        <f t="shared" si="8"/>
        <v>0</v>
      </c>
      <c r="S72" s="112">
        <f t="shared" si="8"/>
        <v>0</v>
      </c>
      <c r="T72" s="112">
        <f t="shared" si="8"/>
        <v>0</v>
      </c>
      <c r="U72" s="112">
        <f t="shared" si="8"/>
        <v>0</v>
      </c>
      <c r="V72" s="112">
        <f t="shared" si="8"/>
        <v>0</v>
      </c>
      <c r="W72" s="112">
        <f t="shared" si="8"/>
        <v>0</v>
      </c>
      <c r="X72" s="112">
        <f t="shared" si="8"/>
        <v>0</v>
      </c>
      <c r="Y72" s="112">
        <f t="shared" si="8"/>
        <v>0</v>
      </c>
      <c r="Z72" s="112">
        <f t="shared" si="8"/>
        <v>0</v>
      </c>
      <c r="AC72"/>
    </row>
    <row r="73" spans="1:29" ht="15" thickBot="1">
      <c r="A73" s="149"/>
      <c r="B73" s="153"/>
      <c r="C73" s="152"/>
      <c r="D73" s="151"/>
      <c r="E73" s="150"/>
      <c r="F73" s="112" t="str">
        <f t="shared" si="1"/>
        <v>DE</v>
      </c>
      <c r="G73" s="112" t="str">
        <f t="shared" si="3"/>
        <v/>
      </c>
      <c r="M73" s="112">
        <f t="shared" si="9"/>
        <v>0</v>
      </c>
      <c r="N73" s="112">
        <f t="shared" si="8"/>
        <v>0</v>
      </c>
      <c r="O73" s="112">
        <f t="shared" si="8"/>
        <v>0</v>
      </c>
      <c r="P73" s="112">
        <f t="shared" si="8"/>
        <v>0</v>
      </c>
      <c r="Q73" s="112">
        <f t="shared" si="8"/>
        <v>0</v>
      </c>
      <c r="R73" s="112">
        <f t="shared" si="8"/>
        <v>0</v>
      </c>
      <c r="S73" s="112">
        <f t="shared" si="8"/>
        <v>0</v>
      </c>
      <c r="T73" s="112">
        <f t="shared" si="8"/>
        <v>0</v>
      </c>
      <c r="U73" s="112">
        <f t="shared" si="8"/>
        <v>0</v>
      </c>
      <c r="V73" s="112">
        <f t="shared" si="8"/>
        <v>0</v>
      </c>
      <c r="W73" s="112">
        <f t="shared" si="8"/>
        <v>0</v>
      </c>
      <c r="X73" s="112">
        <f t="shared" si="8"/>
        <v>0</v>
      </c>
      <c r="Y73" s="112">
        <f t="shared" si="8"/>
        <v>0</v>
      </c>
      <c r="Z73" s="112">
        <f t="shared" si="8"/>
        <v>0</v>
      </c>
      <c r="AC73"/>
    </row>
    <row r="74" spans="1:29" ht="35" thickBot="1">
      <c r="A74" s="149"/>
      <c r="B74" s="137" t="s">
        <v>257</v>
      </c>
      <c r="C74" s="152"/>
      <c r="D74" s="151"/>
      <c r="E74" s="150"/>
      <c r="F74" s="112" t="str">
        <f t="shared" ref="F74:F129" si="10">"DE"&amp;RIGHT(E74,1)</f>
        <v>DE</v>
      </c>
      <c r="G74" s="112" t="str">
        <f t="shared" ref="G74:G129" si="11">IF(J74&gt;0,"Power plants "&amp;J74&amp;" "&amp;H74&amp;" "&amp;E74,"")</f>
        <v/>
      </c>
      <c r="M74" s="112">
        <f t="shared" si="9"/>
        <v>0</v>
      </c>
      <c r="N74" s="112">
        <f t="shared" si="8"/>
        <v>0</v>
      </c>
      <c r="O74" s="112">
        <f t="shared" si="8"/>
        <v>0</v>
      </c>
      <c r="P74" s="112">
        <f t="shared" si="8"/>
        <v>0</v>
      </c>
      <c r="Q74" s="112">
        <f t="shared" si="8"/>
        <v>0</v>
      </c>
      <c r="R74" s="112">
        <f t="shared" si="8"/>
        <v>0</v>
      </c>
      <c r="S74" s="112">
        <f t="shared" si="8"/>
        <v>0</v>
      </c>
      <c r="T74" s="112">
        <f t="shared" si="8"/>
        <v>0</v>
      </c>
      <c r="U74" s="112">
        <f t="shared" si="8"/>
        <v>0</v>
      </c>
      <c r="V74" s="112">
        <f t="shared" si="8"/>
        <v>0</v>
      </c>
      <c r="W74" s="112">
        <f t="shared" si="8"/>
        <v>0</v>
      </c>
      <c r="X74" s="112">
        <f t="shared" si="8"/>
        <v>0</v>
      </c>
      <c r="Y74" s="112">
        <f t="shared" si="8"/>
        <v>0</v>
      </c>
      <c r="Z74" s="112">
        <f t="shared" si="8"/>
        <v>0</v>
      </c>
      <c r="AC74"/>
    </row>
    <row r="75" spans="1:29" ht="28">
      <c r="A75" s="149"/>
      <c r="B75" s="136" t="s">
        <v>237</v>
      </c>
      <c r="C75" s="135" t="s">
        <v>236</v>
      </c>
      <c r="D75" s="134" t="s">
        <v>235</v>
      </c>
      <c r="E75" s="133" t="s">
        <v>234</v>
      </c>
      <c r="F75" s="112" t="str">
        <f t="shared" si="10"/>
        <v xml:space="preserve">DE </v>
      </c>
      <c r="G75" s="112" t="str">
        <f t="shared" si="11"/>
        <v/>
      </c>
      <c r="M75" s="112">
        <f t="shared" si="9"/>
        <v>0</v>
      </c>
      <c r="N75" s="112">
        <f t="shared" si="8"/>
        <v>0</v>
      </c>
      <c r="O75" s="112">
        <f t="shared" si="8"/>
        <v>0</v>
      </c>
      <c r="P75" s="112">
        <f t="shared" si="8"/>
        <v>0</v>
      </c>
      <c r="Q75" s="112">
        <f t="shared" si="8"/>
        <v>0</v>
      </c>
      <c r="R75" s="112">
        <f t="shared" si="8"/>
        <v>0</v>
      </c>
      <c r="S75" s="112">
        <f t="shared" si="8"/>
        <v>0</v>
      </c>
      <c r="T75" s="112">
        <f t="shared" si="8"/>
        <v>0</v>
      </c>
      <c r="U75" s="112">
        <f t="shared" si="8"/>
        <v>0</v>
      </c>
      <c r="V75" s="112">
        <f t="shared" si="8"/>
        <v>0</v>
      </c>
      <c r="W75" s="112">
        <f t="shared" si="8"/>
        <v>0</v>
      </c>
      <c r="X75" s="112">
        <f t="shared" si="8"/>
        <v>0</v>
      </c>
      <c r="Y75" s="112">
        <f t="shared" si="8"/>
        <v>0</v>
      </c>
      <c r="Z75" s="112">
        <f t="shared" si="8"/>
        <v>0</v>
      </c>
      <c r="AC75"/>
    </row>
    <row r="76" spans="1:29" s="141" customFormat="1" ht="14">
      <c r="A76" s="146"/>
      <c r="B76" s="148" t="s">
        <v>256</v>
      </c>
      <c r="C76" s="144"/>
      <c r="D76" s="147">
        <v>683.8</v>
      </c>
      <c r="E76" s="142"/>
      <c r="F76" s="112" t="str">
        <f t="shared" si="10"/>
        <v>DE</v>
      </c>
      <c r="G76" s="112" t="str">
        <f t="shared" si="11"/>
        <v/>
      </c>
      <c r="M76" s="112">
        <f t="shared" si="9"/>
        <v>0</v>
      </c>
      <c r="N76" s="112">
        <f t="shared" si="8"/>
        <v>0</v>
      </c>
      <c r="O76" s="112">
        <f t="shared" si="8"/>
        <v>0</v>
      </c>
      <c r="P76" s="112">
        <f t="shared" si="8"/>
        <v>0</v>
      </c>
      <c r="Q76" s="112">
        <f t="shared" si="8"/>
        <v>0</v>
      </c>
      <c r="R76" s="112">
        <f t="shared" si="8"/>
        <v>0</v>
      </c>
      <c r="S76" s="112">
        <f t="shared" si="8"/>
        <v>0</v>
      </c>
      <c r="T76" s="112">
        <f t="shared" si="8"/>
        <v>0</v>
      </c>
      <c r="U76" s="112">
        <f t="shared" si="8"/>
        <v>0</v>
      </c>
      <c r="V76" s="112">
        <f t="shared" si="8"/>
        <v>0</v>
      </c>
      <c r="W76" s="112">
        <f t="shared" si="8"/>
        <v>0</v>
      </c>
      <c r="X76" s="112">
        <f t="shared" si="8"/>
        <v>0</v>
      </c>
      <c r="Y76" s="112">
        <f t="shared" si="8"/>
        <v>0</v>
      </c>
      <c r="Z76" s="112">
        <f t="shared" si="8"/>
        <v>0</v>
      </c>
      <c r="AC76"/>
    </row>
    <row r="77" spans="1:29" s="141" customFormat="1" ht="14">
      <c r="A77" s="146"/>
      <c r="B77" s="145" t="s">
        <v>594</v>
      </c>
      <c r="C77" s="144"/>
      <c r="D77" s="143"/>
      <c r="E77" s="142"/>
      <c r="F77" s="112" t="str">
        <f t="shared" si="10"/>
        <v>DE</v>
      </c>
      <c r="G77" s="112" t="str">
        <f t="shared" si="11"/>
        <v/>
      </c>
      <c r="M77" s="112">
        <f t="shared" si="9"/>
        <v>0</v>
      </c>
      <c r="N77" s="112">
        <f t="shared" si="8"/>
        <v>0</v>
      </c>
      <c r="O77" s="112">
        <f t="shared" si="8"/>
        <v>0</v>
      </c>
      <c r="P77" s="112">
        <f t="shared" si="8"/>
        <v>0</v>
      </c>
      <c r="Q77" s="112">
        <f t="shared" si="8"/>
        <v>0</v>
      </c>
      <c r="R77" s="112">
        <f t="shared" si="8"/>
        <v>0</v>
      </c>
      <c r="S77" s="112">
        <f t="shared" si="8"/>
        <v>0</v>
      </c>
      <c r="T77" s="112">
        <f t="shared" si="8"/>
        <v>0</v>
      </c>
      <c r="U77" s="112">
        <f t="shared" si="8"/>
        <v>0</v>
      </c>
      <c r="V77" s="112">
        <f t="shared" si="8"/>
        <v>0</v>
      </c>
      <c r="W77" s="112">
        <f t="shared" si="8"/>
        <v>0</v>
      </c>
      <c r="X77" s="112">
        <f t="shared" si="8"/>
        <v>0</v>
      </c>
      <c r="Y77" s="112">
        <f t="shared" si="8"/>
        <v>0</v>
      </c>
      <c r="Z77" s="112">
        <f t="shared" si="8"/>
        <v>0</v>
      </c>
      <c r="AC77"/>
    </row>
    <row r="78" spans="1:29" ht="14">
      <c r="B78" s="124" t="s">
        <v>600</v>
      </c>
      <c r="C78" s="123"/>
      <c r="D78" s="122">
        <v>517.5</v>
      </c>
      <c r="E78" s="121" t="s">
        <v>728</v>
      </c>
      <c r="F78" s="112" t="str">
        <f t="shared" si="10"/>
        <v>DE1</v>
      </c>
      <c r="G78" s="112" t="str">
        <f t="shared" si="11"/>
        <v>Power plants BP Azerbaijan IPP 1991 DE1</v>
      </c>
      <c r="H78" s="112">
        <v>1991</v>
      </c>
      <c r="I78" s="112">
        <v>40</v>
      </c>
      <c r="J78" s="112" t="str">
        <f>B78&amp;" IPP"</f>
        <v>BP Azerbaijan IPP</v>
      </c>
      <c r="M78" s="112">
        <f t="shared" si="9"/>
        <v>517.5</v>
      </c>
      <c r="N78" s="112">
        <f t="shared" si="8"/>
        <v>517.5</v>
      </c>
      <c r="O78" s="112">
        <f t="shared" si="8"/>
        <v>517.5</v>
      </c>
      <c r="P78" s="112">
        <f t="shared" si="8"/>
        <v>517.5</v>
      </c>
      <c r="Q78" s="112">
        <f t="shared" si="8"/>
        <v>517.5</v>
      </c>
      <c r="R78" s="112">
        <f t="shared" si="8"/>
        <v>0</v>
      </c>
      <c r="S78" s="112">
        <f t="shared" si="8"/>
        <v>0</v>
      </c>
      <c r="T78" s="112">
        <f t="shared" si="8"/>
        <v>0</v>
      </c>
      <c r="U78" s="112">
        <f t="shared" si="8"/>
        <v>0</v>
      </c>
      <c r="V78" s="112">
        <f t="shared" si="8"/>
        <v>0</v>
      </c>
      <c r="W78" s="112">
        <f t="shared" si="8"/>
        <v>0</v>
      </c>
      <c r="X78" s="112">
        <f t="shared" si="8"/>
        <v>0</v>
      </c>
      <c r="Y78" s="112">
        <f t="shared" si="8"/>
        <v>0</v>
      </c>
      <c r="Z78" s="112">
        <f t="shared" si="8"/>
        <v>0</v>
      </c>
      <c r="AC78"/>
    </row>
    <row r="79" spans="1:29" ht="14">
      <c r="B79" s="124" t="s">
        <v>254</v>
      </c>
      <c r="C79" s="123"/>
      <c r="D79" s="122">
        <v>137.69999999999999</v>
      </c>
      <c r="E79" s="121" t="s">
        <v>728</v>
      </c>
      <c r="F79" s="112" t="str">
        <f t="shared" si="10"/>
        <v>DE1</v>
      </c>
      <c r="G79" s="112" t="str">
        <f t="shared" si="11"/>
        <v>Power plants SOCAR IPP 1992 DE1</v>
      </c>
      <c r="H79" s="112">
        <v>1992</v>
      </c>
      <c r="I79" s="112">
        <v>40</v>
      </c>
      <c r="J79" s="112" t="str">
        <f>B79&amp;" IPP"</f>
        <v>SOCAR IPP</v>
      </c>
      <c r="M79" s="112">
        <f t="shared" si="9"/>
        <v>137.69999999999999</v>
      </c>
      <c r="N79" s="112">
        <f t="shared" si="8"/>
        <v>137.69999999999999</v>
      </c>
      <c r="O79" s="112">
        <f t="shared" si="8"/>
        <v>137.69999999999999</v>
      </c>
      <c r="P79" s="112">
        <f t="shared" si="8"/>
        <v>137.69999999999999</v>
      </c>
      <c r="Q79" s="112">
        <f t="shared" si="8"/>
        <v>137.69999999999999</v>
      </c>
      <c r="R79" s="112">
        <f t="shared" si="8"/>
        <v>0</v>
      </c>
      <c r="S79" s="112">
        <f t="shared" si="8"/>
        <v>0</v>
      </c>
      <c r="T79" s="112">
        <f t="shared" si="8"/>
        <v>0</v>
      </c>
      <c r="U79" s="112">
        <f t="shared" si="8"/>
        <v>0</v>
      </c>
      <c r="V79" s="112">
        <f t="shared" si="8"/>
        <v>0</v>
      </c>
      <c r="W79" s="112">
        <f t="shared" si="8"/>
        <v>0</v>
      </c>
      <c r="X79" s="112">
        <f t="shared" si="8"/>
        <v>0</v>
      </c>
      <c r="Y79" s="112">
        <f t="shared" si="8"/>
        <v>0</v>
      </c>
      <c r="Z79" s="112">
        <f t="shared" si="8"/>
        <v>0</v>
      </c>
      <c r="AC79"/>
    </row>
    <row r="80" spans="1:29" ht="28">
      <c r="B80" s="124" t="s">
        <v>253</v>
      </c>
      <c r="C80" s="123"/>
      <c r="D80" s="122">
        <v>24</v>
      </c>
      <c r="E80" s="121" t="s">
        <v>728</v>
      </c>
      <c r="F80" s="112" t="str">
        <f t="shared" si="10"/>
        <v>DE1</v>
      </c>
      <c r="G80" s="112" t="str">
        <f t="shared" si="11"/>
        <v>Power plants Azersun Holding (Sugar Production Plant) IPP 1991 DE1</v>
      </c>
      <c r="H80" s="112">
        <v>1991</v>
      </c>
      <c r="I80" s="112">
        <v>40</v>
      </c>
      <c r="J80" s="112" t="str">
        <f>B80&amp;" IPP"</f>
        <v>Azersun Holding (Sugar Production Plant) IPP</v>
      </c>
      <c r="M80" s="112">
        <f t="shared" si="9"/>
        <v>24</v>
      </c>
      <c r="N80" s="112">
        <f t="shared" si="8"/>
        <v>24</v>
      </c>
      <c r="O80" s="112">
        <f t="shared" si="8"/>
        <v>24</v>
      </c>
      <c r="P80" s="112">
        <f t="shared" si="8"/>
        <v>24</v>
      </c>
      <c r="Q80" s="112">
        <f t="shared" si="8"/>
        <v>24</v>
      </c>
      <c r="R80" s="112">
        <f t="shared" si="8"/>
        <v>0</v>
      </c>
      <c r="S80" s="112">
        <f t="shared" si="8"/>
        <v>0</v>
      </c>
      <c r="T80" s="112">
        <f t="shared" si="8"/>
        <v>0</v>
      </c>
      <c r="U80" s="112">
        <f t="shared" si="8"/>
        <v>0</v>
      </c>
      <c r="V80" s="112">
        <f t="shared" si="8"/>
        <v>0</v>
      </c>
      <c r="W80" s="112">
        <f t="shared" si="8"/>
        <v>0</v>
      </c>
      <c r="X80" s="112">
        <f t="shared" ref="N80:Z100" si="12">IF(($H80+$I80)&gt;X$8,IF($H80&lt;=X$8,$D80,0),0)</f>
        <v>0</v>
      </c>
      <c r="Y80" s="112">
        <f t="shared" si="12"/>
        <v>0</v>
      </c>
      <c r="Z80" s="112">
        <f t="shared" si="12"/>
        <v>0</v>
      </c>
      <c r="AC80"/>
    </row>
    <row r="81" spans="2:29" ht="28">
      <c r="B81" s="124" t="s">
        <v>253</v>
      </c>
      <c r="C81" s="123"/>
      <c r="D81" s="122">
        <v>8</v>
      </c>
      <c r="E81" s="121" t="s">
        <v>728</v>
      </c>
      <c r="F81" s="112" t="str">
        <f t="shared" si="10"/>
        <v>DE1</v>
      </c>
      <c r="G81" s="112" t="str">
        <f t="shared" si="11"/>
        <v>Power plants Azersun Holding (Sugar Production Plant) IPP 1991 DE1</v>
      </c>
      <c r="H81" s="112">
        <v>1991</v>
      </c>
      <c r="I81" s="112">
        <v>40</v>
      </c>
      <c r="J81" s="112" t="str">
        <f>B81&amp;" IPP"</f>
        <v>Azersun Holding (Sugar Production Plant) IPP</v>
      </c>
      <c r="M81" s="112">
        <f t="shared" si="9"/>
        <v>8</v>
      </c>
      <c r="N81" s="112">
        <f t="shared" si="12"/>
        <v>8</v>
      </c>
      <c r="O81" s="112">
        <f t="shared" si="12"/>
        <v>8</v>
      </c>
      <c r="P81" s="112">
        <f t="shared" si="12"/>
        <v>8</v>
      </c>
      <c r="Q81" s="112">
        <f t="shared" si="12"/>
        <v>8</v>
      </c>
      <c r="R81" s="112">
        <f t="shared" si="12"/>
        <v>0</v>
      </c>
      <c r="S81" s="112">
        <f t="shared" si="12"/>
        <v>0</v>
      </c>
      <c r="T81" s="112">
        <f t="shared" si="12"/>
        <v>0</v>
      </c>
      <c r="U81" s="112">
        <f t="shared" si="12"/>
        <v>0</v>
      </c>
      <c r="V81" s="112">
        <f t="shared" si="12"/>
        <v>0</v>
      </c>
      <c r="W81" s="112">
        <f t="shared" si="12"/>
        <v>0</v>
      </c>
      <c r="X81" s="112">
        <f t="shared" si="12"/>
        <v>0</v>
      </c>
      <c r="Y81" s="112">
        <f t="shared" si="12"/>
        <v>0</v>
      </c>
      <c r="Z81" s="112">
        <f t="shared" si="12"/>
        <v>0</v>
      </c>
      <c r="AC81"/>
    </row>
    <row r="82" spans="2:29" ht="14">
      <c r="B82" s="124"/>
      <c r="C82" s="123"/>
      <c r="D82" s="122"/>
      <c r="E82" s="121"/>
      <c r="F82" s="112" t="str">
        <f t="shared" si="10"/>
        <v>DE</v>
      </c>
      <c r="G82" s="112" t="str">
        <f t="shared" si="11"/>
        <v/>
      </c>
      <c r="M82" s="112">
        <f t="shared" si="9"/>
        <v>0</v>
      </c>
      <c r="N82" s="112">
        <f t="shared" si="12"/>
        <v>0</v>
      </c>
      <c r="O82" s="112">
        <f t="shared" si="12"/>
        <v>0</v>
      </c>
      <c r="P82" s="112">
        <f t="shared" si="12"/>
        <v>0</v>
      </c>
      <c r="Q82" s="112">
        <f t="shared" si="12"/>
        <v>0</v>
      </c>
      <c r="R82" s="112">
        <f t="shared" si="12"/>
        <v>0</v>
      </c>
      <c r="S82" s="112">
        <f t="shared" si="12"/>
        <v>0</v>
      </c>
      <c r="T82" s="112">
        <f t="shared" si="12"/>
        <v>0</v>
      </c>
      <c r="U82" s="112">
        <f t="shared" si="12"/>
        <v>0</v>
      </c>
      <c r="V82" s="112">
        <f t="shared" si="12"/>
        <v>0</v>
      </c>
      <c r="W82" s="112">
        <f t="shared" si="12"/>
        <v>0</v>
      </c>
      <c r="X82" s="112">
        <f t="shared" si="12"/>
        <v>0</v>
      </c>
      <c r="Y82" s="112">
        <f t="shared" si="12"/>
        <v>0</v>
      </c>
      <c r="Z82" s="112">
        <f t="shared" si="12"/>
        <v>0</v>
      </c>
      <c r="AC82"/>
    </row>
    <row r="83" spans="2:29" ht="14">
      <c r="B83" s="127" t="s">
        <v>252</v>
      </c>
      <c r="C83" s="123"/>
      <c r="D83" s="122">
        <v>8.0399999999999991</v>
      </c>
      <c r="E83" s="121" t="s">
        <v>728</v>
      </c>
      <c r="F83" s="112" t="str">
        <f t="shared" si="10"/>
        <v>DE1</v>
      </c>
      <c r="G83" s="112" t="str">
        <f t="shared" si="11"/>
        <v/>
      </c>
      <c r="M83" s="112">
        <f t="shared" si="9"/>
        <v>0</v>
      </c>
      <c r="N83" s="112">
        <f t="shared" si="12"/>
        <v>0</v>
      </c>
      <c r="O83" s="112">
        <f t="shared" si="12"/>
        <v>0</v>
      </c>
      <c r="P83" s="112">
        <f t="shared" si="12"/>
        <v>0</v>
      </c>
      <c r="Q83" s="112">
        <f t="shared" si="12"/>
        <v>0</v>
      </c>
      <c r="R83" s="112">
        <f t="shared" si="12"/>
        <v>0</v>
      </c>
      <c r="S83" s="112">
        <f t="shared" si="12"/>
        <v>0</v>
      </c>
      <c r="T83" s="112">
        <f t="shared" si="12"/>
        <v>0</v>
      </c>
      <c r="U83" s="112">
        <f t="shared" si="12"/>
        <v>0</v>
      </c>
      <c r="V83" s="112">
        <f t="shared" si="12"/>
        <v>0</v>
      </c>
      <c r="W83" s="112">
        <f t="shared" si="12"/>
        <v>0</v>
      </c>
      <c r="X83" s="112">
        <f t="shared" si="12"/>
        <v>0</v>
      </c>
      <c r="Y83" s="112">
        <f t="shared" si="12"/>
        <v>0</v>
      </c>
      <c r="Z83" s="112">
        <f t="shared" si="12"/>
        <v>0</v>
      </c>
      <c r="AC83"/>
    </row>
    <row r="84" spans="2:29" ht="14">
      <c r="B84" s="124" t="s">
        <v>251</v>
      </c>
      <c r="C84" s="123"/>
      <c r="D84" s="122"/>
      <c r="E84" s="121"/>
      <c r="F84" s="112" t="str">
        <f t="shared" si="10"/>
        <v>DE</v>
      </c>
      <c r="G84" s="112" t="str">
        <f t="shared" si="11"/>
        <v/>
      </c>
      <c r="M84" s="112">
        <f t="shared" si="9"/>
        <v>0</v>
      </c>
      <c r="N84" s="112">
        <f t="shared" si="12"/>
        <v>0</v>
      </c>
      <c r="O84" s="112">
        <f t="shared" si="12"/>
        <v>0</v>
      </c>
      <c r="P84" s="112">
        <f t="shared" si="12"/>
        <v>0</v>
      </c>
      <c r="Q84" s="112">
        <f t="shared" si="12"/>
        <v>0</v>
      </c>
      <c r="R84" s="112">
        <f t="shared" si="12"/>
        <v>0</v>
      </c>
      <c r="S84" s="112">
        <f t="shared" si="12"/>
        <v>0</v>
      </c>
      <c r="T84" s="112">
        <f t="shared" si="12"/>
        <v>0</v>
      </c>
      <c r="U84" s="112">
        <f t="shared" si="12"/>
        <v>0</v>
      </c>
      <c r="V84" s="112">
        <f t="shared" si="12"/>
        <v>0</v>
      </c>
      <c r="W84" s="112">
        <f t="shared" si="12"/>
        <v>0</v>
      </c>
      <c r="X84" s="112">
        <f t="shared" si="12"/>
        <v>0</v>
      </c>
      <c r="Y84" s="112">
        <f t="shared" si="12"/>
        <v>0</v>
      </c>
      <c r="Z84" s="112">
        <f t="shared" si="12"/>
        <v>0</v>
      </c>
      <c r="AC84"/>
    </row>
    <row r="85" spans="2:29" ht="14">
      <c r="B85" s="124" t="s">
        <v>601</v>
      </c>
      <c r="C85" s="123"/>
      <c r="D85" s="122">
        <v>8</v>
      </c>
      <c r="E85" s="121" t="s">
        <v>728</v>
      </c>
      <c r="F85" s="112" t="str">
        <f t="shared" si="10"/>
        <v>DE1</v>
      </c>
      <c r="G85" s="112" t="str">
        <f t="shared" si="11"/>
        <v>Power plants Wind WPP 2015 DE1</v>
      </c>
      <c r="H85" s="112">
        <v>2015</v>
      </c>
      <c r="I85" s="112">
        <v>25</v>
      </c>
      <c r="J85" s="112" t="s">
        <v>579</v>
      </c>
      <c r="M85" s="112">
        <f t="shared" si="9"/>
        <v>0</v>
      </c>
      <c r="N85" s="112">
        <f t="shared" si="12"/>
        <v>8</v>
      </c>
      <c r="O85" s="112">
        <f t="shared" si="12"/>
        <v>8</v>
      </c>
      <c r="P85" s="112">
        <f t="shared" si="12"/>
        <v>8</v>
      </c>
      <c r="Q85" s="112">
        <f t="shared" si="12"/>
        <v>8</v>
      </c>
      <c r="R85" s="112">
        <f t="shared" si="12"/>
        <v>8</v>
      </c>
      <c r="S85" s="112">
        <f t="shared" si="12"/>
        <v>0</v>
      </c>
      <c r="T85" s="112">
        <f t="shared" si="12"/>
        <v>0</v>
      </c>
      <c r="U85" s="112">
        <f t="shared" si="12"/>
        <v>0</v>
      </c>
      <c r="V85" s="112">
        <f t="shared" si="12"/>
        <v>0</v>
      </c>
      <c r="W85" s="112">
        <f t="shared" si="12"/>
        <v>0</v>
      </c>
      <c r="X85" s="112">
        <f t="shared" si="12"/>
        <v>0</v>
      </c>
      <c r="Y85" s="112">
        <f t="shared" si="12"/>
        <v>0</v>
      </c>
      <c r="Z85" s="112">
        <f t="shared" si="12"/>
        <v>0</v>
      </c>
      <c r="AC85"/>
    </row>
    <row r="86" spans="2:29" ht="14">
      <c r="B86" s="124" t="s">
        <v>602</v>
      </c>
      <c r="C86" s="123"/>
      <c r="D86" s="122">
        <v>8.0399999999999991</v>
      </c>
      <c r="E86" s="121" t="s">
        <v>728</v>
      </c>
      <c r="F86" s="112" t="str">
        <f t="shared" si="10"/>
        <v>DE1</v>
      </c>
      <c r="G86" s="112" t="str">
        <f t="shared" si="11"/>
        <v>Power plants Wind WPP 2015 DE1</v>
      </c>
      <c r="H86" s="112">
        <v>2015</v>
      </c>
      <c r="I86" s="112">
        <v>25</v>
      </c>
      <c r="J86" s="112" t="s">
        <v>579</v>
      </c>
      <c r="M86" s="112">
        <f t="shared" si="9"/>
        <v>0</v>
      </c>
      <c r="N86" s="112">
        <f t="shared" si="12"/>
        <v>8.0399999999999991</v>
      </c>
      <c r="O86" s="112">
        <f t="shared" si="12"/>
        <v>8.0399999999999991</v>
      </c>
      <c r="P86" s="112">
        <f t="shared" si="12"/>
        <v>8.0399999999999991</v>
      </c>
      <c r="Q86" s="112">
        <f t="shared" si="12"/>
        <v>8.0399999999999991</v>
      </c>
      <c r="R86" s="112">
        <f t="shared" si="12"/>
        <v>8.0399999999999991</v>
      </c>
      <c r="S86" s="112">
        <f t="shared" si="12"/>
        <v>0</v>
      </c>
      <c r="T86" s="112">
        <f t="shared" si="12"/>
        <v>0</v>
      </c>
      <c r="U86" s="112">
        <f t="shared" si="12"/>
        <v>0</v>
      </c>
      <c r="V86" s="112">
        <f t="shared" si="12"/>
        <v>0</v>
      </c>
      <c r="W86" s="112">
        <f t="shared" si="12"/>
        <v>0</v>
      </c>
      <c r="X86" s="112">
        <f t="shared" si="12"/>
        <v>0</v>
      </c>
      <c r="Y86" s="112">
        <f t="shared" si="12"/>
        <v>0</v>
      </c>
      <c r="Z86" s="112">
        <f t="shared" si="12"/>
        <v>0</v>
      </c>
      <c r="AC86"/>
    </row>
    <row r="87" spans="2:29" ht="14">
      <c r="B87" s="124" t="s">
        <v>250</v>
      </c>
      <c r="C87" s="140" t="s">
        <v>248</v>
      </c>
      <c r="D87" s="122">
        <v>240</v>
      </c>
      <c r="E87" s="121" t="s">
        <v>728</v>
      </c>
      <c r="F87" s="112" t="str">
        <f t="shared" si="10"/>
        <v>DE1</v>
      </c>
      <c r="G87" s="112" t="str">
        <f t="shared" si="11"/>
        <v>Power plants Wind WPP 2023 DE1</v>
      </c>
      <c r="H87" s="112">
        <v>2023</v>
      </c>
      <c r="I87" s="112">
        <v>25</v>
      </c>
      <c r="J87" s="112" t="s">
        <v>579</v>
      </c>
      <c r="K87" s="112" t="s">
        <v>327</v>
      </c>
      <c r="M87" s="112">
        <f t="shared" si="9"/>
        <v>0</v>
      </c>
      <c r="N87" s="112">
        <f t="shared" si="12"/>
        <v>0</v>
      </c>
      <c r="O87" s="112">
        <f t="shared" si="12"/>
        <v>0</v>
      </c>
      <c r="P87" s="112">
        <f t="shared" si="12"/>
        <v>240</v>
      </c>
      <c r="Q87" s="112">
        <f t="shared" si="12"/>
        <v>240</v>
      </c>
      <c r="R87" s="112">
        <f t="shared" si="12"/>
        <v>240</v>
      </c>
      <c r="S87" s="112">
        <f t="shared" si="12"/>
        <v>240</v>
      </c>
      <c r="T87" s="112">
        <f t="shared" si="12"/>
        <v>240</v>
      </c>
      <c r="U87" s="112">
        <f t="shared" si="12"/>
        <v>0</v>
      </c>
      <c r="V87" s="112">
        <f t="shared" si="12"/>
        <v>0</v>
      </c>
      <c r="W87" s="112">
        <f t="shared" si="12"/>
        <v>0</v>
      </c>
      <c r="X87" s="112">
        <f t="shared" si="12"/>
        <v>0</v>
      </c>
      <c r="Y87" s="112">
        <f t="shared" si="12"/>
        <v>0</v>
      </c>
      <c r="Z87" s="112">
        <f t="shared" si="12"/>
        <v>0</v>
      </c>
      <c r="AC87"/>
    </row>
    <row r="88" spans="2:29" ht="14">
      <c r="B88" s="124"/>
      <c r="C88" s="123"/>
      <c r="D88" s="122"/>
      <c r="E88" s="121"/>
      <c r="F88" s="112" t="str">
        <f t="shared" si="10"/>
        <v>DE</v>
      </c>
      <c r="G88" s="112" t="str">
        <f t="shared" si="11"/>
        <v/>
      </c>
      <c r="M88" s="112">
        <f t="shared" si="9"/>
        <v>0</v>
      </c>
      <c r="N88" s="112">
        <f t="shared" si="12"/>
        <v>0</v>
      </c>
      <c r="O88" s="112">
        <f t="shared" si="12"/>
        <v>0</v>
      </c>
      <c r="P88" s="112">
        <f t="shared" si="12"/>
        <v>0</v>
      </c>
      <c r="Q88" s="112">
        <f t="shared" si="12"/>
        <v>0</v>
      </c>
      <c r="R88" s="112">
        <f t="shared" si="12"/>
        <v>0</v>
      </c>
      <c r="S88" s="112">
        <f t="shared" si="12"/>
        <v>0</v>
      </c>
      <c r="T88" s="112">
        <f t="shared" si="12"/>
        <v>0</v>
      </c>
      <c r="U88" s="112">
        <f t="shared" si="12"/>
        <v>0</v>
      </c>
      <c r="V88" s="112">
        <f t="shared" si="12"/>
        <v>0</v>
      </c>
      <c r="W88" s="112">
        <f t="shared" si="12"/>
        <v>0</v>
      </c>
      <c r="X88" s="112">
        <f t="shared" si="12"/>
        <v>0</v>
      </c>
      <c r="Y88" s="112">
        <f t="shared" si="12"/>
        <v>0</v>
      </c>
      <c r="Z88" s="112">
        <f t="shared" si="12"/>
        <v>0</v>
      </c>
      <c r="AC88"/>
    </row>
    <row r="89" spans="2:29" ht="14">
      <c r="B89" s="128" t="s">
        <v>249</v>
      </c>
      <c r="C89" s="123"/>
      <c r="D89" s="122"/>
      <c r="E89" s="121"/>
      <c r="F89" s="112" t="str">
        <f t="shared" si="10"/>
        <v>DE</v>
      </c>
      <c r="G89" s="112" t="str">
        <f t="shared" si="11"/>
        <v/>
      </c>
      <c r="M89" s="112">
        <f t="shared" si="9"/>
        <v>0</v>
      </c>
      <c r="N89" s="112">
        <f t="shared" si="12"/>
        <v>0</v>
      </c>
      <c r="O89" s="112">
        <f t="shared" si="12"/>
        <v>0</v>
      </c>
      <c r="P89" s="112">
        <f t="shared" si="12"/>
        <v>0</v>
      </c>
      <c r="Q89" s="112">
        <f t="shared" si="12"/>
        <v>0</v>
      </c>
      <c r="R89" s="112">
        <f t="shared" si="12"/>
        <v>0</v>
      </c>
      <c r="S89" s="112">
        <f t="shared" si="12"/>
        <v>0</v>
      </c>
      <c r="T89" s="112">
        <f t="shared" si="12"/>
        <v>0</v>
      </c>
      <c r="U89" s="112">
        <f t="shared" si="12"/>
        <v>0</v>
      </c>
      <c r="V89" s="112">
        <f t="shared" si="12"/>
        <v>0</v>
      </c>
      <c r="W89" s="112">
        <f t="shared" si="12"/>
        <v>0</v>
      </c>
      <c r="X89" s="112">
        <f t="shared" si="12"/>
        <v>0</v>
      </c>
      <c r="Y89" s="112">
        <f t="shared" si="12"/>
        <v>0</v>
      </c>
      <c r="Z89" s="112">
        <f t="shared" si="12"/>
        <v>0</v>
      </c>
      <c r="AC89"/>
    </row>
    <row r="90" spans="2:29" ht="14">
      <c r="B90" s="124" t="s">
        <v>603</v>
      </c>
      <c r="C90" s="140" t="s">
        <v>248</v>
      </c>
      <c r="D90" s="122">
        <v>230</v>
      </c>
      <c r="E90" s="121" t="s">
        <v>728</v>
      </c>
      <c r="F90" s="112" t="str">
        <f t="shared" si="10"/>
        <v>DE1</v>
      </c>
      <c r="G90" s="112" t="str">
        <f t="shared" si="11"/>
        <v>Power plants Solar SPP 2023 DE1</v>
      </c>
      <c r="H90" s="112">
        <v>2023</v>
      </c>
      <c r="I90" s="112">
        <v>30</v>
      </c>
      <c r="J90" s="112" t="s">
        <v>580</v>
      </c>
      <c r="K90" s="112" t="s">
        <v>327</v>
      </c>
      <c r="M90" s="112">
        <f t="shared" si="9"/>
        <v>0</v>
      </c>
      <c r="N90" s="112">
        <f t="shared" si="12"/>
        <v>0</v>
      </c>
      <c r="O90" s="112">
        <f t="shared" si="12"/>
        <v>0</v>
      </c>
      <c r="P90" s="112">
        <f t="shared" si="12"/>
        <v>230</v>
      </c>
      <c r="Q90" s="112">
        <f t="shared" si="12"/>
        <v>230</v>
      </c>
      <c r="R90" s="112">
        <f t="shared" si="12"/>
        <v>230</v>
      </c>
      <c r="S90" s="112">
        <f t="shared" si="12"/>
        <v>230</v>
      </c>
      <c r="T90" s="112">
        <f t="shared" si="12"/>
        <v>230</v>
      </c>
      <c r="U90" s="112">
        <f t="shared" si="12"/>
        <v>230</v>
      </c>
      <c r="V90" s="112">
        <f t="shared" si="12"/>
        <v>0</v>
      </c>
      <c r="W90" s="112">
        <f t="shared" si="12"/>
        <v>0</v>
      </c>
      <c r="X90" s="112">
        <f t="shared" si="12"/>
        <v>0</v>
      </c>
      <c r="Y90" s="112">
        <f t="shared" si="12"/>
        <v>0</v>
      </c>
      <c r="Z90" s="112">
        <f t="shared" si="12"/>
        <v>0</v>
      </c>
      <c r="AC90"/>
    </row>
    <row r="91" spans="2:29" ht="71" thickBot="1">
      <c r="B91" s="124" t="s">
        <v>247</v>
      </c>
      <c r="C91" s="140" t="s">
        <v>246</v>
      </c>
      <c r="D91" s="122">
        <v>240</v>
      </c>
      <c r="E91" s="139" t="s">
        <v>728</v>
      </c>
      <c r="F91" s="112" t="str">
        <f t="shared" si="10"/>
        <v>DE1</v>
      </c>
      <c r="G91" s="112" t="str">
        <f t="shared" si="11"/>
        <v>Power plants Solar SPP 2023 DE1</v>
      </c>
      <c r="H91" s="112">
        <v>2023</v>
      </c>
      <c r="I91" s="112">
        <v>30</v>
      </c>
      <c r="J91" s="112" t="s">
        <v>580</v>
      </c>
      <c r="K91" s="112" t="s">
        <v>327</v>
      </c>
      <c r="M91" s="112">
        <f t="shared" si="9"/>
        <v>0</v>
      </c>
      <c r="N91" s="112">
        <f t="shared" si="12"/>
        <v>0</v>
      </c>
      <c r="O91" s="112">
        <f t="shared" si="12"/>
        <v>0</v>
      </c>
      <c r="P91" s="112">
        <f t="shared" si="12"/>
        <v>240</v>
      </c>
      <c r="Q91" s="112">
        <f t="shared" si="12"/>
        <v>240</v>
      </c>
      <c r="R91" s="112">
        <f t="shared" si="12"/>
        <v>240</v>
      </c>
      <c r="S91" s="112">
        <f t="shared" si="12"/>
        <v>240</v>
      </c>
      <c r="T91" s="112">
        <f t="shared" si="12"/>
        <v>240</v>
      </c>
      <c r="U91" s="112">
        <f t="shared" si="12"/>
        <v>240</v>
      </c>
      <c r="V91" s="112">
        <f t="shared" si="12"/>
        <v>0</v>
      </c>
      <c r="W91" s="112">
        <f t="shared" si="12"/>
        <v>0</v>
      </c>
      <c r="X91" s="112">
        <f t="shared" si="12"/>
        <v>0</v>
      </c>
      <c r="Y91" s="112">
        <f t="shared" si="12"/>
        <v>0</v>
      </c>
      <c r="Z91" s="112">
        <f t="shared" si="12"/>
        <v>0</v>
      </c>
      <c r="AC91"/>
    </row>
    <row r="92" spans="2:29" ht="14">
      <c r="B92" s="124" t="s">
        <v>602</v>
      </c>
      <c r="C92" s="123"/>
      <c r="D92" s="138">
        <v>0.02</v>
      </c>
      <c r="E92" s="121" t="s">
        <v>728</v>
      </c>
      <c r="F92" s="112" t="str">
        <f t="shared" si="10"/>
        <v>DE1</v>
      </c>
      <c r="G92" s="112" t="str">
        <f t="shared" si="11"/>
        <v>Power plants Solar SPP 2015 DE1</v>
      </c>
      <c r="H92" s="112">
        <v>2015</v>
      </c>
      <c r="I92" s="112">
        <v>30</v>
      </c>
      <c r="J92" s="112" t="s">
        <v>580</v>
      </c>
      <c r="M92" s="112">
        <f t="shared" si="9"/>
        <v>0</v>
      </c>
      <c r="N92" s="112">
        <f t="shared" si="12"/>
        <v>0.02</v>
      </c>
      <c r="O92" s="112">
        <f t="shared" si="12"/>
        <v>0.02</v>
      </c>
      <c r="P92" s="112">
        <f t="shared" si="12"/>
        <v>0.02</v>
      </c>
      <c r="Q92" s="112">
        <f t="shared" si="12"/>
        <v>0.02</v>
      </c>
      <c r="R92" s="112">
        <f t="shared" si="12"/>
        <v>0.02</v>
      </c>
      <c r="S92" s="112">
        <f t="shared" si="12"/>
        <v>0.02</v>
      </c>
      <c r="T92" s="112">
        <f t="shared" si="12"/>
        <v>0</v>
      </c>
      <c r="U92" s="112">
        <f t="shared" si="12"/>
        <v>0</v>
      </c>
      <c r="V92" s="112">
        <f t="shared" si="12"/>
        <v>0</v>
      </c>
      <c r="W92" s="112">
        <f t="shared" si="12"/>
        <v>0</v>
      </c>
      <c r="X92" s="112">
        <f t="shared" si="12"/>
        <v>0</v>
      </c>
      <c r="Y92" s="112">
        <f t="shared" si="12"/>
        <v>0</v>
      </c>
      <c r="Z92" s="112">
        <f t="shared" si="12"/>
        <v>0</v>
      </c>
      <c r="AC92"/>
    </row>
    <row r="93" spans="2:29" ht="14">
      <c r="B93" s="124"/>
      <c r="C93" s="123"/>
      <c r="D93" s="122"/>
      <c r="E93" s="121"/>
      <c r="F93" s="112" t="str">
        <f t="shared" si="10"/>
        <v>DE</v>
      </c>
      <c r="G93" s="112" t="str">
        <f t="shared" si="11"/>
        <v/>
      </c>
      <c r="M93" s="112">
        <f t="shared" si="9"/>
        <v>0</v>
      </c>
      <c r="N93" s="112">
        <f t="shared" si="12"/>
        <v>0</v>
      </c>
      <c r="O93" s="112">
        <f t="shared" si="12"/>
        <v>0</v>
      </c>
      <c r="P93" s="112">
        <f t="shared" si="12"/>
        <v>0</v>
      </c>
      <c r="Q93" s="112">
        <f t="shared" si="12"/>
        <v>0</v>
      </c>
      <c r="R93" s="112">
        <f t="shared" si="12"/>
        <v>0</v>
      </c>
      <c r="S93" s="112">
        <f t="shared" si="12"/>
        <v>0</v>
      </c>
      <c r="T93" s="112">
        <f t="shared" si="12"/>
        <v>0</v>
      </c>
      <c r="U93" s="112">
        <f t="shared" si="12"/>
        <v>0</v>
      </c>
      <c r="V93" s="112">
        <f t="shared" si="12"/>
        <v>0</v>
      </c>
      <c r="W93" s="112">
        <f t="shared" si="12"/>
        <v>0</v>
      </c>
      <c r="X93" s="112">
        <f t="shared" si="12"/>
        <v>0</v>
      </c>
      <c r="Y93" s="112">
        <f t="shared" si="12"/>
        <v>0</v>
      </c>
      <c r="Z93" s="112">
        <f t="shared" si="12"/>
        <v>0</v>
      </c>
      <c r="AC93"/>
    </row>
    <row r="94" spans="2:29" ht="14">
      <c r="B94" s="126" t="s">
        <v>245</v>
      </c>
      <c r="C94" s="123"/>
      <c r="D94" s="122"/>
      <c r="E94" s="121"/>
      <c r="F94" s="112" t="str">
        <f t="shared" si="10"/>
        <v>DE</v>
      </c>
      <c r="G94" s="112" t="str">
        <f t="shared" si="11"/>
        <v/>
      </c>
      <c r="M94" s="112">
        <f t="shared" ref="M94:M120" si="13">IF(($H94+$I94)&gt;M$8,IF($H94&lt;=M$8,$D94,0),0)</f>
        <v>0</v>
      </c>
      <c r="N94" s="112">
        <f t="shared" si="12"/>
        <v>0</v>
      </c>
      <c r="O94" s="112">
        <f t="shared" si="12"/>
        <v>0</v>
      </c>
      <c r="P94" s="112">
        <f t="shared" si="12"/>
        <v>0</v>
      </c>
      <c r="Q94" s="112">
        <f t="shared" si="12"/>
        <v>0</v>
      </c>
      <c r="R94" s="112">
        <f t="shared" si="12"/>
        <v>0</v>
      </c>
      <c r="S94" s="112">
        <f t="shared" si="12"/>
        <v>0</v>
      </c>
      <c r="T94" s="112">
        <f t="shared" si="12"/>
        <v>0</v>
      </c>
      <c r="U94" s="112">
        <f t="shared" si="12"/>
        <v>0</v>
      </c>
      <c r="V94" s="112">
        <f t="shared" si="12"/>
        <v>0</v>
      </c>
      <c r="W94" s="112">
        <f t="shared" si="12"/>
        <v>0</v>
      </c>
      <c r="X94" s="112">
        <f t="shared" si="12"/>
        <v>0</v>
      </c>
      <c r="Y94" s="112">
        <f t="shared" si="12"/>
        <v>0</v>
      </c>
      <c r="Z94" s="112">
        <f t="shared" si="12"/>
        <v>0</v>
      </c>
      <c r="AC94"/>
    </row>
    <row r="95" spans="2:29" ht="32.25" customHeight="1">
      <c r="B95" s="124" t="s">
        <v>604</v>
      </c>
      <c r="C95" s="123"/>
      <c r="D95" s="122">
        <v>37</v>
      </c>
      <c r="E95" s="121" t="s">
        <v>728</v>
      </c>
      <c r="F95" s="112" t="str">
        <f t="shared" si="10"/>
        <v>DE1</v>
      </c>
      <c r="G95" s="112" t="str">
        <f t="shared" si="11"/>
        <v>Power plants Balakhani Power Plant (Minicipal waste incineration) TPP 2015 DE1</v>
      </c>
      <c r="H95" s="112">
        <v>2015</v>
      </c>
      <c r="I95" s="112">
        <v>25</v>
      </c>
      <c r="J95" s="112" t="str">
        <f>B95&amp;" TPP"</f>
        <v>Balakhani Power Plant (Minicipal waste incineration) TPP</v>
      </c>
      <c r="M95" s="112">
        <f t="shared" si="13"/>
        <v>0</v>
      </c>
      <c r="N95" s="112">
        <f t="shared" si="12"/>
        <v>37</v>
      </c>
      <c r="O95" s="112">
        <f t="shared" si="12"/>
        <v>37</v>
      </c>
      <c r="P95" s="112">
        <f t="shared" si="12"/>
        <v>37</v>
      </c>
      <c r="Q95" s="112">
        <f t="shared" si="12"/>
        <v>37</v>
      </c>
      <c r="R95" s="112">
        <f t="shared" si="12"/>
        <v>37</v>
      </c>
      <c r="S95" s="112">
        <f t="shared" si="12"/>
        <v>0</v>
      </c>
      <c r="T95" s="112">
        <f t="shared" si="12"/>
        <v>0</v>
      </c>
      <c r="U95" s="112">
        <f t="shared" si="12"/>
        <v>0</v>
      </c>
      <c r="V95" s="112">
        <f t="shared" si="12"/>
        <v>0</v>
      </c>
      <c r="W95" s="112">
        <f t="shared" si="12"/>
        <v>0</v>
      </c>
      <c r="X95" s="112">
        <f t="shared" si="12"/>
        <v>0</v>
      </c>
      <c r="Y95" s="112">
        <f t="shared" si="12"/>
        <v>0</v>
      </c>
      <c r="Z95" s="112">
        <f t="shared" si="12"/>
        <v>0</v>
      </c>
      <c r="AC95"/>
    </row>
    <row r="96" spans="2:29" ht="14">
      <c r="B96" s="124"/>
      <c r="C96" s="123"/>
      <c r="D96" s="122"/>
      <c r="E96" s="121"/>
      <c r="F96" s="112" t="str">
        <f t="shared" si="10"/>
        <v>DE</v>
      </c>
      <c r="G96" s="112" t="str">
        <f t="shared" si="11"/>
        <v/>
      </c>
      <c r="M96" s="112">
        <f t="shared" si="13"/>
        <v>0</v>
      </c>
      <c r="N96" s="112">
        <f t="shared" si="12"/>
        <v>0</v>
      </c>
      <c r="O96" s="112">
        <f t="shared" si="12"/>
        <v>0</v>
      </c>
      <c r="P96" s="112">
        <f t="shared" si="12"/>
        <v>0</v>
      </c>
      <c r="Q96" s="112">
        <f t="shared" si="12"/>
        <v>0</v>
      </c>
      <c r="R96" s="112">
        <f t="shared" si="12"/>
        <v>0</v>
      </c>
      <c r="S96" s="112">
        <f t="shared" si="12"/>
        <v>0</v>
      </c>
      <c r="T96" s="112">
        <f t="shared" si="12"/>
        <v>0</v>
      </c>
      <c r="U96" s="112">
        <f t="shared" si="12"/>
        <v>0</v>
      </c>
      <c r="V96" s="112">
        <f t="shared" si="12"/>
        <v>0</v>
      </c>
      <c r="W96" s="112">
        <f t="shared" si="12"/>
        <v>0</v>
      </c>
      <c r="X96" s="112">
        <f t="shared" si="12"/>
        <v>0</v>
      </c>
      <c r="Y96" s="112">
        <f t="shared" si="12"/>
        <v>0</v>
      </c>
      <c r="Z96" s="112">
        <f t="shared" si="12"/>
        <v>0</v>
      </c>
      <c r="AC96"/>
    </row>
    <row r="97" spans="2:29" ht="14">
      <c r="B97" s="125" t="s">
        <v>243</v>
      </c>
      <c r="C97" s="123"/>
      <c r="D97" s="122">
        <v>9.1999999999999993</v>
      </c>
      <c r="E97" s="121"/>
      <c r="F97" s="112" t="str">
        <f t="shared" si="10"/>
        <v>DE</v>
      </c>
      <c r="G97" s="112" t="str">
        <f t="shared" si="11"/>
        <v/>
      </c>
      <c r="M97" s="112">
        <f t="shared" si="13"/>
        <v>0</v>
      </c>
      <c r="N97" s="112">
        <f t="shared" si="12"/>
        <v>0</v>
      </c>
      <c r="O97" s="112">
        <f t="shared" si="12"/>
        <v>0</v>
      </c>
      <c r="P97" s="112">
        <f t="shared" si="12"/>
        <v>0</v>
      </c>
      <c r="Q97" s="112">
        <f t="shared" si="12"/>
        <v>0</v>
      </c>
      <c r="R97" s="112">
        <f t="shared" si="12"/>
        <v>0</v>
      </c>
      <c r="S97" s="112">
        <f t="shared" si="12"/>
        <v>0</v>
      </c>
      <c r="T97" s="112">
        <f t="shared" si="12"/>
        <v>0</v>
      </c>
      <c r="U97" s="112">
        <f t="shared" si="12"/>
        <v>0</v>
      </c>
      <c r="V97" s="112">
        <f t="shared" si="12"/>
        <v>0</v>
      </c>
      <c r="W97" s="112">
        <f t="shared" si="12"/>
        <v>0</v>
      </c>
      <c r="X97" s="112">
        <f t="shared" si="12"/>
        <v>0</v>
      </c>
      <c r="Y97" s="112">
        <f t="shared" si="12"/>
        <v>0</v>
      </c>
      <c r="Z97" s="112">
        <f t="shared" si="12"/>
        <v>0</v>
      </c>
      <c r="AC97"/>
    </row>
    <row r="98" spans="2:29" ht="14">
      <c r="B98" s="124" t="s">
        <v>242</v>
      </c>
      <c r="C98" s="123"/>
      <c r="D98" s="122">
        <v>9.1999999999999993</v>
      </c>
      <c r="E98" s="121"/>
      <c r="F98" s="112" t="str">
        <f t="shared" si="10"/>
        <v>DE</v>
      </c>
      <c r="G98" s="112" t="str">
        <f t="shared" si="11"/>
        <v/>
      </c>
      <c r="M98" s="112">
        <f t="shared" si="13"/>
        <v>0</v>
      </c>
      <c r="N98" s="112">
        <f t="shared" si="12"/>
        <v>0</v>
      </c>
      <c r="O98" s="112">
        <f t="shared" si="12"/>
        <v>0</v>
      </c>
      <c r="P98" s="112">
        <f t="shared" si="12"/>
        <v>0</v>
      </c>
      <c r="Q98" s="112">
        <f t="shared" si="12"/>
        <v>0</v>
      </c>
      <c r="R98" s="112">
        <f t="shared" si="12"/>
        <v>0</v>
      </c>
      <c r="S98" s="112">
        <f t="shared" si="12"/>
        <v>0</v>
      </c>
      <c r="T98" s="112">
        <f t="shared" si="12"/>
        <v>0</v>
      </c>
      <c r="U98" s="112">
        <f t="shared" si="12"/>
        <v>0</v>
      </c>
      <c r="V98" s="112">
        <f t="shared" si="12"/>
        <v>0</v>
      </c>
      <c r="W98" s="112">
        <f t="shared" si="12"/>
        <v>0</v>
      </c>
      <c r="X98" s="112">
        <f t="shared" si="12"/>
        <v>0</v>
      </c>
      <c r="Y98" s="112">
        <f t="shared" si="12"/>
        <v>0</v>
      </c>
      <c r="Z98" s="112">
        <f t="shared" si="12"/>
        <v>0</v>
      </c>
      <c r="AC98"/>
    </row>
    <row r="99" spans="2:29" ht="14">
      <c r="B99" s="124" t="s">
        <v>241</v>
      </c>
      <c r="C99" s="123"/>
      <c r="D99" s="122">
        <v>4.0999999999999996</v>
      </c>
      <c r="E99" s="121" t="s">
        <v>728</v>
      </c>
      <c r="F99" s="112" t="str">
        <f t="shared" si="10"/>
        <v>DE1</v>
      </c>
      <c r="G99" s="112" t="str">
        <f t="shared" si="11"/>
        <v>Power plants Other HPP 2010 DE1</v>
      </c>
      <c r="H99" s="112">
        <v>2010</v>
      </c>
      <c r="I99" s="112">
        <v>100</v>
      </c>
      <c r="J99" s="112" t="s">
        <v>323</v>
      </c>
      <c r="M99" s="112">
        <f t="shared" si="13"/>
        <v>4.0999999999999996</v>
      </c>
      <c r="N99" s="112">
        <f t="shared" si="12"/>
        <v>4.0999999999999996</v>
      </c>
      <c r="O99" s="112">
        <f t="shared" si="12"/>
        <v>4.0999999999999996</v>
      </c>
      <c r="P99" s="112">
        <f t="shared" si="12"/>
        <v>4.0999999999999996</v>
      </c>
      <c r="Q99" s="112">
        <f t="shared" si="12"/>
        <v>4.0999999999999996</v>
      </c>
      <c r="R99" s="112">
        <f t="shared" si="12"/>
        <v>4.0999999999999996</v>
      </c>
      <c r="S99" s="112">
        <f t="shared" si="12"/>
        <v>4.0999999999999996</v>
      </c>
      <c r="T99" s="112">
        <f t="shared" si="12"/>
        <v>4.0999999999999996</v>
      </c>
      <c r="U99" s="112">
        <f t="shared" si="12"/>
        <v>4.0999999999999996</v>
      </c>
      <c r="V99" s="112">
        <f t="shared" si="12"/>
        <v>4.0999999999999996</v>
      </c>
      <c r="W99" s="112">
        <f t="shared" si="12"/>
        <v>4.0999999999999996</v>
      </c>
      <c r="X99" s="112">
        <f t="shared" si="12"/>
        <v>4.0999999999999996</v>
      </c>
      <c r="Y99" s="112">
        <f t="shared" si="12"/>
        <v>4.0999999999999996</v>
      </c>
      <c r="Z99" s="112">
        <f t="shared" si="12"/>
        <v>4.0999999999999996</v>
      </c>
      <c r="AC99"/>
    </row>
    <row r="100" spans="2:29" ht="14">
      <c r="B100" s="124" t="s">
        <v>240</v>
      </c>
      <c r="C100" s="123"/>
      <c r="D100" s="122" t="s">
        <v>239</v>
      </c>
      <c r="E100" s="121" t="s">
        <v>728</v>
      </c>
      <c r="F100" s="112" t="str">
        <f t="shared" si="10"/>
        <v>DE1</v>
      </c>
      <c r="G100" s="112" t="str">
        <f t="shared" si="11"/>
        <v>Power plants Other HPP 2010 DE1</v>
      </c>
      <c r="H100" s="112">
        <v>2010</v>
      </c>
      <c r="I100" s="112">
        <v>100</v>
      </c>
      <c r="J100" s="112" t="s">
        <v>323</v>
      </c>
      <c r="M100" s="112" t="str">
        <f t="shared" si="13"/>
        <v>3.0</v>
      </c>
      <c r="N100" s="112" t="str">
        <f t="shared" si="12"/>
        <v>3.0</v>
      </c>
      <c r="O100" s="112" t="str">
        <f t="shared" si="12"/>
        <v>3.0</v>
      </c>
      <c r="P100" s="112" t="str">
        <f t="shared" si="12"/>
        <v>3.0</v>
      </c>
      <c r="Q100" s="112" t="str">
        <f t="shared" si="12"/>
        <v>3.0</v>
      </c>
      <c r="R100" s="112" t="str">
        <f t="shared" si="12"/>
        <v>3.0</v>
      </c>
      <c r="S100" s="112" t="str">
        <f t="shared" ref="N100:Z119" si="14">IF(($H100+$I100)&gt;S$8,IF($H100&lt;=S$8,$D100,0),0)</f>
        <v>3.0</v>
      </c>
      <c r="T100" s="112" t="str">
        <f t="shared" si="14"/>
        <v>3.0</v>
      </c>
      <c r="U100" s="112" t="str">
        <f t="shared" si="14"/>
        <v>3.0</v>
      </c>
      <c r="V100" s="112" t="str">
        <f t="shared" si="14"/>
        <v>3.0</v>
      </c>
      <c r="W100" s="112" t="str">
        <f t="shared" si="14"/>
        <v>3.0</v>
      </c>
      <c r="X100" s="112" t="str">
        <f t="shared" si="14"/>
        <v>3.0</v>
      </c>
      <c r="Y100" s="112" t="str">
        <f t="shared" si="14"/>
        <v>3.0</v>
      </c>
      <c r="Z100" s="112" t="str">
        <f t="shared" si="14"/>
        <v>3.0</v>
      </c>
      <c r="AC100"/>
    </row>
    <row r="101" spans="2:29" ht="14">
      <c r="B101" s="124" t="s">
        <v>218</v>
      </c>
      <c r="C101" s="123"/>
      <c r="D101" s="122">
        <v>1.3</v>
      </c>
      <c r="E101" s="121" t="s">
        <v>728</v>
      </c>
      <c r="F101" s="112" t="str">
        <f t="shared" si="10"/>
        <v>DE1</v>
      </c>
      <c r="G101" s="112" t="str">
        <f t="shared" si="11"/>
        <v>Power plants Other HPP 2010 DE1</v>
      </c>
      <c r="H101" s="112">
        <v>2010</v>
      </c>
      <c r="I101" s="112">
        <v>100</v>
      </c>
      <c r="J101" s="112" t="s">
        <v>323</v>
      </c>
      <c r="M101" s="112">
        <f t="shared" si="13"/>
        <v>1.3</v>
      </c>
      <c r="N101" s="112">
        <f t="shared" si="14"/>
        <v>1.3</v>
      </c>
      <c r="O101" s="112">
        <f t="shared" si="14"/>
        <v>1.3</v>
      </c>
      <c r="P101" s="112">
        <f t="shared" si="14"/>
        <v>1.3</v>
      </c>
      <c r="Q101" s="112">
        <f t="shared" si="14"/>
        <v>1.3</v>
      </c>
      <c r="R101" s="112">
        <f t="shared" si="14"/>
        <v>1.3</v>
      </c>
      <c r="S101" s="112">
        <f t="shared" si="14"/>
        <v>1.3</v>
      </c>
      <c r="T101" s="112">
        <f t="shared" si="14"/>
        <v>1.3</v>
      </c>
      <c r="U101" s="112">
        <f t="shared" si="14"/>
        <v>1.3</v>
      </c>
      <c r="V101" s="112">
        <f t="shared" si="14"/>
        <v>1.3</v>
      </c>
      <c r="W101" s="112">
        <f t="shared" si="14"/>
        <v>1.3</v>
      </c>
      <c r="X101" s="112">
        <f t="shared" si="14"/>
        <v>1.3</v>
      </c>
      <c r="Y101" s="112">
        <f t="shared" si="14"/>
        <v>1.3</v>
      </c>
      <c r="Z101" s="112">
        <f t="shared" si="14"/>
        <v>1.3</v>
      </c>
      <c r="AC101"/>
    </row>
    <row r="102" spans="2:29" ht="15" thickBot="1">
      <c r="B102" s="120" t="s">
        <v>238</v>
      </c>
      <c r="C102" s="119"/>
      <c r="D102" s="118">
        <v>0.8</v>
      </c>
      <c r="E102" s="117" t="s">
        <v>728</v>
      </c>
      <c r="F102" s="112" t="str">
        <f t="shared" si="10"/>
        <v>DE1</v>
      </c>
      <c r="G102" s="112" t="str">
        <f t="shared" si="11"/>
        <v>Power plants Other HPP 2010 DE1</v>
      </c>
      <c r="H102" s="112">
        <v>2010</v>
      </c>
      <c r="I102" s="112">
        <v>100</v>
      </c>
      <c r="J102" s="112" t="s">
        <v>323</v>
      </c>
      <c r="M102" s="112">
        <f t="shared" si="13"/>
        <v>0.8</v>
      </c>
      <c r="N102" s="112">
        <f t="shared" si="14"/>
        <v>0.8</v>
      </c>
      <c r="O102" s="112">
        <f t="shared" si="14"/>
        <v>0.8</v>
      </c>
      <c r="P102" s="112">
        <f t="shared" si="14"/>
        <v>0.8</v>
      </c>
      <c r="Q102" s="112">
        <f t="shared" si="14"/>
        <v>0.8</v>
      </c>
      <c r="R102" s="112">
        <f t="shared" si="14"/>
        <v>0.8</v>
      </c>
      <c r="S102" s="112">
        <f t="shared" si="14"/>
        <v>0.8</v>
      </c>
      <c r="T102" s="112">
        <f t="shared" si="14"/>
        <v>0.8</v>
      </c>
      <c r="U102" s="112">
        <f t="shared" si="14"/>
        <v>0.8</v>
      </c>
      <c r="V102" s="112">
        <f t="shared" si="14"/>
        <v>0.8</v>
      </c>
      <c r="W102" s="112">
        <f t="shared" si="14"/>
        <v>0.8</v>
      </c>
      <c r="X102" s="112">
        <f t="shared" si="14"/>
        <v>0.8</v>
      </c>
      <c r="Y102" s="112">
        <f t="shared" si="14"/>
        <v>0.8</v>
      </c>
      <c r="Z102" s="112">
        <f t="shared" si="14"/>
        <v>0.8</v>
      </c>
      <c r="AC102"/>
    </row>
    <row r="103" spans="2:29" ht="14">
      <c r="F103" s="112" t="str">
        <f t="shared" si="10"/>
        <v>DE</v>
      </c>
      <c r="G103" s="112" t="str">
        <f t="shared" si="11"/>
        <v/>
      </c>
      <c r="M103" s="112">
        <f t="shared" si="13"/>
        <v>0</v>
      </c>
      <c r="N103" s="112">
        <f t="shared" si="14"/>
        <v>0</v>
      </c>
      <c r="O103" s="112">
        <f t="shared" si="14"/>
        <v>0</v>
      </c>
      <c r="P103" s="112">
        <f t="shared" si="14"/>
        <v>0</v>
      </c>
      <c r="Q103" s="112">
        <f t="shared" si="14"/>
        <v>0</v>
      </c>
      <c r="R103" s="112">
        <f t="shared" si="14"/>
        <v>0</v>
      </c>
      <c r="S103" s="112">
        <f t="shared" si="14"/>
        <v>0</v>
      </c>
      <c r="T103" s="112">
        <f t="shared" si="14"/>
        <v>0</v>
      </c>
      <c r="U103" s="112">
        <f t="shared" si="14"/>
        <v>0</v>
      </c>
      <c r="V103" s="112">
        <f t="shared" si="14"/>
        <v>0</v>
      </c>
      <c r="W103" s="112">
        <f t="shared" si="14"/>
        <v>0</v>
      </c>
      <c r="X103" s="112">
        <f t="shared" si="14"/>
        <v>0</v>
      </c>
      <c r="Y103" s="112">
        <f t="shared" si="14"/>
        <v>0</v>
      </c>
      <c r="Z103" s="112">
        <f t="shared" si="14"/>
        <v>0</v>
      </c>
      <c r="AC103"/>
    </row>
    <row r="104" spans="2:29" ht="15" thickBot="1">
      <c r="F104" s="112" t="str">
        <f t="shared" si="10"/>
        <v>DE</v>
      </c>
      <c r="G104" s="112" t="str">
        <f t="shared" si="11"/>
        <v/>
      </c>
      <c r="M104" s="112">
        <f t="shared" si="13"/>
        <v>0</v>
      </c>
      <c r="N104" s="112">
        <f t="shared" si="14"/>
        <v>0</v>
      </c>
      <c r="O104" s="112">
        <f t="shared" si="14"/>
        <v>0</v>
      </c>
      <c r="P104" s="112">
        <f t="shared" si="14"/>
        <v>0</v>
      </c>
      <c r="Q104" s="112">
        <f t="shared" si="14"/>
        <v>0</v>
      </c>
      <c r="R104" s="112">
        <f t="shared" si="14"/>
        <v>0</v>
      </c>
      <c r="S104" s="112">
        <f t="shared" si="14"/>
        <v>0</v>
      </c>
      <c r="T104" s="112">
        <f t="shared" si="14"/>
        <v>0</v>
      </c>
      <c r="U104" s="112">
        <f t="shared" si="14"/>
        <v>0</v>
      </c>
      <c r="V104" s="112">
        <f t="shared" si="14"/>
        <v>0</v>
      </c>
      <c r="W104" s="112">
        <f t="shared" si="14"/>
        <v>0</v>
      </c>
      <c r="X104" s="112">
        <f t="shared" si="14"/>
        <v>0</v>
      </c>
      <c r="Y104" s="112">
        <f t="shared" si="14"/>
        <v>0</v>
      </c>
      <c r="Z104" s="112">
        <f t="shared" si="14"/>
        <v>0</v>
      </c>
      <c r="AC104"/>
    </row>
    <row r="105" spans="2:29" ht="18" thickBot="1">
      <c r="B105" s="137" t="s">
        <v>233</v>
      </c>
      <c r="F105" s="112" t="str">
        <f t="shared" si="10"/>
        <v>DE</v>
      </c>
      <c r="G105" s="112" t="str">
        <f t="shared" si="11"/>
        <v/>
      </c>
      <c r="M105" s="112">
        <f t="shared" si="13"/>
        <v>0</v>
      </c>
      <c r="N105" s="112">
        <f t="shared" si="14"/>
        <v>0</v>
      </c>
      <c r="O105" s="112">
        <f t="shared" si="14"/>
        <v>0</v>
      </c>
      <c r="P105" s="112">
        <f t="shared" si="14"/>
        <v>0</v>
      </c>
      <c r="Q105" s="112">
        <f t="shared" si="14"/>
        <v>0</v>
      </c>
      <c r="R105" s="112">
        <f t="shared" si="14"/>
        <v>0</v>
      </c>
      <c r="S105" s="112">
        <f t="shared" si="14"/>
        <v>0</v>
      </c>
      <c r="T105" s="112">
        <f t="shared" si="14"/>
        <v>0</v>
      </c>
      <c r="U105" s="112">
        <f t="shared" si="14"/>
        <v>0</v>
      </c>
      <c r="V105" s="112">
        <f t="shared" si="14"/>
        <v>0</v>
      </c>
      <c r="W105" s="112">
        <f t="shared" si="14"/>
        <v>0</v>
      </c>
      <c r="X105" s="112">
        <f t="shared" si="14"/>
        <v>0</v>
      </c>
      <c r="Y105" s="112">
        <f t="shared" si="14"/>
        <v>0</v>
      </c>
      <c r="Z105" s="112">
        <f t="shared" si="14"/>
        <v>0</v>
      </c>
      <c r="AC105"/>
    </row>
    <row r="106" spans="2:29" ht="29" thickBot="1">
      <c r="B106" s="136" t="s">
        <v>237</v>
      </c>
      <c r="C106" s="135" t="s">
        <v>236</v>
      </c>
      <c r="D106" s="134" t="s">
        <v>235</v>
      </c>
      <c r="E106" s="133" t="s">
        <v>234</v>
      </c>
      <c r="F106" s="112" t="str">
        <f t="shared" si="10"/>
        <v xml:space="preserve">DE </v>
      </c>
      <c r="G106" s="112" t="str">
        <f t="shared" si="11"/>
        <v/>
      </c>
      <c r="M106" s="112">
        <f t="shared" si="13"/>
        <v>0</v>
      </c>
      <c r="N106" s="112">
        <f t="shared" si="14"/>
        <v>0</v>
      </c>
      <c r="O106" s="112">
        <f t="shared" si="14"/>
        <v>0</v>
      </c>
      <c r="P106" s="112">
        <f t="shared" si="14"/>
        <v>0</v>
      </c>
      <c r="Q106" s="112">
        <f t="shared" si="14"/>
        <v>0</v>
      </c>
      <c r="R106" s="112">
        <f t="shared" si="14"/>
        <v>0</v>
      </c>
      <c r="S106" s="112">
        <f t="shared" si="14"/>
        <v>0</v>
      </c>
      <c r="T106" s="112">
        <f t="shared" si="14"/>
        <v>0</v>
      </c>
      <c r="U106" s="112">
        <f t="shared" si="14"/>
        <v>0</v>
      </c>
      <c r="V106" s="112">
        <f t="shared" si="14"/>
        <v>0</v>
      </c>
      <c r="W106" s="112">
        <f t="shared" si="14"/>
        <v>0</v>
      </c>
      <c r="X106" s="112">
        <f t="shared" si="14"/>
        <v>0</v>
      </c>
      <c r="Y106" s="112">
        <f t="shared" si="14"/>
        <v>0</v>
      </c>
      <c r="Z106" s="112">
        <f t="shared" si="14"/>
        <v>0</v>
      </c>
      <c r="AC106"/>
    </row>
    <row r="107" spans="2:29" ht="14">
      <c r="B107" s="132" t="s">
        <v>233</v>
      </c>
      <c r="C107" s="131"/>
      <c r="D107" s="130">
        <v>16.899999999999999</v>
      </c>
      <c r="E107" s="129"/>
      <c r="F107" s="112" t="str">
        <f t="shared" si="10"/>
        <v>DE</v>
      </c>
      <c r="G107" s="112" t="str">
        <f t="shared" si="11"/>
        <v/>
      </c>
      <c r="M107" s="112">
        <f t="shared" si="13"/>
        <v>0</v>
      </c>
      <c r="N107" s="112">
        <f t="shared" si="14"/>
        <v>0</v>
      </c>
      <c r="O107" s="112">
        <f t="shared" si="14"/>
        <v>0</v>
      </c>
      <c r="P107" s="112">
        <f t="shared" si="14"/>
        <v>0</v>
      </c>
      <c r="Q107" s="112">
        <f t="shared" si="14"/>
        <v>0</v>
      </c>
      <c r="R107" s="112">
        <f t="shared" si="14"/>
        <v>0</v>
      </c>
      <c r="S107" s="112">
        <f t="shared" si="14"/>
        <v>0</v>
      </c>
      <c r="T107" s="112">
        <f t="shared" si="14"/>
        <v>0</v>
      </c>
      <c r="U107" s="112">
        <f t="shared" si="14"/>
        <v>0</v>
      </c>
      <c r="V107" s="112">
        <f t="shared" si="14"/>
        <v>0</v>
      </c>
      <c r="W107" s="112">
        <f t="shared" si="14"/>
        <v>0</v>
      </c>
      <c r="X107" s="112">
        <f t="shared" si="14"/>
        <v>0</v>
      </c>
      <c r="Y107" s="112">
        <f t="shared" si="14"/>
        <v>0</v>
      </c>
      <c r="Z107" s="112">
        <f t="shared" si="14"/>
        <v>0</v>
      </c>
      <c r="AC107"/>
    </row>
    <row r="108" spans="2:29" ht="14">
      <c r="B108" s="124" t="s">
        <v>232</v>
      </c>
      <c r="C108" s="123"/>
      <c r="D108" s="122"/>
      <c r="E108" s="121"/>
      <c r="F108" s="112" t="str">
        <f t="shared" si="10"/>
        <v>DE</v>
      </c>
      <c r="G108" s="112" t="str">
        <f t="shared" si="11"/>
        <v/>
      </c>
      <c r="M108" s="112">
        <f t="shared" si="13"/>
        <v>0</v>
      </c>
      <c r="N108" s="112">
        <f t="shared" si="14"/>
        <v>0</v>
      </c>
      <c r="O108" s="112">
        <f t="shared" si="14"/>
        <v>0</v>
      </c>
      <c r="P108" s="112">
        <f t="shared" si="14"/>
        <v>0</v>
      </c>
      <c r="Q108" s="112">
        <f t="shared" si="14"/>
        <v>0</v>
      </c>
      <c r="R108" s="112">
        <f t="shared" si="14"/>
        <v>0</v>
      </c>
      <c r="S108" s="112">
        <f t="shared" si="14"/>
        <v>0</v>
      </c>
      <c r="T108" s="112">
        <f t="shared" si="14"/>
        <v>0</v>
      </c>
      <c r="U108" s="112">
        <f t="shared" si="14"/>
        <v>0</v>
      </c>
      <c r="V108" s="112">
        <f t="shared" si="14"/>
        <v>0</v>
      </c>
      <c r="W108" s="112">
        <f t="shared" si="14"/>
        <v>0</v>
      </c>
      <c r="X108" s="112">
        <f t="shared" si="14"/>
        <v>0</v>
      </c>
      <c r="Y108" s="112">
        <f t="shared" si="14"/>
        <v>0</v>
      </c>
      <c r="Z108" s="112">
        <f t="shared" si="14"/>
        <v>0</v>
      </c>
      <c r="AC108"/>
    </row>
    <row r="109" spans="2:29" ht="14">
      <c r="B109" s="128" t="s">
        <v>231</v>
      </c>
      <c r="C109" s="123"/>
      <c r="D109" s="122">
        <v>13</v>
      </c>
      <c r="E109" s="121"/>
      <c r="F109" s="112" t="str">
        <f t="shared" si="10"/>
        <v>DE</v>
      </c>
      <c r="G109" s="112" t="str">
        <f t="shared" si="11"/>
        <v/>
      </c>
      <c r="M109" s="112">
        <f t="shared" si="13"/>
        <v>0</v>
      </c>
      <c r="N109" s="112">
        <f t="shared" si="14"/>
        <v>0</v>
      </c>
      <c r="O109" s="112">
        <f t="shared" si="14"/>
        <v>0</v>
      </c>
      <c r="P109" s="112">
        <f t="shared" si="14"/>
        <v>0</v>
      </c>
      <c r="Q109" s="112">
        <f t="shared" si="14"/>
        <v>0</v>
      </c>
      <c r="R109" s="112">
        <f t="shared" si="14"/>
        <v>0</v>
      </c>
      <c r="S109" s="112">
        <f t="shared" si="14"/>
        <v>0</v>
      </c>
      <c r="T109" s="112">
        <f t="shared" si="14"/>
        <v>0</v>
      </c>
      <c r="U109" s="112">
        <f t="shared" si="14"/>
        <v>0</v>
      </c>
      <c r="V109" s="112">
        <f t="shared" si="14"/>
        <v>0</v>
      </c>
      <c r="W109" s="112">
        <f t="shared" si="14"/>
        <v>0</v>
      </c>
      <c r="X109" s="112">
        <f t="shared" si="14"/>
        <v>0</v>
      </c>
      <c r="Y109" s="112">
        <f t="shared" si="14"/>
        <v>0</v>
      </c>
      <c r="Z109" s="112">
        <f t="shared" si="14"/>
        <v>0</v>
      </c>
      <c r="AC109"/>
    </row>
    <row r="110" spans="2:29" ht="14">
      <c r="B110" s="124" t="s">
        <v>219</v>
      </c>
      <c r="C110" s="123"/>
      <c r="D110" s="122"/>
      <c r="E110" s="121"/>
      <c r="F110" s="112" t="str">
        <f t="shared" si="10"/>
        <v>DE</v>
      </c>
      <c r="G110" s="112" t="str">
        <f t="shared" si="11"/>
        <v/>
      </c>
      <c r="M110" s="112">
        <f t="shared" si="13"/>
        <v>0</v>
      </c>
      <c r="N110" s="112">
        <f t="shared" si="14"/>
        <v>0</v>
      </c>
      <c r="O110" s="112">
        <f t="shared" si="14"/>
        <v>0</v>
      </c>
      <c r="P110" s="112">
        <f t="shared" si="14"/>
        <v>0</v>
      </c>
      <c r="Q110" s="112">
        <f t="shared" si="14"/>
        <v>0</v>
      </c>
      <c r="R110" s="112">
        <f t="shared" si="14"/>
        <v>0</v>
      </c>
      <c r="S110" s="112">
        <f t="shared" si="14"/>
        <v>0</v>
      </c>
      <c r="T110" s="112">
        <f t="shared" si="14"/>
        <v>0</v>
      </c>
      <c r="U110" s="112">
        <f t="shared" si="14"/>
        <v>0</v>
      </c>
      <c r="V110" s="112">
        <f t="shared" si="14"/>
        <v>0</v>
      </c>
      <c r="W110" s="112">
        <f t="shared" si="14"/>
        <v>0</v>
      </c>
      <c r="X110" s="112">
        <f t="shared" si="14"/>
        <v>0</v>
      </c>
      <c r="Y110" s="112">
        <f t="shared" si="14"/>
        <v>0</v>
      </c>
      <c r="Z110" s="112">
        <f t="shared" si="14"/>
        <v>0</v>
      </c>
      <c r="AC110"/>
    </row>
    <row r="111" spans="2:29" ht="14">
      <c r="B111" s="124" t="s">
        <v>230</v>
      </c>
      <c r="C111" s="123"/>
      <c r="D111" s="122">
        <v>2.9</v>
      </c>
      <c r="E111" s="121" t="s">
        <v>728</v>
      </c>
      <c r="F111" s="112" t="str">
        <f t="shared" si="10"/>
        <v>DE1</v>
      </c>
      <c r="G111" s="112" t="str">
        <f t="shared" si="11"/>
        <v>Power plants Solar SPP 2015 DE1</v>
      </c>
      <c r="H111" s="112">
        <v>2015</v>
      </c>
      <c r="I111" s="112">
        <v>30</v>
      </c>
      <c r="J111" s="112" t="s">
        <v>580</v>
      </c>
      <c r="M111" s="112">
        <f t="shared" si="13"/>
        <v>0</v>
      </c>
      <c r="N111" s="112">
        <f t="shared" si="14"/>
        <v>2.9</v>
      </c>
      <c r="O111" s="112">
        <f t="shared" si="14"/>
        <v>2.9</v>
      </c>
      <c r="P111" s="112">
        <f t="shared" si="14"/>
        <v>2.9</v>
      </c>
      <c r="Q111" s="112">
        <f t="shared" si="14"/>
        <v>2.9</v>
      </c>
      <c r="R111" s="112">
        <f t="shared" si="14"/>
        <v>2.9</v>
      </c>
      <c r="S111" s="112">
        <f t="shared" si="14"/>
        <v>2.9</v>
      </c>
      <c r="T111" s="112">
        <f t="shared" si="14"/>
        <v>0</v>
      </c>
      <c r="U111" s="112">
        <f t="shared" si="14"/>
        <v>0</v>
      </c>
      <c r="V111" s="112">
        <f t="shared" si="14"/>
        <v>0</v>
      </c>
      <c r="W111" s="112">
        <f t="shared" si="14"/>
        <v>0</v>
      </c>
      <c r="X111" s="112">
        <f t="shared" si="14"/>
        <v>0</v>
      </c>
      <c r="Y111" s="112">
        <f t="shared" si="14"/>
        <v>0</v>
      </c>
      <c r="Z111" s="112">
        <f t="shared" si="14"/>
        <v>0</v>
      </c>
      <c r="AC111"/>
    </row>
    <row r="112" spans="2:29" ht="14">
      <c r="B112" s="124" t="s">
        <v>229</v>
      </c>
      <c r="C112" s="123"/>
      <c r="D112" s="122">
        <v>2.8</v>
      </c>
      <c r="E112" s="121" t="s">
        <v>728</v>
      </c>
      <c r="F112" s="112" t="str">
        <f t="shared" si="10"/>
        <v>DE1</v>
      </c>
      <c r="G112" s="112" t="str">
        <f t="shared" si="11"/>
        <v>Power plants Solar SPP 2015 DE1</v>
      </c>
      <c r="H112" s="112">
        <v>2015</v>
      </c>
      <c r="I112" s="112">
        <v>30</v>
      </c>
      <c r="J112" s="112" t="s">
        <v>580</v>
      </c>
      <c r="M112" s="112">
        <f t="shared" si="13"/>
        <v>0</v>
      </c>
      <c r="N112" s="112">
        <f t="shared" si="14"/>
        <v>2.8</v>
      </c>
      <c r="O112" s="112">
        <f t="shared" si="14"/>
        <v>2.8</v>
      </c>
      <c r="P112" s="112">
        <f t="shared" si="14"/>
        <v>2.8</v>
      </c>
      <c r="Q112" s="112">
        <f t="shared" si="14"/>
        <v>2.8</v>
      </c>
      <c r="R112" s="112">
        <f t="shared" si="14"/>
        <v>2.8</v>
      </c>
      <c r="S112" s="112">
        <f t="shared" si="14"/>
        <v>2.8</v>
      </c>
      <c r="T112" s="112">
        <f t="shared" si="14"/>
        <v>0</v>
      </c>
      <c r="U112" s="112">
        <f t="shared" si="14"/>
        <v>0</v>
      </c>
      <c r="V112" s="112">
        <f t="shared" si="14"/>
        <v>0</v>
      </c>
      <c r="W112" s="112">
        <f t="shared" si="14"/>
        <v>0</v>
      </c>
      <c r="X112" s="112">
        <f t="shared" si="14"/>
        <v>0</v>
      </c>
      <c r="Y112" s="112">
        <f t="shared" si="14"/>
        <v>0</v>
      </c>
      <c r="Z112" s="112">
        <f t="shared" si="14"/>
        <v>0</v>
      </c>
      <c r="AC112"/>
    </row>
    <row r="113" spans="2:29" ht="14">
      <c r="B113" s="124" t="s">
        <v>228</v>
      </c>
      <c r="C113" s="123"/>
      <c r="D113" s="122">
        <v>2.1</v>
      </c>
      <c r="E113" s="121" t="s">
        <v>728</v>
      </c>
      <c r="F113" s="112" t="str">
        <f t="shared" si="10"/>
        <v>DE1</v>
      </c>
      <c r="G113" s="112" t="str">
        <f t="shared" si="11"/>
        <v>Power plants Solar SPP 2015 DE1</v>
      </c>
      <c r="H113" s="112">
        <v>2015</v>
      </c>
      <c r="I113" s="112">
        <v>30</v>
      </c>
      <c r="J113" s="112" t="s">
        <v>580</v>
      </c>
      <c r="M113" s="112">
        <f t="shared" si="13"/>
        <v>0</v>
      </c>
      <c r="N113" s="112">
        <f t="shared" si="14"/>
        <v>2.1</v>
      </c>
      <c r="O113" s="112">
        <f t="shared" si="14"/>
        <v>2.1</v>
      </c>
      <c r="P113" s="112">
        <f t="shared" si="14"/>
        <v>2.1</v>
      </c>
      <c r="Q113" s="112">
        <f t="shared" si="14"/>
        <v>2.1</v>
      </c>
      <c r="R113" s="112">
        <f t="shared" si="14"/>
        <v>2.1</v>
      </c>
      <c r="S113" s="112">
        <f t="shared" si="14"/>
        <v>2.1</v>
      </c>
      <c r="T113" s="112">
        <f t="shared" si="14"/>
        <v>0</v>
      </c>
      <c r="U113" s="112">
        <f t="shared" si="14"/>
        <v>0</v>
      </c>
      <c r="V113" s="112">
        <f t="shared" si="14"/>
        <v>0</v>
      </c>
      <c r="W113" s="112">
        <f t="shared" si="14"/>
        <v>0</v>
      </c>
      <c r="X113" s="112">
        <f t="shared" si="14"/>
        <v>0</v>
      </c>
      <c r="Y113" s="112">
        <f t="shared" si="14"/>
        <v>0</v>
      </c>
      <c r="Z113" s="112">
        <f t="shared" si="14"/>
        <v>0</v>
      </c>
      <c r="AC113"/>
    </row>
    <row r="114" spans="2:29" ht="14">
      <c r="B114" s="124" t="s">
        <v>227</v>
      </c>
      <c r="C114" s="123"/>
      <c r="D114" s="122">
        <v>1.9</v>
      </c>
      <c r="E114" s="121" t="s">
        <v>728</v>
      </c>
      <c r="F114" s="112" t="str">
        <f t="shared" si="10"/>
        <v>DE1</v>
      </c>
      <c r="G114" s="112" t="str">
        <f t="shared" si="11"/>
        <v>Power plants Solar SPP 2015 DE1</v>
      </c>
      <c r="H114" s="112">
        <v>2015</v>
      </c>
      <c r="I114" s="112">
        <v>30</v>
      </c>
      <c r="J114" s="112" t="s">
        <v>580</v>
      </c>
      <c r="M114" s="112">
        <f t="shared" si="13"/>
        <v>0</v>
      </c>
      <c r="N114" s="112">
        <f t="shared" si="14"/>
        <v>1.9</v>
      </c>
      <c r="O114" s="112">
        <f t="shared" si="14"/>
        <v>1.9</v>
      </c>
      <c r="P114" s="112">
        <f t="shared" si="14"/>
        <v>1.9</v>
      </c>
      <c r="Q114" s="112">
        <f t="shared" si="14"/>
        <v>1.9</v>
      </c>
      <c r="R114" s="112">
        <f t="shared" si="14"/>
        <v>1.9</v>
      </c>
      <c r="S114" s="112">
        <f t="shared" si="14"/>
        <v>1.9</v>
      </c>
      <c r="T114" s="112">
        <f t="shared" si="14"/>
        <v>0</v>
      </c>
      <c r="U114" s="112">
        <f t="shared" si="14"/>
        <v>0</v>
      </c>
      <c r="V114" s="112">
        <f t="shared" si="14"/>
        <v>0</v>
      </c>
      <c r="W114" s="112">
        <f t="shared" si="14"/>
        <v>0</v>
      </c>
      <c r="X114" s="112">
        <f t="shared" si="14"/>
        <v>0</v>
      </c>
      <c r="Y114" s="112">
        <f t="shared" si="14"/>
        <v>0</v>
      </c>
      <c r="Z114" s="112">
        <f t="shared" si="14"/>
        <v>0</v>
      </c>
      <c r="AC114"/>
    </row>
    <row r="115" spans="2:29" ht="14">
      <c r="B115" s="124" t="s">
        <v>226</v>
      </c>
      <c r="C115" s="123"/>
      <c r="D115" s="122">
        <v>1.6</v>
      </c>
      <c r="E115" s="121" t="s">
        <v>728</v>
      </c>
      <c r="F115" s="112" t="str">
        <f t="shared" si="10"/>
        <v>DE1</v>
      </c>
      <c r="G115" s="112" t="str">
        <f t="shared" si="11"/>
        <v>Power plants Solar SPP 2015 DE1</v>
      </c>
      <c r="H115" s="112">
        <v>2015</v>
      </c>
      <c r="I115" s="112">
        <v>30</v>
      </c>
      <c r="J115" s="112" t="s">
        <v>580</v>
      </c>
      <c r="M115" s="112">
        <f t="shared" si="13"/>
        <v>0</v>
      </c>
      <c r="N115" s="112">
        <f t="shared" si="14"/>
        <v>1.6</v>
      </c>
      <c r="O115" s="112">
        <f t="shared" si="14"/>
        <v>1.6</v>
      </c>
      <c r="P115" s="112">
        <f t="shared" si="14"/>
        <v>1.6</v>
      </c>
      <c r="Q115" s="112">
        <f t="shared" si="14"/>
        <v>1.6</v>
      </c>
      <c r="R115" s="112">
        <f t="shared" si="14"/>
        <v>1.6</v>
      </c>
      <c r="S115" s="112">
        <f t="shared" si="14"/>
        <v>1.6</v>
      </c>
      <c r="T115" s="112">
        <f t="shared" si="14"/>
        <v>0</v>
      </c>
      <c r="U115" s="112">
        <f t="shared" si="14"/>
        <v>0</v>
      </c>
      <c r="V115" s="112">
        <f t="shared" si="14"/>
        <v>0</v>
      </c>
      <c r="W115" s="112">
        <f t="shared" si="14"/>
        <v>0</v>
      </c>
      <c r="X115" s="112">
        <f t="shared" si="14"/>
        <v>0</v>
      </c>
      <c r="Y115" s="112">
        <f t="shared" si="14"/>
        <v>0</v>
      </c>
      <c r="Z115" s="112">
        <f t="shared" si="14"/>
        <v>0</v>
      </c>
      <c r="AC115"/>
    </row>
    <row r="116" spans="2:29" ht="14">
      <c r="B116" s="124" t="s">
        <v>225</v>
      </c>
      <c r="C116" s="123"/>
      <c r="D116" s="122">
        <v>1.1000000000000001</v>
      </c>
      <c r="E116" s="121" t="s">
        <v>728</v>
      </c>
      <c r="F116" s="112" t="str">
        <f t="shared" si="10"/>
        <v>DE1</v>
      </c>
      <c r="G116" s="112" t="str">
        <f t="shared" si="11"/>
        <v>Power plants Solar SPP 2015 DE1</v>
      </c>
      <c r="H116" s="112">
        <v>2015</v>
      </c>
      <c r="I116" s="112">
        <v>30</v>
      </c>
      <c r="J116" s="112" t="s">
        <v>580</v>
      </c>
      <c r="M116" s="112">
        <f t="shared" si="13"/>
        <v>0</v>
      </c>
      <c r="N116" s="112">
        <f t="shared" si="14"/>
        <v>1.1000000000000001</v>
      </c>
      <c r="O116" s="112">
        <f t="shared" si="14"/>
        <v>1.1000000000000001</v>
      </c>
      <c r="P116" s="112">
        <f t="shared" si="14"/>
        <v>1.1000000000000001</v>
      </c>
      <c r="Q116" s="112">
        <f t="shared" si="14"/>
        <v>1.1000000000000001</v>
      </c>
      <c r="R116" s="112">
        <f t="shared" si="14"/>
        <v>1.1000000000000001</v>
      </c>
      <c r="S116" s="112">
        <f t="shared" si="14"/>
        <v>1.1000000000000001</v>
      </c>
      <c r="T116" s="112">
        <f t="shared" si="14"/>
        <v>0</v>
      </c>
      <c r="U116" s="112">
        <f t="shared" si="14"/>
        <v>0</v>
      </c>
      <c r="V116" s="112">
        <f t="shared" si="14"/>
        <v>0</v>
      </c>
      <c r="W116" s="112">
        <f t="shared" si="14"/>
        <v>0</v>
      </c>
      <c r="X116" s="112">
        <f t="shared" si="14"/>
        <v>0</v>
      </c>
      <c r="Y116" s="112">
        <f t="shared" si="14"/>
        <v>0</v>
      </c>
      <c r="Z116" s="112">
        <f t="shared" si="14"/>
        <v>0</v>
      </c>
      <c r="AC116"/>
    </row>
    <row r="117" spans="2:29" ht="14">
      <c r="B117" s="124" t="s">
        <v>605</v>
      </c>
      <c r="C117" s="123"/>
      <c r="D117" s="122">
        <v>0.6</v>
      </c>
      <c r="E117" s="121" t="s">
        <v>728</v>
      </c>
      <c r="F117" s="112" t="str">
        <f t="shared" si="10"/>
        <v>DE1</v>
      </c>
      <c r="G117" s="112" t="str">
        <f t="shared" si="11"/>
        <v>Power plants Solar SPP 2015 DE1</v>
      </c>
      <c r="H117" s="112">
        <v>2015</v>
      </c>
      <c r="I117" s="112">
        <v>30</v>
      </c>
      <c r="J117" s="112" t="s">
        <v>580</v>
      </c>
      <c r="M117" s="112">
        <f t="shared" si="13"/>
        <v>0</v>
      </c>
      <c r="N117" s="112">
        <f t="shared" si="14"/>
        <v>0.6</v>
      </c>
      <c r="O117" s="112">
        <f t="shared" si="14"/>
        <v>0.6</v>
      </c>
      <c r="P117" s="112">
        <f t="shared" si="14"/>
        <v>0.6</v>
      </c>
      <c r="Q117" s="112">
        <f t="shared" si="14"/>
        <v>0.6</v>
      </c>
      <c r="R117" s="112">
        <f t="shared" si="14"/>
        <v>0.6</v>
      </c>
      <c r="S117" s="112">
        <f t="shared" si="14"/>
        <v>0.6</v>
      </c>
      <c r="T117" s="112">
        <f t="shared" si="14"/>
        <v>0</v>
      </c>
      <c r="U117" s="112">
        <f t="shared" si="14"/>
        <v>0</v>
      </c>
      <c r="V117" s="112">
        <f t="shared" si="14"/>
        <v>0</v>
      </c>
      <c r="W117" s="112">
        <f t="shared" si="14"/>
        <v>0</v>
      </c>
      <c r="X117" s="112">
        <f t="shared" si="14"/>
        <v>0</v>
      </c>
      <c r="Y117" s="112">
        <f t="shared" si="14"/>
        <v>0</v>
      </c>
      <c r="Z117" s="112">
        <f t="shared" si="14"/>
        <v>0</v>
      </c>
      <c r="AC117"/>
    </row>
    <row r="118" spans="2:29" ht="14">
      <c r="B118" s="124"/>
      <c r="C118" s="123"/>
      <c r="D118" s="122"/>
      <c r="E118" s="121"/>
      <c r="F118" s="112" t="str">
        <f t="shared" si="10"/>
        <v>DE</v>
      </c>
      <c r="G118" s="112" t="str">
        <f t="shared" si="11"/>
        <v/>
      </c>
      <c r="M118" s="112">
        <f t="shared" si="13"/>
        <v>0</v>
      </c>
      <c r="N118" s="112">
        <f t="shared" si="14"/>
        <v>0</v>
      </c>
      <c r="O118" s="112">
        <f t="shared" si="14"/>
        <v>0</v>
      </c>
      <c r="P118" s="112">
        <f t="shared" si="14"/>
        <v>0</v>
      </c>
      <c r="Q118" s="112">
        <f t="shared" si="14"/>
        <v>0</v>
      </c>
      <c r="R118" s="112">
        <f t="shared" si="14"/>
        <v>0</v>
      </c>
      <c r="S118" s="112">
        <f t="shared" si="14"/>
        <v>0</v>
      </c>
      <c r="T118" s="112">
        <f t="shared" si="14"/>
        <v>0</v>
      </c>
      <c r="U118" s="112">
        <f t="shared" si="14"/>
        <v>0</v>
      </c>
      <c r="V118" s="112">
        <f t="shared" si="14"/>
        <v>0</v>
      </c>
      <c r="W118" s="112">
        <f t="shared" si="14"/>
        <v>0</v>
      </c>
      <c r="X118" s="112">
        <f t="shared" si="14"/>
        <v>0</v>
      </c>
      <c r="Y118" s="112">
        <f t="shared" si="14"/>
        <v>0</v>
      </c>
      <c r="Z118" s="112">
        <f t="shared" si="14"/>
        <v>0</v>
      </c>
      <c r="AC118"/>
    </row>
    <row r="119" spans="2:29" ht="14">
      <c r="B119" s="127" t="s">
        <v>224</v>
      </c>
      <c r="C119" s="123"/>
      <c r="D119" s="122">
        <v>8</v>
      </c>
      <c r="E119" s="121"/>
      <c r="F119" s="112" t="str">
        <f t="shared" si="10"/>
        <v>DE</v>
      </c>
      <c r="G119" s="112" t="str">
        <f t="shared" si="11"/>
        <v/>
      </c>
      <c r="M119" s="112">
        <f t="shared" si="13"/>
        <v>0</v>
      </c>
      <c r="N119" s="112">
        <f t="shared" si="14"/>
        <v>0</v>
      </c>
      <c r="O119" s="112">
        <f t="shared" si="14"/>
        <v>0</v>
      </c>
      <c r="P119" s="112">
        <f t="shared" si="14"/>
        <v>0</v>
      </c>
      <c r="Q119" s="112">
        <f t="shared" si="14"/>
        <v>0</v>
      </c>
      <c r="R119" s="112">
        <f t="shared" si="14"/>
        <v>0</v>
      </c>
      <c r="S119" s="112">
        <f t="shared" si="14"/>
        <v>0</v>
      </c>
      <c r="T119" s="112">
        <f t="shared" si="14"/>
        <v>0</v>
      </c>
      <c r="U119" s="112">
        <f t="shared" si="14"/>
        <v>0</v>
      </c>
      <c r="V119" s="112">
        <f t="shared" si="14"/>
        <v>0</v>
      </c>
      <c r="W119" s="112">
        <f t="shared" si="14"/>
        <v>0</v>
      </c>
      <c r="X119" s="112">
        <f t="shared" si="14"/>
        <v>0</v>
      </c>
      <c r="Y119" s="112">
        <f t="shared" si="14"/>
        <v>0</v>
      </c>
      <c r="Z119" s="112">
        <f t="shared" si="14"/>
        <v>0</v>
      </c>
      <c r="AC119"/>
    </row>
    <row r="120" spans="2:29" ht="14">
      <c r="B120" s="124" t="s">
        <v>219</v>
      </c>
      <c r="C120" s="123"/>
      <c r="D120" s="122"/>
      <c r="E120" s="121"/>
      <c r="F120" s="112" t="str">
        <f t="shared" si="10"/>
        <v>DE</v>
      </c>
      <c r="G120" s="112" t="str">
        <f t="shared" si="11"/>
        <v/>
      </c>
      <c r="M120" s="112">
        <f t="shared" si="13"/>
        <v>0</v>
      </c>
      <c r="N120" s="112">
        <f t="shared" ref="N120:Z120" si="15">IF(($H120+$I120)&gt;N$8,IF($H120&lt;=N$8,$D120,0),0)</f>
        <v>0</v>
      </c>
      <c r="O120" s="112">
        <f t="shared" si="15"/>
        <v>0</v>
      </c>
      <c r="P120" s="112">
        <f t="shared" si="15"/>
        <v>0</v>
      </c>
      <c r="Q120" s="112">
        <f t="shared" si="15"/>
        <v>0</v>
      </c>
      <c r="R120" s="112">
        <f t="shared" si="15"/>
        <v>0</v>
      </c>
      <c r="S120" s="112">
        <f t="shared" si="15"/>
        <v>0</v>
      </c>
      <c r="T120" s="112">
        <f t="shared" si="15"/>
        <v>0</v>
      </c>
      <c r="U120" s="112">
        <f t="shared" si="15"/>
        <v>0</v>
      </c>
      <c r="V120" s="112">
        <f t="shared" si="15"/>
        <v>0</v>
      </c>
      <c r="W120" s="112">
        <f t="shared" si="15"/>
        <v>0</v>
      </c>
      <c r="X120" s="112">
        <f t="shared" si="15"/>
        <v>0</v>
      </c>
      <c r="Y120" s="112">
        <f t="shared" si="15"/>
        <v>0</v>
      </c>
      <c r="Z120" s="112">
        <f t="shared" si="15"/>
        <v>0</v>
      </c>
      <c r="AC120"/>
    </row>
    <row r="121" spans="2:29" ht="14">
      <c r="B121" s="124" t="s">
        <v>223</v>
      </c>
      <c r="C121" s="123"/>
      <c r="D121" s="122">
        <v>8</v>
      </c>
      <c r="E121" s="121" t="s">
        <v>728</v>
      </c>
      <c r="F121" s="112" t="str">
        <f t="shared" si="10"/>
        <v>DE1</v>
      </c>
      <c r="G121" s="112" t="str">
        <f t="shared" si="11"/>
        <v>Power plants Wind WPP 2015 DE1</v>
      </c>
      <c r="H121" s="112">
        <v>2015</v>
      </c>
      <c r="I121" s="112">
        <v>25</v>
      </c>
      <c r="J121" s="112" t="s">
        <v>579</v>
      </c>
      <c r="M121" s="112">
        <f t="shared" ref="M121:Z129" si="16">IF(($H121+$I121)&gt;M$8,IF($H121&lt;=M$8,$D121,0),0)</f>
        <v>0</v>
      </c>
      <c r="N121" s="112">
        <f t="shared" si="16"/>
        <v>8</v>
      </c>
      <c r="O121" s="112">
        <f t="shared" si="16"/>
        <v>8</v>
      </c>
      <c r="P121" s="112">
        <f t="shared" si="16"/>
        <v>8</v>
      </c>
      <c r="Q121" s="112">
        <f t="shared" si="16"/>
        <v>8</v>
      </c>
      <c r="R121" s="112">
        <f t="shared" si="16"/>
        <v>8</v>
      </c>
      <c r="S121" s="112">
        <f t="shared" si="16"/>
        <v>0</v>
      </c>
      <c r="T121" s="112">
        <f t="shared" si="16"/>
        <v>0</v>
      </c>
      <c r="U121" s="112">
        <f t="shared" si="16"/>
        <v>0</v>
      </c>
      <c r="V121" s="112">
        <f t="shared" si="16"/>
        <v>0</v>
      </c>
      <c r="W121" s="112">
        <f t="shared" si="16"/>
        <v>0</v>
      </c>
      <c r="X121" s="112">
        <f t="shared" si="16"/>
        <v>0</v>
      </c>
      <c r="Y121" s="112">
        <f t="shared" si="16"/>
        <v>0</v>
      </c>
      <c r="Z121" s="112">
        <f t="shared" si="16"/>
        <v>0</v>
      </c>
      <c r="AC121"/>
    </row>
    <row r="122" spans="2:29" ht="14">
      <c r="B122" s="124"/>
      <c r="C122" s="123"/>
      <c r="D122" s="122"/>
      <c r="E122" s="121"/>
      <c r="F122" s="112" t="str">
        <f t="shared" si="10"/>
        <v>DE</v>
      </c>
      <c r="G122" s="112" t="str">
        <f t="shared" si="11"/>
        <v/>
      </c>
      <c r="M122" s="112">
        <f t="shared" si="16"/>
        <v>0</v>
      </c>
      <c r="N122" s="112">
        <f t="shared" si="16"/>
        <v>0</v>
      </c>
      <c r="O122" s="112">
        <f t="shared" si="16"/>
        <v>0</v>
      </c>
      <c r="P122" s="112">
        <f t="shared" si="16"/>
        <v>0</v>
      </c>
      <c r="Q122" s="112">
        <f t="shared" si="16"/>
        <v>0</v>
      </c>
      <c r="R122" s="112">
        <f t="shared" si="16"/>
        <v>0</v>
      </c>
      <c r="S122" s="112">
        <f t="shared" si="16"/>
        <v>0</v>
      </c>
      <c r="T122" s="112">
        <f t="shared" si="16"/>
        <v>0</v>
      </c>
      <c r="U122" s="112">
        <f t="shared" si="16"/>
        <v>0</v>
      </c>
      <c r="V122" s="112">
        <f t="shared" si="16"/>
        <v>0</v>
      </c>
      <c r="W122" s="112">
        <f t="shared" si="16"/>
        <v>0</v>
      </c>
      <c r="X122" s="112">
        <f t="shared" si="16"/>
        <v>0</v>
      </c>
      <c r="Y122" s="112">
        <f t="shared" si="16"/>
        <v>0</v>
      </c>
      <c r="Z122" s="112">
        <f t="shared" si="16"/>
        <v>0</v>
      </c>
      <c r="AC122"/>
    </row>
    <row r="123" spans="2:29" ht="14">
      <c r="B123" s="126" t="s">
        <v>222</v>
      </c>
      <c r="C123" s="123"/>
      <c r="D123" s="122">
        <v>0.7</v>
      </c>
      <c r="E123" s="121"/>
      <c r="F123" s="112" t="str">
        <f t="shared" si="10"/>
        <v>DE</v>
      </c>
      <c r="G123" s="112" t="str">
        <f t="shared" si="11"/>
        <v/>
      </c>
      <c r="M123" s="112">
        <f t="shared" si="16"/>
        <v>0</v>
      </c>
      <c r="N123" s="112">
        <f t="shared" si="16"/>
        <v>0</v>
      </c>
      <c r="O123" s="112">
        <f t="shared" si="16"/>
        <v>0</v>
      </c>
      <c r="P123" s="112">
        <f t="shared" si="16"/>
        <v>0</v>
      </c>
      <c r="Q123" s="112">
        <f t="shared" si="16"/>
        <v>0</v>
      </c>
      <c r="R123" s="112">
        <f t="shared" si="16"/>
        <v>0</v>
      </c>
      <c r="S123" s="112">
        <f t="shared" si="16"/>
        <v>0</v>
      </c>
      <c r="T123" s="112">
        <f t="shared" si="16"/>
        <v>0</v>
      </c>
      <c r="U123" s="112">
        <f t="shared" si="16"/>
        <v>0</v>
      </c>
      <c r="V123" s="112">
        <f t="shared" si="16"/>
        <v>0</v>
      </c>
      <c r="W123" s="112">
        <f t="shared" si="16"/>
        <v>0</v>
      </c>
      <c r="X123" s="112">
        <f t="shared" si="16"/>
        <v>0</v>
      </c>
      <c r="Y123" s="112">
        <f t="shared" si="16"/>
        <v>0</v>
      </c>
      <c r="Z123" s="112">
        <f t="shared" si="16"/>
        <v>0</v>
      </c>
    </row>
    <row r="124" spans="2:29" ht="14">
      <c r="B124" s="124" t="s">
        <v>221</v>
      </c>
      <c r="C124" s="123"/>
      <c r="D124" s="122"/>
      <c r="E124" s="121"/>
      <c r="F124" s="112" t="str">
        <f t="shared" si="10"/>
        <v>DE</v>
      </c>
      <c r="G124" s="112" t="str">
        <f t="shared" si="11"/>
        <v/>
      </c>
      <c r="M124" s="112">
        <f t="shared" si="16"/>
        <v>0</v>
      </c>
      <c r="N124" s="112">
        <f t="shared" si="16"/>
        <v>0</v>
      </c>
      <c r="O124" s="112">
        <f t="shared" si="16"/>
        <v>0</v>
      </c>
      <c r="P124" s="112">
        <f t="shared" si="16"/>
        <v>0</v>
      </c>
      <c r="Q124" s="112">
        <f t="shared" si="16"/>
        <v>0</v>
      </c>
      <c r="R124" s="112">
        <f t="shared" si="16"/>
        <v>0</v>
      </c>
      <c r="S124" s="112">
        <f t="shared" si="16"/>
        <v>0</v>
      </c>
      <c r="T124" s="112">
        <f t="shared" si="16"/>
        <v>0</v>
      </c>
      <c r="U124" s="112">
        <f t="shared" si="16"/>
        <v>0</v>
      </c>
      <c r="V124" s="112">
        <f t="shared" si="16"/>
        <v>0</v>
      </c>
      <c r="W124" s="112">
        <f t="shared" si="16"/>
        <v>0</v>
      </c>
      <c r="X124" s="112">
        <f t="shared" si="16"/>
        <v>0</v>
      </c>
      <c r="Y124" s="112">
        <f t="shared" si="16"/>
        <v>0</v>
      </c>
      <c r="Z124" s="112">
        <f t="shared" si="16"/>
        <v>0</v>
      </c>
    </row>
    <row r="125" spans="2:29" ht="14">
      <c r="B125" s="124" t="s">
        <v>606</v>
      </c>
      <c r="C125" s="123"/>
      <c r="D125" s="122">
        <v>0.7</v>
      </c>
      <c r="E125" s="121" t="s">
        <v>728</v>
      </c>
      <c r="F125" s="112" t="str">
        <f t="shared" si="10"/>
        <v>DE1</v>
      </c>
      <c r="G125" s="112" t="str">
        <f t="shared" si="11"/>
        <v>Power plants Biogas TPP 2015 DE1</v>
      </c>
      <c r="H125" s="112">
        <v>2015</v>
      </c>
      <c r="I125" s="112">
        <v>25</v>
      </c>
      <c r="J125" s="112" t="s">
        <v>581</v>
      </c>
      <c r="M125" s="112">
        <f t="shared" si="16"/>
        <v>0</v>
      </c>
      <c r="N125" s="112">
        <f t="shared" si="16"/>
        <v>0.7</v>
      </c>
      <c r="O125" s="112">
        <f t="shared" si="16"/>
        <v>0.7</v>
      </c>
      <c r="P125" s="112">
        <f t="shared" si="16"/>
        <v>0.7</v>
      </c>
      <c r="Q125" s="112">
        <f t="shared" si="16"/>
        <v>0.7</v>
      </c>
      <c r="R125" s="112">
        <f t="shared" si="16"/>
        <v>0.7</v>
      </c>
      <c r="S125" s="112">
        <f t="shared" si="16"/>
        <v>0</v>
      </c>
      <c r="T125" s="112">
        <f t="shared" si="16"/>
        <v>0</v>
      </c>
      <c r="U125" s="112">
        <f t="shared" si="16"/>
        <v>0</v>
      </c>
      <c r="V125" s="112">
        <f t="shared" si="16"/>
        <v>0</v>
      </c>
      <c r="W125" s="112">
        <f t="shared" si="16"/>
        <v>0</v>
      </c>
      <c r="X125" s="112">
        <f t="shared" si="16"/>
        <v>0</v>
      </c>
      <c r="Y125" s="112">
        <f t="shared" si="16"/>
        <v>0</v>
      </c>
      <c r="Z125" s="112">
        <f t="shared" si="16"/>
        <v>0</v>
      </c>
    </row>
    <row r="126" spans="2:29">
      <c r="B126" s="124"/>
      <c r="C126" s="123"/>
      <c r="D126" s="122"/>
      <c r="E126" s="121"/>
      <c r="F126" s="112" t="str">
        <f t="shared" si="10"/>
        <v>DE</v>
      </c>
      <c r="G126" s="112" t="str">
        <f t="shared" si="11"/>
        <v/>
      </c>
      <c r="M126" s="112">
        <f t="shared" si="16"/>
        <v>0</v>
      </c>
      <c r="N126" s="112">
        <f t="shared" si="16"/>
        <v>0</v>
      </c>
      <c r="O126" s="112">
        <f t="shared" si="16"/>
        <v>0</v>
      </c>
      <c r="P126" s="112">
        <f t="shared" si="16"/>
        <v>0</v>
      </c>
      <c r="Q126" s="112">
        <f t="shared" si="16"/>
        <v>0</v>
      </c>
      <c r="R126" s="112">
        <f t="shared" si="16"/>
        <v>0</v>
      </c>
      <c r="S126" s="112">
        <f t="shared" si="16"/>
        <v>0</v>
      </c>
      <c r="T126" s="112">
        <f t="shared" si="16"/>
        <v>0</v>
      </c>
      <c r="U126" s="112">
        <f t="shared" si="16"/>
        <v>0</v>
      </c>
      <c r="V126" s="112">
        <f t="shared" si="16"/>
        <v>0</v>
      </c>
      <c r="W126" s="112">
        <f t="shared" si="16"/>
        <v>0</v>
      </c>
      <c r="X126" s="112">
        <f t="shared" si="16"/>
        <v>0</v>
      </c>
      <c r="Y126" s="112">
        <f t="shared" si="16"/>
        <v>0</v>
      </c>
      <c r="Z126" s="112">
        <f t="shared" si="16"/>
        <v>0</v>
      </c>
    </row>
    <row r="127" spans="2:29" ht="14">
      <c r="B127" s="125" t="s">
        <v>220</v>
      </c>
      <c r="C127" s="123"/>
      <c r="D127" s="122">
        <v>0.5</v>
      </c>
      <c r="E127" s="121"/>
      <c r="F127" s="112" t="str">
        <f t="shared" si="10"/>
        <v>DE</v>
      </c>
      <c r="G127" s="112" t="str">
        <f t="shared" si="11"/>
        <v/>
      </c>
      <c r="M127" s="112">
        <f t="shared" si="16"/>
        <v>0</v>
      </c>
      <c r="N127" s="112">
        <f t="shared" si="16"/>
        <v>0</v>
      </c>
      <c r="O127" s="112">
        <f t="shared" si="16"/>
        <v>0</v>
      </c>
      <c r="P127" s="112">
        <f t="shared" si="16"/>
        <v>0</v>
      </c>
      <c r="Q127" s="112">
        <f t="shared" si="16"/>
        <v>0</v>
      </c>
      <c r="R127" s="112">
        <f t="shared" si="16"/>
        <v>0</v>
      </c>
      <c r="S127" s="112">
        <f t="shared" si="16"/>
        <v>0</v>
      </c>
      <c r="T127" s="112">
        <f t="shared" si="16"/>
        <v>0</v>
      </c>
      <c r="U127" s="112">
        <f t="shared" si="16"/>
        <v>0</v>
      </c>
      <c r="V127" s="112">
        <f t="shared" si="16"/>
        <v>0</v>
      </c>
      <c r="W127" s="112">
        <f t="shared" si="16"/>
        <v>0</v>
      </c>
      <c r="X127" s="112">
        <f t="shared" si="16"/>
        <v>0</v>
      </c>
      <c r="Y127" s="112">
        <f t="shared" si="16"/>
        <v>0</v>
      </c>
      <c r="Z127" s="112">
        <f t="shared" si="16"/>
        <v>0</v>
      </c>
    </row>
    <row r="128" spans="2:29" ht="14">
      <c r="B128" s="124" t="s">
        <v>219</v>
      </c>
      <c r="C128" s="123"/>
      <c r="D128" s="122"/>
      <c r="E128" s="121"/>
      <c r="F128" s="112" t="str">
        <f t="shared" si="10"/>
        <v>DE</v>
      </c>
      <c r="G128" s="112" t="str">
        <f t="shared" si="11"/>
        <v/>
      </c>
      <c r="M128" s="112">
        <f t="shared" si="16"/>
        <v>0</v>
      </c>
      <c r="N128" s="112">
        <f t="shared" si="16"/>
        <v>0</v>
      </c>
      <c r="O128" s="112">
        <f t="shared" si="16"/>
        <v>0</v>
      </c>
      <c r="P128" s="112">
        <f t="shared" si="16"/>
        <v>0</v>
      </c>
      <c r="Q128" s="112">
        <f t="shared" si="16"/>
        <v>0</v>
      </c>
      <c r="R128" s="112">
        <f t="shared" si="16"/>
        <v>0</v>
      </c>
      <c r="S128" s="112">
        <f t="shared" si="16"/>
        <v>0</v>
      </c>
      <c r="T128" s="112">
        <f t="shared" si="16"/>
        <v>0</v>
      </c>
      <c r="U128" s="112">
        <f t="shared" si="16"/>
        <v>0</v>
      </c>
      <c r="V128" s="112">
        <f t="shared" si="16"/>
        <v>0</v>
      </c>
      <c r="W128" s="112">
        <f t="shared" si="16"/>
        <v>0</v>
      </c>
      <c r="X128" s="112">
        <f t="shared" si="16"/>
        <v>0</v>
      </c>
      <c r="Y128" s="112">
        <f t="shared" si="16"/>
        <v>0</v>
      </c>
      <c r="Z128" s="112">
        <f t="shared" si="16"/>
        <v>0</v>
      </c>
    </row>
    <row r="129" spans="2:26" ht="15" thickBot="1">
      <c r="B129" s="120" t="s">
        <v>218</v>
      </c>
      <c r="C129" s="119"/>
      <c r="D129" s="118">
        <v>0.5</v>
      </c>
      <c r="E129" s="117" t="s">
        <v>728</v>
      </c>
      <c r="F129" s="112" t="str">
        <f t="shared" si="10"/>
        <v>DE1</v>
      </c>
      <c r="G129" s="112" t="str">
        <f t="shared" si="11"/>
        <v>Power plants Other HPP 2010 DE1</v>
      </c>
      <c r="H129" s="112">
        <v>2010</v>
      </c>
      <c r="I129" s="112">
        <v>100</v>
      </c>
      <c r="J129" s="112" t="s">
        <v>323</v>
      </c>
      <c r="M129" s="112">
        <f t="shared" si="16"/>
        <v>0.5</v>
      </c>
      <c r="N129" s="112">
        <f t="shared" si="16"/>
        <v>0.5</v>
      </c>
      <c r="O129" s="112">
        <f t="shared" si="16"/>
        <v>0.5</v>
      </c>
      <c r="P129" s="112">
        <f t="shared" si="16"/>
        <v>0.5</v>
      </c>
      <c r="Q129" s="112">
        <f t="shared" si="16"/>
        <v>0.5</v>
      </c>
      <c r="R129" s="112">
        <f t="shared" si="16"/>
        <v>0.5</v>
      </c>
      <c r="S129" s="112">
        <f t="shared" si="16"/>
        <v>0.5</v>
      </c>
      <c r="T129" s="112">
        <f t="shared" si="16"/>
        <v>0.5</v>
      </c>
      <c r="U129" s="112">
        <f t="shared" si="16"/>
        <v>0.5</v>
      </c>
      <c r="V129" s="112">
        <f t="shared" si="16"/>
        <v>0.5</v>
      </c>
      <c r="W129" s="112">
        <f t="shared" si="16"/>
        <v>0.5</v>
      </c>
      <c r="X129" s="112">
        <f t="shared" si="16"/>
        <v>0.5</v>
      </c>
      <c r="Y129" s="112">
        <f t="shared" si="16"/>
        <v>0.5</v>
      </c>
      <c r="Z129" s="112">
        <f t="shared" si="16"/>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38A4-B6F4-5044-BDD8-38FE9B700BBE}">
  <sheetPr codeName="Sheet17">
    <tabColor theme="6" tint="0.39997558519241921"/>
  </sheetPr>
  <dimension ref="A1:EO1565"/>
  <sheetViews>
    <sheetView topLeftCell="AF1" zoomScale="91" zoomScaleNormal="85" workbookViewId="0">
      <pane ySplit="4" topLeftCell="A61" activePane="bottomLeft" state="frozen"/>
      <selection activeCell="C856" sqref="C856"/>
      <selection pane="bottomLeft" activeCell="H178" sqref="H178"/>
    </sheetView>
  </sheetViews>
  <sheetFormatPr baseColWidth="10" defaultColWidth="11" defaultRowHeight="15"/>
  <cols>
    <col min="1" max="1" width="18" style="274" customWidth="1"/>
    <col min="2" max="2" width="21.3984375" style="274" customWidth="1"/>
    <col min="3" max="3" width="26.796875" style="274" customWidth="1"/>
    <col min="4" max="4" width="21.3984375" style="306" customWidth="1"/>
    <col min="5" max="5" width="10" style="274" customWidth="1"/>
    <col min="6" max="6" width="50.59765625" style="274" bestFit="1" customWidth="1"/>
    <col min="7" max="7" width="15.796875" style="274" bestFit="1" customWidth="1"/>
    <col min="8" max="14" width="12.3984375" style="274" bestFit="1" customWidth="1"/>
    <col min="15" max="15" width="17.796875" style="274" bestFit="1" customWidth="1"/>
    <col min="16" max="25" width="12.3984375" style="274" bestFit="1" customWidth="1"/>
    <col min="26" max="45" width="12.3984375" style="274" customWidth="1"/>
    <col min="46" max="46" width="11" style="274"/>
    <col min="47" max="66" width="12.3984375" style="274" bestFit="1" customWidth="1"/>
    <col min="67" max="16384" width="11" style="274"/>
  </cols>
  <sheetData>
    <row r="1" spans="1:45">
      <c r="D1" s="306" t="s">
        <v>2168</v>
      </c>
      <c r="F1" s="274" t="s">
        <v>2167</v>
      </c>
      <c r="H1" s="274" t="s">
        <v>2172</v>
      </c>
      <c r="I1" s="309"/>
      <c r="M1" s="274" t="s">
        <v>2206</v>
      </c>
    </row>
    <row r="2" spans="1:45">
      <c r="D2" s="274" t="s">
        <v>2166</v>
      </c>
      <c r="F2" s="274" t="s">
        <v>2165</v>
      </c>
      <c r="H2" s="274" t="s">
        <v>2182</v>
      </c>
      <c r="M2" s="274" t="s">
        <v>2205</v>
      </c>
      <c r="Y2" s="312"/>
    </row>
    <row r="3" spans="1:45">
      <c r="B3" s="274" t="s">
        <v>2119</v>
      </c>
      <c r="D3" s="322" t="s">
        <v>2164</v>
      </c>
      <c r="E3" s="308" t="s">
        <v>7</v>
      </c>
      <c r="F3" s="308" t="s">
        <v>2163</v>
      </c>
      <c r="G3" s="320" t="s">
        <v>2162</v>
      </c>
      <c r="H3" s="318"/>
      <c r="I3" s="318"/>
      <c r="J3" s="318"/>
      <c r="K3" s="318"/>
      <c r="L3" s="318"/>
      <c r="M3" s="318"/>
      <c r="N3" s="318"/>
      <c r="O3" s="318"/>
      <c r="P3" s="318"/>
      <c r="Q3" s="318"/>
      <c r="R3" s="318"/>
      <c r="S3" s="318"/>
      <c r="T3" s="318"/>
      <c r="U3" s="318"/>
      <c r="V3" s="318"/>
      <c r="W3" s="318"/>
      <c r="X3" s="318"/>
      <c r="Y3" s="319"/>
      <c r="Z3" s="318"/>
      <c r="AA3" s="318"/>
      <c r="AB3" s="318"/>
      <c r="AC3" s="318"/>
      <c r="AD3" s="318"/>
      <c r="AE3" s="318"/>
      <c r="AF3" s="318"/>
      <c r="AG3" s="318"/>
      <c r="AH3" s="318"/>
      <c r="AI3" s="318"/>
      <c r="AJ3" s="318"/>
      <c r="AK3" s="318"/>
      <c r="AL3" s="318"/>
      <c r="AM3" s="318"/>
      <c r="AN3" s="318"/>
      <c r="AO3" s="318"/>
      <c r="AP3" s="318"/>
      <c r="AQ3" s="318"/>
      <c r="AR3" s="318"/>
      <c r="AS3" s="318"/>
    </row>
    <row r="4" spans="1:45" ht="15" customHeight="1">
      <c r="E4" s="306"/>
      <c r="F4" s="317"/>
      <c r="G4" s="317">
        <v>2012</v>
      </c>
      <c r="H4" s="316">
        <v>2013</v>
      </c>
      <c r="I4" s="314">
        <v>2014</v>
      </c>
      <c r="J4" s="314">
        <v>2015</v>
      </c>
      <c r="K4" s="314">
        <v>2016</v>
      </c>
      <c r="L4" s="314">
        <v>2017</v>
      </c>
      <c r="M4" s="314">
        <v>2018</v>
      </c>
      <c r="N4" s="314">
        <v>2019</v>
      </c>
      <c r="O4" s="314">
        <v>2020</v>
      </c>
      <c r="P4" s="315">
        <v>2021</v>
      </c>
      <c r="Q4" s="314">
        <v>2022</v>
      </c>
      <c r="R4" s="314">
        <v>2023</v>
      </c>
      <c r="S4" s="314">
        <v>2024</v>
      </c>
      <c r="T4" s="314">
        <v>2025</v>
      </c>
      <c r="U4" s="314">
        <v>2026</v>
      </c>
      <c r="V4" s="314">
        <v>2027</v>
      </c>
      <c r="W4" s="314">
        <v>2028</v>
      </c>
      <c r="X4" s="314">
        <v>2029</v>
      </c>
      <c r="Y4" s="314">
        <v>2030</v>
      </c>
      <c r="Z4" s="313">
        <v>2031</v>
      </c>
      <c r="AA4" s="274">
        <v>2032</v>
      </c>
      <c r="AB4" s="274">
        <v>2033</v>
      </c>
      <c r="AC4" s="274">
        <v>2034</v>
      </c>
      <c r="AD4" s="274">
        <v>2035</v>
      </c>
      <c r="AE4" s="274">
        <v>2036</v>
      </c>
      <c r="AF4" s="274">
        <v>2037</v>
      </c>
      <c r="AG4" s="274">
        <v>2038</v>
      </c>
      <c r="AH4" s="274">
        <v>2039</v>
      </c>
      <c r="AI4" s="274">
        <v>2040</v>
      </c>
      <c r="AJ4" s="274">
        <v>2041</v>
      </c>
      <c r="AK4" s="274">
        <v>2042</v>
      </c>
      <c r="AL4" s="274">
        <v>2043</v>
      </c>
      <c r="AM4" s="274">
        <v>2044</v>
      </c>
      <c r="AN4" s="274">
        <v>2045</v>
      </c>
      <c r="AO4" s="274">
        <v>2046</v>
      </c>
      <c r="AP4" s="274">
        <v>2047</v>
      </c>
      <c r="AQ4" s="274">
        <v>2048</v>
      </c>
      <c r="AR4" s="274">
        <v>2049</v>
      </c>
      <c r="AS4" s="274">
        <v>2050</v>
      </c>
    </row>
    <row r="5" spans="1:45" ht="15" customHeight="1">
      <c r="C5" s="274" t="s">
        <v>2169</v>
      </c>
      <c r="D5" s="310"/>
      <c r="E5" s="310"/>
      <c r="F5" s="311"/>
      <c r="Z5" s="312"/>
    </row>
    <row r="6" spans="1:45" ht="15" customHeight="1">
      <c r="D6" s="274"/>
    </row>
    <row r="7" spans="1:45" ht="15" customHeight="1">
      <c r="D7" s="274" t="s">
        <v>2170</v>
      </c>
      <c r="E7" s="274">
        <f>0.8</f>
        <v>0.8</v>
      </c>
      <c r="F7" s="274" t="s">
        <v>2171</v>
      </c>
      <c r="G7" s="274">
        <f>SUM(G69:G74)</f>
        <v>12218.640000000001</v>
      </c>
      <c r="H7" s="274">
        <f>SUM(H69:H74)</f>
        <v>12567.720000000001</v>
      </c>
      <c r="I7" s="274">
        <f>SUM(I69:I74)</f>
        <v>12916.85</v>
      </c>
      <c r="J7" s="274">
        <f>SUM(J69:J74)</f>
        <v>13265.94</v>
      </c>
      <c r="K7" s="274">
        <f>SUM(K69:K74)</f>
        <v>13615.05</v>
      </c>
    </row>
    <row r="8" spans="1:45" ht="15" customHeight="1">
      <c r="D8" s="274" t="s">
        <v>2170</v>
      </c>
      <c r="E8" s="274">
        <f>A76</f>
        <v>0</v>
      </c>
      <c r="F8" s="274" t="s">
        <v>2185</v>
      </c>
      <c r="G8" s="274">
        <f>G76</f>
        <v>1858.3</v>
      </c>
    </row>
    <row r="9" spans="1:45" ht="15" customHeight="1">
      <c r="D9" s="274" t="s">
        <v>2170</v>
      </c>
      <c r="F9" s="274" t="s">
        <v>2186</v>
      </c>
      <c r="G9" s="274">
        <f>G77+G78</f>
        <v>249</v>
      </c>
    </row>
    <row r="10" spans="1:45" ht="15" customHeight="1">
      <c r="D10" s="274" t="s">
        <v>2170</v>
      </c>
      <c r="F10" s="274" t="s">
        <v>2187</v>
      </c>
      <c r="G10" s="274">
        <f>SUM(G79:G80)</f>
        <v>1649.06</v>
      </c>
    </row>
    <row r="11" spans="1:45" ht="15" customHeight="1">
      <c r="D11" s="274" t="s">
        <v>2170</v>
      </c>
      <c r="F11" s="274" t="s">
        <v>2188</v>
      </c>
      <c r="G11" s="274">
        <f>G82</f>
        <v>51</v>
      </c>
    </row>
    <row r="12" spans="1:45" ht="15" customHeight="1">
      <c r="D12" s="274" t="s">
        <v>2170</v>
      </c>
      <c r="F12" s="274" t="s">
        <v>2189</v>
      </c>
      <c r="G12" s="274">
        <f>SUM(G84:G85)</f>
        <v>604.70000000000005</v>
      </c>
    </row>
    <row r="13" spans="1:45" ht="15" customHeight="1">
      <c r="D13" s="274" t="s">
        <v>2170</v>
      </c>
      <c r="F13" s="274" t="s">
        <v>2181</v>
      </c>
      <c r="G13" s="274">
        <f>SUM(G88:G90)</f>
        <v>322.5</v>
      </c>
    </row>
    <row r="14" spans="1:45" ht="15" customHeight="1">
      <c r="D14" s="274" t="s">
        <v>2170</v>
      </c>
      <c r="F14" s="274" t="s">
        <v>2180</v>
      </c>
    </row>
    <row r="15" spans="1:45" ht="15" customHeight="1">
      <c r="A15" s="324" t="s">
        <v>2190</v>
      </c>
      <c r="B15" s="325"/>
      <c r="D15" s="274" t="s">
        <v>2170</v>
      </c>
      <c r="F15" s="274" t="s">
        <v>2180</v>
      </c>
    </row>
    <row r="16" spans="1:45" ht="15" customHeight="1">
      <c r="A16" s="326" t="s">
        <v>2191</v>
      </c>
      <c r="B16" s="327" t="s">
        <v>2192</v>
      </c>
      <c r="D16" s="274" t="s">
        <v>2170</v>
      </c>
      <c r="F16" s="274" t="s">
        <v>2180</v>
      </c>
    </row>
    <row r="17" spans="1:7" ht="15" customHeight="1">
      <c r="A17" s="326" t="s">
        <v>2173</v>
      </c>
      <c r="B17" s="327" t="s">
        <v>2193</v>
      </c>
      <c r="D17" s="274" t="s">
        <v>2170</v>
      </c>
      <c r="F17" s="274" t="s">
        <v>2180</v>
      </c>
    </row>
    <row r="18" spans="1:7" ht="15" customHeight="1">
      <c r="A18" s="326" t="s">
        <v>2194</v>
      </c>
      <c r="B18" s="327" t="s">
        <v>2195</v>
      </c>
      <c r="D18" s="274" t="s">
        <v>2170</v>
      </c>
      <c r="F18" s="274" t="s">
        <v>2180</v>
      </c>
    </row>
    <row r="19" spans="1:7" ht="15" customHeight="1">
      <c r="A19" s="326" t="s">
        <v>2196</v>
      </c>
      <c r="B19" s="327" t="s">
        <v>2197</v>
      </c>
      <c r="D19" s="274" t="s">
        <v>2170</v>
      </c>
      <c r="F19" s="274" t="s">
        <v>2180</v>
      </c>
    </row>
    <row r="20" spans="1:7" ht="15" customHeight="1">
      <c r="A20" s="326" t="s">
        <v>319</v>
      </c>
      <c r="B20" s="327" t="s">
        <v>2198</v>
      </c>
      <c r="D20" s="274" t="s">
        <v>2170</v>
      </c>
      <c r="F20" s="274" t="s">
        <v>2180</v>
      </c>
    </row>
    <row r="21" spans="1:7" ht="15" customHeight="1">
      <c r="A21" s="326" t="s">
        <v>2199</v>
      </c>
      <c r="B21" s="327" t="s">
        <v>2200</v>
      </c>
      <c r="D21" s="274" t="s">
        <v>2170</v>
      </c>
      <c r="F21" s="274" t="s">
        <v>147</v>
      </c>
      <c r="G21" s="274">
        <f>G87</f>
        <v>550.07000000000005</v>
      </c>
    </row>
    <row r="22" spans="1:7" ht="15" customHeight="1">
      <c r="A22" s="326" t="s">
        <v>2201</v>
      </c>
      <c r="B22" s="327" t="s">
        <v>2202</v>
      </c>
      <c r="D22" s="274" t="s">
        <v>2170</v>
      </c>
      <c r="F22" s="274" t="s">
        <v>161</v>
      </c>
      <c r="G22" s="274">
        <f>G86</f>
        <v>7252.63</v>
      </c>
    </row>
    <row r="23" spans="1:7" ht="15" customHeight="1">
      <c r="A23" s="328" t="s">
        <v>2203</v>
      </c>
      <c r="B23" s="329" t="s">
        <v>2204</v>
      </c>
      <c r="D23" s="274" t="s">
        <v>2170</v>
      </c>
      <c r="F23" s="274" t="s">
        <v>2183</v>
      </c>
      <c r="G23" s="274">
        <f>G107</f>
        <v>12164.53</v>
      </c>
    </row>
    <row r="24" spans="1:7" ht="15" customHeight="1">
      <c r="D24" s="274" t="s">
        <v>2170</v>
      </c>
      <c r="F24" s="274" t="s">
        <v>2184</v>
      </c>
      <c r="G24" s="274">
        <f>G108</f>
        <v>48.3</v>
      </c>
    </row>
    <row r="25" spans="1:7" ht="15" customHeight="1">
      <c r="D25" s="274"/>
      <c r="F25" s="274" t="s">
        <v>160</v>
      </c>
      <c r="G25" s="274">
        <f>G81</f>
        <v>0.22</v>
      </c>
    </row>
    <row r="26" spans="1:7" ht="15" customHeight="1">
      <c r="D26" s="274"/>
    </row>
    <row r="27" spans="1:7" ht="15" customHeight="1">
      <c r="D27" s="274"/>
    </row>
    <row r="28" spans="1:7" ht="15" customHeight="1">
      <c r="D28" s="274"/>
    </row>
    <row r="30" spans="1:7">
      <c r="D30" s="274"/>
    </row>
    <row r="31" spans="1:7">
      <c r="D31" s="274"/>
    </row>
    <row r="32" spans="1:7">
      <c r="D32" s="274"/>
    </row>
    <row r="33" spans="4:4">
      <c r="D33" s="274"/>
    </row>
    <row r="34" spans="4:4">
      <c r="D34" s="274"/>
    </row>
    <row r="35" spans="4:4">
      <c r="D35" s="274"/>
    </row>
    <row r="36" spans="4:4">
      <c r="D36" s="274"/>
    </row>
    <row r="37" spans="4:4">
      <c r="D37" s="274"/>
    </row>
    <row r="38" spans="4:4">
      <c r="D38" s="274"/>
    </row>
    <row r="39" spans="4:4">
      <c r="D39" s="274"/>
    </row>
    <row r="40" spans="4:4">
      <c r="D40" s="274"/>
    </row>
    <row r="41" spans="4:4">
      <c r="D41" s="274"/>
    </row>
    <row r="42" spans="4:4">
      <c r="D42" s="274"/>
    </row>
    <row r="43" spans="4:4">
      <c r="D43" s="274"/>
    </row>
    <row r="44" spans="4:4">
      <c r="D44" s="274"/>
    </row>
    <row r="45" spans="4:4">
      <c r="D45" s="274"/>
    </row>
    <row r="46" spans="4:4">
      <c r="D46" s="274"/>
    </row>
    <row r="47" spans="4:4">
      <c r="D47" s="274"/>
    </row>
    <row r="48" spans="4:4">
      <c r="D48" s="274"/>
    </row>
    <row r="49" spans="2:4">
      <c r="D49" s="274"/>
    </row>
    <row r="50" spans="2:4">
      <c r="D50" s="274"/>
    </row>
    <row r="51" spans="2:4">
      <c r="D51" s="274"/>
    </row>
    <row r="52" spans="2:4">
      <c r="D52" s="274"/>
    </row>
    <row r="53" spans="2:4">
      <c r="D53" s="274"/>
    </row>
    <row r="54" spans="2:4">
      <c r="D54" s="274"/>
    </row>
    <row r="55" spans="2:4">
      <c r="D55" s="274"/>
    </row>
    <row r="56" spans="2:4">
      <c r="B56" s="274" t="s">
        <v>2175</v>
      </c>
      <c r="D56" s="274"/>
    </row>
    <row r="57" spans="2:4">
      <c r="C57" s="274" t="s">
        <v>2174</v>
      </c>
      <c r="D57" s="274"/>
    </row>
    <row r="58" spans="2:4">
      <c r="C58" s="274" t="s">
        <v>2176</v>
      </c>
      <c r="D58" s="274"/>
    </row>
    <row r="59" spans="2:4">
      <c r="C59" s="274" t="s">
        <v>2177</v>
      </c>
      <c r="D59" s="274"/>
    </row>
    <row r="60" spans="2:4">
      <c r="C60" s="274" t="s">
        <v>2178</v>
      </c>
      <c r="D60" s="274"/>
    </row>
    <row r="61" spans="2:4">
      <c r="C61" s="274" t="s">
        <v>2179</v>
      </c>
      <c r="D61" s="274"/>
    </row>
    <row r="62" spans="2:4">
      <c r="D62" s="274"/>
    </row>
    <row r="63" spans="2:4">
      <c r="D63" s="274"/>
    </row>
    <row r="64" spans="2:4">
      <c r="D64" s="274"/>
    </row>
    <row r="65" spans="3:45">
      <c r="D65" s="274"/>
    </row>
    <row r="66" spans="3:45">
      <c r="D66" s="274"/>
    </row>
    <row r="67" spans="3:45">
      <c r="D67" s="274"/>
    </row>
    <row r="68" spans="3:45">
      <c r="D68" s="274"/>
    </row>
    <row r="69" spans="3:45">
      <c r="C69" s="343" t="str">
        <f>"DE5"&amp;F69</f>
        <v>DE5GNR_BO_BGAS_E-80</v>
      </c>
      <c r="D69" s="274" t="s">
        <v>2142</v>
      </c>
      <c r="E69" s="274" t="s">
        <v>2138</v>
      </c>
      <c r="F69" s="274" t="s">
        <v>1926</v>
      </c>
      <c r="G69" s="274">
        <v>192</v>
      </c>
      <c r="H69" s="274">
        <v>197.49</v>
      </c>
      <c r="I69" s="274">
        <v>202.98</v>
      </c>
      <c r="J69" s="274">
        <v>208.46</v>
      </c>
      <c r="K69" s="274">
        <v>213.95</v>
      </c>
      <c r="L69" s="274">
        <v>219.43</v>
      </c>
      <c r="M69" s="274">
        <v>213.95</v>
      </c>
      <c r="N69" s="274">
        <v>208.46</v>
      </c>
      <c r="O69" s="274">
        <v>202.98</v>
      </c>
      <c r="P69" s="274">
        <v>197.49</v>
      </c>
      <c r="Q69" s="274">
        <v>192</v>
      </c>
      <c r="R69" s="274">
        <v>186.52</v>
      </c>
      <c r="S69" s="274">
        <v>181.03</v>
      </c>
      <c r="T69" s="274">
        <v>175.55</v>
      </c>
      <c r="U69" s="274">
        <v>170.06</v>
      </c>
      <c r="V69" s="274">
        <v>164.57</v>
      </c>
      <c r="W69" s="274">
        <v>159.09</v>
      </c>
      <c r="X69" s="274">
        <v>153.6</v>
      </c>
      <c r="Y69" s="274">
        <v>148.12</v>
      </c>
      <c r="Z69" s="274">
        <v>142.63</v>
      </c>
      <c r="AA69" s="274">
        <v>137.15</v>
      </c>
      <c r="AB69" s="274">
        <v>131.66</v>
      </c>
      <c r="AC69" s="274">
        <v>126.17</v>
      </c>
      <c r="AD69" s="274">
        <v>120.69</v>
      </c>
      <c r="AE69" s="274">
        <v>115.2</v>
      </c>
      <c r="AF69" s="274">
        <v>109.72</v>
      </c>
      <c r="AG69" s="274">
        <v>104.23</v>
      </c>
      <c r="AH69" s="274">
        <v>98.74</v>
      </c>
      <c r="AI69" s="274">
        <v>93.26</v>
      </c>
      <c r="AJ69" s="274">
        <v>87.77</v>
      </c>
      <c r="AK69" s="274">
        <v>82.29</v>
      </c>
      <c r="AL69" s="274">
        <v>76.8</v>
      </c>
      <c r="AM69" s="274">
        <v>71.319999999999993</v>
      </c>
      <c r="AN69" s="274">
        <v>65.83</v>
      </c>
      <c r="AO69" s="274">
        <v>60.34</v>
      </c>
      <c r="AP69" s="274">
        <v>54.86</v>
      </c>
      <c r="AQ69" s="274">
        <v>49.37</v>
      </c>
      <c r="AR69" s="274">
        <v>43.89</v>
      </c>
      <c r="AS69" s="274">
        <v>38.4</v>
      </c>
    </row>
    <row r="70" spans="3:45">
      <c r="C70" s="343" t="str">
        <f t="shared" ref="C70:C108" si="0">"DE5"&amp;F70</f>
        <v>DE5GNR_BO_COAL_E-80</v>
      </c>
      <c r="D70" s="274" t="s">
        <v>2142</v>
      </c>
      <c r="E70" s="274" t="s">
        <v>2138</v>
      </c>
      <c r="F70" s="274" t="s">
        <v>1902</v>
      </c>
      <c r="G70" s="274">
        <v>493.02</v>
      </c>
      <c r="H70" s="274">
        <v>507.1</v>
      </c>
      <c r="I70" s="274">
        <v>521.19000000000005</v>
      </c>
      <c r="J70" s="274">
        <v>535.27</v>
      </c>
      <c r="K70" s="274">
        <v>549.36</v>
      </c>
      <c r="L70" s="274">
        <v>563.45000000000005</v>
      </c>
      <c r="M70" s="274">
        <v>549.36</v>
      </c>
      <c r="N70" s="274">
        <v>535.27</v>
      </c>
      <c r="O70" s="274">
        <v>521.19000000000005</v>
      </c>
      <c r="P70" s="274">
        <v>507.1</v>
      </c>
      <c r="Q70" s="274">
        <v>493.02</v>
      </c>
      <c r="R70" s="274">
        <v>478.93</v>
      </c>
      <c r="S70" s="274">
        <v>464.84</v>
      </c>
      <c r="T70" s="274">
        <v>450.76</v>
      </c>
      <c r="U70" s="274">
        <v>436.67</v>
      </c>
      <c r="V70" s="274">
        <v>422.58</v>
      </c>
      <c r="W70" s="274">
        <v>408.5</v>
      </c>
      <c r="X70" s="274">
        <v>394.41</v>
      </c>
      <c r="Y70" s="274">
        <v>380.33</v>
      </c>
      <c r="Z70" s="274">
        <v>366.24</v>
      </c>
      <c r="AA70" s="274">
        <v>352.15</v>
      </c>
      <c r="AB70" s="274">
        <v>338.07</v>
      </c>
      <c r="AC70" s="274">
        <v>323.98</v>
      </c>
      <c r="AD70" s="274">
        <v>309.89999999999998</v>
      </c>
      <c r="AE70" s="274">
        <v>295.81</v>
      </c>
      <c r="AF70" s="274">
        <v>281.72000000000003</v>
      </c>
      <c r="AG70" s="274">
        <v>267.64</v>
      </c>
      <c r="AH70" s="274">
        <v>253.55</v>
      </c>
      <c r="AI70" s="274">
        <v>239.46</v>
      </c>
      <c r="AJ70" s="274">
        <v>225.38</v>
      </c>
      <c r="AK70" s="274">
        <v>211.29</v>
      </c>
      <c r="AL70" s="274">
        <v>197.21</v>
      </c>
      <c r="AM70" s="274">
        <v>183.12</v>
      </c>
      <c r="AN70" s="274">
        <v>169.03</v>
      </c>
      <c r="AO70" s="274">
        <v>154.94999999999999</v>
      </c>
      <c r="AP70" s="274">
        <v>140.86000000000001</v>
      </c>
      <c r="AQ70" s="274">
        <v>126.78</v>
      </c>
      <c r="AR70" s="274">
        <v>112.69</v>
      </c>
      <c r="AS70" s="274">
        <v>98.6</v>
      </c>
    </row>
    <row r="71" spans="3:45">
      <c r="C71" s="343" t="str">
        <f t="shared" si="0"/>
        <v>DE5GNR_BO_ELEC_E-80</v>
      </c>
      <c r="D71" s="274" t="s">
        <v>2142</v>
      </c>
      <c r="E71" s="274" t="s">
        <v>2138</v>
      </c>
      <c r="F71" s="274" t="s">
        <v>1893</v>
      </c>
      <c r="G71" s="274">
        <v>15.25</v>
      </c>
      <c r="H71" s="274">
        <v>15.68</v>
      </c>
      <c r="I71" s="274">
        <v>16.12</v>
      </c>
      <c r="J71" s="274">
        <v>16.559999999999999</v>
      </c>
      <c r="K71" s="274">
        <v>16.989999999999998</v>
      </c>
      <c r="L71" s="274">
        <v>17.43</v>
      </c>
      <c r="M71" s="274">
        <v>16.989999999999998</v>
      </c>
      <c r="N71" s="274">
        <v>16.559999999999999</v>
      </c>
      <c r="O71" s="274">
        <v>16.12</v>
      </c>
      <c r="P71" s="274">
        <v>15.68</v>
      </c>
      <c r="Q71" s="274">
        <v>15.25</v>
      </c>
      <c r="R71" s="274">
        <v>14.81</v>
      </c>
      <c r="S71" s="274">
        <v>14.38</v>
      </c>
      <c r="T71" s="274">
        <v>13.94</v>
      </c>
      <c r="U71" s="274">
        <v>13.51</v>
      </c>
      <c r="V71" s="274">
        <v>13.07</v>
      </c>
      <c r="W71" s="274">
        <v>12.63</v>
      </c>
      <c r="X71" s="274">
        <v>12.2</v>
      </c>
      <c r="Y71" s="274">
        <v>11.76</v>
      </c>
      <c r="Z71" s="274">
        <v>11.33</v>
      </c>
      <c r="AA71" s="274">
        <v>10.89</v>
      </c>
      <c r="AB71" s="274">
        <v>10.46</v>
      </c>
      <c r="AC71" s="274">
        <v>10.02</v>
      </c>
      <c r="AD71" s="274">
        <v>9.58</v>
      </c>
      <c r="AE71" s="274">
        <v>9.15</v>
      </c>
      <c r="AF71" s="274">
        <v>8.7100000000000009</v>
      </c>
      <c r="AG71" s="274">
        <v>8.2799999999999994</v>
      </c>
      <c r="AH71" s="274">
        <v>7.84</v>
      </c>
      <c r="AI71" s="274">
        <v>7.41</v>
      </c>
      <c r="AJ71" s="274">
        <v>6.97</v>
      </c>
      <c r="AK71" s="274">
        <v>6.53</v>
      </c>
      <c r="AL71" s="274">
        <v>6.1</v>
      </c>
      <c r="AM71" s="274">
        <v>5.66</v>
      </c>
      <c r="AN71" s="274">
        <v>5.23</v>
      </c>
      <c r="AO71" s="274">
        <v>4.79</v>
      </c>
      <c r="AP71" s="274">
        <v>4.3600000000000003</v>
      </c>
      <c r="AQ71" s="274">
        <v>3.92</v>
      </c>
      <c r="AR71" s="274">
        <v>3.49</v>
      </c>
      <c r="AS71" s="274">
        <v>3.05</v>
      </c>
    </row>
    <row r="72" spans="3:45">
      <c r="C72" s="343" t="str">
        <f t="shared" si="0"/>
        <v>DE5GNR_BO_FUELOIL_E-80</v>
      </c>
      <c r="D72" s="274" t="s">
        <v>2142</v>
      </c>
      <c r="E72" s="274" t="s">
        <v>2138</v>
      </c>
      <c r="F72" s="274" t="s">
        <v>1880</v>
      </c>
      <c r="G72" s="274">
        <v>259.5</v>
      </c>
      <c r="H72" s="274">
        <v>266.91000000000003</v>
      </c>
      <c r="I72" s="274">
        <v>274.33</v>
      </c>
      <c r="J72" s="274">
        <v>281.74</v>
      </c>
      <c r="K72" s="274">
        <v>289.16000000000003</v>
      </c>
      <c r="L72" s="274">
        <v>296.57</v>
      </c>
      <c r="M72" s="274">
        <v>289.16000000000003</v>
      </c>
      <c r="N72" s="274">
        <v>281.74</v>
      </c>
      <c r="O72" s="274">
        <v>274.33</v>
      </c>
      <c r="P72" s="274">
        <v>266.91000000000003</v>
      </c>
      <c r="Q72" s="274">
        <v>259.5</v>
      </c>
      <c r="R72" s="274">
        <v>252.09</v>
      </c>
      <c r="S72" s="274">
        <v>244.67</v>
      </c>
      <c r="T72" s="274">
        <v>237.26</v>
      </c>
      <c r="U72" s="274">
        <v>229.84</v>
      </c>
      <c r="V72" s="274">
        <v>222.43</v>
      </c>
      <c r="W72" s="274">
        <v>215.01</v>
      </c>
      <c r="X72" s="274">
        <v>207.6</v>
      </c>
      <c r="Y72" s="274">
        <v>200.19</v>
      </c>
      <c r="Z72" s="274">
        <v>192.77</v>
      </c>
      <c r="AA72" s="274">
        <v>185.36</v>
      </c>
      <c r="AB72" s="274">
        <v>177.94</v>
      </c>
      <c r="AC72" s="274">
        <v>170.53</v>
      </c>
      <c r="AD72" s="274">
        <v>163.11000000000001</v>
      </c>
      <c r="AE72" s="274">
        <v>155.69999999999999</v>
      </c>
      <c r="AF72" s="274">
        <v>148.29</v>
      </c>
      <c r="AG72" s="274">
        <v>140.87</v>
      </c>
      <c r="AH72" s="274">
        <v>133.46</v>
      </c>
      <c r="AI72" s="274">
        <v>126.04</v>
      </c>
      <c r="AJ72" s="274">
        <v>118.63</v>
      </c>
      <c r="AK72" s="274">
        <v>111.21</v>
      </c>
      <c r="AL72" s="274">
        <v>103.8</v>
      </c>
      <c r="AM72" s="274">
        <v>96.39</v>
      </c>
      <c r="AN72" s="274">
        <v>88.97</v>
      </c>
      <c r="AO72" s="274">
        <v>81.56</v>
      </c>
      <c r="AP72" s="274">
        <v>74.14</v>
      </c>
      <c r="AQ72" s="274">
        <v>66.73</v>
      </c>
      <c r="AR72" s="274">
        <v>59.31</v>
      </c>
      <c r="AS72" s="274">
        <v>51.9</v>
      </c>
    </row>
    <row r="73" spans="3:45">
      <c r="C73" s="343" t="str">
        <f t="shared" si="0"/>
        <v>DE5GNR_BO_MSW_E-80</v>
      </c>
      <c r="D73" s="274" t="s">
        <v>2142</v>
      </c>
      <c r="E73" s="274" t="s">
        <v>2138</v>
      </c>
      <c r="F73" s="274" t="s">
        <v>1829</v>
      </c>
      <c r="G73" s="274">
        <v>190.34</v>
      </c>
      <c r="H73" s="274">
        <v>195.77</v>
      </c>
      <c r="I73" s="274">
        <v>201.21</v>
      </c>
      <c r="J73" s="274">
        <v>206.65</v>
      </c>
      <c r="K73" s="274">
        <v>212.09</v>
      </c>
      <c r="L73" s="274">
        <v>217.53</v>
      </c>
      <c r="M73" s="274">
        <v>212.09</v>
      </c>
      <c r="N73" s="274">
        <v>206.65</v>
      </c>
      <c r="O73" s="274">
        <v>201.21</v>
      </c>
      <c r="P73" s="274">
        <v>195.77</v>
      </c>
      <c r="Q73" s="274">
        <v>190.34</v>
      </c>
      <c r="R73" s="274">
        <v>184.9</v>
      </c>
      <c r="S73" s="274">
        <v>179.46</v>
      </c>
      <c r="T73" s="274">
        <v>174.02</v>
      </c>
      <c r="U73" s="274">
        <v>168.58</v>
      </c>
      <c r="V73" s="274">
        <v>163.15</v>
      </c>
      <c r="W73" s="274">
        <v>157.71</v>
      </c>
      <c r="X73" s="274">
        <v>152.27000000000001</v>
      </c>
      <c r="Y73" s="274">
        <v>146.83000000000001</v>
      </c>
      <c r="Z73" s="274">
        <v>141.38999999999999</v>
      </c>
      <c r="AA73" s="274">
        <v>135.94999999999999</v>
      </c>
      <c r="AB73" s="274">
        <v>130.52000000000001</v>
      </c>
      <c r="AC73" s="274">
        <v>125.08</v>
      </c>
      <c r="AD73" s="274">
        <v>119.64</v>
      </c>
      <c r="AE73" s="274">
        <v>114.2</v>
      </c>
      <c r="AF73" s="274">
        <v>108.76</v>
      </c>
      <c r="AG73" s="274">
        <v>103.33</v>
      </c>
      <c r="AH73" s="274">
        <v>97.89</v>
      </c>
      <c r="AI73" s="274">
        <v>92.45</v>
      </c>
      <c r="AJ73" s="274">
        <v>87.01</v>
      </c>
      <c r="AK73" s="274">
        <v>81.569999999999993</v>
      </c>
      <c r="AL73" s="274">
        <v>76.13</v>
      </c>
      <c r="AM73" s="274">
        <v>70.7</v>
      </c>
      <c r="AN73" s="274">
        <v>65.260000000000005</v>
      </c>
      <c r="AO73" s="274">
        <v>59.82</v>
      </c>
      <c r="AP73" s="274">
        <v>54.38</v>
      </c>
      <c r="AQ73" s="274">
        <v>48.94</v>
      </c>
      <c r="AR73" s="274">
        <v>43.51</v>
      </c>
      <c r="AS73" s="274">
        <v>38.07</v>
      </c>
    </row>
    <row r="74" spans="3:45">
      <c r="C74" s="343" t="str">
        <f t="shared" si="0"/>
        <v>DE5GNR_BO_NGAS_E-80</v>
      </c>
      <c r="D74" s="274" t="s">
        <v>2142</v>
      </c>
      <c r="E74" s="274" t="s">
        <v>2138</v>
      </c>
      <c r="F74" s="274" t="s">
        <v>1817</v>
      </c>
      <c r="G74" s="274">
        <v>11068.53</v>
      </c>
      <c r="H74" s="274">
        <v>11384.77</v>
      </c>
      <c r="I74" s="274">
        <v>11701.02</v>
      </c>
      <c r="J74" s="274">
        <v>12017.26</v>
      </c>
      <c r="K74" s="274">
        <v>12333.5</v>
      </c>
      <c r="L74" s="274">
        <v>12649.75</v>
      </c>
      <c r="M74" s="274">
        <v>12333.5</v>
      </c>
      <c r="N74" s="274">
        <v>12017.26</v>
      </c>
      <c r="O74" s="274">
        <v>11701.02</v>
      </c>
      <c r="P74" s="274">
        <v>11384.77</v>
      </c>
      <c r="Q74" s="274">
        <v>11068.53</v>
      </c>
      <c r="R74" s="274">
        <v>10752.28</v>
      </c>
      <c r="S74" s="274">
        <v>10436.040000000001</v>
      </c>
      <c r="T74" s="274">
        <v>10119.799999999999</v>
      </c>
      <c r="U74" s="274">
        <v>9803.5499999999993</v>
      </c>
      <c r="V74" s="274">
        <v>9487.31</v>
      </c>
      <c r="W74" s="274">
        <v>9171.07</v>
      </c>
      <c r="X74" s="274">
        <v>8854.82</v>
      </c>
      <c r="Y74" s="274">
        <v>8538.58</v>
      </c>
      <c r="Z74" s="274">
        <v>8222.33</v>
      </c>
      <c r="AA74" s="274">
        <v>7906.09</v>
      </c>
      <c r="AB74" s="274">
        <v>7589.85</v>
      </c>
      <c r="AC74" s="274">
        <v>7273.6</v>
      </c>
      <c r="AD74" s="274">
        <v>6957.36</v>
      </c>
      <c r="AE74" s="274">
        <v>6641.12</v>
      </c>
      <c r="AF74" s="274">
        <v>6324.87</v>
      </c>
      <c r="AG74" s="274">
        <v>6008.63</v>
      </c>
      <c r="AH74" s="274">
        <v>5692.39</v>
      </c>
      <c r="AI74" s="274">
        <v>5376.14</v>
      </c>
      <c r="AJ74" s="274">
        <v>5059.8999999999996</v>
      </c>
      <c r="AK74" s="274">
        <v>4743.6499999999996</v>
      </c>
      <c r="AL74" s="274">
        <v>4427.41</v>
      </c>
      <c r="AM74" s="274">
        <v>4111.17</v>
      </c>
      <c r="AN74" s="274">
        <v>3794.92</v>
      </c>
      <c r="AO74" s="274">
        <v>3478.68</v>
      </c>
      <c r="AP74" s="274">
        <v>3162.44</v>
      </c>
      <c r="AQ74" s="274">
        <v>2846.19</v>
      </c>
      <c r="AR74" s="274">
        <v>2529.9499999999998</v>
      </c>
      <c r="AS74" s="274">
        <v>2213.71</v>
      </c>
    </row>
    <row r="75" spans="3:45">
      <c r="C75" s="343" t="str">
        <f t="shared" si="0"/>
        <v>DE5GNR_CC_FUELOIL_BP_E-38</v>
      </c>
      <c r="D75" s="274" t="s">
        <v>2142</v>
      </c>
      <c r="E75" s="274" t="s">
        <v>2138</v>
      </c>
      <c r="F75" s="321" t="s">
        <v>1745</v>
      </c>
      <c r="G75" s="321">
        <v>92.5</v>
      </c>
      <c r="H75" s="321">
        <v>92.5</v>
      </c>
      <c r="I75" s="321">
        <v>92.5</v>
      </c>
      <c r="J75" s="321">
        <v>92.5</v>
      </c>
      <c r="K75" s="321">
        <v>92.5</v>
      </c>
      <c r="L75" s="321">
        <v>92.5</v>
      </c>
      <c r="M75" s="321">
        <v>0</v>
      </c>
      <c r="N75" s="321">
        <v>0</v>
      </c>
      <c r="O75" s="321">
        <v>0</v>
      </c>
      <c r="P75" s="321">
        <v>0</v>
      </c>
      <c r="Q75" s="321">
        <v>0</v>
      </c>
      <c r="R75" s="321">
        <v>0</v>
      </c>
      <c r="S75" s="321">
        <v>0</v>
      </c>
      <c r="T75" s="321">
        <v>0</v>
      </c>
      <c r="U75" s="321">
        <v>0</v>
      </c>
      <c r="V75" s="321">
        <v>0</v>
      </c>
      <c r="W75" s="321">
        <v>0</v>
      </c>
      <c r="X75" s="321">
        <v>0</v>
      </c>
      <c r="Y75" s="321">
        <v>0</v>
      </c>
      <c r="Z75" s="321">
        <v>0</v>
      </c>
      <c r="AA75" s="321">
        <v>0</v>
      </c>
      <c r="AB75" s="321">
        <v>0</v>
      </c>
      <c r="AC75" s="321">
        <v>0</v>
      </c>
      <c r="AD75" s="321">
        <v>0</v>
      </c>
      <c r="AE75" s="321">
        <v>0</v>
      </c>
      <c r="AF75" s="321">
        <v>0</v>
      </c>
      <c r="AG75" s="321">
        <v>0</v>
      </c>
      <c r="AH75" s="321">
        <v>0</v>
      </c>
      <c r="AI75" s="321">
        <v>0</v>
      </c>
      <c r="AJ75" s="321">
        <v>0</v>
      </c>
      <c r="AK75" s="321">
        <v>0</v>
      </c>
      <c r="AL75" s="321">
        <v>0</v>
      </c>
      <c r="AM75" s="321">
        <v>0</v>
      </c>
      <c r="AN75" s="321">
        <v>0</v>
      </c>
      <c r="AO75" s="321">
        <v>0</v>
      </c>
      <c r="AP75" s="321">
        <v>0</v>
      </c>
      <c r="AQ75" s="321">
        <v>0</v>
      </c>
      <c r="AR75" s="321">
        <v>0</v>
      </c>
      <c r="AS75" s="321">
        <v>0</v>
      </c>
    </row>
    <row r="76" spans="3:45">
      <c r="C76" s="343" t="str">
        <f t="shared" si="0"/>
        <v>DE5GNR_CC_NGAS_BP_E-53</v>
      </c>
      <c r="D76" s="274" t="s">
        <v>2142</v>
      </c>
      <c r="E76" s="274" t="s">
        <v>2138</v>
      </c>
      <c r="F76" s="274" t="s">
        <v>1735</v>
      </c>
      <c r="G76" s="274">
        <v>1858.3</v>
      </c>
      <c r="H76" s="274">
        <v>1912.3</v>
      </c>
      <c r="I76" s="274">
        <v>1944.9</v>
      </c>
      <c r="J76" s="274">
        <v>1944.9</v>
      </c>
      <c r="K76" s="274">
        <v>1944.9</v>
      </c>
      <c r="L76" s="274">
        <v>1944.9</v>
      </c>
      <c r="M76" s="274">
        <v>1944.9</v>
      </c>
      <c r="N76" s="274">
        <v>1932.1</v>
      </c>
      <c r="O76" s="274">
        <v>1637.1</v>
      </c>
      <c r="P76" s="274">
        <v>1377.1</v>
      </c>
      <c r="Q76" s="274">
        <v>344.1</v>
      </c>
      <c r="R76" s="274">
        <v>269.10000000000002</v>
      </c>
      <c r="S76" s="274">
        <v>269.10000000000002</v>
      </c>
      <c r="T76" s="274">
        <v>269.10000000000002</v>
      </c>
      <c r="U76" s="274">
        <v>86.6</v>
      </c>
      <c r="V76" s="274">
        <v>86.6</v>
      </c>
      <c r="W76" s="274">
        <v>86.6</v>
      </c>
      <c r="X76" s="274">
        <v>86.6</v>
      </c>
      <c r="Y76" s="274">
        <v>86.6</v>
      </c>
      <c r="Z76" s="274">
        <v>86.6</v>
      </c>
      <c r="AA76" s="274">
        <v>86.6</v>
      </c>
      <c r="AB76" s="274">
        <v>86.6</v>
      </c>
      <c r="AC76" s="274">
        <v>86.6</v>
      </c>
      <c r="AD76" s="274">
        <v>86.6</v>
      </c>
      <c r="AE76" s="274">
        <v>86.6</v>
      </c>
      <c r="AF76" s="274">
        <v>86.6</v>
      </c>
      <c r="AG76" s="274">
        <v>86.6</v>
      </c>
      <c r="AH76" s="274">
        <v>32.6</v>
      </c>
      <c r="AI76" s="274">
        <v>0</v>
      </c>
      <c r="AJ76" s="274">
        <v>0</v>
      </c>
      <c r="AK76" s="274">
        <v>0</v>
      </c>
      <c r="AL76" s="274">
        <v>0</v>
      </c>
      <c r="AM76" s="274">
        <v>0</v>
      </c>
      <c r="AN76" s="274">
        <v>0</v>
      </c>
      <c r="AO76" s="274">
        <v>0</v>
      </c>
      <c r="AP76" s="274">
        <v>0</v>
      </c>
      <c r="AQ76" s="274">
        <v>0</v>
      </c>
      <c r="AR76" s="274">
        <v>0</v>
      </c>
      <c r="AS76" s="274">
        <v>0</v>
      </c>
    </row>
    <row r="77" spans="3:45">
      <c r="C77" s="343" t="str">
        <f t="shared" si="0"/>
        <v>DE5GNR_CC_NGAS_CND_E-51</v>
      </c>
      <c r="D77" s="274" t="s">
        <v>2142</v>
      </c>
      <c r="E77" s="274" t="s">
        <v>2138</v>
      </c>
      <c r="F77" s="274" t="s">
        <v>1724</v>
      </c>
      <c r="G77" s="274">
        <v>160</v>
      </c>
      <c r="H77" s="274">
        <v>160</v>
      </c>
      <c r="I77" s="274">
        <v>160</v>
      </c>
      <c r="J77" s="274">
        <v>160</v>
      </c>
      <c r="K77" s="274">
        <v>160</v>
      </c>
      <c r="L77" s="274">
        <v>160</v>
      </c>
      <c r="M77" s="274">
        <v>160</v>
      </c>
      <c r="N77" s="274">
        <v>160</v>
      </c>
      <c r="O77" s="274">
        <v>0</v>
      </c>
      <c r="P77" s="274">
        <v>0</v>
      </c>
      <c r="Q77" s="274">
        <v>0</v>
      </c>
      <c r="R77" s="274">
        <v>0</v>
      </c>
      <c r="S77" s="274">
        <v>0</v>
      </c>
      <c r="T77" s="274">
        <v>0</v>
      </c>
      <c r="U77" s="274">
        <v>0</v>
      </c>
      <c r="V77" s="274">
        <v>0</v>
      </c>
      <c r="W77" s="274">
        <v>0</v>
      </c>
      <c r="X77" s="274">
        <v>0</v>
      </c>
      <c r="Y77" s="274">
        <v>0</v>
      </c>
      <c r="Z77" s="274">
        <v>0</v>
      </c>
      <c r="AA77" s="274">
        <v>0</v>
      </c>
      <c r="AB77" s="274">
        <v>0</v>
      </c>
      <c r="AC77" s="274">
        <v>0</v>
      </c>
      <c r="AD77" s="274">
        <v>0</v>
      </c>
      <c r="AE77" s="274">
        <v>0</v>
      </c>
      <c r="AF77" s="274">
        <v>0</v>
      </c>
      <c r="AG77" s="274">
        <v>0</v>
      </c>
      <c r="AH77" s="274">
        <v>0</v>
      </c>
      <c r="AI77" s="274">
        <v>0</v>
      </c>
      <c r="AJ77" s="274">
        <v>0</v>
      </c>
      <c r="AK77" s="274">
        <v>0</v>
      </c>
      <c r="AL77" s="274">
        <v>0</v>
      </c>
      <c r="AM77" s="274">
        <v>0</v>
      </c>
      <c r="AN77" s="274">
        <v>0</v>
      </c>
      <c r="AO77" s="274">
        <v>0</v>
      </c>
      <c r="AP77" s="274">
        <v>0</v>
      </c>
      <c r="AQ77" s="274">
        <v>0</v>
      </c>
      <c r="AR77" s="274">
        <v>0</v>
      </c>
      <c r="AS77" s="274">
        <v>0</v>
      </c>
    </row>
    <row r="78" spans="3:45">
      <c r="C78" s="343" t="str">
        <f t="shared" si="0"/>
        <v>DE5GNR_CC_NGAS_CND_E-56</v>
      </c>
      <c r="D78" s="274" t="s">
        <v>2142</v>
      </c>
      <c r="E78" s="274" t="s">
        <v>2138</v>
      </c>
      <c r="F78" s="274" t="s">
        <v>1718</v>
      </c>
      <c r="G78" s="274">
        <v>89</v>
      </c>
      <c r="H78" s="274">
        <v>89</v>
      </c>
      <c r="I78" s="274">
        <v>89</v>
      </c>
      <c r="J78" s="274">
        <v>89</v>
      </c>
      <c r="K78" s="274">
        <v>89</v>
      </c>
      <c r="L78" s="274">
        <v>89</v>
      </c>
      <c r="M78" s="274">
        <v>89</v>
      </c>
      <c r="N78" s="274">
        <v>89</v>
      </c>
      <c r="O78" s="274">
        <v>89</v>
      </c>
      <c r="P78" s="274">
        <v>89</v>
      </c>
      <c r="Q78" s="274">
        <v>89</v>
      </c>
      <c r="R78" s="274">
        <v>89</v>
      </c>
      <c r="S78" s="274">
        <v>50</v>
      </c>
      <c r="T78" s="274">
        <v>50</v>
      </c>
      <c r="U78" s="274">
        <v>50</v>
      </c>
      <c r="V78" s="274">
        <v>50</v>
      </c>
      <c r="W78" s="274">
        <v>50</v>
      </c>
      <c r="X78" s="274">
        <v>50</v>
      </c>
      <c r="Y78" s="274">
        <v>50</v>
      </c>
      <c r="Z78" s="274">
        <v>50</v>
      </c>
      <c r="AA78" s="274">
        <v>50</v>
      </c>
      <c r="AB78" s="274">
        <v>50</v>
      </c>
      <c r="AC78" s="274">
        <v>50</v>
      </c>
      <c r="AD78" s="274">
        <v>0</v>
      </c>
      <c r="AE78" s="274">
        <v>0</v>
      </c>
      <c r="AF78" s="274">
        <v>0</v>
      </c>
      <c r="AG78" s="274">
        <v>0</v>
      </c>
      <c r="AH78" s="274">
        <v>0</v>
      </c>
      <c r="AI78" s="274">
        <v>0</v>
      </c>
      <c r="AJ78" s="274">
        <v>0</v>
      </c>
      <c r="AK78" s="274">
        <v>0</v>
      </c>
      <c r="AL78" s="274">
        <v>0</v>
      </c>
      <c r="AM78" s="274">
        <v>0</v>
      </c>
      <c r="AN78" s="274">
        <v>0</v>
      </c>
      <c r="AO78" s="274">
        <v>0</v>
      </c>
      <c r="AP78" s="274">
        <v>0</v>
      </c>
      <c r="AQ78" s="274">
        <v>0</v>
      </c>
      <c r="AR78" s="274">
        <v>0</v>
      </c>
      <c r="AS78" s="274">
        <v>0</v>
      </c>
    </row>
    <row r="79" spans="3:45">
      <c r="C79" s="343" t="str">
        <f t="shared" si="0"/>
        <v>DE5GNR_ENG_BGAS_BP_E-45</v>
      </c>
      <c r="D79" s="274" t="s">
        <v>2142</v>
      </c>
      <c r="E79" s="274" t="s">
        <v>2138</v>
      </c>
      <c r="F79" s="274" t="s">
        <v>1672</v>
      </c>
      <c r="G79" s="274">
        <v>0</v>
      </c>
      <c r="H79" s="274">
        <v>0</v>
      </c>
      <c r="I79" s="274">
        <v>0</v>
      </c>
      <c r="J79" s="274">
        <v>0</v>
      </c>
      <c r="K79" s="274">
        <v>0</v>
      </c>
      <c r="L79" s="274">
        <v>2.25</v>
      </c>
      <c r="M79" s="274">
        <v>2.25</v>
      </c>
      <c r="N79" s="274">
        <v>2.25</v>
      </c>
      <c r="O79" s="274">
        <v>2.25</v>
      </c>
      <c r="P79" s="274">
        <v>2.25</v>
      </c>
      <c r="Q79" s="274">
        <v>2.25</v>
      </c>
      <c r="R79" s="274">
        <v>2.25</v>
      </c>
      <c r="S79" s="274">
        <v>2.25</v>
      </c>
      <c r="T79" s="274">
        <v>2.25</v>
      </c>
      <c r="U79" s="274">
        <v>2.25</v>
      </c>
      <c r="V79" s="274">
        <v>2.25</v>
      </c>
      <c r="W79" s="274">
        <v>2.25</v>
      </c>
      <c r="X79" s="274">
        <v>2.25</v>
      </c>
      <c r="Y79" s="274">
        <v>2.25</v>
      </c>
      <c r="Z79" s="274">
        <v>2.25</v>
      </c>
      <c r="AA79" s="274">
        <v>2.25</v>
      </c>
      <c r="AB79" s="274">
        <v>2.25</v>
      </c>
      <c r="AC79" s="274">
        <v>2.25</v>
      </c>
      <c r="AD79" s="274">
        <v>2.25</v>
      </c>
      <c r="AE79" s="274">
        <v>2.25</v>
      </c>
      <c r="AF79" s="274">
        <v>2.25</v>
      </c>
      <c r="AG79" s="274">
        <v>2.25</v>
      </c>
      <c r="AH79" s="274">
        <v>2.25</v>
      </c>
      <c r="AI79" s="274">
        <v>2.25</v>
      </c>
      <c r="AJ79" s="274">
        <v>2.25</v>
      </c>
      <c r="AK79" s="274">
        <v>2.25</v>
      </c>
      <c r="AL79" s="274">
        <v>0</v>
      </c>
      <c r="AM79" s="274">
        <v>0</v>
      </c>
      <c r="AN79" s="274">
        <v>0</v>
      </c>
      <c r="AO79" s="274">
        <v>0</v>
      </c>
      <c r="AP79" s="274">
        <v>0</v>
      </c>
      <c r="AQ79" s="274">
        <v>0</v>
      </c>
      <c r="AR79" s="274">
        <v>0</v>
      </c>
      <c r="AS79" s="274">
        <v>0</v>
      </c>
    </row>
    <row r="80" spans="3:45">
      <c r="C80" s="343" t="str">
        <f t="shared" si="0"/>
        <v>DE5GNR_ENG_BGAS_CND_E-42</v>
      </c>
      <c r="D80" s="274" t="s">
        <v>2142</v>
      </c>
      <c r="E80" s="274" t="s">
        <v>2138</v>
      </c>
      <c r="F80" s="274" t="s">
        <v>1665</v>
      </c>
      <c r="G80" s="274">
        <v>1649.06</v>
      </c>
      <c r="H80" s="274">
        <v>1738.83</v>
      </c>
      <c r="I80" s="274">
        <v>1813.95</v>
      </c>
      <c r="J80" s="274">
        <v>1818.31</v>
      </c>
      <c r="K80" s="274">
        <v>1826.01</v>
      </c>
      <c r="L80" s="274">
        <v>1826.74</v>
      </c>
      <c r="M80" s="274">
        <v>1826.74</v>
      </c>
      <c r="N80" s="274">
        <v>1798.4</v>
      </c>
      <c r="O80" s="274">
        <v>1791.22</v>
      </c>
      <c r="P80" s="274">
        <v>1783.32</v>
      </c>
      <c r="Q80" s="274">
        <v>1782.7</v>
      </c>
      <c r="R80" s="274">
        <v>1764.35</v>
      </c>
      <c r="S80" s="274">
        <v>1755.64</v>
      </c>
      <c r="T80" s="274">
        <v>1738.69</v>
      </c>
      <c r="U80" s="274">
        <v>1710.92</v>
      </c>
      <c r="V80" s="274">
        <v>1670.54</v>
      </c>
      <c r="W80" s="274">
        <v>1597.56</v>
      </c>
      <c r="X80" s="274">
        <v>1535.48</v>
      </c>
      <c r="Y80" s="274">
        <v>1305.1600000000001</v>
      </c>
      <c r="Z80" s="274">
        <v>1182.26</v>
      </c>
      <c r="AA80" s="274">
        <v>1006.86</v>
      </c>
      <c r="AB80" s="274">
        <v>822.95</v>
      </c>
      <c r="AC80" s="274">
        <v>704.61</v>
      </c>
      <c r="AD80" s="274">
        <v>601.79999999999995</v>
      </c>
      <c r="AE80" s="274">
        <v>494.61</v>
      </c>
      <c r="AF80" s="274">
        <v>269.74</v>
      </c>
      <c r="AG80" s="274">
        <v>177.94</v>
      </c>
      <c r="AH80" s="274">
        <v>88.18</v>
      </c>
      <c r="AI80" s="274">
        <v>13.05</v>
      </c>
      <c r="AJ80" s="274">
        <v>8.69</v>
      </c>
      <c r="AK80" s="274">
        <v>1</v>
      </c>
      <c r="AL80" s="274">
        <v>0</v>
      </c>
      <c r="AM80" s="274">
        <v>0</v>
      </c>
      <c r="AN80" s="274">
        <v>0</v>
      </c>
      <c r="AO80" s="274">
        <v>0</v>
      </c>
      <c r="AP80" s="274">
        <v>0</v>
      </c>
      <c r="AQ80" s="274">
        <v>0</v>
      </c>
      <c r="AR80" s="274">
        <v>0</v>
      </c>
      <c r="AS80" s="274">
        <v>0</v>
      </c>
    </row>
    <row r="81" spans="3:45">
      <c r="C81" s="343" t="str">
        <f t="shared" si="0"/>
        <v>DE5GNR_GEO_HEAT_EO</v>
      </c>
      <c r="D81" s="274" t="s">
        <v>2142</v>
      </c>
      <c r="E81" s="274" t="s">
        <v>2138</v>
      </c>
      <c r="F81" s="274" t="s">
        <v>1585</v>
      </c>
      <c r="G81" s="274">
        <v>0.22</v>
      </c>
      <c r="H81" s="274">
        <v>0.22</v>
      </c>
      <c r="I81" s="274">
        <v>0.22</v>
      </c>
      <c r="J81" s="274">
        <v>0.22</v>
      </c>
      <c r="K81" s="274">
        <v>0.22</v>
      </c>
      <c r="L81" s="274">
        <v>0.22</v>
      </c>
      <c r="M81" s="274">
        <v>0.22</v>
      </c>
      <c r="N81" s="274">
        <v>0.22</v>
      </c>
      <c r="O81" s="274">
        <v>0.22</v>
      </c>
      <c r="P81" s="274">
        <v>0.22</v>
      </c>
      <c r="Q81" s="274">
        <v>0.22</v>
      </c>
      <c r="R81" s="274">
        <v>0.22</v>
      </c>
      <c r="S81" s="274">
        <v>0.22</v>
      </c>
      <c r="T81" s="274">
        <v>0.22</v>
      </c>
      <c r="U81" s="274">
        <v>0.22</v>
      </c>
      <c r="V81" s="274">
        <v>0.22</v>
      </c>
      <c r="W81" s="274">
        <v>0.22</v>
      </c>
      <c r="X81" s="274">
        <v>0.22</v>
      </c>
      <c r="Y81" s="274">
        <v>0</v>
      </c>
      <c r="Z81" s="274">
        <v>0</v>
      </c>
      <c r="AA81" s="274">
        <v>0</v>
      </c>
      <c r="AB81" s="274">
        <v>0</v>
      </c>
      <c r="AC81" s="274">
        <v>0</v>
      </c>
      <c r="AD81" s="274">
        <v>0</v>
      </c>
      <c r="AE81" s="274">
        <v>0</v>
      </c>
      <c r="AF81" s="274">
        <v>0</v>
      </c>
      <c r="AG81" s="274">
        <v>0</v>
      </c>
      <c r="AH81" s="274">
        <v>0</v>
      </c>
      <c r="AI81" s="274">
        <v>0</v>
      </c>
      <c r="AJ81" s="274">
        <v>0</v>
      </c>
      <c r="AK81" s="274">
        <v>0</v>
      </c>
      <c r="AL81" s="274">
        <v>0</v>
      </c>
      <c r="AM81" s="274">
        <v>0</v>
      </c>
      <c r="AN81" s="274">
        <v>0</v>
      </c>
      <c r="AO81" s="274">
        <v>0</v>
      </c>
      <c r="AP81" s="274">
        <v>0</v>
      </c>
      <c r="AQ81" s="274">
        <v>0</v>
      </c>
      <c r="AR81" s="274">
        <v>0</v>
      </c>
      <c r="AS81" s="274">
        <v>0</v>
      </c>
    </row>
    <row r="82" spans="3:45">
      <c r="C82" s="343" t="str">
        <f t="shared" si="0"/>
        <v>DE5GNR_GT_FUELOIL_CND_E-30</v>
      </c>
      <c r="D82" s="274" t="s">
        <v>2142</v>
      </c>
      <c r="E82" s="274" t="s">
        <v>2138</v>
      </c>
      <c r="F82" s="274" t="s">
        <v>1576</v>
      </c>
      <c r="G82" s="274">
        <v>51</v>
      </c>
      <c r="H82" s="274">
        <v>51</v>
      </c>
      <c r="I82" s="274">
        <v>51</v>
      </c>
      <c r="J82" s="274">
        <v>51</v>
      </c>
      <c r="K82" s="274">
        <v>51</v>
      </c>
      <c r="L82" s="274">
        <v>51</v>
      </c>
      <c r="M82" s="274">
        <v>51</v>
      </c>
      <c r="N82" s="274">
        <v>51</v>
      </c>
      <c r="O82" s="274">
        <v>51</v>
      </c>
      <c r="P82" s="274">
        <v>51</v>
      </c>
      <c r="Q82" s="274">
        <v>51</v>
      </c>
      <c r="R82" s="274">
        <v>51</v>
      </c>
      <c r="S82" s="274">
        <v>51</v>
      </c>
      <c r="T82" s="274">
        <v>51</v>
      </c>
      <c r="U82" s="274">
        <v>51</v>
      </c>
      <c r="V82" s="274">
        <v>51</v>
      </c>
      <c r="W82" s="274">
        <v>0</v>
      </c>
      <c r="X82" s="274">
        <v>0</v>
      </c>
      <c r="Y82" s="274">
        <v>0</v>
      </c>
      <c r="Z82" s="274">
        <v>0</v>
      </c>
      <c r="AA82" s="274">
        <v>0</v>
      </c>
      <c r="AB82" s="274">
        <v>0</v>
      </c>
      <c r="AC82" s="274">
        <v>0</v>
      </c>
      <c r="AD82" s="274">
        <v>0</v>
      </c>
      <c r="AE82" s="274">
        <v>0</v>
      </c>
      <c r="AF82" s="274">
        <v>0</v>
      </c>
      <c r="AG82" s="274">
        <v>0</v>
      </c>
      <c r="AH82" s="274">
        <v>0</v>
      </c>
      <c r="AI82" s="274">
        <v>0</v>
      </c>
      <c r="AJ82" s="274">
        <v>0</v>
      </c>
      <c r="AK82" s="274">
        <v>0</v>
      </c>
      <c r="AL82" s="274">
        <v>0</v>
      </c>
      <c r="AM82" s="274">
        <v>0</v>
      </c>
      <c r="AN82" s="274">
        <v>0</v>
      </c>
      <c r="AO82" s="274">
        <v>0</v>
      </c>
      <c r="AP82" s="274">
        <v>0</v>
      </c>
      <c r="AQ82" s="274">
        <v>0</v>
      </c>
      <c r="AR82" s="274">
        <v>0</v>
      </c>
      <c r="AS82" s="274">
        <v>0</v>
      </c>
    </row>
    <row r="83" spans="3:45">
      <c r="C83" s="343" t="str">
        <f t="shared" si="0"/>
        <v>DE5GNR_GT_FUELOIL_CND_E-36</v>
      </c>
      <c r="D83" s="274" t="s">
        <v>2142</v>
      </c>
      <c r="E83" s="274" t="s">
        <v>2138</v>
      </c>
      <c r="F83" s="321" t="s">
        <v>1572</v>
      </c>
      <c r="G83" s="321">
        <v>120</v>
      </c>
      <c r="H83" s="321">
        <v>120</v>
      </c>
      <c r="I83" s="321">
        <v>120</v>
      </c>
      <c r="J83" s="321">
        <v>120</v>
      </c>
      <c r="K83" s="321">
        <v>120</v>
      </c>
      <c r="L83" s="321">
        <v>120</v>
      </c>
      <c r="M83" s="321">
        <v>120</v>
      </c>
      <c r="N83" s="321">
        <v>120</v>
      </c>
      <c r="O83" s="321">
        <v>0</v>
      </c>
      <c r="P83" s="321">
        <v>0</v>
      </c>
      <c r="Q83" s="321">
        <v>0</v>
      </c>
      <c r="R83" s="321">
        <v>0</v>
      </c>
      <c r="S83" s="321">
        <v>0</v>
      </c>
      <c r="T83" s="321">
        <v>0</v>
      </c>
      <c r="U83" s="321">
        <v>0</v>
      </c>
      <c r="V83" s="321">
        <v>0</v>
      </c>
      <c r="W83" s="321">
        <v>0</v>
      </c>
      <c r="X83" s="321">
        <v>0</v>
      </c>
      <c r="Y83" s="321">
        <v>0</v>
      </c>
      <c r="Z83" s="321">
        <v>0</v>
      </c>
      <c r="AA83" s="321">
        <v>0</v>
      </c>
      <c r="AB83" s="321">
        <v>0</v>
      </c>
      <c r="AC83" s="321">
        <v>0</v>
      </c>
      <c r="AD83" s="321">
        <v>0</v>
      </c>
      <c r="AE83" s="321">
        <v>0</v>
      </c>
      <c r="AF83" s="321">
        <v>0</v>
      </c>
      <c r="AG83" s="321">
        <v>0</v>
      </c>
      <c r="AH83" s="321">
        <v>0</v>
      </c>
      <c r="AI83" s="321">
        <v>0</v>
      </c>
      <c r="AJ83" s="321">
        <v>0</v>
      </c>
      <c r="AK83" s="321">
        <v>0</v>
      </c>
      <c r="AL83" s="321">
        <v>0</v>
      </c>
      <c r="AM83" s="321">
        <v>0</v>
      </c>
      <c r="AN83" s="321">
        <v>0</v>
      </c>
      <c r="AO83" s="321">
        <v>0</v>
      </c>
      <c r="AP83" s="321">
        <v>0</v>
      </c>
      <c r="AQ83" s="321">
        <v>0</v>
      </c>
      <c r="AR83" s="321">
        <v>0</v>
      </c>
      <c r="AS83" s="321">
        <v>0</v>
      </c>
    </row>
    <row r="84" spans="3:45">
      <c r="C84" s="343" t="str">
        <f t="shared" si="0"/>
        <v>DE5GNR_GT_NGAS_BP_E-38</v>
      </c>
      <c r="D84" s="274" t="s">
        <v>2142</v>
      </c>
      <c r="E84" s="274" t="s">
        <v>2138</v>
      </c>
      <c r="F84" s="274" t="s">
        <v>1549</v>
      </c>
      <c r="G84" s="274">
        <v>158.69999999999999</v>
      </c>
      <c r="H84" s="274">
        <v>158.69999999999999</v>
      </c>
      <c r="I84" s="274">
        <v>158.69999999999999</v>
      </c>
      <c r="J84" s="274">
        <v>158.69999999999999</v>
      </c>
      <c r="K84" s="274">
        <v>158.69999999999999</v>
      </c>
      <c r="L84" s="274">
        <v>158.69999999999999</v>
      </c>
      <c r="M84" s="274">
        <v>158.69999999999999</v>
      </c>
      <c r="N84" s="274">
        <v>158.69999999999999</v>
      </c>
      <c r="O84" s="274">
        <v>158.69999999999999</v>
      </c>
      <c r="P84" s="274">
        <v>158.69999999999999</v>
      </c>
      <c r="Q84" s="274">
        <v>144</v>
      </c>
      <c r="R84" s="274">
        <v>144</v>
      </c>
      <c r="S84" s="274">
        <v>144</v>
      </c>
      <c r="T84" s="274">
        <v>144</v>
      </c>
      <c r="U84" s="274">
        <v>144</v>
      </c>
      <c r="V84" s="274">
        <v>144</v>
      </c>
      <c r="W84" s="274">
        <v>144</v>
      </c>
      <c r="X84" s="274">
        <v>0</v>
      </c>
      <c r="Y84" s="274">
        <v>0</v>
      </c>
      <c r="Z84" s="274">
        <v>0</v>
      </c>
      <c r="AA84" s="274">
        <v>0</v>
      </c>
      <c r="AB84" s="274">
        <v>0</v>
      </c>
      <c r="AC84" s="274">
        <v>0</v>
      </c>
      <c r="AD84" s="274">
        <v>0</v>
      </c>
      <c r="AE84" s="274">
        <v>0</v>
      </c>
      <c r="AF84" s="274">
        <v>0</v>
      </c>
      <c r="AG84" s="274">
        <v>0</v>
      </c>
      <c r="AH84" s="274">
        <v>0</v>
      </c>
      <c r="AI84" s="274">
        <v>0</v>
      </c>
      <c r="AJ84" s="274">
        <v>0</v>
      </c>
      <c r="AK84" s="274">
        <v>0</v>
      </c>
      <c r="AL84" s="274">
        <v>0</v>
      </c>
      <c r="AM84" s="274">
        <v>0</v>
      </c>
      <c r="AN84" s="274">
        <v>0</v>
      </c>
      <c r="AO84" s="274">
        <v>0</v>
      </c>
      <c r="AP84" s="274">
        <v>0</v>
      </c>
      <c r="AQ84" s="274">
        <v>0</v>
      </c>
      <c r="AR84" s="274">
        <v>0</v>
      </c>
      <c r="AS84" s="274">
        <v>0</v>
      </c>
    </row>
    <row r="85" spans="3:45">
      <c r="C85" s="343" t="str">
        <f t="shared" si="0"/>
        <v>DE5GNR_GT_NGAS_CND_E-35</v>
      </c>
      <c r="D85" s="274" t="s">
        <v>2142</v>
      </c>
      <c r="E85" s="274" t="s">
        <v>2138</v>
      </c>
      <c r="F85" s="274" t="s">
        <v>1532</v>
      </c>
      <c r="G85" s="274">
        <v>446</v>
      </c>
      <c r="H85" s="274">
        <v>446</v>
      </c>
      <c r="I85" s="274">
        <v>446</v>
      </c>
      <c r="J85" s="274">
        <v>446</v>
      </c>
      <c r="K85" s="274">
        <v>446</v>
      </c>
      <c r="L85" s="274">
        <v>446</v>
      </c>
      <c r="M85" s="274">
        <v>446</v>
      </c>
      <c r="N85" s="274">
        <v>446</v>
      </c>
      <c r="O85" s="274">
        <v>446</v>
      </c>
      <c r="P85" s="274">
        <v>446</v>
      </c>
      <c r="Q85" s="274">
        <v>446</v>
      </c>
      <c r="R85" s="274">
        <v>446</v>
      </c>
      <c r="S85" s="274">
        <v>446</v>
      </c>
      <c r="T85" s="274">
        <v>446</v>
      </c>
      <c r="U85" s="274">
        <v>446</v>
      </c>
      <c r="V85" s="274">
        <v>446</v>
      </c>
      <c r="W85" s="274">
        <v>446</v>
      </c>
      <c r="X85" s="274">
        <v>446</v>
      </c>
      <c r="Y85" s="274">
        <v>0</v>
      </c>
      <c r="Z85" s="274">
        <v>0</v>
      </c>
      <c r="AA85" s="274">
        <v>0</v>
      </c>
      <c r="AB85" s="274">
        <v>0</v>
      </c>
      <c r="AC85" s="274">
        <v>0</v>
      </c>
      <c r="AD85" s="274">
        <v>0</v>
      </c>
      <c r="AE85" s="274">
        <v>0</v>
      </c>
      <c r="AF85" s="274">
        <v>0</v>
      </c>
      <c r="AG85" s="274">
        <v>0</v>
      </c>
      <c r="AH85" s="274">
        <v>0</v>
      </c>
      <c r="AI85" s="274">
        <v>0</v>
      </c>
      <c r="AJ85" s="274">
        <v>0</v>
      </c>
      <c r="AK85" s="274">
        <v>0</v>
      </c>
      <c r="AL85" s="274">
        <v>0</v>
      </c>
      <c r="AM85" s="274">
        <v>0</v>
      </c>
      <c r="AN85" s="274">
        <v>0</v>
      </c>
      <c r="AO85" s="274">
        <v>0</v>
      </c>
      <c r="AP85" s="274">
        <v>0</v>
      </c>
      <c r="AQ85" s="274">
        <v>0</v>
      </c>
      <c r="AR85" s="274">
        <v>0</v>
      </c>
      <c r="AS85" s="274">
        <v>0</v>
      </c>
    </row>
    <row r="86" spans="3:45">
      <c r="C86" s="343" t="str">
        <f t="shared" si="0"/>
        <v>DE5GNR_PV_SUN</v>
      </c>
      <c r="D86" s="274" t="s">
        <v>2142</v>
      </c>
      <c r="E86" s="274" t="s">
        <v>2138</v>
      </c>
      <c r="F86" s="274" t="s">
        <v>1395</v>
      </c>
      <c r="G86" s="274">
        <v>7252.63</v>
      </c>
      <c r="H86" s="274">
        <v>8126.07</v>
      </c>
      <c r="I86" s="274">
        <v>8639.1</v>
      </c>
      <c r="J86" s="274">
        <v>9186.14</v>
      </c>
      <c r="K86" s="274">
        <v>9830.5300000000007</v>
      </c>
      <c r="L86" s="274">
        <v>10371.299999999999</v>
      </c>
      <c r="M86" s="274">
        <v>10374.06</v>
      </c>
      <c r="N86" s="274">
        <v>10374.06</v>
      </c>
      <c r="O86" s="274">
        <v>10374.06</v>
      </c>
      <c r="P86" s="274">
        <v>10374.049999999999</v>
      </c>
      <c r="Q86" s="274">
        <v>10374.01</v>
      </c>
      <c r="R86" s="274">
        <v>10373.41</v>
      </c>
      <c r="S86" s="274">
        <v>10372.81</v>
      </c>
      <c r="T86" s="274">
        <v>10371.91</v>
      </c>
      <c r="U86" s="274">
        <v>10371.620000000001</v>
      </c>
      <c r="V86" s="274">
        <v>10371.39</v>
      </c>
      <c r="W86" s="274">
        <v>10371.030000000001</v>
      </c>
      <c r="X86" s="274">
        <v>10370.67</v>
      </c>
      <c r="Y86" s="274">
        <v>10369.82</v>
      </c>
      <c r="Z86" s="274">
        <v>10367.9</v>
      </c>
      <c r="AA86" s="274">
        <v>10360.02</v>
      </c>
      <c r="AB86" s="274">
        <v>10355.27</v>
      </c>
      <c r="AC86" s="274">
        <v>10351.83</v>
      </c>
      <c r="AD86" s="274">
        <v>10317.700000000001</v>
      </c>
      <c r="AE86" s="274">
        <v>10263.15</v>
      </c>
      <c r="AF86" s="274">
        <v>10209.41</v>
      </c>
      <c r="AG86" s="274">
        <v>10092.76</v>
      </c>
      <c r="AH86" s="274">
        <v>9856.15</v>
      </c>
      <c r="AI86" s="274">
        <v>9287.1</v>
      </c>
      <c r="AJ86" s="274">
        <v>8043.47</v>
      </c>
      <c r="AK86" s="274">
        <v>5681.29</v>
      </c>
      <c r="AL86" s="274">
        <v>3121.44</v>
      </c>
      <c r="AM86" s="274">
        <v>2248</v>
      </c>
      <c r="AN86" s="274">
        <v>1734.96</v>
      </c>
      <c r="AO86" s="274">
        <v>1187.92</v>
      </c>
      <c r="AP86" s="274">
        <v>543.54</v>
      </c>
      <c r="AQ86" s="274">
        <v>2.77</v>
      </c>
      <c r="AR86" s="274">
        <v>0</v>
      </c>
      <c r="AS86" s="274">
        <v>0</v>
      </c>
    </row>
    <row r="87" spans="3:45">
      <c r="C87" s="343" t="str">
        <f t="shared" si="0"/>
        <v>DE5GNR_ROR_WTR</v>
      </c>
      <c r="D87" s="274" t="s">
        <v>2142</v>
      </c>
      <c r="E87" s="274" t="s">
        <v>2138</v>
      </c>
      <c r="F87" s="274" t="s">
        <v>1355</v>
      </c>
      <c r="G87" s="274">
        <v>550.07000000000005</v>
      </c>
      <c r="H87" s="274">
        <v>550.07000000000005</v>
      </c>
      <c r="I87" s="274">
        <v>550.07000000000005</v>
      </c>
      <c r="J87" s="274">
        <v>550.07000000000005</v>
      </c>
      <c r="K87" s="274">
        <v>550.07000000000005</v>
      </c>
      <c r="L87" s="274">
        <v>550.07000000000005</v>
      </c>
      <c r="M87" s="274">
        <v>550.07000000000005</v>
      </c>
      <c r="N87" s="274">
        <v>550.07000000000005</v>
      </c>
      <c r="O87" s="274">
        <v>550.07000000000005</v>
      </c>
      <c r="P87" s="274">
        <v>550.07000000000005</v>
      </c>
      <c r="Q87" s="274">
        <v>550.07000000000005</v>
      </c>
      <c r="R87" s="274">
        <v>550.07000000000005</v>
      </c>
      <c r="S87" s="274">
        <v>550.07000000000005</v>
      </c>
      <c r="T87" s="274">
        <v>550.07000000000005</v>
      </c>
      <c r="U87" s="274">
        <v>550.07000000000005</v>
      </c>
      <c r="V87" s="274">
        <v>550.07000000000005</v>
      </c>
      <c r="W87" s="274">
        <v>550.07000000000005</v>
      </c>
      <c r="X87" s="274">
        <v>550.07000000000005</v>
      </c>
      <c r="Y87" s="274">
        <v>550.07000000000005</v>
      </c>
      <c r="Z87" s="274">
        <v>550.07000000000005</v>
      </c>
      <c r="AA87" s="274">
        <v>550.07000000000005</v>
      </c>
      <c r="AB87" s="274">
        <v>550.07000000000005</v>
      </c>
      <c r="AC87" s="274">
        <v>550.07000000000005</v>
      </c>
      <c r="AD87" s="274">
        <v>550.07000000000005</v>
      </c>
      <c r="AE87" s="274">
        <v>550.07000000000005</v>
      </c>
      <c r="AF87" s="274">
        <v>550.07000000000005</v>
      </c>
      <c r="AG87" s="274">
        <v>550.07000000000005</v>
      </c>
      <c r="AH87" s="274">
        <v>550.07000000000005</v>
      </c>
      <c r="AI87" s="274">
        <v>550.07000000000005</v>
      </c>
      <c r="AJ87" s="274">
        <v>550.07000000000005</v>
      </c>
      <c r="AK87" s="274">
        <v>550.07000000000005</v>
      </c>
      <c r="AL87" s="274">
        <v>550.07000000000005</v>
      </c>
      <c r="AM87" s="274">
        <v>550.07000000000005</v>
      </c>
      <c r="AN87" s="274">
        <v>550.07000000000005</v>
      </c>
      <c r="AO87" s="274">
        <v>550.07000000000005</v>
      </c>
      <c r="AP87" s="274">
        <v>550.07000000000005</v>
      </c>
      <c r="AQ87" s="274">
        <v>550.07000000000005</v>
      </c>
      <c r="AR87" s="274">
        <v>550.07000000000005</v>
      </c>
      <c r="AS87" s="274">
        <v>550.07000000000005</v>
      </c>
    </row>
    <row r="88" spans="3:45">
      <c r="C88" s="343" t="str">
        <f t="shared" si="0"/>
        <v>DE5GNR_ST_BGAS_BP_E-38</v>
      </c>
      <c r="D88" s="274" t="s">
        <v>2142</v>
      </c>
      <c r="E88" s="274" t="s">
        <v>2138</v>
      </c>
      <c r="F88" s="274" t="s">
        <v>1333</v>
      </c>
      <c r="G88" s="274">
        <v>128.4</v>
      </c>
      <c r="H88" s="274">
        <v>128.4</v>
      </c>
      <c r="I88" s="274">
        <v>128.4</v>
      </c>
      <c r="J88" s="274">
        <v>128.4</v>
      </c>
      <c r="K88" s="274">
        <v>128.4</v>
      </c>
      <c r="L88" s="274">
        <v>128.4</v>
      </c>
      <c r="M88" s="274">
        <v>128.4</v>
      </c>
      <c r="N88" s="274">
        <v>115.1</v>
      </c>
      <c r="O88" s="274">
        <v>115.1</v>
      </c>
      <c r="P88" s="274">
        <v>115.1</v>
      </c>
      <c r="Q88" s="274">
        <v>115.1</v>
      </c>
      <c r="R88" s="274">
        <v>115.1</v>
      </c>
      <c r="S88" s="274">
        <v>115.1</v>
      </c>
      <c r="T88" s="274">
        <v>115.1</v>
      </c>
      <c r="U88" s="274">
        <v>115.1</v>
      </c>
      <c r="V88" s="274">
        <v>96.8</v>
      </c>
      <c r="W88" s="274">
        <v>62.2</v>
      </c>
      <c r="X88" s="274">
        <v>52.4</v>
      </c>
      <c r="Y88" s="274">
        <v>52.4</v>
      </c>
      <c r="Z88" s="274">
        <v>35.9</v>
      </c>
      <c r="AA88" s="274">
        <v>18.100000000000001</v>
      </c>
      <c r="AB88" s="274">
        <v>18.100000000000001</v>
      </c>
      <c r="AC88" s="274">
        <v>18.100000000000001</v>
      </c>
      <c r="AD88" s="274">
        <v>0</v>
      </c>
      <c r="AE88" s="274">
        <v>0</v>
      </c>
      <c r="AF88" s="274">
        <v>0</v>
      </c>
      <c r="AG88" s="274">
        <v>0</v>
      </c>
      <c r="AH88" s="274">
        <v>0</v>
      </c>
      <c r="AI88" s="274">
        <v>0</v>
      </c>
      <c r="AJ88" s="274">
        <v>0</v>
      </c>
      <c r="AK88" s="274">
        <v>0</v>
      </c>
      <c r="AL88" s="274">
        <v>0</v>
      </c>
      <c r="AM88" s="274">
        <v>0</v>
      </c>
      <c r="AN88" s="274">
        <v>0</v>
      </c>
      <c r="AO88" s="274">
        <v>0</v>
      </c>
      <c r="AP88" s="274">
        <v>0</v>
      </c>
      <c r="AQ88" s="274">
        <v>0</v>
      </c>
      <c r="AR88" s="274">
        <v>0</v>
      </c>
      <c r="AS88" s="274">
        <v>0</v>
      </c>
    </row>
    <row r="89" spans="3:45">
      <c r="C89" s="343" t="str">
        <f t="shared" si="0"/>
        <v>DE5GNR_ST_BGAS_CND_E-38</v>
      </c>
      <c r="D89" s="274" t="s">
        <v>2142</v>
      </c>
      <c r="E89" s="274" t="s">
        <v>2138</v>
      </c>
      <c r="F89" s="274" t="s">
        <v>1330</v>
      </c>
      <c r="G89" s="274">
        <v>55.2</v>
      </c>
      <c r="H89" s="274">
        <v>55.2</v>
      </c>
      <c r="I89" s="274">
        <v>55.2</v>
      </c>
      <c r="J89" s="274">
        <v>55.2</v>
      </c>
      <c r="K89" s="274">
        <v>55.2</v>
      </c>
      <c r="L89" s="274">
        <v>55.2</v>
      </c>
      <c r="M89" s="274">
        <v>55.2</v>
      </c>
      <c r="N89" s="274">
        <v>55.2</v>
      </c>
      <c r="O89" s="274">
        <v>55.2</v>
      </c>
      <c r="P89" s="274">
        <v>55.2</v>
      </c>
      <c r="Q89" s="274">
        <v>55.2</v>
      </c>
      <c r="R89" s="274">
        <v>55.2</v>
      </c>
      <c r="S89" s="274">
        <v>55.2</v>
      </c>
      <c r="T89" s="274">
        <v>55.2</v>
      </c>
      <c r="U89" s="274">
        <v>55.2</v>
      </c>
      <c r="V89" s="274">
        <v>55.2</v>
      </c>
      <c r="W89" s="274">
        <v>55.2</v>
      </c>
      <c r="X89" s="274">
        <v>18.100000000000001</v>
      </c>
      <c r="Y89" s="274">
        <v>18.100000000000001</v>
      </c>
      <c r="Z89" s="274">
        <v>18.100000000000001</v>
      </c>
      <c r="AA89" s="274">
        <v>0</v>
      </c>
      <c r="AB89" s="274">
        <v>0</v>
      </c>
      <c r="AC89" s="274">
        <v>0</v>
      </c>
      <c r="AD89" s="274">
        <v>0</v>
      </c>
      <c r="AE89" s="274">
        <v>0</v>
      </c>
      <c r="AF89" s="274">
        <v>0</v>
      </c>
      <c r="AG89" s="274">
        <v>0</v>
      </c>
      <c r="AH89" s="274">
        <v>0</v>
      </c>
      <c r="AI89" s="274">
        <v>0</v>
      </c>
      <c r="AJ89" s="274">
        <v>0</v>
      </c>
      <c r="AK89" s="274">
        <v>0</v>
      </c>
      <c r="AL89" s="274">
        <v>0</v>
      </c>
      <c r="AM89" s="274">
        <v>0</v>
      </c>
      <c r="AN89" s="274">
        <v>0</v>
      </c>
      <c r="AO89" s="274">
        <v>0</v>
      </c>
      <c r="AP89" s="274">
        <v>0</v>
      </c>
      <c r="AQ89" s="274">
        <v>0</v>
      </c>
      <c r="AR89" s="274">
        <v>0</v>
      </c>
      <c r="AS89" s="274">
        <v>0</v>
      </c>
    </row>
    <row r="90" spans="3:45">
      <c r="C90" s="343" t="str">
        <f t="shared" si="0"/>
        <v>DE5GNR_ST_BGAS_EXT_E-38</v>
      </c>
      <c r="D90" s="274" t="s">
        <v>2142</v>
      </c>
      <c r="E90" s="274" t="s">
        <v>2138</v>
      </c>
      <c r="F90" s="274" t="s">
        <v>1327</v>
      </c>
      <c r="G90" s="274">
        <v>138.9</v>
      </c>
      <c r="H90" s="274">
        <v>138.9</v>
      </c>
      <c r="I90" s="274">
        <v>138.9</v>
      </c>
      <c r="J90" s="274">
        <v>138.9</v>
      </c>
      <c r="K90" s="274">
        <v>138.9</v>
      </c>
      <c r="L90" s="274">
        <v>138.9</v>
      </c>
      <c r="M90" s="274">
        <v>138.9</v>
      </c>
      <c r="N90" s="274">
        <v>138.9</v>
      </c>
      <c r="O90" s="274">
        <v>138.9</v>
      </c>
      <c r="P90" s="274">
        <v>138.9</v>
      </c>
      <c r="Q90" s="274">
        <v>138.9</v>
      </c>
      <c r="R90" s="274">
        <v>138.9</v>
      </c>
      <c r="S90" s="274">
        <v>138.9</v>
      </c>
      <c r="T90" s="274">
        <v>138.9</v>
      </c>
      <c r="U90" s="274">
        <v>138.9</v>
      </c>
      <c r="V90" s="274">
        <v>138.9</v>
      </c>
      <c r="W90" s="274">
        <v>138.9</v>
      </c>
      <c r="X90" s="274">
        <v>138.9</v>
      </c>
      <c r="Y90" s="274">
        <v>0</v>
      </c>
      <c r="Z90" s="274">
        <v>0</v>
      </c>
      <c r="AA90" s="274">
        <v>0</v>
      </c>
      <c r="AB90" s="274">
        <v>0</v>
      </c>
      <c r="AC90" s="274">
        <v>0</v>
      </c>
      <c r="AD90" s="274">
        <v>0</v>
      </c>
      <c r="AE90" s="274">
        <v>0</v>
      </c>
      <c r="AF90" s="274">
        <v>0</v>
      </c>
      <c r="AG90" s="274">
        <v>0</v>
      </c>
      <c r="AH90" s="274">
        <v>0</v>
      </c>
      <c r="AI90" s="274">
        <v>0</v>
      </c>
      <c r="AJ90" s="274">
        <v>0</v>
      </c>
      <c r="AK90" s="274">
        <v>0</v>
      </c>
      <c r="AL90" s="274">
        <v>0</v>
      </c>
      <c r="AM90" s="274">
        <v>0</v>
      </c>
      <c r="AN90" s="274">
        <v>0</v>
      </c>
      <c r="AO90" s="274">
        <v>0</v>
      </c>
      <c r="AP90" s="274">
        <v>0</v>
      </c>
      <c r="AQ90" s="274">
        <v>0</v>
      </c>
      <c r="AR90" s="274">
        <v>0</v>
      </c>
      <c r="AS90" s="274">
        <v>0</v>
      </c>
    </row>
    <row r="91" spans="3:45">
      <c r="C91" s="343" t="str">
        <f t="shared" si="0"/>
        <v>DE5GNR_ST_COAL_BP_E-40</v>
      </c>
      <c r="D91" s="274" t="s">
        <v>2142</v>
      </c>
      <c r="E91" s="274" t="s">
        <v>2138</v>
      </c>
      <c r="F91" s="274" t="s">
        <v>1312</v>
      </c>
      <c r="G91" s="274">
        <v>89</v>
      </c>
      <c r="H91" s="274">
        <v>89</v>
      </c>
      <c r="I91" s="274">
        <v>89</v>
      </c>
      <c r="J91" s="274">
        <v>89</v>
      </c>
      <c r="K91" s="274">
        <v>89</v>
      </c>
      <c r="L91" s="274">
        <v>89</v>
      </c>
      <c r="M91" s="274">
        <v>89</v>
      </c>
      <c r="N91" s="274">
        <v>89</v>
      </c>
      <c r="O91" s="274">
        <v>89</v>
      </c>
      <c r="P91" s="274">
        <v>89</v>
      </c>
      <c r="Q91" s="274">
        <v>89</v>
      </c>
      <c r="R91" s="274">
        <v>89</v>
      </c>
      <c r="S91" s="274">
        <v>89</v>
      </c>
      <c r="T91" s="274">
        <v>89</v>
      </c>
      <c r="U91" s="274">
        <v>89</v>
      </c>
      <c r="V91" s="274">
        <v>89</v>
      </c>
      <c r="W91" s="274">
        <v>89</v>
      </c>
      <c r="X91" s="274">
        <v>89</v>
      </c>
      <c r="Y91" s="274">
        <v>89</v>
      </c>
      <c r="Z91" s="274">
        <v>0</v>
      </c>
      <c r="AA91" s="274">
        <v>0</v>
      </c>
      <c r="AB91" s="274">
        <v>0</v>
      </c>
      <c r="AC91" s="274">
        <v>0</v>
      </c>
      <c r="AD91" s="274">
        <v>0</v>
      </c>
      <c r="AE91" s="274">
        <v>0</v>
      </c>
      <c r="AF91" s="274">
        <v>0</v>
      </c>
      <c r="AG91" s="274">
        <v>0</v>
      </c>
      <c r="AH91" s="274">
        <v>0</v>
      </c>
      <c r="AI91" s="274">
        <v>0</v>
      </c>
      <c r="AJ91" s="274">
        <v>0</v>
      </c>
      <c r="AK91" s="274">
        <v>0</v>
      </c>
      <c r="AL91" s="274">
        <v>0</v>
      </c>
      <c r="AM91" s="274">
        <v>0</v>
      </c>
      <c r="AN91" s="274">
        <v>0</v>
      </c>
      <c r="AO91" s="274">
        <v>0</v>
      </c>
      <c r="AP91" s="274">
        <v>0</v>
      </c>
      <c r="AQ91" s="274">
        <v>0</v>
      </c>
      <c r="AR91" s="274">
        <v>0</v>
      </c>
      <c r="AS91" s="274">
        <v>0</v>
      </c>
    </row>
    <row r="92" spans="3:45">
      <c r="C92" s="343" t="str">
        <f t="shared" si="0"/>
        <v>DE5GNR_ST_COAL_EXT_E-35</v>
      </c>
      <c r="D92" s="274" t="s">
        <v>2142</v>
      </c>
      <c r="E92" s="274" t="s">
        <v>2138</v>
      </c>
      <c r="F92" s="274" t="s">
        <v>1295</v>
      </c>
      <c r="G92" s="274">
        <v>124</v>
      </c>
      <c r="H92" s="274">
        <v>124</v>
      </c>
      <c r="I92" s="274">
        <v>124</v>
      </c>
      <c r="J92" s="274">
        <v>124</v>
      </c>
      <c r="K92" s="274">
        <v>124</v>
      </c>
      <c r="L92" s="274">
        <v>124</v>
      </c>
      <c r="M92" s="274">
        <v>124</v>
      </c>
      <c r="N92" s="274">
        <v>124</v>
      </c>
      <c r="O92" s="274">
        <v>124</v>
      </c>
      <c r="P92" s="274">
        <v>124</v>
      </c>
      <c r="Q92" s="274">
        <v>124</v>
      </c>
      <c r="R92" s="274">
        <v>124</v>
      </c>
      <c r="S92" s="274">
        <v>124</v>
      </c>
      <c r="T92" s="274">
        <v>124</v>
      </c>
      <c r="U92" s="274">
        <v>124</v>
      </c>
      <c r="V92" s="274">
        <v>124</v>
      </c>
      <c r="W92" s="274">
        <v>124</v>
      </c>
      <c r="X92" s="274">
        <v>124</v>
      </c>
      <c r="Y92" s="274">
        <v>0</v>
      </c>
      <c r="Z92" s="274">
        <v>0</v>
      </c>
      <c r="AA92" s="274">
        <v>0</v>
      </c>
      <c r="AB92" s="274">
        <v>0</v>
      </c>
      <c r="AC92" s="274">
        <v>0</v>
      </c>
      <c r="AD92" s="274">
        <v>0</v>
      </c>
      <c r="AE92" s="274">
        <v>0</v>
      </c>
      <c r="AF92" s="274">
        <v>0</v>
      </c>
      <c r="AG92" s="274">
        <v>0</v>
      </c>
      <c r="AH92" s="274">
        <v>0</v>
      </c>
      <c r="AI92" s="274">
        <v>0</v>
      </c>
      <c r="AJ92" s="274">
        <v>0</v>
      </c>
      <c r="AK92" s="274">
        <v>0</v>
      </c>
      <c r="AL92" s="274">
        <v>0</v>
      </c>
      <c r="AM92" s="274">
        <v>0</v>
      </c>
      <c r="AN92" s="274">
        <v>0</v>
      </c>
      <c r="AO92" s="274">
        <v>0</v>
      </c>
      <c r="AP92" s="274">
        <v>0</v>
      </c>
      <c r="AQ92" s="274">
        <v>0</v>
      </c>
      <c r="AR92" s="274">
        <v>0</v>
      </c>
      <c r="AS92" s="274">
        <v>0</v>
      </c>
    </row>
    <row r="93" spans="3:45">
      <c r="C93" s="343" t="str">
        <f t="shared" si="0"/>
        <v>DE5GNR_ST_COAL_EXT_E-40</v>
      </c>
      <c r="D93" s="274" t="s">
        <v>2142</v>
      </c>
      <c r="E93" s="274" t="s">
        <v>2138</v>
      </c>
      <c r="F93" s="274" t="s">
        <v>1290</v>
      </c>
      <c r="G93" s="274">
        <v>1078</v>
      </c>
      <c r="H93" s="274">
        <v>1078</v>
      </c>
      <c r="I93" s="274">
        <v>1078</v>
      </c>
      <c r="J93" s="274">
        <v>1078</v>
      </c>
      <c r="K93" s="274">
        <v>1078</v>
      </c>
      <c r="L93" s="274">
        <v>1078</v>
      </c>
      <c r="M93" s="274">
        <v>1078</v>
      </c>
      <c r="N93" s="274">
        <v>1078</v>
      </c>
      <c r="O93" s="274">
        <v>1078</v>
      </c>
      <c r="P93" s="274">
        <v>1078</v>
      </c>
      <c r="Q93" s="274">
        <v>1078</v>
      </c>
      <c r="R93" s="274">
        <v>1078</v>
      </c>
      <c r="S93" s="274">
        <v>1078</v>
      </c>
      <c r="T93" s="274">
        <v>1078</v>
      </c>
      <c r="U93" s="274">
        <v>1078</v>
      </c>
      <c r="V93" s="274">
        <v>1078</v>
      </c>
      <c r="W93" s="274">
        <v>796</v>
      </c>
      <c r="X93" s="274">
        <v>514</v>
      </c>
      <c r="Y93" s="274">
        <v>514</v>
      </c>
      <c r="Z93" s="274">
        <v>514</v>
      </c>
      <c r="AA93" s="274">
        <v>514</v>
      </c>
      <c r="AB93" s="274">
        <v>514</v>
      </c>
      <c r="AC93" s="274">
        <v>514</v>
      </c>
      <c r="AD93" s="274">
        <v>0</v>
      </c>
      <c r="AE93" s="274">
        <v>0</v>
      </c>
      <c r="AF93" s="274">
        <v>0</v>
      </c>
      <c r="AG93" s="274">
        <v>0</v>
      </c>
      <c r="AH93" s="274">
        <v>0</v>
      </c>
      <c r="AI93" s="274">
        <v>0</v>
      </c>
      <c r="AJ93" s="274">
        <v>0</v>
      </c>
      <c r="AK93" s="274">
        <v>0</v>
      </c>
      <c r="AL93" s="274">
        <v>0</v>
      </c>
      <c r="AM93" s="274">
        <v>0</v>
      </c>
      <c r="AN93" s="274">
        <v>0</v>
      </c>
      <c r="AO93" s="274">
        <v>0</v>
      </c>
      <c r="AP93" s="274">
        <v>0</v>
      </c>
      <c r="AQ93" s="274">
        <v>0</v>
      </c>
      <c r="AR93" s="274">
        <v>0</v>
      </c>
      <c r="AS93" s="274">
        <v>0</v>
      </c>
    </row>
    <row r="94" spans="3:45">
      <c r="C94" s="343" t="str">
        <f t="shared" si="0"/>
        <v>DE5GNR_ST_FUELOIL_BP_E-36</v>
      </c>
      <c r="D94" s="274" t="s">
        <v>2142</v>
      </c>
      <c r="E94" s="274" t="s">
        <v>2138</v>
      </c>
      <c r="F94" s="274" t="s">
        <v>1273</v>
      </c>
      <c r="G94" s="274">
        <v>304</v>
      </c>
      <c r="H94" s="274">
        <v>304</v>
      </c>
      <c r="I94" s="274">
        <v>304</v>
      </c>
      <c r="J94" s="274">
        <v>304</v>
      </c>
      <c r="K94" s="274">
        <v>304</v>
      </c>
      <c r="L94" s="274">
        <v>304</v>
      </c>
      <c r="M94" s="274">
        <v>304</v>
      </c>
      <c r="N94" s="274">
        <v>304</v>
      </c>
      <c r="O94" s="274">
        <v>304</v>
      </c>
      <c r="P94" s="274">
        <v>304</v>
      </c>
      <c r="Q94" s="274">
        <v>304</v>
      </c>
      <c r="R94" s="274">
        <v>304</v>
      </c>
      <c r="S94" s="274">
        <v>304</v>
      </c>
      <c r="T94" s="274">
        <v>304</v>
      </c>
      <c r="U94" s="274">
        <v>304</v>
      </c>
      <c r="V94" s="274">
        <v>304</v>
      </c>
      <c r="W94" s="274">
        <v>276</v>
      </c>
      <c r="X94" s="274">
        <v>0</v>
      </c>
      <c r="Y94" s="274">
        <v>0</v>
      </c>
      <c r="Z94" s="274">
        <v>0</v>
      </c>
      <c r="AA94" s="274">
        <v>0</v>
      </c>
      <c r="AB94" s="274">
        <v>0</v>
      </c>
      <c r="AC94" s="274">
        <v>0</v>
      </c>
      <c r="AD94" s="274">
        <v>0</v>
      </c>
      <c r="AE94" s="274">
        <v>0</v>
      </c>
      <c r="AF94" s="274">
        <v>0</v>
      </c>
      <c r="AG94" s="274">
        <v>0</v>
      </c>
      <c r="AH94" s="274">
        <v>0</v>
      </c>
      <c r="AI94" s="274">
        <v>0</v>
      </c>
      <c r="AJ94" s="274">
        <v>0</v>
      </c>
      <c r="AK94" s="274">
        <v>0</v>
      </c>
      <c r="AL94" s="274">
        <v>0</v>
      </c>
      <c r="AM94" s="274">
        <v>0</v>
      </c>
      <c r="AN94" s="274">
        <v>0</v>
      </c>
      <c r="AO94" s="274">
        <v>0</v>
      </c>
      <c r="AP94" s="274">
        <v>0</v>
      </c>
      <c r="AQ94" s="274">
        <v>0</v>
      </c>
      <c r="AR94" s="274">
        <v>0</v>
      </c>
      <c r="AS94" s="274">
        <v>0</v>
      </c>
    </row>
    <row r="95" spans="3:45">
      <c r="C95" s="343" t="str">
        <f t="shared" si="0"/>
        <v>DE5GNR_ST_FUELOIL_BP_E-38</v>
      </c>
      <c r="D95" s="274" t="s">
        <v>2142</v>
      </c>
      <c r="E95" s="274" t="s">
        <v>2138</v>
      </c>
      <c r="F95" s="274" t="s">
        <v>1271</v>
      </c>
      <c r="G95" s="274">
        <v>235.3</v>
      </c>
      <c r="H95" s="274">
        <v>235.3</v>
      </c>
      <c r="I95" s="274">
        <v>235.3</v>
      </c>
      <c r="J95" s="274">
        <v>235.3</v>
      </c>
      <c r="K95" s="274">
        <v>235.3</v>
      </c>
      <c r="L95" s="274">
        <v>235.3</v>
      </c>
      <c r="M95" s="274">
        <v>235.3</v>
      </c>
      <c r="N95" s="274">
        <v>212</v>
      </c>
      <c r="O95" s="274">
        <v>212</v>
      </c>
      <c r="P95" s="274">
        <v>212</v>
      </c>
      <c r="Q95" s="274">
        <v>212</v>
      </c>
      <c r="R95" s="274">
        <v>106</v>
      </c>
      <c r="S95" s="274">
        <v>0</v>
      </c>
      <c r="T95" s="274">
        <v>0</v>
      </c>
      <c r="U95" s="274">
        <v>0</v>
      </c>
      <c r="V95" s="274">
        <v>0</v>
      </c>
      <c r="W95" s="274">
        <v>0</v>
      </c>
      <c r="X95" s="274">
        <v>0</v>
      </c>
      <c r="Y95" s="274">
        <v>0</v>
      </c>
      <c r="Z95" s="274">
        <v>0</v>
      </c>
      <c r="AA95" s="274">
        <v>0</v>
      </c>
      <c r="AB95" s="274">
        <v>0</v>
      </c>
      <c r="AC95" s="274">
        <v>0</v>
      </c>
      <c r="AD95" s="274">
        <v>0</v>
      </c>
      <c r="AE95" s="274">
        <v>0</v>
      </c>
      <c r="AF95" s="274">
        <v>0</v>
      </c>
      <c r="AG95" s="274">
        <v>0</v>
      </c>
      <c r="AH95" s="274">
        <v>0</v>
      </c>
      <c r="AI95" s="274">
        <v>0</v>
      </c>
      <c r="AJ95" s="274">
        <v>0</v>
      </c>
      <c r="AK95" s="274">
        <v>0</v>
      </c>
      <c r="AL95" s="274">
        <v>0</v>
      </c>
      <c r="AM95" s="274">
        <v>0</v>
      </c>
      <c r="AN95" s="274">
        <v>0</v>
      </c>
      <c r="AO95" s="274">
        <v>0</v>
      </c>
      <c r="AP95" s="274">
        <v>0</v>
      </c>
      <c r="AQ95" s="274">
        <v>0</v>
      </c>
      <c r="AR95" s="274">
        <v>0</v>
      </c>
      <c r="AS95" s="274">
        <v>0</v>
      </c>
    </row>
    <row r="96" spans="3:45">
      <c r="C96" s="343" t="str">
        <f t="shared" si="0"/>
        <v>DE5GNR_ST_FUELOIL_CND_E-39</v>
      </c>
      <c r="D96" s="274" t="s">
        <v>2142</v>
      </c>
      <c r="E96" s="274" t="s">
        <v>2138</v>
      </c>
      <c r="F96" s="274" t="s">
        <v>1262</v>
      </c>
      <c r="G96" s="274">
        <v>110.5</v>
      </c>
      <c r="H96" s="274">
        <v>110.5</v>
      </c>
      <c r="I96" s="274">
        <v>110.5</v>
      </c>
      <c r="J96" s="274">
        <v>110.5</v>
      </c>
      <c r="K96" s="274">
        <v>110.5</v>
      </c>
      <c r="L96" s="274">
        <v>110.5</v>
      </c>
      <c r="M96" s="274">
        <v>110.5</v>
      </c>
      <c r="N96" s="274">
        <v>110.5</v>
      </c>
      <c r="O96" s="274">
        <v>76</v>
      </c>
      <c r="P96" s="274">
        <v>59</v>
      </c>
      <c r="Q96" s="274">
        <v>59</v>
      </c>
      <c r="R96" s="274">
        <v>59</v>
      </c>
      <c r="S96" s="274">
        <v>59</v>
      </c>
      <c r="T96" s="274">
        <v>59</v>
      </c>
      <c r="U96" s="274">
        <v>59</v>
      </c>
      <c r="V96" s="274">
        <v>59</v>
      </c>
      <c r="W96" s="274">
        <v>59</v>
      </c>
      <c r="X96" s="274">
        <v>59</v>
      </c>
      <c r="Y96" s="274">
        <v>59</v>
      </c>
      <c r="Z96" s="274">
        <v>59</v>
      </c>
      <c r="AA96" s="274">
        <v>59</v>
      </c>
      <c r="AB96" s="274">
        <v>59</v>
      </c>
      <c r="AC96" s="274">
        <v>59</v>
      </c>
      <c r="AD96" s="274">
        <v>59</v>
      </c>
      <c r="AE96" s="274">
        <v>59</v>
      </c>
      <c r="AF96" s="274">
        <v>0</v>
      </c>
      <c r="AG96" s="274">
        <v>0</v>
      </c>
      <c r="AH96" s="274">
        <v>0</v>
      </c>
      <c r="AI96" s="274">
        <v>0</v>
      </c>
      <c r="AJ96" s="274">
        <v>0</v>
      </c>
      <c r="AK96" s="274">
        <v>0</v>
      </c>
      <c r="AL96" s="274">
        <v>0</v>
      </c>
      <c r="AM96" s="274">
        <v>0</v>
      </c>
      <c r="AN96" s="274">
        <v>0</v>
      </c>
      <c r="AO96" s="274">
        <v>0</v>
      </c>
      <c r="AP96" s="274">
        <v>0</v>
      </c>
      <c r="AQ96" s="274">
        <v>0</v>
      </c>
      <c r="AR96" s="274">
        <v>0</v>
      </c>
      <c r="AS96" s="274">
        <v>0</v>
      </c>
    </row>
    <row r="97" spans="1:45">
      <c r="C97" s="343" t="str">
        <f t="shared" si="0"/>
        <v>DE5GNR_ST_LIGN_BP_E-28</v>
      </c>
      <c r="D97" s="274" t="s">
        <v>2142</v>
      </c>
      <c r="E97" s="274" t="s">
        <v>2138</v>
      </c>
      <c r="F97" s="274" t="s">
        <v>1255</v>
      </c>
      <c r="G97" s="274">
        <v>127</v>
      </c>
      <c r="H97" s="274">
        <v>127</v>
      </c>
      <c r="I97" s="274">
        <v>127</v>
      </c>
      <c r="J97" s="274">
        <v>127</v>
      </c>
      <c r="K97" s="274">
        <v>127</v>
      </c>
      <c r="L97" s="274">
        <v>127</v>
      </c>
      <c r="M97" s="274">
        <v>127</v>
      </c>
      <c r="N97" s="274">
        <v>127</v>
      </c>
      <c r="O97" s="274">
        <v>127</v>
      </c>
      <c r="P97" s="274">
        <v>127</v>
      </c>
      <c r="Q97" s="274">
        <v>127</v>
      </c>
      <c r="R97" s="274">
        <v>127</v>
      </c>
      <c r="S97" s="274">
        <v>127</v>
      </c>
      <c r="T97" s="274">
        <v>127</v>
      </c>
      <c r="U97" s="274">
        <v>60</v>
      </c>
      <c r="V97" s="274">
        <v>60</v>
      </c>
      <c r="W97" s="274">
        <v>60</v>
      </c>
      <c r="X97" s="274">
        <v>60</v>
      </c>
      <c r="Y97" s="274">
        <v>0</v>
      </c>
      <c r="Z97" s="274">
        <v>0</v>
      </c>
      <c r="AA97" s="274">
        <v>0</v>
      </c>
      <c r="AB97" s="274">
        <v>0</v>
      </c>
      <c r="AC97" s="274">
        <v>0</v>
      </c>
      <c r="AD97" s="274">
        <v>0</v>
      </c>
      <c r="AE97" s="274">
        <v>0</v>
      </c>
      <c r="AF97" s="274">
        <v>0</v>
      </c>
      <c r="AG97" s="274">
        <v>0</v>
      </c>
      <c r="AH97" s="274">
        <v>0</v>
      </c>
      <c r="AI97" s="274">
        <v>0</v>
      </c>
      <c r="AJ97" s="274">
        <v>0</v>
      </c>
      <c r="AK97" s="274">
        <v>0</v>
      </c>
      <c r="AL97" s="274">
        <v>0</v>
      </c>
      <c r="AM97" s="274">
        <v>0</v>
      </c>
      <c r="AN97" s="274">
        <v>0</v>
      </c>
      <c r="AO97" s="274">
        <v>0</v>
      </c>
      <c r="AP97" s="274">
        <v>0</v>
      </c>
      <c r="AQ97" s="274">
        <v>0</v>
      </c>
      <c r="AR97" s="274">
        <v>0</v>
      </c>
      <c r="AS97" s="274">
        <v>0</v>
      </c>
    </row>
    <row r="98" spans="1:45">
      <c r="C98" s="343" t="str">
        <f t="shared" si="0"/>
        <v>DE5GNR_ST_LIGN_BP_E-39</v>
      </c>
      <c r="D98" s="274" t="s">
        <v>2142</v>
      </c>
      <c r="E98" s="274" t="s">
        <v>2138</v>
      </c>
      <c r="F98" s="274" t="s">
        <v>1249</v>
      </c>
      <c r="G98" s="274">
        <v>435.2</v>
      </c>
      <c r="H98" s="274">
        <v>435.2</v>
      </c>
      <c r="I98" s="274">
        <v>435.2</v>
      </c>
      <c r="J98" s="274">
        <v>435.2</v>
      </c>
      <c r="K98" s="274">
        <v>435.2</v>
      </c>
      <c r="L98" s="274">
        <v>435.2</v>
      </c>
      <c r="M98" s="274">
        <v>435.2</v>
      </c>
      <c r="N98" s="274">
        <v>435.2</v>
      </c>
      <c r="O98" s="274">
        <v>390.2</v>
      </c>
      <c r="P98" s="274">
        <v>390.2</v>
      </c>
      <c r="Q98" s="274">
        <v>390.2</v>
      </c>
      <c r="R98" s="274">
        <v>390.2</v>
      </c>
      <c r="S98" s="274">
        <v>390.2</v>
      </c>
      <c r="T98" s="274">
        <v>390.2</v>
      </c>
      <c r="U98" s="274">
        <v>390.2</v>
      </c>
      <c r="V98" s="274">
        <v>390.2</v>
      </c>
      <c r="W98" s="274">
        <v>390.2</v>
      </c>
      <c r="X98" s="274">
        <v>333.4</v>
      </c>
      <c r="Y98" s="274">
        <v>333.4</v>
      </c>
      <c r="Z98" s="274">
        <v>242.6</v>
      </c>
      <c r="AA98" s="274">
        <v>242.6</v>
      </c>
      <c r="AB98" s="274">
        <v>242.6</v>
      </c>
      <c r="AC98" s="274">
        <v>199</v>
      </c>
      <c r="AD98" s="274">
        <v>168</v>
      </c>
      <c r="AE98" s="274">
        <v>168</v>
      </c>
      <c r="AF98" s="274">
        <v>119</v>
      </c>
      <c r="AG98" s="274">
        <v>74</v>
      </c>
      <c r="AH98" s="274">
        <v>74</v>
      </c>
      <c r="AI98" s="274">
        <v>0</v>
      </c>
      <c r="AJ98" s="274">
        <v>0</v>
      </c>
      <c r="AK98" s="274">
        <v>0</v>
      </c>
      <c r="AL98" s="274">
        <v>0</v>
      </c>
      <c r="AM98" s="274">
        <v>0</v>
      </c>
      <c r="AN98" s="274">
        <v>0</v>
      </c>
      <c r="AO98" s="274">
        <v>0</v>
      </c>
      <c r="AP98" s="274">
        <v>0</v>
      </c>
      <c r="AQ98" s="274">
        <v>0</v>
      </c>
      <c r="AR98" s="274">
        <v>0</v>
      </c>
      <c r="AS98" s="274">
        <v>0</v>
      </c>
    </row>
    <row r="99" spans="1:45">
      <c r="C99" s="343" t="str">
        <f t="shared" si="0"/>
        <v>DE5GNR_ST_LIGN_CND_E-43</v>
      </c>
      <c r="D99" s="274" t="s">
        <v>2142</v>
      </c>
      <c r="E99" s="274" t="s">
        <v>2138</v>
      </c>
      <c r="F99" s="274" t="s">
        <v>1245</v>
      </c>
      <c r="G99" s="274">
        <v>640</v>
      </c>
      <c r="H99" s="274">
        <v>640</v>
      </c>
      <c r="I99" s="274">
        <v>640</v>
      </c>
      <c r="J99" s="274">
        <v>640</v>
      </c>
      <c r="K99" s="274">
        <v>640</v>
      </c>
      <c r="L99" s="274">
        <v>640</v>
      </c>
      <c r="M99" s="274">
        <v>640</v>
      </c>
      <c r="N99" s="274">
        <v>640</v>
      </c>
      <c r="O99" s="274">
        <v>640</v>
      </c>
      <c r="P99" s="274">
        <v>640</v>
      </c>
      <c r="Q99" s="274">
        <v>640</v>
      </c>
      <c r="R99" s="274">
        <v>640</v>
      </c>
      <c r="S99" s="274">
        <v>640</v>
      </c>
      <c r="T99" s="274">
        <v>640</v>
      </c>
      <c r="U99" s="274">
        <v>640</v>
      </c>
      <c r="V99" s="274">
        <v>640</v>
      </c>
      <c r="W99" s="274">
        <v>640</v>
      </c>
      <c r="X99" s="274">
        <v>640</v>
      </c>
      <c r="Y99" s="274">
        <v>640</v>
      </c>
      <c r="Z99" s="274">
        <v>640</v>
      </c>
      <c r="AA99" s="274">
        <v>640</v>
      </c>
      <c r="AB99" s="274">
        <v>640</v>
      </c>
      <c r="AC99" s="274">
        <v>640</v>
      </c>
      <c r="AD99" s="274">
        <v>640</v>
      </c>
      <c r="AE99" s="274">
        <v>640</v>
      </c>
      <c r="AF99" s="274">
        <v>640</v>
      </c>
      <c r="AG99" s="274">
        <v>640</v>
      </c>
      <c r="AH99" s="274">
        <v>640</v>
      </c>
      <c r="AI99" s="274">
        <v>640</v>
      </c>
      <c r="AJ99" s="274">
        <v>640</v>
      </c>
      <c r="AK99" s="274">
        <v>640</v>
      </c>
      <c r="AL99" s="274">
        <v>0</v>
      </c>
      <c r="AM99" s="274">
        <v>0</v>
      </c>
      <c r="AN99" s="274">
        <v>0</v>
      </c>
      <c r="AO99" s="274">
        <v>0</v>
      </c>
      <c r="AP99" s="274">
        <v>0</v>
      </c>
      <c r="AQ99" s="274">
        <v>0</v>
      </c>
      <c r="AR99" s="274">
        <v>0</v>
      </c>
      <c r="AS99" s="274">
        <v>0</v>
      </c>
    </row>
    <row r="100" spans="1:45">
      <c r="C100" s="343" t="str">
        <f t="shared" si="0"/>
        <v>DE5GNR_ST_LIGN_EXT_E-39</v>
      </c>
      <c r="D100" s="274" t="s">
        <v>2142</v>
      </c>
      <c r="E100" s="274" t="s">
        <v>2138</v>
      </c>
      <c r="F100" s="274" t="s">
        <v>1243</v>
      </c>
      <c r="G100" s="274">
        <v>8727</v>
      </c>
      <c r="H100" s="274">
        <v>8727</v>
      </c>
      <c r="I100" s="274">
        <v>8727</v>
      </c>
      <c r="J100" s="274">
        <v>8727</v>
      </c>
      <c r="K100" s="274">
        <v>8727</v>
      </c>
      <c r="L100" s="274">
        <v>8727</v>
      </c>
      <c r="M100" s="274">
        <v>8727</v>
      </c>
      <c r="N100" s="274">
        <v>8727</v>
      </c>
      <c r="O100" s="274">
        <v>8262</v>
      </c>
      <c r="P100" s="274">
        <v>7797</v>
      </c>
      <c r="Q100" s="274">
        <v>7332</v>
      </c>
      <c r="R100" s="274">
        <v>6867</v>
      </c>
      <c r="S100" s="274">
        <v>6867</v>
      </c>
      <c r="T100" s="274">
        <v>6402</v>
      </c>
      <c r="U100" s="274">
        <v>5937</v>
      </c>
      <c r="V100" s="274">
        <v>5937</v>
      </c>
      <c r="W100" s="274">
        <v>5472</v>
      </c>
      <c r="X100" s="274">
        <v>5472</v>
      </c>
      <c r="Y100" s="274">
        <v>5007</v>
      </c>
      <c r="Z100" s="274">
        <v>5007</v>
      </c>
      <c r="AA100" s="274">
        <v>5007</v>
      </c>
      <c r="AB100" s="274">
        <v>5007</v>
      </c>
      <c r="AC100" s="274">
        <v>5007</v>
      </c>
      <c r="AD100" s="274">
        <v>5007</v>
      </c>
      <c r="AE100" s="274">
        <v>5007</v>
      </c>
      <c r="AF100" s="274">
        <v>4107</v>
      </c>
      <c r="AG100" s="274">
        <v>3357</v>
      </c>
      <c r="AH100" s="274">
        <v>2607</v>
      </c>
      <c r="AI100" s="274">
        <v>1732</v>
      </c>
      <c r="AJ100" s="274">
        <v>0</v>
      </c>
      <c r="AK100" s="274">
        <v>0</v>
      </c>
      <c r="AL100" s="274">
        <v>0</v>
      </c>
      <c r="AM100" s="274">
        <v>0</v>
      </c>
      <c r="AN100" s="274">
        <v>0</v>
      </c>
      <c r="AO100" s="274">
        <v>0</v>
      </c>
      <c r="AP100" s="274">
        <v>0</v>
      </c>
      <c r="AQ100" s="274">
        <v>0</v>
      </c>
      <c r="AR100" s="274">
        <v>0</v>
      </c>
      <c r="AS100" s="274">
        <v>0</v>
      </c>
    </row>
    <row r="101" spans="1:45">
      <c r="C101" s="343" t="str">
        <f t="shared" si="0"/>
        <v>DE5GNR_ST_MSW_BP_E-33</v>
      </c>
      <c r="D101" s="274" t="s">
        <v>2142</v>
      </c>
      <c r="E101" s="274" t="s">
        <v>2138</v>
      </c>
      <c r="F101" s="274" t="s">
        <v>1211</v>
      </c>
      <c r="G101" s="274">
        <v>300.2</v>
      </c>
      <c r="H101" s="274">
        <v>318.89999999999998</v>
      </c>
      <c r="I101" s="274">
        <v>318.89999999999998</v>
      </c>
      <c r="J101" s="274">
        <v>318.89999999999998</v>
      </c>
      <c r="K101" s="274">
        <v>318.89999999999998</v>
      </c>
      <c r="L101" s="274">
        <v>318.89999999999998</v>
      </c>
      <c r="M101" s="274">
        <v>318.89999999999998</v>
      </c>
      <c r="N101" s="274">
        <v>318.89999999999998</v>
      </c>
      <c r="O101" s="274">
        <v>318.89999999999998</v>
      </c>
      <c r="P101" s="274">
        <v>318.89999999999998</v>
      </c>
      <c r="Q101" s="274">
        <v>318.89999999999998</v>
      </c>
      <c r="R101" s="274">
        <v>318.89999999999998</v>
      </c>
      <c r="S101" s="274">
        <v>282.89999999999998</v>
      </c>
      <c r="T101" s="274">
        <v>282.89999999999998</v>
      </c>
      <c r="U101" s="274">
        <v>282.89999999999998</v>
      </c>
      <c r="V101" s="274">
        <v>282.89999999999998</v>
      </c>
      <c r="W101" s="274">
        <v>282.89999999999998</v>
      </c>
      <c r="X101" s="274">
        <v>282.89999999999998</v>
      </c>
      <c r="Y101" s="274">
        <v>267.2</v>
      </c>
      <c r="Z101" s="274">
        <v>212.6</v>
      </c>
      <c r="AA101" s="274">
        <v>183.4</v>
      </c>
      <c r="AB101" s="274">
        <v>171.3</v>
      </c>
      <c r="AC101" s="274">
        <v>124</v>
      </c>
      <c r="AD101" s="274">
        <v>92.5</v>
      </c>
      <c r="AE101" s="274">
        <v>47.6</v>
      </c>
      <c r="AF101" s="274">
        <v>18.7</v>
      </c>
      <c r="AG101" s="274">
        <v>18.7</v>
      </c>
      <c r="AH101" s="274">
        <v>0</v>
      </c>
      <c r="AI101" s="274">
        <v>0</v>
      </c>
      <c r="AJ101" s="274">
        <v>0</v>
      </c>
      <c r="AK101" s="274">
        <v>0</v>
      </c>
      <c r="AL101" s="274">
        <v>0</v>
      </c>
      <c r="AM101" s="274">
        <v>0</v>
      </c>
      <c r="AN101" s="274">
        <v>0</v>
      </c>
      <c r="AO101" s="274">
        <v>0</v>
      </c>
      <c r="AP101" s="274">
        <v>0</v>
      </c>
      <c r="AQ101" s="274">
        <v>0</v>
      </c>
      <c r="AR101" s="274">
        <v>0</v>
      </c>
      <c r="AS101" s="274">
        <v>0</v>
      </c>
    </row>
    <row r="102" spans="1:45">
      <c r="C102" s="343" t="str">
        <f t="shared" si="0"/>
        <v>DE5GNR_ST_MSW_CND_E-33</v>
      </c>
      <c r="D102" s="274" t="s">
        <v>2142</v>
      </c>
      <c r="E102" s="274" t="s">
        <v>2138</v>
      </c>
      <c r="F102" s="274" t="s">
        <v>1197</v>
      </c>
      <c r="G102" s="274">
        <v>65.099999999999994</v>
      </c>
      <c r="H102" s="274">
        <v>65.099999999999994</v>
      </c>
      <c r="I102" s="274">
        <v>65.099999999999994</v>
      </c>
      <c r="J102" s="274">
        <v>65.099999999999994</v>
      </c>
      <c r="K102" s="274">
        <v>65.099999999999994</v>
      </c>
      <c r="L102" s="274">
        <v>65.099999999999994</v>
      </c>
      <c r="M102" s="274">
        <v>65.099999999999994</v>
      </c>
      <c r="N102" s="274">
        <v>65.099999999999994</v>
      </c>
      <c r="O102" s="274">
        <v>65.099999999999994</v>
      </c>
      <c r="P102" s="274">
        <v>65.099999999999994</v>
      </c>
      <c r="Q102" s="274">
        <v>65.099999999999994</v>
      </c>
      <c r="R102" s="274">
        <v>65.099999999999994</v>
      </c>
      <c r="S102" s="274">
        <v>65.099999999999994</v>
      </c>
      <c r="T102" s="274">
        <v>65.099999999999994</v>
      </c>
      <c r="U102" s="274">
        <v>65.099999999999994</v>
      </c>
      <c r="V102" s="274">
        <v>65.099999999999994</v>
      </c>
      <c r="W102" s="274">
        <v>62.6</v>
      </c>
      <c r="X102" s="274">
        <v>62.6</v>
      </c>
      <c r="Y102" s="274">
        <v>62.6</v>
      </c>
      <c r="Z102" s="274">
        <v>46.3</v>
      </c>
      <c r="AA102" s="274">
        <v>46.3</v>
      </c>
      <c r="AB102" s="274">
        <v>30</v>
      </c>
      <c r="AC102" s="274">
        <v>30</v>
      </c>
      <c r="AD102" s="274">
        <v>0</v>
      </c>
      <c r="AE102" s="274">
        <v>0</v>
      </c>
      <c r="AF102" s="274">
        <v>0</v>
      </c>
      <c r="AG102" s="274">
        <v>0</v>
      </c>
      <c r="AH102" s="274">
        <v>0</v>
      </c>
      <c r="AI102" s="274">
        <v>0</v>
      </c>
      <c r="AJ102" s="274">
        <v>0</v>
      </c>
      <c r="AK102" s="274">
        <v>0</v>
      </c>
      <c r="AL102" s="274">
        <v>0</v>
      </c>
      <c r="AM102" s="274">
        <v>0</v>
      </c>
      <c r="AN102" s="274">
        <v>0</v>
      </c>
      <c r="AO102" s="274">
        <v>0</v>
      </c>
      <c r="AP102" s="274">
        <v>0</v>
      </c>
      <c r="AQ102" s="274">
        <v>0</v>
      </c>
      <c r="AR102" s="274">
        <v>0</v>
      </c>
      <c r="AS102" s="274">
        <v>0</v>
      </c>
    </row>
    <row r="103" spans="1:45">
      <c r="C103" s="343" t="str">
        <f t="shared" si="0"/>
        <v>DE5GNR_ST_NGAS_BP_E-31</v>
      </c>
      <c r="D103" s="274" t="s">
        <v>2142</v>
      </c>
      <c r="E103" s="274" t="s">
        <v>2138</v>
      </c>
      <c r="F103" s="274" t="s">
        <v>1189</v>
      </c>
      <c r="G103" s="274">
        <v>26.5</v>
      </c>
      <c r="H103" s="274">
        <v>26.5</v>
      </c>
      <c r="I103" s="274">
        <v>26.5</v>
      </c>
      <c r="J103" s="274">
        <v>26.5</v>
      </c>
      <c r="K103" s="274">
        <v>26.5</v>
      </c>
      <c r="L103" s="274">
        <v>26.5</v>
      </c>
      <c r="M103" s="274">
        <v>26.5</v>
      </c>
      <c r="N103" s="274">
        <v>26.5</v>
      </c>
      <c r="O103" s="274">
        <v>26.5</v>
      </c>
      <c r="P103" s="274">
        <v>26.5</v>
      </c>
      <c r="Q103" s="274">
        <v>26.5</v>
      </c>
      <c r="R103" s="274">
        <v>26.5</v>
      </c>
      <c r="S103" s="274">
        <v>0</v>
      </c>
      <c r="T103" s="274">
        <v>0</v>
      </c>
      <c r="U103" s="274">
        <v>0</v>
      </c>
      <c r="V103" s="274">
        <v>0</v>
      </c>
      <c r="W103" s="274">
        <v>0</v>
      </c>
      <c r="X103" s="274">
        <v>0</v>
      </c>
      <c r="Y103" s="274">
        <v>0</v>
      </c>
      <c r="Z103" s="274">
        <v>0</v>
      </c>
      <c r="AA103" s="274">
        <v>0</v>
      </c>
      <c r="AB103" s="274">
        <v>0</v>
      </c>
      <c r="AC103" s="274">
        <v>0</v>
      </c>
      <c r="AD103" s="274">
        <v>0</v>
      </c>
      <c r="AE103" s="274">
        <v>0</v>
      </c>
      <c r="AF103" s="274">
        <v>0</v>
      </c>
      <c r="AG103" s="274">
        <v>0</v>
      </c>
      <c r="AH103" s="274">
        <v>0</v>
      </c>
      <c r="AI103" s="274">
        <v>0</v>
      </c>
      <c r="AJ103" s="274">
        <v>0</v>
      </c>
      <c r="AK103" s="274">
        <v>0</v>
      </c>
      <c r="AL103" s="274">
        <v>0</v>
      </c>
      <c r="AM103" s="274">
        <v>0</v>
      </c>
      <c r="AN103" s="274">
        <v>0</v>
      </c>
      <c r="AO103" s="274">
        <v>0</v>
      </c>
      <c r="AP103" s="274">
        <v>0</v>
      </c>
      <c r="AQ103" s="274">
        <v>0</v>
      </c>
      <c r="AR103" s="274">
        <v>0</v>
      </c>
      <c r="AS103" s="274">
        <v>0</v>
      </c>
    </row>
    <row r="104" spans="1:45">
      <c r="C104" s="343" t="str">
        <f t="shared" si="0"/>
        <v>DE5GNR_ST_NGAS_BP_E-38</v>
      </c>
      <c r="D104" s="274" t="s">
        <v>2142</v>
      </c>
      <c r="E104" s="274" t="s">
        <v>2138</v>
      </c>
      <c r="F104" s="274" t="s">
        <v>1186</v>
      </c>
      <c r="G104" s="274">
        <v>698.7</v>
      </c>
      <c r="H104" s="274">
        <v>729.9</v>
      </c>
      <c r="I104" s="274">
        <v>767.6</v>
      </c>
      <c r="J104" s="274">
        <v>767.6</v>
      </c>
      <c r="K104" s="274">
        <v>767.6</v>
      </c>
      <c r="L104" s="274">
        <v>710.4</v>
      </c>
      <c r="M104" s="274">
        <v>710.4</v>
      </c>
      <c r="N104" s="274">
        <v>710.4</v>
      </c>
      <c r="O104" s="274">
        <v>710.4</v>
      </c>
      <c r="P104" s="274">
        <v>710.4</v>
      </c>
      <c r="Q104" s="274">
        <v>710.4</v>
      </c>
      <c r="R104" s="274">
        <v>710.4</v>
      </c>
      <c r="S104" s="274">
        <v>626.6</v>
      </c>
      <c r="T104" s="274">
        <v>527</v>
      </c>
      <c r="U104" s="274">
        <v>513.5</v>
      </c>
      <c r="V104" s="274">
        <v>294.7</v>
      </c>
      <c r="W104" s="274">
        <v>225.1</v>
      </c>
      <c r="X104" s="274">
        <v>190.8</v>
      </c>
      <c r="Y104" s="274">
        <v>179.4</v>
      </c>
      <c r="Z104" s="274">
        <v>179.4</v>
      </c>
      <c r="AA104" s="274">
        <v>179.4</v>
      </c>
      <c r="AB104" s="274">
        <v>179.4</v>
      </c>
      <c r="AC104" s="274">
        <v>179.4</v>
      </c>
      <c r="AD104" s="274">
        <v>179.4</v>
      </c>
      <c r="AE104" s="274">
        <v>82.4</v>
      </c>
      <c r="AF104" s="274">
        <v>82.4</v>
      </c>
      <c r="AG104" s="274">
        <v>68.900000000000006</v>
      </c>
      <c r="AH104" s="274">
        <v>68.900000000000006</v>
      </c>
      <c r="AI104" s="274">
        <v>68.900000000000006</v>
      </c>
      <c r="AJ104" s="274">
        <v>68.900000000000006</v>
      </c>
      <c r="AK104" s="274">
        <v>68.900000000000006</v>
      </c>
      <c r="AL104" s="274">
        <v>68.900000000000006</v>
      </c>
      <c r="AM104" s="274">
        <v>37.700000000000003</v>
      </c>
      <c r="AN104" s="274">
        <v>0</v>
      </c>
      <c r="AO104" s="274">
        <v>0</v>
      </c>
      <c r="AP104" s="274">
        <v>0</v>
      </c>
      <c r="AQ104" s="274">
        <v>0</v>
      </c>
      <c r="AR104" s="274">
        <v>0</v>
      </c>
      <c r="AS104" s="274">
        <v>0</v>
      </c>
    </row>
    <row r="105" spans="1:45">
      <c r="C105" s="343" t="str">
        <f t="shared" si="0"/>
        <v>DE5GNR_ST_NGAS_CND_E-38</v>
      </c>
      <c r="D105" s="274" t="s">
        <v>2142</v>
      </c>
      <c r="E105" s="274" t="s">
        <v>2138</v>
      </c>
      <c r="F105" s="274" t="s">
        <v>1181</v>
      </c>
      <c r="G105" s="274">
        <v>63.4</v>
      </c>
      <c r="H105" s="274">
        <v>63.4</v>
      </c>
      <c r="I105" s="274">
        <v>63.4</v>
      </c>
      <c r="J105" s="274">
        <v>63.4</v>
      </c>
      <c r="K105" s="274">
        <v>63.4</v>
      </c>
      <c r="L105" s="274">
        <v>63.4</v>
      </c>
      <c r="M105" s="274">
        <v>63.4</v>
      </c>
      <c r="N105" s="274">
        <v>63.4</v>
      </c>
      <c r="O105" s="274">
        <v>63.4</v>
      </c>
      <c r="P105" s="274">
        <v>63.4</v>
      </c>
      <c r="Q105" s="274">
        <v>63.4</v>
      </c>
      <c r="R105" s="274">
        <v>63.4</v>
      </c>
      <c r="S105" s="274">
        <v>63.4</v>
      </c>
      <c r="T105" s="274">
        <v>40</v>
      </c>
      <c r="U105" s="274">
        <v>40</v>
      </c>
      <c r="V105" s="274">
        <v>40</v>
      </c>
      <c r="W105" s="274">
        <v>0</v>
      </c>
      <c r="X105" s="274">
        <v>0</v>
      </c>
      <c r="Y105" s="274">
        <v>0</v>
      </c>
      <c r="Z105" s="274">
        <v>0</v>
      </c>
      <c r="AA105" s="274">
        <v>0</v>
      </c>
      <c r="AB105" s="274">
        <v>0</v>
      </c>
      <c r="AC105" s="274">
        <v>0</v>
      </c>
      <c r="AD105" s="274">
        <v>0</v>
      </c>
      <c r="AE105" s="274">
        <v>0</v>
      </c>
      <c r="AF105" s="274">
        <v>0</v>
      </c>
      <c r="AG105" s="274">
        <v>0</v>
      </c>
      <c r="AH105" s="274">
        <v>0</v>
      </c>
      <c r="AI105" s="274">
        <v>0</v>
      </c>
      <c r="AJ105" s="274">
        <v>0</v>
      </c>
      <c r="AK105" s="274">
        <v>0</v>
      </c>
      <c r="AL105" s="274">
        <v>0</v>
      </c>
      <c r="AM105" s="274">
        <v>0</v>
      </c>
      <c r="AN105" s="274">
        <v>0</v>
      </c>
      <c r="AO105" s="274">
        <v>0</v>
      </c>
      <c r="AP105" s="274">
        <v>0</v>
      </c>
      <c r="AQ105" s="274">
        <v>0</v>
      </c>
      <c r="AR105" s="274">
        <v>0</v>
      </c>
      <c r="AS105" s="274">
        <v>0</v>
      </c>
    </row>
    <row r="106" spans="1:45">
      <c r="C106" s="343" t="str">
        <f t="shared" si="0"/>
        <v>DE5GNR_ST_NGAS_EXT_E-39</v>
      </c>
      <c r="D106" s="274" t="s">
        <v>2142</v>
      </c>
      <c r="E106" s="274" t="s">
        <v>2138</v>
      </c>
      <c r="F106" s="274" t="s">
        <v>1173</v>
      </c>
      <c r="G106" s="274">
        <v>596</v>
      </c>
      <c r="H106" s="274">
        <v>596</v>
      </c>
      <c r="I106" s="274">
        <v>596</v>
      </c>
      <c r="J106" s="274">
        <v>596</v>
      </c>
      <c r="K106" s="274">
        <v>596</v>
      </c>
      <c r="L106" s="274">
        <v>596</v>
      </c>
      <c r="M106" s="274">
        <v>596</v>
      </c>
      <c r="N106" s="274">
        <v>596</v>
      </c>
      <c r="O106" s="274">
        <v>596</v>
      </c>
      <c r="P106" s="274">
        <v>596</v>
      </c>
      <c r="Q106" s="274">
        <v>596</v>
      </c>
      <c r="R106" s="274">
        <v>596</v>
      </c>
      <c r="S106" s="274">
        <v>596</v>
      </c>
      <c r="T106" s="274">
        <v>596</v>
      </c>
      <c r="U106" s="274">
        <v>596</v>
      </c>
      <c r="V106" s="274">
        <v>596</v>
      </c>
      <c r="W106" s="274">
        <v>596</v>
      </c>
      <c r="X106" s="274">
        <v>164</v>
      </c>
      <c r="Y106" s="274">
        <v>0</v>
      </c>
      <c r="Z106" s="274">
        <v>0</v>
      </c>
      <c r="AA106" s="274">
        <v>0</v>
      </c>
      <c r="AB106" s="274">
        <v>0</v>
      </c>
      <c r="AC106" s="274">
        <v>0</v>
      </c>
      <c r="AD106" s="274">
        <v>0</v>
      </c>
      <c r="AE106" s="274">
        <v>0</v>
      </c>
      <c r="AF106" s="274">
        <v>0</v>
      </c>
      <c r="AG106" s="274">
        <v>0</v>
      </c>
      <c r="AH106" s="274">
        <v>0</v>
      </c>
      <c r="AI106" s="274">
        <v>0</v>
      </c>
      <c r="AJ106" s="274">
        <v>0</v>
      </c>
      <c r="AK106" s="274">
        <v>0</v>
      </c>
      <c r="AL106" s="274">
        <v>0</v>
      </c>
      <c r="AM106" s="274">
        <v>0</v>
      </c>
      <c r="AN106" s="274">
        <v>0</v>
      </c>
      <c r="AO106" s="274">
        <v>0</v>
      </c>
      <c r="AP106" s="274">
        <v>0</v>
      </c>
      <c r="AQ106" s="274">
        <v>0</v>
      </c>
      <c r="AR106" s="274">
        <v>0</v>
      </c>
      <c r="AS106" s="274">
        <v>0</v>
      </c>
    </row>
    <row r="107" spans="1:45">
      <c r="C107" s="343" t="str">
        <f t="shared" si="0"/>
        <v>DE5GNR_WT_WIND_ONS</v>
      </c>
      <c r="D107" s="274" t="s">
        <v>2142</v>
      </c>
      <c r="E107" s="274" t="s">
        <v>2138</v>
      </c>
      <c r="F107" s="274" t="s">
        <v>997</v>
      </c>
      <c r="G107" s="274">
        <v>12164.53</v>
      </c>
      <c r="H107" s="274">
        <v>13226.35</v>
      </c>
      <c r="I107" s="274">
        <v>14560.48</v>
      </c>
      <c r="J107" s="274">
        <v>15647.72</v>
      </c>
      <c r="K107" s="274">
        <v>16855.41</v>
      </c>
      <c r="L107" s="274">
        <v>17934.16</v>
      </c>
      <c r="M107" s="274">
        <v>17932.54</v>
      </c>
      <c r="N107" s="274">
        <v>17922.63</v>
      </c>
      <c r="O107" s="274">
        <v>17894.2</v>
      </c>
      <c r="P107" s="274">
        <v>17823.78</v>
      </c>
      <c r="Q107" s="274">
        <v>17728.240000000002</v>
      </c>
      <c r="R107" s="274">
        <v>17619.22</v>
      </c>
      <c r="S107" s="274">
        <v>17442.41</v>
      </c>
      <c r="T107" s="274">
        <v>16896.46</v>
      </c>
      <c r="U107" s="274">
        <v>16452.37</v>
      </c>
      <c r="V107" s="274">
        <v>15459.22</v>
      </c>
      <c r="W107" s="274">
        <v>14252.72</v>
      </c>
      <c r="X107" s="274">
        <v>12940.97</v>
      </c>
      <c r="Y107" s="274">
        <v>12103.44</v>
      </c>
      <c r="Z107" s="274">
        <v>11194.02</v>
      </c>
      <c r="AA107" s="274">
        <v>10031.200000000001</v>
      </c>
      <c r="AB107" s="274">
        <v>9366.11</v>
      </c>
      <c r="AC107" s="274">
        <v>8984.4599999999991</v>
      </c>
      <c r="AD107" s="274">
        <v>7700.02</v>
      </c>
      <c r="AE107" s="274">
        <v>7159.26</v>
      </c>
      <c r="AF107" s="274">
        <v>6693.04</v>
      </c>
      <c r="AG107" s="274">
        <v>5769.83</v>
      </c>
      <c r="AH107" s="274">
        <v>4708.01</v>
      </c>
      <c r="AI107" s="274">
        <v>3373.88</v>
      </c>
      <c r="AJ107" s="274">
        <v>2286.44</v>
      </c>
      <c r="AK107" s="274">
        <v>1078.75</v>
      </c>
      <c r="AL107" s="274">
        <v>0</v>
      </c>
      <c r="AM107" s="274">
        <v>0</v>
      </c>
      <c r="AN107" s="274">
        <v>0</v>
      </c>
      <c r="AO107" s="274">
        <v>0</v>
      </c>
      <c r="AP107" s="274">
        <v>0</v>
      </c>
      <c r="AQ107" s="274">
        <v>0</v>
      </c>
      <c r="AR107" s="274">
        <v>0</v>
      </c>
      <c r="AS107" s="274">
        <v>0</v>
      </c>
    </row>
    <row r="108" spans="1:45">
      <c r="A108" s="323"/>
      <c r="B108" s="323"/>
      <c r="C108" s="343" t="str">
        <f t="shared" si="0"/>
        <v>DE5GNR_WT_WIND_OFF</v>
      </c>
      <c r="D108" s="323" t="s">
        <v>2160</v>
      </c>
      <c r="E108" s="323" t="s">
        <v>2138</v>
      </c>
      <c r="F108" s="323" t="s">
        <v>1026</v>
      </c>
      <c r="G108" s="323">
        <v>48.3</v>
      </c>
      <c r="H108" s="323">
        <v>48.3</v>
      </c>
      <c r="I108" s="323">
        <v>48.3</v>
      </c>
      <c r="J108" s="323">
        <v>336.3</v>
      </c>
      <c r="K108" s="323">
        <v>336.3</v>
      </c>
      <c r="L108" s="323">
        <v>336.3</v>
      </c>
      <c r="M108" s="323">
        <v>2086.3000000000002</v>
      </c>
      <c r="N108" s="323">
        <v>2086.3000000000002</v>
      </c>
      <c r="O108" s="323">
        <v>2086.3000000000002</v>
      </c>
      <c r="P108" s="323">
        <v>2086.3000000000002</v>
      </c>
      <c r="Q108" s="323">
        <v>2086.3000000000002</v>
      </c>
      <c r="R108" s="323">
        <v>2086.3000000000002</v>
      </c>
      <c r="S108" s="323">
        <v>2086.3000000000002</v>
      </c>
      <c r="T108" s="323">
        <v>2086.3000000000002</v>
      </c>
      <c r="U108" s="323">
        <v>2086.3000000000002</v>
      </c>
      <c r="V108" s="323">
        <v>2086.3000000000002</v>
      </c>
      <c r="W108" s="323">
        <v>2086.3000000000002</v>
      </c>
      <c r="X108" s="323">
        <v>2086.3000000000002</v>
      </c>
      <c r="Y108" s="323">
        <v>2086.3000000000002</v>
      </c>
      <c r="Z108" s="323">
        <v>2086.3000000000002</v>
      </c>
      <c r="AA108" s="323">
        <v>2086.3000000000002</v>
      </c>
      <c r="AB108" s="323">
        <v>2086.3000000000002</v>
      </c>
      <c r="AC108" s="323">
        <v>2086.3000000000002</v>
      </c>
      <c r="AD108" s="323">
        <v>2086.3000000000002</v>
      </c>
      <c r="AE108" s="323">
        <v>2086.3000000000002</v>
      </c>
      <c r="AF108" s="323">
        <v>2038</v>
      </c>
      <c r="AG108" s="323">
        <v>2038</v>
      </c>
      <c r="AH108" s="323">
        <v>2038</v>
      </c>
      <c r="AI108" s="323">
        <v>2038</v>
      </c>
      <c r="AJ108" s="323">
        <v>1750</v>
      </c>
      <c r="AK108" s="323">
        <v>1750</v>
      </c>
      <c r="AL108" s="323">
        <v>1750</v>
      </c>
      <c r="AM108" s="323">
        <v>0</v>
      </c>
      <c r="AN108" s="323">
        <v>0</v>
      </c>
      <c r="AO108" s="323">
        <v>0</v>
      </c>
      <c r="AP108" s="323">
        <v>0</v>
      </c>
      <c r="AQ108" s="323">
        <v>0</v>
      </c>
      <c r="AR108" s="323">
        <v>0</v>
      </c>
      <c r="AS108" s="323">
        <v>0</v>
      </c>
    </row>
    <row r="109" spans="1:45">
      <c r="C109" s="343" t="str">
        <f>"DE2"&amp;F109</f>
        <v>DE2AGG-DE4-N_ES_ELEC</v>
      </c>
      <c r="D109" s="274" t="s">
        <v>2141</v>
      </c>
      <c r="E109" s="274" t="s">
        <v>2138</v>
      </c>
      <c r="F109" s="274" t="s">
        <v>2012</v>
      </c>
      <c r="G109" s="274">
        <v>0</v>
      </c>
      <c r="H109" s="274">
        <v>0</v>
      </c>
      <c r="I109" s="274">
        <v>0</v>
      </c>
      <c r="J109" s="274">
        <v>0</v>
      </c>
      <c r="K109" s="274">
        <v>0</v>
      </c>
      <c r="L109" s="274">
        <v>0.44</v>
      </c>
      <c r="M109" s="274">
        <v>0.44</v>
      </c>
      <c r="N109" s="274">
        <v>0.44</v>
      </c>
      <c r="O109" s="274">
        <v>0.44</v>
      </c>
      <c r="P109" s="274">
        <v>0.44</v>
      </c>
      <c r="Q109" s="274">
        <v>0.44</v>
      </c>
      <c r="R109" s="274">
        <v>0.44</v>
      </c>
      <c r="S109" s="274">
        <v>0.44</v>
      </c>
      <c r="T109" s="274">
        <v>0.44</v>
      </c>
      <c r="U109" s="274">
        <v>0.44</v>
      </c>
      <c r="V109" s="274">
        <v>0.44</v>
      </c>
      <c r="W109" s="274">
        <v>0.44</v>
      </c>
      <c r="X109" s="274">
        <v>0.44</v>
      </c>
      <c r="Y109" s="274">
        <v>0.44</v>
      </c>
      <c r="Z109" s="274">
        <v>0.44</v>
      </c>
      <c r="AA109" s="274">
        <v>0.44</v>
      </c>
      <c r="AB109" s="274">
        <v>0</v>
      </c>
      <c r="AC109" s="274">
        <v>0</v>
      </c>
      <c r="AD109" s="274">
        <v>0</v>
      </c>
      <c r="AE109" s="274">
        <v>0</v>
      </c>
      <c r="AF109" s="274">
        <v>0</v>
      </c>
      <c r="AG109" s="274">
        <v>0</v>
      </c>
      <c r="AH109" s="274">
        <v>0</v>
      </c>
      <c r="AI109" s="274">
        <v>0</v>
      </c>
      <c r="AJ109" s="274">
        <v>0</v>
      </c>
      <c r="AK109" s="274">
        <v>0</v>
      </c>
      <c r="AL109" s="274">
        <v>0</v>
      </c>
      <c r="AM109" s="274">
        <v>0</v>
      </c>
      <c r="AN109" s="274">
        <v>0</v>
      </c>
      <c r="AO109" s="274">
        <v>0</v>
      </c>
      <c r="AP109" s="274">
        <v>0</v>
      </c>
      <c r="AQ109" s="274">
        <v>0</v>
      </c>
      <c r="AR109" s="274">
        <v>0</v>
      </c>
      <c r="AS109" s="274">
        <v>0</v>
      </c>
    </row>
    <row r="110" spans="1:45">
      <c r="C110" s="343" t="str">
        <f t="shared" ref="C110:C136" si="1">"DE2"&amp;F110</f>
        <v>DE2AGG-DE4-N_RES_WTR_PMP</v>
      </c>
      <c r="D110" s="274" t="s">
        <v>2141</v>
      </c>
      <c r="E110" s="274" t="s">
        <v>2138</v>
      </c>
      <c r="F110" s="274" t="s">
        <v>2011</v>
      </c>
      <c r="G110" s="274">
        <v>952.8</v>
      </c>
      <c r="H110" s="274">
        <v>952.8</v>
      </c>
      <c r="I110" s="274">
        <v>952.8</v>
      </c>
      <c r="J110" s="274">
        <v>952.8</v>
      </c>
      <c r="K110" s="274">
        <v>952.8</v>
      </c>
      <c r="L110" s="274">
        <v>952.8</v>
      </c>
      <c r="M110" s="274">
        <v>952.8</v>
      </c>
      <c r="N110" s="274">
        <v>952.8</v>
      </c>
      <c r="O110" s="274">
        <v>952.8</v>
      </c>
      <c r="P110" s="274">
        <v>952.8</v>
      </c>
      <c r="Q110" s="274">
        <v>952.8</v>
      </c>
      <c r="R110" s="274">
        <v>952.8</v>
      </c>
      <c r="S110" s="274">
        <v>952.8</v>
      </c>
      <c r="T110" s="274">
        <v>952.8</v>
      </c>
      <c r="U110" s="274">
        <v>952.8</v>
      </c>
      <c r="V110" s="274">
        <v>952.8</v>
      </c>
      <c r="W110" s="274">
        <v>952.8</v>
      </c>
      <c r="X110" s="274">
        <v>952.8</v>
      </c>
      <c r="Y110" s="274">
        <v>952.8</v>
      </c>
      <c r="Z110" s="274">
        <v>952.8</v>
      </c>
      <c r="AA110" s="274">
        <v>952.8</v>
      </c>
      <c r="AB110" s="274">
        <v>952.8</v>
      </c>
      <c r="AC110" s="274">
        <v>952.8</v>
      </c>
      <c r="AD110" s="274">
        <v>952.8</v>
      </c>
      <c r="AE110" s="274">
        <v>952.8</v>
      </c>
      <c r="AF110" s="274">
        <v>952.8</v>
      </c>
      <c r="AG110" s="274">
        <v>952.8</v>
      </c>
      <c r="AH110" s="274">
        <v>952.8</v>
      </c>
      <c r="AI110" s="274">
        <v>952.8</v>
      </c>
      <c r="AJ110" s="274">
        <v>952.8</v>
      </c>
      <c r="AK110" s="274">
        <v>952.8</v>
      </c>
      <c r="AL110" s="274">
        <v>952.8</v>
      </c>
      <c r="AM110" s="274">
        <v>952.8</v>
      </c>
      <c r="AN110" s="274">
        <v>952.8</v>
      </c>
      <c r="AO110" s="274">
        <v>952.8</v>
      </c>
      <c r="AP110" s="274">
        <v>952.8</v>
      </c>
      <c r="AQ110" s="274">
        <v>952.8</v>
      </c>
      <c r="AR110" s="274">
        <v>952.8</v>
      </c>
      <c r="AS110" s="274">
        <v>952.8</v>
      </c>
    </row>
    <row r="111" spans="1:45">
      <c r="C111" s="343" t="str">
        <f t="shared" si="1"/>
        <v>DE2GNR_BO_BGAS_E-80</v>
      </c>
      <c r="D111" s="274" t="s">
        <v>2141</v>
      </c>
      <c r="E111" s="274" t="s">
        <v>2138</v>
      </c>
      <c r="F111" s="274" t="s">
        <v>1926</v>
      </c>
      <c r="G111" s="274">
        <v>0.03</v>
      </c>
      <c r="H111" s="274">
        <v>0.03</v>
      </c>
      <c r="I111" s="274">
        <v>0.04</v>
      </c>
      <c r="J111" s="274">
        <v>0.04</v>
      </c>
      <c r="K111" s="274">
        <v>0.04</v>
      </c>
      <c r="L111" s="274">
        <v>0.04</v>
      </c>
      <c r="M111" s="274">
        <v>0.04</v>
      </c>
      <c r="N111" s="274">
        <v>0.04</v>
      </c>
      <c r="O111" s="274">
        <v>0.04</v>
      </c>
      <c r="P111" s="274">
        <v>0.03</v>
      </c>
      <c r="Q111" s="274">
        <v>0.03</v>
      </c>
      <c r="R111" s="274">
        <v>0.03</v>
      </c>
      <c r="S111" s="274">
        <v>0.03</v>
      </c>
      <c r="T111" s="274">
        <v>0.03</v>
      </c>
      <c r="U111" s="274">
        <v>0.03</v>
      </c>
      <c r="V111" s="274">
        <v>0.03</v>
      </c>
      <c r="W111" s="274">
        <v>0.03</v>
      </c>
      <c r="X111" s="274">
        <v>0.03</v>
      </c>
      <c r="Y111" s="274">
        <v>0.03</v>
      </c>
      <c r="Z111" s="274">
        <v>0.03</v>
      </c>
      <c r="AA111" s="274">
        <v>0.02</v>
      </c>
      <c r="AB111" s="274">
        <v>0.02</v>
      </c>
      <c r="AC111" s="274">
        <v>0.02</v>
      </c>
      <c r="AD111" s="274">
        <v>0.02</v>
      </c>
      <c r="AE111" s="274">
        <v>0.02</v>
      </c>
      <c r="AF111" s="274">
        <v>0.02</v>
      </c>
      <c r="AG111" s="274">
        <v>0.02</v>
      </c>
      <c r="AH111" s="274">
        <v>0.02</v>
      </c>
      <c r="AI111" s="274">
        <v>0.02</v>
      </c>
      <c r="AJ111" s="274">
        <v>0.02</v>
      </c>
      <c r="AK111" s="274">
        <v>0.01</v>
      </c>
      <c r="AL111" s="274">
        <v>0.01</v>
      </c>
      <c r="AM111" s="274">
        <v>0.01</v>
      </c>
      <c r="AN111" s="274">
        <v>0.01</v>
      </c>
      <c r="AO111" s="274">
        <v>0.01</v>
      </c>
      <c r="AP111" s="274">
        <v>0.01</v>
      </c>
      <c r="AQ111" s="274">
        <v>0.01</v>
      </c>
      <c r="AR111" s="274">
        <v>0.01</v>
      </c>
      <c r="AS111" s="274">
        <v>0.01</v>
      </c>
    </row>
    <row r="112" spans="1:45">
      <c r="C112" s="343" t="str">
        <f t="shared" si="1"/>
        <v>DE2GNR_BO_COAL_E-80</v>
      </c>
      <c r="D112" s="274" t="s">
        <v>2141</v>
      </c>
      <c r="E112" s="274" t="s">
        <v>2138</v>
      </c>
      <c r="F112" s="274" t="s">
        <v>1902</v>
      </c>
      <c r="G112" s="274">
        <v>461.61</v>
      </c>
      <c r="H112" s="274">
        <v>474.8</v>
      </c>
      <c r="I112" s="274">
        <v>487.98</v>
      </c>
      <c r="J112" s="274">
        <v>501.17</v>
      </c>
      <c r="K112" s="274">
        <v>514.36</v>
      </c>
      <c r="L112" s="274">
        <v>527.54999999999995</v>
      </c>
      <c r="M112" s="274">
        <v>514.36</v>
      </c>
      <c r="N112" s="274">
        <v>501.17</v>
      </c>
      <c r="O112" s="274">
        <v>487.98</v>
      </c>
      <c r="P112" s="274">
        <v>474.8</v>
      </c>
      <c r="Q112" s="274">
        <v>461.61</v>
      </c>
      <c r="R112" s="274">
        <v>448.42</v>
      </c>
      <c r="S112" s="274">
        <v>435.23</v>
      </c>
      <c r="T112" s="274">
        <v>422.04</v>
      </c>
      <c r="U112" s="274">
        <v>408.85</v>
      </c>
      <c r="V112" s="274">
        <v>395.66</v>
      </c>
      <c r="W112" s="274">
        <v>382.47</v>
      </c>
      <c r="X112" s="274">
        <v>369.29</v>
      </c>
      <c r="Y112" s="274">
        <v>356.1</v>
      </c>
      <c r="Z112" s="274">
        <v>342.91</v>
      </c>
      <c r="AA112" s="274">
        <v>329.72</v>
      </c>
      <c r="AB112" s="274">
        <v>316.52999999999997</v>
      </c>
      <c r="AC112" s="274">
        <v>303.33999999999997</v>
      </c>
      <c r="AD112" s="274">
        <v>290.14999999999998</v>
      </c>
      <c r="AE112" s="274">
        <v>276.95999999999998</v>
      </c>
      <c r="AF112" s="274">
        <v>263.77999999999997</v>
      </c>
      <c r="AG112" s="274">
        <v>250.59</v>
      </c>
      <c r="AH112" s="274">
        <v>237.4</v>
      </c>
      <c r="AI112" s="274">
        <v>224.21</v>
      </c>
      <c r="AJ112" s="274">
        <v>211.02</v>
      </c>
      <c r="AK112" s="274">
        <v>197.83</v>
      </c>
      <c r="AL112" s="274">
        <v>184.64</v>
      </c>
      <c r="AM112" s="274">
        <v>171.45</v>
      </c>
      <c r="AN112" s="274">
        <v>158.27000000000001</v>
      </c>
      <c r="AO112" s="274">
        <v>145.08000000000001</v>
      </c>
      <c r="AP112" s="274">
        <v>131.88999999999999</v>
      </c>
      <c r="AQ112" s="274">
        <v>118.7</v>
      </c>
      <c r="AR112" s="274">
        <v>105.51</v>
      </c>
      <c r="AS112" s="274">
        <v>92.32</v>
      </c>
    </row>
    <row r="113" spans="3:45">
      <c r="C113" s="343" t="str">
        <f t="shared" si="1"/>
        <v>DE2GNR_BO_ELEC_E-80</v>
      </c>
      <c r="D113" s="274" t="s">
        <v>2141</v>
      </c>
      <c r="E113" s="274" t="s">
        <v>2138</v>
      </c>
      <c r="F113" s="274" t="s">
        <v>1893</v>
      </c>
      <c r="G113" s="274">
        <v>7.0000000000000007E-2</v>
      </c>
      <c r="H113" s="274">
        <v>0.08</v>
      </c>
      <c r="I113" s="274">
        <v>0.08</v>
      </c>
      <c r="J113" s="274">
        <v>0.08</v>
      </c>
      <c r="K113" s="274">
        <v>0.08</v>
      </c>
      <c r="L113" s="274">
        <v>0.08</v>
      </c>
      <c r="M113" s="274">
        <v>0.08</v>
      </c>
      <c r="N113" s="274">
        <v>0.08</v>
      </c>
      <c r="O113" s="274">
        <v>0.08</v>
      </c>
      <c r="P113" s="274">
        <v>0.08</v>
      </c>
      <c r="Q113" s="274">
        <v>7.0000000000000007E-2</v>
      </c>
      <c r="R113" s="274">
        <v>7.0000000000000007E-2</v>
      </c>
      <c r="S113" s="274">
        <v>7.0000000000000007E-2</v>
      </c>
      <c r="T113" s="274">
        <v>7.0000000000000007E-2</v>
      </c>
      <c r="U113" s="274">
        <v>7.0000000000000007E-2</v>
      </c>
      <c r="V113" s="274">
        <v>0.06</v>
      </c>
      <c r="W113" s="274">
        <v>0.06</v>
      </c>
      <c r="X113" s="274">
        <v>0.06</v>
      </c>
      <c r="Y113" s="274">
        <v>0.06</v>
      </c>
      <c r="Z113" s="274">
        <v>0.05</v>
      </c>
      <c r="AA113" s="274">
        <v>0.05</v>
      </c>
      <c r="AB113" s="274">
        <v>0.05</v>
      </c>
      <c r="AC113" s="274">
        <v>0.05</v>
      </c>
      <c r="AD113" s="274">
        <v>0.05</v>
      </c>
      <c r="AE113" s="274">
        <v>0.04</v>
      </c>
      <c r="AF113" s="274">
        <v>0.04</v>
      </c>
      <c r="AG113" s="274">
        <v>0.04</v>
      </c>
      <c r="AH113" s="274">
        <v>0.04</v>
      </c>
      <c r="AI113" s="274">
        <v>0.04</v>
      </c>
      <c r="AJ113" s="274">
        <v>0.03</v>
      </c>
      <c r="AK113" s="274">
        <v>0.03</v>
      </c>
      <c r="AL113" s="274">
        <v>0.03</v>
      </c>
      <c r="AM113" s="274">
        <v>0.03</v>
      </c>
      <c r="AN113" s="274">
        <v>0.03</v>
      </c>
      <c r="AO113" s="274">
        <v>0.02</v>
      </c>
      <c r="AP113" s="274">
        <v>0.02</v>
      </c>
      <c r="AQ113" s="274">
        <v>0.02</v>
      </c>
      <c r="AR113" s="274">
        <v>0.02</v>
      </c>
      <c r="AS113" s="274">
        <v>0.01</v>
      </c>
    </row>
    <row r="114" spans="3:45">
      <c r="C114" s="343" t="str">
        <f t="shared" si="1"/>
        <v>DE2GNR_BO_FUELOIL_E-80</v>
      </c>
      <c r="D114" s="274" t="s">
        <v>2141</v>
      </c>
      <c r="E114" s="274" t="s">
        <v>2138</v>
      </c>
      <c r="F114" s="274" t="s">
        <v>1880</v>
      </c>
      <c r="G114" s="274">
        <v>109.85</v>
      </c>
      <c r="H114" s="274">
        <v>112.99</v>
      </c>
      <c r="I114" s="274">
        <v>116.13</v>
      </c>
      <c r="J114" s="274">
        <v>119.27</v>
      </c>
      <c r="K114" s="274">
        <v>122.41</v>
      </c>
      <c r="L114" s="274">
        <v>125.55</v>
      </c>
      <c r="M114" s="274">
        <v>122.41</v>
      </c>
      <c r="N114" s="274">
        <v>119.27</v>
      </c>
      <c r="O114" s="274">
        <v>116.13</v>
      </c>
      <c r="P114" s="274">
        <v>112.99</v>
      </c>
      <c r="Q114" s="274">
        <v>109.85</v>
      </c>
      <c r="R114" s="274">
        <v>106.72</v>
      </c>
      <c r="S114" s="274">
        <v>103.58</v>
      </c>
      <c r="T114" s="274">
        <v>100.44</v>
      </c>
      <c r="U114" s="274">
        <v>97.3</v>
      </c>
      <c r="V114" s="274">
        <v>94.16</v>
      </c>
      <c r="W114" s="274">
        <v>91.02</v>
      </c>
      <c r="X114" s="274">
        <v>87.88</v>
      </c>
      <c r="Y114" s="274">
        <v>84.74</v>
      </c>
      <c r="Z114" s="274">
        <v>81.61</v>
      </c>
      <c r="AA114" s="274">
        <v>78.47</v>
      </c>
      <c r="AB114" s="274">
        <v>75.33</v>
      </c>
      <c r="AC114" s="274">
        <v>72.19</v>
      </c>
      <c r="AD114" s="274">
        <v>69.05</v>
      </c>
      <c r="AE114" s="274">
        <v>65.91</v>
      </c>
      <c r="AF114" s="274">
        <v>62.77</v>
      </c>
      <c r="AG114" s="274">
        <v>59.63</v>
      </c>
      <c r="AH114" s="274">
        <v>56.5</v>
      </c>
      <c r="AI114" s="274">
        <v>53.36</v>
      </c>
      <c r="AJ114" s="274">
        <v>50.22</v>
      </c>
      <c r="AK114" s="274">
        <v>47.08</v>
      </c>
      <c r="AL114" s="274">
        <v>43.94</v>
      </c>
      <c r="AM114" s="274">
        <v>40.799999999999997</v>
      </c>
      <c r="AN114" s="274">
        <v>37.659999999999997</v>
      </c>
      <c r="AO114" s="274">
        <v>34.53</v>
      </c>
      <c r="AP114" s="274">
        <v>31.39</v>
      </c>
      <c r="AQ114" s="274">
        <v>28.25</v>
      </c>
      <c r="AR114" s="274">
        <v>25.11</v>
      </c>
      <c r="AS114" s="274">
        <v>21.97</v>
      </c>
    </row>
    <row r="115" spans="3:45">
      <c r="C115" s="343" t="str">
        <f t="shared" si="1"/>
        <v>DE2GNR_BO_MSW_E-80</v>
      </c>
      <c r="D115" s="274" t="s">
        <v>2141</v>
      </c>
      <c r="E115" s="274" t="s">
        <v>2138</v>
      </c>
      <c r="F115" s="274" t="s">
        <v>1829</v>
      </c>
      <c r="G115" s="274">
        <v>1439.83</v>
      </c>
      <c r="H115" s="274">
        <v>1480.97</v>
      </c>
      <c r="I115" s="274">
        <v>1522.11</v>
      </c>
      <c r="J115" s="274">
        <v>1563.25</v>
      </c>
      <c r="K115" s="274">
        <v>1604.39</v>
      </c>
      <c r="L115" s="274">
        <v>1645.53</v>
      </c>
      <c r="M115" s="274">
        <v>1604.39</v>
      </c>
      <c r="N115" s="274">
        <v>1563.25</v>
      </c>
      <c r="O115" s="274">
        <v>1522.11</v>
      </c>
      <c r="P115" s="274">
        <v>1480.97</v>
      </c>
      <c r="Q115" s="274">
        <v>1439.83</v>
      </c>
      <c r="R115" s="274">
        <v>1398.7</v>
      </c>
      <c r="S115" s="274">
        <v>1357.56</v>
      </c>
      <c r="T115" s="274">
        <v>1316.42</v>
      </c>
      <c r="U115" s="274">
        <v>1275.28</v>
      </c>
      <c r="V115" s="274">
        <v>1234.1400000000001</v>
      </c>
      <c r="W115" s="274">
        <v>1193.01</v>
      </c>
      <c r="X115" s="274">
        <v>1151.8699999999999</v>
      </c>
      <c r="Y115" s="274">
        <v>1110.73</v>
      </c>
      <c r="Z115" s="274">
        <v>1069.5899999999999</v>
      </c>
      <c r="AA115" s="274">
        <v>1028.45</v>
      </c>
      <c r="AB115" s="274">
        <v>987.32</v>
      </c>
      <c r="AC115" s="274">
        <v>946.18</v>
      </c>
      <c r="AD115" s="274">
        <v>905.04</v>
      </c>
      <c r="AE115" s="274">
        <v>863.9</v>
      </c>
      <c r="AF115" s="274">
        <v>822.76</v>
      </c>
      <c r="AG115" s="274">
        <v>781.62</v>
      </c>
      <c r="AH115" s="274">
        <v>740.49</v>
      </c>
      <c r="AI115" s="274">
        <v>699.35</v>
      </c>
      <c r="AJ115" s="274">
        <v>658.21</v>
      </c>
      <c r="AK115" s="274">
        <v>617.07000000000005</v>
      </c>
      <c r="AL115" s="274">
        <v>575.92999999999995</v>
      </c>
      <c r="AM115" s="274">
        <v>534.79999999999995</v>
      </c>
      <c r="AN115" s="274">
        <v>493.66</v>
      </c>
      <c r="AO115" s="274">
        <v>452.52</v>
      </c>
      <c r="AP115" s="274">
        <v>411.38</v>
      </c>
      <c r="AQ115" s="274">
        <v>370.24</v>
      </c>
      <c r="AR115" s="274">
        <v>329.11</v>
      </c>
      <c r="AS115" s="274">
        <v>287.97000000000003</v>
      </c>
    </row>
    <row r="116" spans="3:45">
      <c r="C116" s="343" t="str">
        <f t="shared" si="1"/>
        <v>DE2GNR_BO_NGAS_E-80</v>
      </c>
      <c r="D116" s="274" t="s">
        <v>2141</v>
      </c>
      <c r="E116" s="274" t="s">
        <v>2138</v>
      </c>
      <c r="F116" s="274" t="s">
        <v>1817</v>
      </c>
      <c r="G116" s="274">
        <v>2003.02</v>
      </c>
      <c r="H116" s="274">
        <v>2060.25</v>
      </c>
      <c r="I116" s="274">
        <v>2117.48</v>
      </c>
      <c r="J116" s="274">
        <v>2174.71</v>
      </c>
      <c r="K116" s="274">
        <v>2231.94</v>
      </c>
      <c r="L116" s="274">
        <v>2289.17</v>
      </c>
      <c r="M116" s="274">
        <v>2231.94</v>
      </c>
      <c r="N116" s="274">
        <v>2174.71</v>
      </c>
      <c r="O116" s="274">
        <v>2117.48</v>
      </c>
      <c r="P116" s="274">
        <v>2060.25</v>
      </c>
      <c r="Q116" s="274">
        <v>2003.02</v>
      </c>
      <c r="R116" s="274">
        <v>1945.79</v>
      </c>
      <c r="S116" s="274">
        <v>1888.57</v>
      </c>
      <c r="T116" s="274">
        <v>1831.34</v>
      </c>
      <c r="U116" s="274">
        <v>1774.11</v>
      </c>
      <c r="V116" s="274">
        <v>1716.88</v>
      </c>
      <c r="W116" s="274">
        <v>1659.65</v>
      </c>
      <c r="X116" s="274">
        <v>1602.42</v>
      </c>
      <c r="Y116" s="274">
        <v>1545.19</v>
      </c>
      <c r="Z116" s="274">
        <v>1487.96</v>
      </c>
      <c r="AA116" s="274">
        <v>1430.73</v>
      </c>
      <c r="AB116" s="274">
        <v>1373.5</v>
      </c>
      <c r="AC116" s="274">
        <v>1316.27</v>
      </c>
      <c r="AD116" s="274">
        <v>1259.04</v>
      </c>
      <c r="AE116" s="274">
        <v>1201.81</v>
      </c>
      <c r="AF116" s="274">
        <v>1144.5899999999999</v>
      </c>
      <c r="AG116" s="274">
        <v>1087.3599999999999</v>
      </c>
      <c r="AH116" s="274">
        <v>1030.1300000000001</v>
      </c>
      <c r="AI116" s="274">
        <v>972.9</v>
      </c>
      <c r="AJ116" s="274">
        <v>915.67</v>
      </c>
      <c r="AK116" s="274">
        <v>858.44</v>
      </c>
      <c r="AL116" s="274">
        <v>801.21</v>
      </c>
      <c r="AM116" s="274">
        <v>743.98</v>
      </c>
      <c r="AN116" s="274">
        <v>686.75</v>
      </c>
      <c r="AO116" s="274">
        <v>629.52</v>
      </c>
      <c r="AP116" s="274">
        <v>572.29</v>
      </c>
      <c r="AQ116" s="274">
        <v>515.05999999999995</v>
      </c>
      <c r="AR116" s="274">
        <v>457.83</v>
      </c>
      <c r="AS116" s="274">
        <v>400.6</v>
      </c>
    </row>
    <row r="117" spans="3:45">
      <c r="C117" s="343" t="str">
        <f t="shared" si="1"/>
        <v>DE2GNR_CC_COAL_BP_E-49</v>
      </c>
      <c r="D117" s="274" t="s">
        <v>2141</v>
      </c>
      <c r="E117" s="274" t="s">
        <v>2138</v>
      </c>
      <c r="F117" s="274" t="s">
        <v>1746</v>
      </c>
      <c r="G117" s="274">
        <v>89</v>
      </c>
      <c r="H117" s="274">
        <v>89</v>
      </c>
      <c r="I117" s="274">
        <v>89</v>
      </c>
      <c r="J117" s="274">
        <v>89</v>
      </c>
      <c r="K117" s="274">
        <v>89</v>
      </c>
      <c r="L117" s="274">
        <v>89</v>
      </c>
      <c r="M117" s="274">
        <v>89</v>
      </c>
      <c r="N117" s="274">
        <v>89</v>
      </c>
      <c r="O117" s="274">
        <v>89</v>
      </c>
      <c r="P117" s="274">
        <v>89</v>
      </c>
      <c r="Q117" s="274">
        <v>89</v>
      </c>
      <c r="R117" s="274">
        <v>89</v>
      </c>
      <c r="S117" s="274">
        <v>89</v>
      </c>
      <c r="T117" s="274">
        <v>89</v>
      </c>
      <c r="U117" s="274">
        <v>56</v>
      </c>
      <c r="V117" s="274">
        <v>56</v>
      </c>
      <c r="W117" s="274">
        <v>56</v>
      </c>
      <c r="X117" s="274">
        <v>27</v>
      </c>
      <c r="Y117" s="274">
        <v>27</v>
      </c>
      <c r="Z117" s="274">
        <v>27</v>
      </c>
      <c r="AA117" s="274">
        <v>27</v>
      </c>
      <c r="AB117" s="274">
        <v>0</v>
      </c>
      <c r="AC117" s="274">
        <v>0</v>
      </c>
      <c r="AD117" s="274">
        <v>0</v>
      </c>
      <c r="AE117" s="274">
        <v>0</v>
      </c>
      <c r="AF117" s="274">
        <v>0</v>
      </c>
      <c r="AG117" s="274">
        <v>0</v>
      </c>
      <c r="AH117" s="274">
        <v>0</v>
      </c>
      <c r="AI117" s="274">
        <v>0</v>
      </c>
      <c r="AJ117" s="274">
        <v>0</v>
      </c>
      <c r="AK117" s="274">
        <v>0</v>
      </c>
      <c r="AL117" s="274">
        <v>0</v>
      </c>
      <c r="AM117" s="274">
        <v>0</v>
      </c>
      <c r="AN117" s="274">
        <v>0</v>
      </c>
      <c r="AO117" s="274">
        <v>0</v>
      </c>
      <c r="AP117" s="274">
        <v>0</v>
      </c>
      <c r="AQ117" s="274">
        <v>0</v>
      </c>
      <c r="AR117" s="274">
        <v>0</v>
      </c>
      <c r="AS117" s="274">
        <v>0</v>
      </c>
    </row>
    <row r="118" spans="3:45">
      <c r="C118" s="343" t="str">
        <f t="shared" si="1"/>
        <v>DE2GNR_CC_FUELOIL_BP_E-38</v>
      </c>
      <c r="D118" s="274" t="s">
        <v>2141</v>
      </c>
      <c r="E118" s="274" t="s">
        <v>2138</v>
      </c>
      <c r="F118" s="274" t="s">
        <v>1745</v>
      </c>
      <c r="G118" s="274">
        <v>30</v>
      </c>
      <c r="H118" s="274">
        <v>30</v>
      </c>
      <c r="I118" s="274">
        <v>30</v>
      </c>
      <c r="J118" s="274">
        <v>30</v>
      </c>
      <c r="K118" s="274">
        <v>30</v>
      </c>
      <c r="L118" s="274">
        <v>30</v>
      </c>
      <c r="M118" s="274">
        <v>30</v>
      </c>
      <c r="N118" s="274">
        <v>30</v>
      </c>
      <c r="O118" s="274">
        <v>30</v>
      </c>
      <c r="P118" s="274">
        <v>30</v>
      </c>
      <c r="Q118" s="274">
        <v>30</v>
      </c>
      <c r="R118" s="274">
        <v>30</v>
      </c>
      <c r="S118" s="274">
        <v>30</v>
      </c>
      <c r="T118" s="274">
        <v>30</v>
      </c>
      <c r="U118" s="274">
        <v>30</v>
      </c>
      <c r="V118" s="274">
        <v>30</v>
      </c>
      <c r="W118" s="274">
        <v>0</v>
      </c>
      <c r="X118" s="274">
        <v>0</v>
      </c>
      <c r="Y118" s="274">
        <v>0</v>
      </c>
      <c r="Z118" s="274">
        <v>0</v>
      </c>
      <c r="AA118" s="274">
        <v>0</v>
      </c>
      <c r="AB118" s="274">
        <v>0</v>
      </c>
      <c r="AC118" s="274">
        <v>0</v>
      </c>
      <c r="AD118" s="274">
        <v>0</v>
      </c>
      <c r="AE118" s="274">
        <v>0</v>
      </c>
      <c r="AF118" s="274">
        <v>0</v>
      </c>
      <c r="AG118" s="274">
        <v>0</v>
      </c>
      <c r="AH118" s="274">
        <v>0</v>
      </c>
      <c r="AI118" s="274">
        <v>0</v>
      </c>
      <c r="AJ118" s="274">
        <v>0</v>
      </c>
      <c r="AK118" s="274">
        <v>0</v>
      </c>
      <c r="AL118" s="274">
        <v>0</v>
      </c>
      <c r="AM118" s="274">
        <v>0</v>
      </c>
      <c r="AN118" s="274">
        <v>0</v>
      </c>
      <c r="AO118" s="274">
        <v>0</v>
      </c>
      <c r="AP118" s="274">
        <v>0</v>
      </c>
      <c r="AQ118" s="274">
        <v>0</v>
      </c>
      <c r="AR118" s="274">
        <v>0</v>
      </c>
      <c r="AS118" s="274">
        <v>0</v>
      </c>
    </row>
    <row r="119" spans="3:45">
      <c r="C119" s="343" t="str">
        <f t="shared" si="1"/>
        <v>DE2GNR_CC_NGAS_BP_E-59</v>
      </c>
      <c r="D119" s="274" t="s">
        <v>2141</v>
      </c>
      <c r="E119" s="274" t="s">
        <v>2138</v>
      </c>
      <c r="F119" s="274" t="s">
        <v>1729</v>
      </c>
      <c r="G119" s="274">
        <v>127</v>
      </c>
      <c r="H119" s="274">
        <v>127</v>
      </c>
      <c r="I119" s="274">
        <v>127</v>
      </c>
      <c r="J119" s="274">
        <v>127</v>
      </c>
      <c r="K119" s="274">
        <v>202</v>
      </c>
      <c r="L119" s="274">
        <v>202</v>
      </c>
      <c r="M119" s="274">
        <v>202</v>
      </c>
      <c r="N119" s="274">
        <v>202</v>
      </c>
      <c r="O119" s="274">
        <v>202</v>
      </c>
      <c r="P119" s="274">
        <v>202</v>
      </c>
      <c r="Q119" s="274">
        <v>202</v>
      </c>
      <c r="R119" s="274">
        <v>202</v>
      </c>
      <c r="S119" s="274">
        <v>202</v>
      </c>
      <c r="T119" s="274">
        <v>202</v>
      </c>
      <c r="U119" s="274">
        <v>202</v>
      </c>
      <c r="V119" s="274">
        <v>202</v>
      </c>
      <c r="W119" s="274">
        <v>202</v>
      </c>
      <c r="X119" s="274">
        <v>202</v>
      </c>
      <c r="Y119" s="274">
        <v>202</v>
      </c>
      <c r="Z119" s="274">
        <v>202</v>
      </c>
      <c r="AA119" s="274">
        <v>202</v>
      </c>
      <c r="AB119" s="274">
        <v>202</v>
      </c>
      <c r="AC119" s="274">
        <v>202</v>
      </c>
      <c r="AD119" s="274">
        <v>75</v>
      </c>
      <c r="AE119" s="274">
        <v>75</v>
      </c>
      <c r="AF119" s="274">
        <v>75</v>
      </c>
      <c r="AG119" s="274">
        <v>75</v>
      </c>
      <c r="AH119" s="274">
        <v>75</v>
      </c>
      <c r="AI119" s="274">
        <v>75</v>
      </c>
      <c r="AJ119" s="274">
        <v>75</v>
      </c>
      <c r="AK119" s="274">
        <v>0</v>
      </c>
      <c r="AL119" s="274">
        <v>0</v>
      </c>
      <c r="AM119" s="274">
        <v>0</v>
      </c>
      <c r="AN119" s="274">
        <v>0</v>
      </c>
      <c r="AO119" s="274">
        <v>0</v>
      </c>
      <c r="AP119" s="274">
        <v>0</v>
      </c>
      <c r="AQ119" s="274">
        <v>0</v>
      </c>
      <c r="AR119" s="274">
        <v>0</v>
      </c>
      <c r="AS119" s="274">
        <v>0</v>
      </c>
    </row>
    <row r="120" spans="3:45">
      <c r="C120" s="343" t="str">
        <f t="shared" si="1"/>
        <v>DE2GNR_ENG_BGAS_BP_E-45</v>
      </c>
      <c r="D120" s="274" t="s">
        <v>2141</v>
      </c>
      <c r="E120" s="274" t="s">
        <v>2138</v>
      </c>
      <c r="F120" s="274" t="s">
        <v>1672</v>
      </c>
      <c r="G120" s="274">
        <v>0</v>
      </c>
      <c r="H120" s="274">
        <v>0</v>
      </c>
      <c r="I120" s="274">
        <v>0</v>
      </c>
      <c r="J120" s="274">
        <v>0</v>
      </c>
      <c r="K120" s="274">
        <v>0</v>
      </c>
      <c r="L120" s="274">
        <v>0.27</v>
      </c>
      <c r="M120" s="274">
        <v>0.27</v>
      </c>
      <c r="N120" s="274">
        <v>0.27</v>
      </c>
      <c r="O120" s="274">
        <v>0.27</v>
      </c>
      <c r="P120" s="274">
        <v>0.27</v>
      </c>
      <c r="Q120" s="274">
        <v>0.27</v>
      </c>
      <c r="R120" s="274">
        <v>0.27</v>
      </c>
      <c r="S120" s="274">
        <v>0.27</v>
      </c>
      <c r="T120" s="274">
        <v>0.27</v>
      </c>
      <c r="U120" s="274">
        <v>0.27</v>
      </c>
      <c r="V120" s="274">
        <v>0.27</v>
      </c>
      <c r="W120" s="274">
        <v>0.27</v>
      </c>
      <c r="X120" s="274">
        <v>0.27</v>
      </c>
      <c r="Y120" s="274">
        <v>0.27</v>
      </c>
      <c r="Z120" s="274">
        <v>0.27</v>
      </c>
      <c r="AA120" s="274">
        <v>0.27</v>
      </c>
      <c r="AB120" s="274">
        <v>0.27</v>
      </c>
      <c r="AC120" s="274">
        <v>0.27</v>
      </c>
      <c r="AD120" s="274">
        <v>0.27</v>
      </c>
      <c r="AE120" s="274">
        <v>0.27</v>
      </c>
      <c r="AF120" s="274">
        <v>0.27</v>
      </c>
      <c r="AG120" s="274">
        <v>0.27</v>
      </c>
      <c r="AH120" s="274">
        <v>0.27</v>
      </c>
      <c r="AI120" s="274">
        <v>0.27</v>
      </c>
      <c r="AJ120" s="274">
        <v>0.27</v>
      </c>
      <c r="AK120" s="274">
        <v>0.27</v>
      </c>
      <c r="AL120" s="274">
        <v>0</v>
      </c>
      <c r="AM120" s="274">
        <v>0</v>
      </c>
      <c r="AN120" s="274">
        <v>0</v>
      </c>
      <c r="AO120" s="274">
        <v>0</v>
      </c>
      <c r="AP120" s="274">
        <v>0</v>
      </c>
      <c r="AQ120" s="274">
        <v>0</v>
      </c>
      <c r="AR120" s="274">
        <v>0</v>
      </c>
      <c r="AS120" s="274">
        <v>0</v>
      </c>
    </row>
    <row r="121" spans="3:45">
      <c r="C121" s="343" t="str">
        <f t="shared" si="1"/>
        <v>DE2GNR_ENG_BGAS_CND_E-42</v>
      </c>
      <c r="D121" s="274" t="s">
        <v>2141</v>
      </c>
      <c r="E121" s="274" t="s">
        <v>2138</v>
      </c>
      <c r="F121" s="274" t="s">
        <v>1665</v>
      </c>
      <c r="G121" s="274">
        <v>451.69</v>
      </c>
      <c r="H121" s="274">
        <v>472.3</v>
      </c>
      <c r="I121" s="274">
        <v>484.61</v>
      </c>
      <c r="J121" s="274">
        <v>483.75</v>
      </c>
      <c r="K121" s="274">
        <v>484.17</v>
      </c>
      <c r="L121" s="274">
        <v>484.14</v>
      </c>
      <c r="M121" s="274">
        <v>484.14</v>
      </c>
      <c r="N121" s="274">
        <v>482.64</v>
      </c>
      <c r="O121" s="274">
        <v>481.64</v>
      </c>
      <c r="P121" s="274">
        <v>481</v>
      </c>
      <c r="Q121" s="274">
        <v>481</v>
      </c>
      <c r="R121" s="274">
        <v>480.4</v>
      </c>
      <c r="S121" s="274">
        <v>480.4</v>
      </c>
      <c r="T121" s="274">
        <v>480.4</v>
      </c>
      <c r="U121" s="274">
        <v>477.58</v>
      </c>
      <c r="V121" s="274">
        <v>476.44</v>
      </c>
      <c r="W121" s="274">
        <v>474.5</v>
      </c>
      <c r="X121" s="274">
        <v>474.5</v>
      </c>
      <c r="Y121" s="274">
        <v>461.06</v>
      </c>
      <c r="Z121" s="274">
        <v>413.17</v>
      </c>
      <c r="AA121" s="274">
        <v>367.65</v>
      </c>
      <c r="AB121" s="274">
        <v>312.37</v>
      </c>
      <c r="AC121" s="274">
        <v>278.23</v>
      </c>
      <c r="AD121" s="274">
        <v>230.38</v>
      </c>
      <c r="AE121" s="274">
        <v>150.30000000000001</v>
      </c>
      <c r="AF121" s="274">
        <v>46.72</v>
      </c>
      <c r="AG121" s="274">
        <v>33.86</v>
      </c>
      <c r="AH121" s="274">
        <v>13.25</v>
      </c>
      <c r="AI121" s="274">
        <v>0.93</v>
      </c>
      <c r="AJ121" s="274">
        <v>0.49</v>
      </c>
      <c r="AK121" s="274">
        <v>0.08</v>
      </c>
      <c r="AL121" s="274">
        <v>0</v>
      </c>
      <c r="AM121" s="274">
        <v>0</v>
      </c>
      <c r="AN121" s="274">
        <v>0</v>
      </c>
      <c r="AO121" s="274">
        <v>0</v>
      </c>
      <c r="AP121" s="274">
        <v>0</v>
      </c>
      <c r="AQ121" s="274">
        <v>0</v>
      </c>
      <c r="AR121" s="274">
        <v>0</v>
      </c>
      <c r="AS121" s="274">
        <v>0</v>
      </c>
    </row>
    <row r="122" spans="3:45">
      <c r="C122" s="343" t="str">
        <f t="shared" si="1"/>
        <v>DE2GNR_GEO_HEAT_EO</v>
      </c>
      <c r="D122" s="274" t="s">
        <v>2141</v>
      </c>
      <c r="E122" s="274" t="s">
        <v>2138</v>
      </c>
      <c r="F122" s="274" t="s">
        <v>1585</v>
      </c>
      <c r="G122" s="274">
        <v>0</v>
      </c>
      <c r="H122" s="274">
        <v>0</v>
      </c>
      <c r="I122" s="274">
        <v>0</v>
      </c>
      <c r="J122" s="274">
        <v>0</v>
      </c>
      <c r="K122" s="274">
        <v>0</v>
      </c>
      <c r="L122" s="274">
        <v>0.01</v>
      </c>
      <c r="M122" s="274">
        <v>0.01</v>
      </c>
      <c r="N122" s="274">
        <v>0.01</v>
      </c>
      <c r="O122" s="274">
        <v>0.01</v>
      </c>
      <c r="P122" s="274">
        <v>0.01</v>
      </c>
      <c r="Q122" s="274">
        <v>0.01</v>
      </c>
      <c r="R122" s="274">
        <v>0.01</v>
      </c>
      <c r="S122" s="274">
        <v>0.01</v>
      </c>
      <c r="T122" s="274">
        <v>0.01</v>
      </c>
      <c r="U122" s="274">
        <v>0.01</v>
      </c>
      <c r="V122" s="274">
        <v>0.01</v>
      </c>
      <c r="W122" s="274">
        <v>0.01</v>
      </c>
      <c r="X122" s="274">
        <v>0.01</v>
      </c>
      <c r="Y122" s="274">
        <v>0.01</v>
      </c>
      <c r="Z122" s="274">
        <v>0.01</v>
      </c>
      <c r="AA122" s="274">
        <v>0.01</v>
      </c>
      <c r="AB122" s="274">
        <v>0.01</v>
      </c>
      <c r="AC122" s="274">
        <v>0.01</v>
      </c>
      <c r="AD122" s="274">
        <v>0.01</v>
      </c>
      <c r="AE122" s="274">
        <v>0.01</v>
      </c>
      <c r="AF122" s="274">
        <v>0.01</v>
      </c>
      <c r="AG122" s="274">
        <v>0.01</v>
      </c>
      <c r="AH122" s="274">
        <v>0.01</v>
      </c>
      <c r="AI122" s="274">
        <v>0.01</v>
      </c>
      <c r="AJ122" s="274">
        <v>0.01</v>
      </c>
      <c r="AK122" s="274">
        <v>0.01</v>
      </c>
      <c r="AL122" s="274">
        <v>0</v>
      </c>
      <c r="AM122" s="274">
        <v>0</v>
      </c>
      <c r="AN122" s="274">
        <v>0</v>
      </c>
      <c r="AO122" s="274">
        <v>0</v>
      </c>
      <c r="AP122" s="274">
        <v>0</v>
      </c>
      <c r="AQ122" s="274">
        <v>0</v>
      </c>
      <c r="AR122" s="274">
        <v>0</v>
      </c>
      <c r="AS122" s="274">
        <v>0</v>
      </c>
    </row>
    <row r="123" spans="3:45">
      <c r="C123" s="343" t="str">
        <f t="shared" si="1"/>
        <v>DE2GNR_GT_FUELOIL_CND_E-31</v>
      </c>
      <c r="D123" s="274" t="s">
        <v>2141</v>
      </c>
      <c r="E123" s="274" t="s">
        <v>2138</v>
      </c>
      <c r="F123" s="274" t="s">
        <v>1575</v>
      </c>
      <c r="G123" s="274">
        <v>291.5</v>
      </c>
      <c r="H123" s="274">
        <v>291.5</v>
      </c>
      <c r="I123" s="274">
        <v>291.5</v>
      </c>
      <c r="J123" s="274">
        <v>291.5</v>
      </c>
      <c r="K123" s="274">
        <v>291.5</v>
      </c>
      <c r="L123" s="274">
        <v>291.5</v>
      </c>
      <c r="M123" s="274">
        <v>291.5</v>
      </c>
      <c r="N123" s="274">
        <v>291.5</v>
      </c>
      <c r="O123" s="274">
        <v>291.5</v>
      </c>
      <c r="P123" s="274">
        <v>291.5</v>
      </c>
      <c r="Q123" s="274">
        <v>291.5</v>
      </c>
      <c r="R123" s="274">
        <v>291.5</v>
      </c>
      <c r="S123" s="274">
        <v>291.5</v>
      </c>
      <c r="T123" s="274">
        <v>291.5</v>
      </c>
      <c r="U123" s="274">
        <v>291.5</v>
      </c>
      <c r="V123" s="274">
        <v>291.5</v>
      </c>
      <c r="W123" s="274">
        <v>0</v>
      </c>
      <c r="X123" s="274">
        <v>0</v>
      </c>
      <c r="Y123" s="274">
        <v>0</v>
      </c>
      <c r="Z123" s="274">
        <v>0</v>
      </c>
      <c r="AA123" s="274">
        <v>0</v>
      </c>
      <c r="AB123" s="274">
        <v>0</v>
      </c>
      <c r="AC123" s="274">
        <v>0</v>
      </c>
      <c r="AD123" s="274">
        <v>0</v>
      </c>
      <c r="AE123" s="274">
        <v>0</v>
      </c>
      <c r="AF123" s="274">
        <v>0</v>
      </c>
      <c r="AG123" s="274">
        <v>0</v>
      </c>
      <c r="AH123" s="274">
        <v>0</v>
      </c>
      <c r="AI123" s="274">
        <v>0</v>
      </c>
      <c r="AJ123" s="274">
        <v>0</v>
      </c>
      <c r="AK123" s="274">
        <v>0</v>
      </c>
      <c r="AL123" s="274">
        <v>0</v>
      </c>
      <c r="AM123" s="274">
        <v>0</v>
      </c>
      <c r="AN123" s="274">
        <v>0</v>
      </c>
      <c r="AO123" s="274">
        <v>0</v>
      </c>
      <c r="AP123" s="274">
        <v>0</v>
      </c>
      <c r="AQ123" s="274">
        <v>0</v>
      </c>
      <c r="AR123" s="274">
        <v>0</v>
      </c>
      <c r="AS123" s="274">
        <v>0</v>
      </c>
    </row>
    <row r="124" spans="3:45">
      <c r="C124" s="343" t="str">
        <f t="shared" si="1"/>
        <v>DE2GNR_PV_SUN</v>
      </c>
      <c r="D124" s="274" t="s">
        <v>2141</v>
      </c>
      <c r="E124" s="274" t="s">
        <v>2138</v>
      </c>
      <c r="F124" s="274" t="s">
        <v>1395</v>
      </c>
      <c r="G124" s="274">
        <v>1391.65</v>
      </c>
      <c r="H124" s="274">
        <v>1468.31</v>
      </c>
      <c r="I124" s="274">
        <v>1513.9</v>
      </c>
      <c r="J124" s="274">
        <v>1541.92</v>
      </c>
      <c r="K124" s="274">
        <v>1572.1</v>
      </c>
      <c r="L124" s="274">
        <v>1604.05</v>
      </c>
      <c r="M124" s="274">
        <v>1604.07</v>
      </c>
      <c r="N124" s="274">
        <v>1604.07</v>
      </c>
      <c r="O124" s="274">
        <v>1604</v>
      </c>
      <c r="P124" s="274">
        <v>1603.99</v>
      </c>
      <c r="Q124" s="274">
        <v>1603.92</v>
      </c>
      <c r="R124" s="274">
        <v>1603.79</v>
      </c>
      <c r="S124" s="274">
        <v>1603.66</v>
      </c>
      <c r="T124" s="274">
        <v>1603.54</v>
      </c>
      <c r="U124" s="274">
        <v>1603.44</v>
      </c>
      <c r="V124" s="274">
        <v>1603.21</v>
      </c>
      <c r="W124" s="274">
        <v>1602.46</v>
      </c>
      <c r="X124" s="274">
        <v>1601.91</v>
      </c>
      <c r="Y124" s="274">
        <v>1601.39</v>
      </c>
      <c r="Z124" s="274">
        <v>1600.5</v>
      </c>
      <c r="AA124" s="274">
        <v>1598.78</v>
      </c>
      <c r="AB124" s="274">
        <v>1597.85</v>
      </c>
      <c r="AC124" s="274">
        <v>1596.83</v>
      </c>
      <c r="AD124" s="274">
        <v>1582.23</v>
      </c>
      <c r="AE124" s="274">
        <v>1555.69</v>
      </c>
      <c r="AF124" s="274">
        <v>1527.47</v>
      </c>
      <c r="AG124" s="274">
        <v>1484.18</v>
      </c>
      <c r="AH124" s="274">
        <v>1420.27</v>
      </c>
      <c r="AI124" s="274">
        <v>1230.0999999999999</v>
      </c>
      <c r="AJ124" s="274">
        <v>828.73</v>
      </c>
      <c r="AK124" s="274">
        <v>467.4</v>
      </c>
      <c r="AL124" s="274">
        <v>212.42</v>
      </c>
      <c r="AM124" s="274">
        <v>135.76</v>
      </c>
      <c r="AN124" s="274">
        <v>90.17</v>
      </c>
      <c r="AO124" s="274">
        <v>62.16</v>
      </c>
      <c r="AP124" s="274">
        <v>31.98</v>
      </c>
      <c r="AQ124" s="274">
        <v>0.02</v>
      </c>
      <c r="AR124" s="274">
        <v>0</v>
      </c>
      <c r="AS124" s="274">
        <v>0</v>
      </c>
    </row>
    <row r="125" spans="3:45">
      <c r="C125" s="343" t="str">
        <f t="shared" si="1"/>
        <v>DE2GNR_ROR_WTR</v>
      </c>
      <c r="D125" s="274" t="s">
        <v>2141</v>
      </c>
      <c r="E125" s="274" t="s">
        <v>2138</v>
      </c>
      <c r="F125" s="274" t="s">
        <v>1355</v>
      </c>
      <c r="G125" s="274">
        <v>4.84</v>
      </c>
      <c r="H125" s="274">
        <v>4.84</v>
      </c>
      <c r="I125" s="274">
        <v>4.84</v>
      </c>
      <c r="J125" s="274">
        <v>4.84</v>
      </c>
      <c r="K125" s="274">
        <v>4.84</v>
      </c>
      <c r="L125" s="274">
        <v>4.84</v>
      </c>
      <c r="M125" s="274">
        <v>4.84</v>
      </c>
      <c r="N125" s="274">
        <v>4.84</v>
      </c>
      <c r="O125" s="274">
        <v>4.84</v>
      </c>
      <c r="P125" s="274">
        <v>4.84</v>
      </c>
      <c r="Q125" s="274">
        <v>4.84</v>
      </c>
      <c r="R125" s="274">
        <v>4.84</v>
      </c>
      <c r="S125" s="274">
        <v>4.84</v>
      </c>
      <c r="T125" s="274">
        <v>4.84</v>
      </c>
      <c r="U125" s="274">
        <v>4.84</v>
      </c>
      <c r="V125" s="274">
        <v>4.84</v>
      </c>
      <c r="W125" s="274">
        <v>4.84</v>
      </c>
      <c r="X125" s="274">
        <v>4.84</v>
      </c>
      <c r="Y125" s="274">
        <v>4.84</v>
      </c>
      <c r="Z125" s="274">
        <v>4.84</v>
      </c>
      <c r="AA125" s="274">
        <v>4.84</v>
      </c>
      <c r="AB125" s="274">
        <v>4.84</v>
      </c>
      <c r="AC125" s="274">
        <v>4.84</v>
      </c>
      <c r="AD125" s="274">
        <v>4.84</v>
      </c>
      <c r="AE125" s="274">
        <v>4.84</v>
      </c>
      <c r="AF125" s="274">
        <v>4.84</v>
      </c>
      <c r="AG125" s="274">
        <v>4.84</v>
      </c>
      <c r="AH125" s="274">
        <v>4.84</v>
      </c>
      <c r="AI125" s="274">
        <v>4.84</v>
      </c>
      <c r="AJ125" s="274">
        <v>4.84</v>
      </c>
      <c r="AK125" s="274">
        <v>4.84</v>
      </c>
      <c r="AL125" s="274">
        <v>4.84</v>
      </c>
      <c r="AM125" s="274">
        <v>4.84</v>
      </c>
      <c r="AN125" s="274">
        <v>4.84</v>
      </c>
      <c r="AO125" s="274">
        <v>4.84</v>
      </c>
      <c r="AP125" s="274">
        <v>4.84</v>
      </c>
      <c r="AQ125" s="274">
        <v>4.84</v>
      </c>
      <c r="AR125" s="274">
        <v>4.84</v>
      </c>
      <c r="AS125" s="274">
        <v>4.84</v>
      </c>
    </row>
    <row r="126" spans="3:45">
      <c r="C126" s="343" t="str">
        <f t="shared" si="1"/>
        <v>DE2GNR_ST_BGAS_BP_E-38</v>
      </c>
      <c r="D126" s="274" t="s">
        <v>2141</v>
      </c>
      <c r="E126" s="274" t="s">
        <v>2138</v>
      </c>
      <c r="F126" s="274" t="s">
        <v>1333</v>
      </c>
      <c r="G126" s="274">
        <v>20</v>
      </c>
      <c r="H126" s="274">
        <v>20</v>
      </c>
      <c r="I126" s="274">
        <v>20</v>
      </c>
      <c r="J126" s="274">
        <v>20</v>
      </c>
      <c r="K126" s="274">
        <v>20</v>
      </c>
      <c r="L126" s="274">
        <v>20</v>
      </c>
      <c r="M126" s="274">
        <v>20</v>
      </c>
      <c r="N126" s="274">
        <v>20</v>
      </c>
      <c r="O126" s="274">
        <v>20</v>
      </c>
      <c r="P126" s="274">
        <v>20</v>
      </c>
      <c r="Q126" s="274">
        <v>20</v>
      </c>
      <c r="R126" s="274">
        <v>20</v>
      </c>
      <c r="S126" s="274">
        <v>20</v>
      </c>
      <c r="T126" s="274">
        <v>20</v>
      </c>
      <c r="U126" s="274">
        <v>20</v>
      </c>
      <c r="V126" s="274">
        <v>20</v>
      </c>
      <c r="W126" s="274">
        <v>20</v>
      </c>
      <c r="X126" s="274">
        <v>20</v>
      </c>
      <c r="Y126" s="274">
        <v>20</v>
      </c>
      <c r="Z126" s="274">
        <v>0</v>
      </c>
      <c r="AA126" s="274">
        <v>0</v>
      </c>
      <c r="AB126" s="274">
        <v>0</v>
      </c>
      <c r="AC126" s="274">
        <v>0</v>
      </c>
      <c r="AD126" s="274">
        <v>0</v>
      </c>
      <c r="AE126" s="274">
        <v>0</v>
      </c>
      <c r="AF126" s="274">
        <v>0</v>
      </c>
      <c r="AG126" s="274">
        <v>0</v>
      </c>
      <c r="AH126" s="274">
        <v>0</v>
      </c>
      <c r="AI126" s="274">
        <v>0</v>
      </c>
      <c r="AJ126" s="274">
        <v>0</v>
      </c>
      <c r="AK126" s="274">
        <v>0</v>
      </c>
      <c r="AL126" s="274">
        <v>0</v>
      </c>
      <c r="AM126" s="274">
        <v>0</v>
      </c>
      <c r="AN126" s="274">
        <v>0</v>
      </c>
      <c r="AO126" s="274">
        <v>0</v>
      </c>
      <c r="AP126" s="274">
        <v>0</v>
      </c>
      <c r="AQ126" s="274">
        <v>0</v>
      </c>
      <c r="AR126" s="274">
        <v>0</v>
      </c>
      <c r="AS126" s="274">
        <v>0</v>
      </c>
    </row>
    <row r="127" spans="3:45">
      <c r="C127" s="343" t="str">
        <f t="shared" si="1"/>
        <v>DE2GNR_ST_COAL_BP_E-38</v>
      </c>
      <c r="D127" s="274" t="s">
        <v>2141</v>
      </c>
      <c r="E127" s="274" t="s">
        <v>2138</v>
      </c>
      <c r="F127" s="274" t="s">
        <v>1314</v>
      </c>
      <c r="G127" s="274">
        <v>58</v>
      </c>
      <c r="H127" s="274">
        <v>58</v>
      </c>
      <c r="I127" s="274">
        <v>58</v>
      </c>
      <c r="J127" s="274">
        <v>58</v>
      </c>
      <c r="K127" s="274">
        <v>58</v>
      </c>
      <c r="L127" s="274">
        <v>58</v>
      </c>
      <c r="M127" s="274">
        <v>58</v>
      </c>
      <c r="N127" s="274">
        <v>35</v>
      </c>
      <c r="O127" s="274">
        <v>35</v>
      </c>
      <c r="P127" s="274">
        <v>35</v>
      </c>
      <c r="Q127" s="274">
        <v>35</v>
      </c>
      <c r="R127" s="274">
        <v>0</v>
      </c>
      <c r="S127" s="274">
        <v>0</v>
      </c>
      <c r="T127" s="274">
        <v>0</v>
      </c>
      <c r="U127" s="274">
        <v>0</v>
      </c>
      <c r="V127" s="274">
        <v>0</v>
      </c>
      <c r="W127" s="274">
        <v>0</v>
      </c>
      <c r="X127" s="274">
        <v>0</v>
      </c>
      <c r="Y127" s="274">
        <v>0</v>
      </c>
      <c r="Z127" s="274">
        <v>0</v>
      </c>
      <c r="AA127" s="274">
        <v>0</v>
      </c>
      <c r="AB127" s="274">
        <v>0</v>
      </c>
      <c r="AC127" s="274">
        <v>0</v>
      </c>
      <c r="AD127" s="274">
        <v>0</v>
      </c>
      <c r="AE127" s="274">
        <v>0</v>
      </c>
      <c r="AF127" s="274">
        <v>0</v>
      </c>
      <c r="AG127" s="274">
        <v>0</v>
      </c>
      <c r="AH127" s="274">
        <v>0</v>
      </c>
      <c r="AI127" s="274">
        <v>0</v>
      </c>
      <c r="AJ127" s="274">
        <v>0</v>
      </c>
      <c r="AK127" s="274">
        <v>0</v>
      </c>
      <c r="AL127" s="274">
        <v>0</v>
      </c>
      <c r="AM127" s="274">
        <v>0</v>
      </c>
      <c r="AN127" s="274">
        <v>0</v>
      </c>
      <c r="AO127" s="274">
        <v>0</v>
      </c>
      <c r="AP127" s="274">
        <v>0</v>
      </c>
      <c r="AQ127" s="274">
        <v>0</v>
      </c>
      <c r="AR127" s="274">
        <v>0</v>
      </c>
      <c r="AS127" s="274">
        <v>0</v>
      </c>
    </row>
    <row r="128" spans="3:45">
      <c r="C128" s="343" t="str">
        <f t="shared" si="1"/>
        <v>DE2GNR_ST_COAL_EXT_E-44</v>
      </c>
      <c r="D128" s="274" t="s">
        <v>2141</v>
      </c>
      <c r="E128" s="274" t="s">
        <v>2138</v>
      </c>
      <c r="F128" s="274" t="s">
        <v>1286</v>
      </c>
      <c r="G128" s="274">
        <v>777</v>
      </c>
      <c r="H128" s="274">
        <v>777</v>
      </c>
      <c r="I128" s="274">
        <v>777</v>
      </c>
      <c r="J128" s="274">
        <v>2377</v>
      </c>
      <c r="K128" s="274">
        <v>2377</v>
      </c>
      <c r="L128" s="274">
        <v>2377</v>
      </c>
      <c r="M128" s="274">
        <v>2377</v>
      </c>
      <c r="N128" s="274">
        <v>2377</v>
      </c>
      <c r="O128" s="274">
        <v>2377</v>
      </c>
      <c r="P128" s="274">
        <v>2377</v>
      </c>
      <c r="Q128" s="274">
        <v>2377</v>
      </c>
      <c r="R128" s="274">
        <v>2377</v>
      </c>
      <c r="S128" s="274">
        <v>2377</v>
      </c>
      <c r="T128" s="274">
        <v>2377</v>
      </c>
      <c r="U128" s="274">
        <v>2377</v>
      </c>
      <c r="V128" s="274">
        <v>2377</v>
      </c>
      <c r="W128" s="274">
        <v>2377</v>
      </c>
      <c r="X128" s="274">
        <v>2117</v>
      </c>
      <c r="Y128" s="274">
        <v>1794</v>
      </c>
      <c r="Z128" s="274">
        <v>1794</v>
      </c>
      <c r="AA128" s="274">
        <v>1794</v>
      </c>
      <c r="AB128" s="274">
        <v>1794</v>
      </c>
      <c r="AC128" s="274">
        <v>1600</v>
      </c>
      <c r="AD128" s="274">
        <v>1600</v>
      </c>
      <c r="AE128" s="274">
        <v>1600</v>
      </c>
      <c r="AF128" s="274">
        <v>1600</v>
      </c>
      <c r="AG128" s="274">
        <v>1600</v>
      </c>
      <c r="AH128" s="274">
        <v>1600</v>
      </c>
      <c r="AI128" s="274">
        <v>1600</v>
      </c>
      <c r="AJ128" s="274">
        <v>1600</v>
      </c>
      <c r="AK128" s="274">
        <v>1600</v>
      </c>
      <c r="AL128" s="274">
        <v>1600</v>
      </c>
      <c r="AM128" s="274">
        <v>1600</v>
      </c>
      <c r="AN128" s="274">
        <v>1600</v>
      </c>
      <c r="AO128" s="274">
        <v>1600</v>
      </c>
      <c r="AP128" s="274">
        <v>0</v>
      </c>
      <c r="AQ128" s="274">
        <v>0</v>
      </c>
      <c r="AR128" s="274">
        <v>0</v>
      </c>
      <c r="AS128" s="274">
        <v>0</v>
      </c>
    </row>
    <row r="129" spans="3:45">
      <c r="C129" s="343" t="str">
        <f t="shared" si="1"/>
        <v>DE2GNR_ST_FUELOIL_BP_E-34</v>
      </c>
      <c r="D129" s="274" t="s">
        <v>2141</v>
      </c>
      <c r="E129" s="274" t="s">
        <v>2138</v>
      </c>
      <c r="F129" s="274" t="s">
        <v>1275</v>
      </c>
      <c r="G129" s="274">
        <v>44.5</v>
      </c>
      <c r="H129" s="274">
        <v>44.5</v>
      </c>
      <c r="I129" s="274">
        <v>44.5</v>
      </c>
      <c r="J129" s="274">
        <v>44.5</v>
      </c>
      <c r="K129" s="274">
        <v>44.5</v>
      </c>
      <c r="L129" s="274">
        <v>44.5</v>
      </c>
      <c r="M129" s="274">
        <v>44.5</v>
      </c>
      <c r="N129" s="274">
        <v>44.5</v>
      </c>
      <c r="O129" s="274">
        <v>44.5</v>
      </c>
      <c r="P129" s="274">
        <v>44.5</v>
      </c>
      <c r="Q129" s="274">
        <v>44.5</v>
      </c>
      <c r="R129" s="274">
        <v>44.5</v>
      </c>
      <c r="S129" s="274">
        <v>44.5</v>
      </c>
      <c r="T129" s="274">
        <v>44.5</v>
      </c>
      <c r="U129" s="274">
        <v>44.5</v>
      </c>
      <c r="V129" s="274">
        <v>0</v>
      </c>
      <c r="W129" s="274">
        <v>0</v>
      </c>
      <c r="X129" s="274">
        <v>0</v>
      </c>
      <c r="Y129" s="274">
        <v>0</v>
      </c>
      <c r="Z129" s="274">
        <v>0</v>
      </c>
      <c r="AA129" s="274">
        <v>0</v>
      </c>
      <c r="AB129" s="274">
        <v>0</v>
      </c>
      <c r="AC129" s="274">
        <v>0</v>
      </c>
      <c r="AD129" s="274">
        <v>0</v>
      </c>
      <c r="AE129" s="274">
        <v>0</v>
      </c>
      <c r="AF129" s="274">
        <v>0</v>
      </c>
      <c r="AG129" s="274">
        <v>0</v>
      </c>
      <c r="AH129" s="274">
        <v>0</v>
      </c>
      <c r="AI129" s="274">
        <v>0</v>
      </c>
      <c r="AJ129" s="274">
        <v>0</v>
      </c>
      <c r="AK129" s="274">
        <v>0</v>
      </c>
      <c r="AL129" s="274">
        <v>0</v>
      </c>
      <c r="AM129" s="274">
        <v>0</v>
      </c>
      <c r="AN129" s="274">
        <v>0</v>
      </c>
      <c r="AO129" s="274">
        <v>0</v>
      </c>
      <c r="AP129" s="274">
        <v>0</v>
      </c>
      <c r="AQ129" s="274">
        <v>0</v>
      </c>
      <c r="AR129" s="274">
        <v>0</v>
      </c>
      <c r="AS129" s="274">
        <v>0</v>
      </c>
    </row>
    <row r="130" spans="3:45">
      <c r="C130" s="343" t="str">
        <f t="shared" si="1"/>
        <v>DE2GNR_ST_FUELOIL_BP_E-38</v>
      </c>
      <c r="D130" s="274" t="s">
        <v>2141</v>
      </c>
      <c r="E130" s="274" t="s">
        <v>2138</v>
      </c>
      <c r="F130" s="321" t="s">
        <v>1271</v>
      </c>
      <c r="G130" s="321">
        <v>38</v>
      </c>
      <c r="H130" s="321">
        <v>38</v>
      </c>
      <c r="I130" s="321">
        <v>38</v>
      </c>
      <c r="J130" s="321">
        <v>38</v>
      </c>
      <c r="K130" s="321">
        <v>38</v>
      </c>
      <c r="L130" s="321">
        <v>38</v>
      </c>
      <c r="M130" s="321">
        <v>38</v>
      </c>
      <c r="N130" s="321">
        <v>0</v>
      </c>
      <c r="O130" s="321">
        <v>0</v>
      </c>
      <c r="P130" s="321">
        <v>0</v>
      </c>
      <c r="Q130" s="321">
        <v>0</v>
      </c>
      <c r="R130" s="321">
        <v>0</v>
      </c>
      <c r="S130" s="321">
        <v>0</v>
      </c>
      <c r="T130" s="321">
        <v>0</v>
      </c>
      <c r="U130" s="321">
        <v>0</v>
      </c>
      <c r="V130" s="321">
        <v>0</v>
      </c>
      <c r="W130" s="321">
        <v>0</v>
      </c>
      <c r="X130" s="321">
        <v>0</v>
      </c>
      <c r="Y130" s="321">
        <v>0</v>
      </c>
      <c r="Z130" s="321">
        <v>0</v>
      </c>
      <c r="AA130" s="321">
        <v>0</v>
      </c>
      <c r="AB130" s="321">
        <v>0</v>
      </c>
      <c r="AC130" s="321">
        <v>0</v>
      </c>
      <c r="AD130" s="321">
        <v>0</v>
      </c>
      <c r="AE130" s="321">
        <v>0</v>
      </c>
      <c r="AF130" s="321">
        <v>0</v>
      </c>
      <c r="AG130" s="321">
        <v>0</v>
      </c>
      <c r="AH130" s="321">
        <v>0</v>
      </c>
      <c r="AI130" s="321">
        <v>0</v>
      </c>
      <c r="AJ130" s="321">
        <v>0</v>
      </c>
      <c r="AK130" s="321">
        <v>0</v>
      </c>
      <c r="AL130" s="321">
        <v>0</v>
      </c>
      <c r="AM130" s="321">
        <v>0</v>
      </c>
      <c r="AN130" s="321">
        <v>0</v>
      </c>
      <c r="AO130" s="321">
        <v>0</v>
      </c>
      <c r="AP130" s="321">
        <v>0</v>
      </c>
      <c r="AQ130" s="321">
        <v>0</v>
      </c>
      <c r="AR130" s="321">
        <v>0</v>
      </c>
      <c r="AS130" s="321">
        <v>0</v>
      </c>
    </row>
    <row r="131" spans="3:45">
      <c r="C131" s="343" t="str">
        <f t="shared" si="1"/>
        <v>DE2GNR_ST_FUELOIL_CND_E-35</v>
      </c>
      <c r="D131" s="274" t="s">
        <v>2141</v>
      </c>
      <c r="E131" s="274" t="s">
        <v>2138</v>
      </c>
      <c r="F131" s="274" t="s">
        <v>1266</v>
      </c>
      <c r="G131" s="274">
        <v>175</v>
      </c>
      <c r="H131" s="274">
        <v>175</v>
      </c>
      <c r="I131" s="274">
        <v>175</v>
      </c>
      <c r="J131" s="274">
        <v>175</v>
      </c>
      <c r="K131" s="274">
        <v>175</v>
      </c>
      <c r="L131" s="274">
        <v>175</v>
      </c>
      <c r="M131" s="274">
        <v>175</v>
      </c>
      <c r="N131" s="274">
        <v>175</v>
      </c>
      <c r="O131" s="274">
        <v>175</v>
      </c>
      <c r="P131" s="274">
        <v>175</v>
      </c>
      <c r="Q131" s="274">
        <v>175</v>
      </c>
      <c r="R131" s="274">
        <v>175</v>
      </c>
      <c r="S131" s="274">
        <v>175</v>
      </c>
      <c r="T131" s="274">
        <v>175</v>
      </c>
      <c r="U131" s="274">
        <v>175</v>
      </c>
      <c r="V131" s="274">
        <v>175</v>
      </c>
      <c r="W131" s="274">
        <v>0</v>
      </c>
      <c r="X131" s="274">
        <v>0</v>
      </c>
      <c r="Y131" s="274">
        <v>0</v>
      </c>
      <c r="Z131" s="274">
        <v>0</v>
      </c>
      <c r="AA131" s="274">
        <v>0</v>
      </c>
      <c r="AB131" s="274">
        <v>0</v>
      </c>
      <c r="AC131" s="274">
        <v>0</v>
      </c>
      <c r="AD131" s="274">
        <v>0</v>
      </c>
      <c r="AE131" s="274">
        <v>0</v>
      </c>
      <c r="AF131" s="274">
        <v>0</v>
      </c>
      <c r="AG131" s="274">
        <v>0</v>
      </c>
      <c r="AH131" s="274">
        <v>0</v>
      </c>
      <c r="AI131" s="274">
        <v>0</v>
      </c>
      <c r="AJ131" s="274">
        <v>0</v>
      </c>
      <c r="AK131" s="274">
        <v>0</v>
      </c>
      <c r="AL131" s="274">
        <v>0</v>
      </c>
      <c r="AM131" s="274">
        <v>0</v>
      </c>
      <c r="AN131" s="274">
        <v>0</v>
      </c>
      <c r="AO131" s="274">
        <v>0</v>
      </c>
      <c r="AP131" s="274">
        <v>0</v>
      </c>
      <c r="AQ131" s="274">
        <v>0</v>
      </c>
      <c r="AR131" s="274">
        <v>0</v>
      </c>
      <c r="AS131" s="274">
        <v>0</v>
      </c>
    </row>
    <row r="132" spans="3:45">
      <c r="C132" s="343" t="str">
        <f t="shared" si="1"/>
        <v>DE2GNR_ST_MSW_BP_E-33</v>
      </c>
      <c r="D132" s="274" t="s">
        <v>2141</v>
      </c>
      <c r="E132" s="274" t="s">
        <v>2138</v>
      </c>
      <c r="F132" s="274" t="s">
        <v>1211</v>
      </c>
      <c r="G132" s="274">
        <v>41</v>
      </c>
      <c r="H132" s="274">
        <v>41</v>
      </c>
      <c r="I132" s="274">
        <v>41</v>
      </c>
      <c r="J132" s="274">
        <v>41</v>
      </c>
      <c r="K132" s="274">
        <v>41</v>
      </c>
      <c r="L132" s="274">
        <v>41</v>
      </c>
      <c r="M132" s="274">
        <v>41</v>
      </c>
      <c r="N132" s="274">
        <v>41</v>
      </c>
      <c r="O132" s="274">
        <v>41</v>
      </c>
      <c r="P132" s="274">
        <v>41</v>
      </c>
      <c r="Q132" s="274">
        <v>41</v>
      </c>
      <c r="R132" s="274">
        <v>41</v>
      </c>
      <c r="S132" s="274">
        <v>41</v>
      </c>
      <c r="T132" s="274">
        <v>17</v>
      </c>
      <c r="U132" s="274">
        <v>17</v>
      </c>
      <c r="V132" s="274">
        <v>17</v>
      </c>
      <c r="W132" s="274">
        <v>17</v>
      </c>
      <c r="X132" s="274">
        <v>17</v>
      </c>
      <c r="Y132" s="274">
        <v>17</v>
      </c>
      <c r="Z132" s="274">
        <v>17</v>
      </c>
      <c r="AA132" s="274">
        <v>17</v>
      </c>
      <c r="AB132" s="274">
        <v>17</v>
      </c>
      <c r="AC132" s="274">
        <v>17</v>
      </c>
      <c r="AD132" s="274">
        <v>17</v>
      </c>
      <c r="AE132" s="274">
        <v>0</v>
      </c>
      <c r="AF132" s="274">
        <v>0</v>
      </c>
      <c r="AG132" s="274">
        <v>0</v>
      </c>
      <c r="AH132" s="274">
        <v>0</v>
      </c>
      <c r="AI132" s="274">
        <v>0</v>
      </c>
      <c r="AJ132" s="274">
        <v>0</v>
      </c>
      <c r="AK132" s="274">
        <v>0</v>
      </c>
      <c r="AL132" s="274">
        <v>0</v>
      </c>
      <c r="AM132" s="274">
        <v>0</v>
      </c>
      <c r="AN132" s="274">
        <v>0</v>
      </c>
      <c r="AO132" s="274">
        <v>0</v>
      </c>
      <c r="AP132" s="274">
        <v>0</v>
      </c>
      <c r="AQ132" s="274">
        <v>0</v>
      </c>
      <c r="AR132" s="274">
        <v>0</v>
      </c>
      <c r="AS132" s="274">
        <v>0</v>
      </c>
    </row>
    <row r="133" spans="3:45">
      <c r="C133" s="343" t="str">
        <f t="shared" si="1"/>
        <v>DE2GNR_ST_NGAS_BP_E-38</v>
      </c>
      <c r="D133" s="274" t="s">
        <v>2141</v>
      </c>
      <c r="E133" s="274" t="s">
        <v>2138</v>
      </c>
      <c r="F133" s="274" t="s">
        <v>1186</v>
      </c>
      <c r="G133" s="274">
        <v>44</v>
      </c>
      <c r="H133" s="274">
        <v>44</v>
      </c>
      <c r="I133" s="274">
        <v>44</v>
      </c>
      <c r="J133" s="274">
        <v>44</v>
      </c>
      <c r="K133" s="274">
        <v>44</v>
      </c>
      <c r="L133" s="274">
        <v>44</v>
      </c>
      <c r="M133" s="274">
        <v>44</v>
      </c>
      <c r="N133" s="274">
        <v>44</v>
      </c>
      <c r="O133" s="274">
        <v>44</v>
      </c>
      <c r="P133" s="274">
        <v>44</v>
      </c>
      <c r="Q133" s="274">
        <v>44</v>
      </c>
      <c r="R133" s="274">
        <v>21.5</v>
      </c>
      <c r="S133" s="274">
        <v>21.5</v>
      </c>
      <c r="T133" s="274">
        <v>21.5</v>
      </c>
      <c r="U133" s="274">
        <v>21.5</v>
      </c>
      <c r="V133" s="274">
        <v>21.5</v>
      </c>
      <c r="W133" s="274">
        <v>21.5</v>
      </c>
      <c r="X133" s="274">
        <v>21.5</v>
      </c>
      <c r="Y133" s="274">
        <v>21.5</v>
      </c>
      <c r="Z133" s="274">
        <v>21.5</v>
      </c>
      <c r="AA133" s="274">
        <v>21.5</v>
      </c>
      <c r="AB133" s="274">
        <v>21.5</v>
      </c>
      <c r="AC133" s="274">
        <v>21.5</v>
      </c>
      <c r="AD133" s="274">
        <v>21.5</v>
      </c>
      <c r="AE133" s="274">
        <v>0</v>
      </c>
      <c r="AF133" s="274">
        <v>0</v>
      </c>
      <c r="AG133" s="274">
        <v>0</v>
      </c>
      <c r="AH133" s="274">
        <v>0</v>
      </c>
      <c r="AI133" s="274">
        <v>0</v>
      </c>
      <c r="AJ133" s="274">
        <v>0</v>
      </c>
      <c r="AK133" s="274">
        <v>0</v>
      </c>
      <c r="AL133" s="274">
        <v>0</v>
      </c>
      <c r="AM133" s="274">
        <v>0</v>
      </c>
      <c r="AN133" s="274">
        <v>0</v>
      </c>
      <c r="AO133" s="274">
        <v>0</v>
      </c>
      <c r="AP133" s="274">
        <v>0</v>
      </c>
      <c r="AQ133" s="274">
        <v>0</v>
      </c>
      <c r="AR133" s="274">
        <v>0</v>
      </c>
      <c r="AS133" s="274">
        <v>0</v>
      </c>
    </row>
    <row r="134" spans="3:45">
      <c r="C134" s="343" t="str">
        <f t="shared" si="1"/>
        <v>DE2GNR_ST_NUCL_CND_E-33</v>
      </c>
      <c r="D134" s="274" t="s">
        <v>2141</v>
      </c>
      <c r="E134" s="274" t="s">
        <v>2138</v>
      </c>
      <c r="F134" s="274" t="s">
        <v>1166</v>
      </c>
      <c r="G134" s="274">
        <v>1410</v>
      </c>
      <c r="H134" s="274">
        <v>1410</v>
      </c>
      <c r="I134" s="274">
        <v>1410</v>
      </c>
      <c r="J134" s="274">
        <v>1410</v>
      </c>
      <c r="K134" s="274">
        <v>1410</v>
      </c>
      <c r="L134" s="274">
        <v>1410</v>
      </c>
      <c r="M134" s="274">
        <v>1410</v>
      </c>
      <c r="N134" s="274">
        <v>1410</v>
      </c>
      <c r="O134" s="274">
        <v>1410</v>
      </c>
      <c r="P134" s="274">
        <v>1410</v>
      </c>
      <c r="Q134" s="274">
        <v>0</v>
      </c>
      <c r="R134" s="274">
        <v>0</v>
      </c>
      <c r="S134" s="274">
        <v>0</v>
      </c>
      <c r="T134" s="274">
        <v>0</v>
      </c>
      <c r="U134" s="274">
        <v>0</v>
      </c>
      <c r="V134" s="274">
        <v>0</v>
      </c>
      <c r="W134" s="274">
        <v>0</v>
      </c>
      <c r="X134" s="274">
        <v>0</v>
      </c>
      <c r="Y134" s="274">
        <v>0</v>
      </c>
      <c r="Z134" s="274">
        <v>0</v>
      </c>
      <c r="AA134" s="274">
        <v>0</v>
      </c>
      <c r="AB134" s="274">
        <v>0</v>
      </c>
      <c r="AC134" s="274">
        <v>0</v>
      </c>
      <c r="AD134" s="274">
        <v>0</v>
      </c>
      <c r="AE134" s="274">
        <v>0</v>
      </c>
      <c r="AF134" s="274">
        <v>0</v>
      </c>
      <c r="AG134" s="274">
        <v>0</v>
      </c>
      <c r="AH134" s="274">
        <v>0</v>
      </c>
      <c r="AI134" s="274">
        <v>0</v>
      </c>
      <c r="AJ134" s="274">
        <v>0</v>
      </c>
      <c r="AK134" s="274">
        <v>0</v>
      </c>
      <c r="AL134" s="274">
        <v>0</v>
      </c>
      <c r="AM134" s="274">
        <v>0</v>
      </c>
      <c r="AN134" s="274">
        <v>0</v>
      </c>
      <c r="AO134" s="274">
        <v>0</v>
      </c>
      <c r="AP134" s="274">
        <v>0</v>
      </c>
      <c r="AQ134" s="274">
        <v>0</v>
      </c>
      <c r="AR134" s="274">
        <v>0</v>
      </c>
      <c r="AS134" s="274">
        <v>0</v>
      </c>
    </row>
    <row r="135" spans="3:45">
      <c r="C135" s="343" t="str">
        <f t="shared" si="1"/>
        <v>DE2GNR_WT_WIND_ONS</v>
      </c>
      <c r="D135" s="274" t="s">
        <v>2141</v>
      </c>
      <c r="E135" s="274" t="s">
        <v>2138</v>
      </c>
      <c r="F135" s="274" t="s">
        <v>997</v>
      </c>
      <c r="G135" s="274">
        <v>3055.66</v>
      </c>
      <c r="H135" s="274">
        <v>3467.53</v>
      </c>
      <c r="I135" s="274">
        <v>4776.1000000000004</v>
      </c>
      <c r="J135" s="274">
        <v>5687.36</v>
      </c>
      <c r="K135" s="274">
        <v>6308.11</v>
      </c>
      <c r="L135" s="274">
        <v>6916.18</v>
      </c>
      <c r="M135" s="274">
        <v>6914.3</v>
      </c>
      <c r="N135" s="274">
        <v>6906.97</v>
      </c>
      <c r="O135" s="274">
        <v>6878.84</v>
      </c>
      <c r="P135" s="274">
        <v>6807.18</v>
      </c>
      <c r="Q135" s="274">
        <v>6792.68</v>
      </c>
      <c r="R135" s="274">
        <v>6773.28</v>
      </c>
      <c r="S135" s="274">
        <v>6736.33</v>
      </c>
      <c r="T135" s="274">
        <v>6554.41</v>
      </c>
      <c r="U135" s="274">
        <v>6419.61</v>
      </c>
      <c r="V135" s="274">
        <v>6075.35</v>
      </c>
      <c r="W135" s="274">
        <v>5868.32</v>
      </c>
      <c r="X135" s="274">
        <v>5679.06</v>
      </c>
      <c r="Y135" s="274">
        <v>5522.47</v>
      </c>
      <c r="Z135" s="274">
        <v>5432.55</v>
      </c>
      <c r="AA135" s="274">
        <v>5280.39</v>
      </c>
      <c r="AB135" s="274">
        <v>5110.9799999999996</v>
      </c>
      <c r="AC135" s="274">
        <v>4998.4799999999996</v>
      </c>
      <c r="AD135" s="274">
        <v>4729.79</v>
      </c>
      <c r="AE135" s="274">
        <v>4485.5</v>
      </c>
      <c r="AF135" s="274">
        <v>4191.42</v>
      </c>
      <c r="AG135" s="274">
        <v>3865.65</v>
      </c>
      <c r="AH135" s="274">
        <v>3453.72</v>
      </c>
      <c r="AI135" s="274">
        <v>2144.1999999999998</v>
      </c>
      <c r="AJ135" s="274">
        <v>1232.48</v>
      </c>
      <c r="AK135" s="274">
        <v>610.28</v>
      </c>
      <c r="AL135" s="274">
        <v>0</v>
      </c>
      <c r="AM135" s="274">
        <v>0</v>
      </c>
      <c r="AN135" s="274">
        <v>0</v>
      </c>
      <c r="AO135" s="274">
        <v>0</v>
      </c>
      <c r="AP135" s="274">
        <v>0</v>
      </c>
      <c r="AQ135" s="274">
        <v>0</v>
      </c>
      <c r="AR135" s="274">
        <v>0</v>
      </c>
      <c r="AS135" s="274">
        <v>0</v>
      </c>
    </row>
    <row r="136" spans="3:45">
      <c r="C136" s="349" t="str">
        <f t="shared" si="1"/>
        <v>DE2GNR_WT_WIND_OFF</v>
      </c>
      <c r="D136" s="323" t="s">
        <v>2159</v>
      </c>
      <c r="E136" s="323" t="s">
        <v>2138</v>
      </c>
      <c r="F136" s="323" t="s">
        <v>1026</v>
      </c>
      <c r="G136" s="323">
        <v>0</v>
      </c>
      <c r="H136" s="323">
        <v>0</v>
      </c>
      <c r="I136" s="323">
        <v>0</v>
      </c>
      <c r="J136" s="323">
        <v>900</v>
      </c>
      <c r="K136" s="323">
        <v>900</v>
      </c>
      <c r="L136" s="323">
        <v>900</v>
      </c>
      <c r="M136" s="323">
        <v>900</v>
      </c>
      <c r="N136" s="323">
        <v>900</v>
      </c>
      <c r="O136" s="323">
        <v>900</v>
      </c>
      <c r="P136" s="323">
        <v>900</v>
      </c>
      <c r="Q136" s="323">
        <v>900</v>
      </c>
      <c r="R136" s="323">
        <v>1800</v>
      </c>
      <c r="S136" s="323">
        <v>1800</v>
      </c>
      <c r="T136" s="323">
        <v>1800</v>
      </c>
      <c r="U136" s="323">
        <v>1800</v>
      </c>
      <c r="V136" s="323">
        <v>1800</v>
      </c>
      <c r="W136" s="323">
        <v>1800</v>
      </c>
      <c r="X136" s="323">
        <v>1800</v>
      </c>
      <c r="Y136" s="323">
        <v>1800</v>
      </c>
      <c r="Z136" s="323">
        <v>1800</v>
      </c>
      <c r="AA136" s="323">
        <v>1800</v>
      </c>
      <c r="AB136" s="323">
        <v>1800</v>
      </c>
      <c r="AC136" s="323">
        <v>1800</v>
      </c>
      <c r="AD136" s="323">
        <v>1800</v>
      </c>
      <c r="AE136" s="323">
        <v>1800</v>
      </c>
      <c r="AF136" s="323">
        <v>1800</v>
      </c>
      <c r="AG136" s="323">
        <v>1800</v>
      </c>
      <c r="AH136" s="323">
        <v>1800</v>
      </c>
      <c r="AI136" s="323">
        <v>1800</v>
      </c>
      <c r="AJ136" s="323">
        <v>900</v>
      </c>
      <c r="AK136" s="323">
        <v>900</v>
      </c>
      <c r="AL136" s="323">
        <v>900</v>
      </c>
      <c r="AM136" s="323">
        <v>900</v>
      </c>
      <c r="AN136" s="323">
        <v>900</v>
      </c>
      <c r="AO136" s="323">
        <v>900</v>
      </c>
      <c r="AP136" s="323">
        <v>900</v>
      </c>
      <c r="AQ136" s="323">
        <v>900</v>
      </c>
      <c r="AR136" s="323">
        <v>0</v>
      </c>
      <c r="AS136" s="323">
        <v>0</v>
      </c>
    </row>
    <row r="137" spans="3:45">
      <c r="C137" s="343" t="str">
        <f t="shared" ref="C137:C176" si="2">"DE4"&amp;F137</f>
        <v>DE4AGG-DE4-S_ES_ELEC</v>
      </c>
      <c r="D137" s="274" t="s">
        <v>2140</v>
      </c>
      <c r="E137" s="274" t="s">
        <v>2138</v>
      </c>
      <c r="F137" s="274" t="s">
        <v>2010</v>
      </c>
      <c r="G137" s="274">
        <v>0</v>
      </c>
      <c r="H137" s="274">
        <v>0</v>
      </c>
      <c r="I137" s="274">
        <v>0</v>
      </c>
      <c r="J137" s="274">
        <v>0</v>
      </c>
      <c r="K137" s="274">
        <v>0</v>
      </c>
      <c r="L137" s="274">
        <v>3.56</v>
      </c>
      <c r="M137" s="274">
        <v>3.56</v>
      </c>
      <c r="N137" s="274">
        <v>3.56</v>
      </c>
      <c r="O137" s="274">
        <v>3.56</v>
      </c>
      <c r="P137" s="274">
        <v>3.56</v>
      </c>
      <c r="Q137" s="274">
        <v>3.56</v>
      </c>
      <c r="R137" s="274">
        <v>3.56</v>
      </c>
      <c r="S137" s="274">
        <v>3.56</v>
      </c>
      <c r="T137" s="274">
        <v>3.56</v>
      </c>
      <c r="U137" s="274">
        <v>3.56</v>
      </c>
      <c r="V137" s="274">
        <v>3.56</v>
      </c>
      <c r="W137" s="274">
        <v>3.56</v>
      </c>
      <c r="X137" s="274">
        <v>3.56</v>
      </c>
      <c r="Y137" s="274">
        <v>3.56</v>
      </c>
      <c r="Z137" s="274">
        <v>3.56</v>
      </c>
      <c r="AA137" s="274">
        <v>3.56</v>
      </c>
      <c r="AB137" s="274">
        <v>0</v>
      </c>
      <c r="AC137" s="274">
        <v>0</v>
      </c>
      <c r="AD137" s="274">
        <v>0</v>
      </c>
      <c r="AE137" s="274">
        <v>0</v>
      </c>
      <c r="AF137" s="274">
        <v>0</v>
      </c>
      <c r="AG137" s="274">
        <v>0</v>
      </c>
      <c r="AH137" s="274">
        <v>0</v>
      </c>
      <c r="AI137" s="274">
        <v>0</v>
      </c>
      <c r="AJ137" s="274">
        <v>0</v>
      </c>
      <c r="AK137" s="274">
        <v>0</v>
      </c>
      <c r="AL137" s="274">
        <v>0</v>
      </c>
      <c r="AM137" s="274">
        <v>0</v>
      </c>
      <c r="AN137" s="274">
        <v>0</v>
      </c>
      <c r="AO137" s="274">
        <v>0</v>
      </c>
      <c r="AP137" s="274">
        <v>0</v>
      </c>
      <c r="AQ137" s="274">
        <v>0</v>
      </c>
      <c r="AR137" s="274">
        <v>0</v>
      </c>
      <c r="AS137" s="274">
        <v>0</v>
      </c>
    </row>
    <row r="138" spans="3:45">
      <c r="C138" s="343" t="str">
        <f t="shared" si="2"/>
        <v>DE4AGG-DE4-S_RES_WTR_PMP</v>
      </c>
      <c r="D138" s="274" t="s">
        <v>2140</v>
      </c>
      <c r="E138" s="274" t="s">
        <v>2138</v>
      </c>
      <c r="F138" s="274" t="s">
        <v>2009</v>
      </c>
      <c r="G138" s="274">
        <v>17304</v>
      </c>
      <c r="H138" s="274">
        <v>17304</v>
      </c>
      <c r="I138" s="274">
        <v>17304</v>
      </c>
      <c r="J138" s="274">
        <v>17304</v>
      </c>
      <c r="K138" s="274">
        <v>17304</v>
      </c>
      <c r="L138" s="274">
        <v>17304</v>
      </c>
      <c r="M138" s="274">
        <v>17304</v>
      </c>
      <c r="N138" s="274">
        <v>17304</v>
      </c>
      <c r="O138" s="274">
        <v>17304</v>
      </c>
      <c r="P138" s="274">
        <v>17304</v>
      </c>
      <c r="Q138" s="274">
        <v>17304</v>
      </c>
      <c r="R138" s="274">
        <v>17304</v>
      </c>
      <c r="S138" s="274">
        <v>17304</v>
      </c>
      <c r="T138" s="274">
        <v>17304</v>
      </c>
      <c r="U138" s="274">
        <v>17304</v>
      </c>
      <c r="V138" s="274">
        <v>17304</v>
      </c>
      <c r="W138" s="274">
        <v>17304</v>
      </c>
      <c r="X138" s="274">
        <v>17304</v>
      </c>
      <c r="Y138" s="274">
        <v>17304</v>
      </c>
      <c r="Z138" s="274">
        <v>17304</v>
      </c>
      <c r="AA138" s="274">
        <v>17304</v>
      </c>
      <c r="AB138" s="274">
        <v>17304</v>
      </c>
      <c r="AC138" s="274">
        <v>17304</v>
      </c>
      <c r="AD138" s="274">
        <v>17304</v>
      </c>
      <c r="AE138" s="274">
        <v>17304</v>
      </c>
      <c r="AF138" s="274">
        <v>17304</v>
      </c>
      <c r="AG138" s="274">
        <v>17304</v>
      </c>
      <c r="AH138" s="274">
        <v>17304</v>
      </c>
      <c r="AI138" s="274">
        <v>17304</v>
      </c>
      <c r="AJ138" s="274">
        <v>17304</v>
      </c>
      <c r="AK138" s="274">
        <v>17304</v>
      </c>
      <c r="AL138" s="274">
        <v>17304</v>
      </c>
      <c r="AM138" s="274">
        <v>17304</v>
      </c>
      <c r="AN138" s="274">
        <v>17304</v>
      </c>
      <c r="AO138" s="274">
        <v>17304</v>
      </c>
      <c r="AP138" s="274">
        <v>17304</v>
      </c>
      <c r="AQ138" s="274">
        <v>17304</v>
      </c>
      <c r="AR138" s="274">
        <v>17304</v>
      </c>
      <c r="AS138" s="274">
        <v>17304</v>
      </c>
    </row>
    <row r="139" spans="3:45">
      <c r="C139" s="343" t="str">
        <f t="shared" si="2"/>
        <v>DE4GNR_BO_BGAS_E-80</v>
      </c>
      <c r="D139" s="274" t="s">
        <v>2140</v>
      </c>
      <c r="E139" s="274" t="s">
        <v>2138</v>
      </c>
      <c r="F139" s="274" t="s">
        <v>1926</v>
      </c>
      <c r="G139" s="274">
        <v>381.19</v>
      </c>
      <c r="H139" s="274">
        <v>392.08</v>
      </c>
      <c r="I139" s="274">
        <v>402.97</v>
      </c>
      <c r="J139" s="274">
        <v>413.86</v>
      </c>
      <c r="K139" s="274">
        <v>424.75</v>
      </c>
      <c r="L139" s="274">
        <v>435.64</v>
      </c>
      <c r="M139" s="274">
        <v>424.75</v>
      </c>
      <c r="N139" s="274">
        <v>413.86</v>
      </c>
      <c r="O139" s="274">
        <v>402.97</v>
      </c>
      <c r="P139" s="274">
        <v>392.08</v>
      </c>
      <c r="Q139" s="274">
        <v>381.19</v>
      </c>
      <c r="R139" s="274">
        <v>370.3</v>
      </c>
      <c r="S139" s="274">
        <v>359.4</v>
      </c>
      <c r="T139" s="274">
        <v>348.51</v>
      </c>
      <c r="U139" s="274">
        <v>337.62</v>
      </c>
      <c r="V139" s="274">
        <v>326.73</v>
      </c>
      <c r="W139" s="274">
        <v>315.83999999999997</v>
      </c>
      <c r="X139" s="274">
        <v>304.95</v>
      </c>
      <c r="Y139" s="274">
        <v>294.06</v>
      </c>
      <c r="Z139" s="274">
        <v>283.17</v>
      </c>
      <c r="AA139" s="274">
        <v>272.27999999999997</v>
      </c>
      <c r="AB139" s="274">
        <v>261.39</v>
      </c>
      <c r="AC139" s="274">
        <v>250.49</v>
      </c>
      <c r="AD139" s="274">
        <v>239.6</v>
      </c>
      <c r="AE139" s="274">
        <v>228.71</v>
      </c>
      <c r="AF139" s="274">
        <v>217.82</v>
      </c>
      <c r="AG139" s="274">
        <v>206.93</v>
      </c>
      <c r="AH139" s="274">
        <v>196.04</v>
      </c>
      <c r="AI139" s="274">
        <v>185.15</v>
      </c>
      <c r="AJ139" s="274">
        <v>174.26</v>
      </c>
      <c r="AK139" s="274">
        <v>163.37</v>
      </c>
      <c r="AL139" s="274">
        <v>152.47</v>
      </c>
      <c r="AM139" s="274">
        <v>141.58000000000001</v>
      </c>
      <c r="AN139" s="274">
        <v>130.69</v>
      </c>
      <c r="AO139" s="274">
        <v>119.8</v>
      </c>
      <c r="AP139" s="274">
        <v>108.91</v>
      </c>
      <c r="AQ139" s="274">
        <v>98.02</v>
      </c>
      <c r="AR139" s="274">
        <v>87.13</v>
      </c>
      <c r="AS139" s="274">
        <v>76.239999999999995</v>
      </c>
    </row>
    <row r="140" spans="3:45">
      <c r="C140" s="343" t="str">
        <f t="shared" si="2"/>
        <v>DE4GNR_BO_COAL_E-80</v>
      </c>
      <c r="D140" s="274" t="s">
        <v>2140</v>
      </c>
      <c r="E140" s="274" t="s">
        <v>2138</v>
      </c>
      <c r="F140" s="274" t="s">
        <v>1902</v>
      </c>
      <c r="G140" s="274">
        <v>660.9</v>
      </c>
      <c r="H140" s="274">
        <v>679.79</v>
      </c>
      <c r="I140" s="274">
        <v>698.67</v>
      </c>
      <c r="J140" s="274">
        <v>717.55</v>
      </c>
      <c r="K140" s="274">
        <v>736.44</v>
      </c>
      <c r="L140" s="274">
        <v>755.32</v>
      </c>
      <c r="M140" s="274">
        <v>736.44</v>
      </c>
      <c r="N140" s="274">
        <v>717.55</v>
      </c>
      <c r="O140" s="274">
        <v>698.67</v>
      </c>
      <c r="P140" s="274">
        <v>679.79</v>
      </c>
      <c r="Q140" s="274">
        <v>660.9</v>
      </c>
      <c r="R140" s="274">
        <v>642.02</v>
      </c>
      <c r="S140" s="274">
        <v>623.14</v>
      </c>
      <c r="T140" s="274">
        <v>604.25</v>
      </c>
      <c r="U140" s="274">
        <v>585.37</v>
      </c>
      <c r="V140" s="274">
        <v>566.49</v>
      </c>
      <c r="W140" s="274">
        <v>547.61</v>
      </c>
      <c r="X140" s="274">
        <v>528.72</v>
      </c>
      <c r="Y140" s="274">
        <v>509.84</v>
      </c>
      <c r="Z140" s="274">
        <v>490.96</v>
      </c>
      <c r="AA140" s="274">
        <v>472.07</v>
      </c>
      <c r="AB140" s="274">
        <v>453.19</v>
      </c>
      <c r="AC140" s="274">
        <v>434.31</v>
      </c>
      <c r="AD140" s="274">
        <v>415.42</v>
      </c>
      <c r="AE140" s="274">
        <v>396.54</v>
      </c>
      <c r="AF140" s="274">
        <v>377.66</v>
      </c>
      <c r="AG140" s="274">
        <v>358.78</v>
      </c>
      <c r="AH140" s="274">
        <v>339.89</v>
      </c>
      <c r="AI140" s="274">
        <v>321.01</v>
      </c>
      <c r="AJ140" s="274">
        <v>302.13</v>
      </c>
      <c r="AK140" s="274">
        <v>283.24</v>
      </c>
      <c r="AL140" s="274">
        <v>264.36</v>
      </c>
      <c r="AM140" s="274">
        <v>245.48</v>
      </c>
      <c r="AN140" s="274">
        <v>226.6</v>
      </c>
      <c r="AO140" s="274">
        <v>207.71</v>
      </c>
      <c r="AP140" s="274">
        <v>188.83</v>
      </c>
      <c r="AQ140" s="274">
        <v>169.95</v>
      </c>
      <c r="AR140" s="274">
        <v>151.06</v>
      </c>
      <c r="AS140" s="274">
        <v>132.18</v>
      </c>
    </row>
    <row r="141" spans="3:45">
      <c r="C141" s="343" t="str">
        <f t="shared" si="2"/>
        <v>DE4GNR_BO_ELEC_E-80</v>
      </c>
      <c r="D141" s="274" t="s">
        <v>2140</v>
      </c>
      <c r="E141" s="274" t="s">
        <v>2138</v>
      </c>
      <c r="F141" s="274" t="s">
        <v>1893</v>
      </c>
      <c r="G141" s="274">
        <v>918.01</v>
      </c>
      <c r="H141" s="274">
        <v>944.24</v>
      </c>
      <c r="I141" s="274">
        <v>970.47</v>
      </c>
      <c r="J141" s="274">
        <v>996.7</v>
      </c>
      <c r="K141" s="274">
        <v>1022.93</v>
      </c>
      <c r="L141" s="274">
        <v>1049.1600000000001</v>
      </c>
      <c r="M141" s="274">
        <v>1022.93</v>
      </c>
      <c r="N141" s="274">
        <v>996.7</v>
      </c>
      <c r="O141" s="274">
        <v>970.47</v>
      </c>
      <c r="P141" s="274">
        <v>944.24</v>
      </c>
      <c r="Q141" s="274">
        <v>918.01</v>
      </c>
      <c r="R141" s="274">
        <v>891.78</v>
      </c>
      <c r="S141" s="274">
        <v>865.56</v>
      </c>
      <c r="T141" s="274">
        <v>839.33</v>
      </c>
      <c r="U141" s="274">
        <v>813.1</v>
      </c>
      <c r="V141" s="274">
        <v>786.87</v>
      </c>
      <c r="W141" s="274">
        <v>760.64</v>
      </c>
      <c r="X141" s="274">
        <v>734.41</v>
      </c>
      <c r="Y141" s="274">
        <v>708.18</v>
      </c>
      <c r="Z141" s="274">
        <v>681.95</v>
      </c>
      <c r="AA141" s="274">
        <v>655.72</v>
      </c>
      <c r="AB141" s="274">
        <v>629.49</v>
      </c>
      <c r="AC141" s="274">
        <v>603.27</v>
      </c>
      <c r="AD141" s="274">
        <v>577.04</v>
      </c>
      <c r="AE141" s="274">
        <v>550.80999999999995</v>
      </c>
      <c r="AF141" s="274">
        <v>524.58000000000004</v>
      </c>
      <c r="AG141" s="274">
        <v>498.35</v>
      </c>
      <c r="AH141" s="274">
        <v>472.12</v>
      </c>
      <c r="AI141" s="274">
        <v>445.89</v>
      </c>
      <c r="AJ141" s="274">
        <v>419.66</v>
      </c>
      <c r="AK141" s="274">
        <v>393.43</v>
      </c>
      <c r="AL141" s="274">
        <v>367.21</v>
      </c>
      <c r="AM141" s="274">
        <v>340.98</v>
      </c>
      <c r="AN141" s="274">
        <v>314.75</v>
      </c>
      <c r="AO141" s="274">
        <v>288.52</v>
      </c>
      <c r="AP141" s="274">
        <v>262.29000000000002</v>
      </c>
      <c r="AQ141" s="274">
        <v>236.06</v>
      </c>
      <c r="AR141" s="274">
        <v>209.83</v>
      </c>
      <c r="AS141" s="274">
        <v>183.6</v>
      </c>
    </row>
    <row r="142" spans="3:45">
      <c r="C142" s="343" t="str">
        <f t="shared" si="2"/>
        <v>DE4GNR_BO_FUELOIL_E-80</v>
      </c>
      <c r="D142" s="274" t="s">
        <v>2140</v>
      </c>
      <c r="E142" s="274" t="s">
        <v>2138</v>
      </c>
      <c r="F142" s="274" t="s">
        <v>1880</v>
      </c>
      <c r="G142" s="274">
        <v>316.20999999999998</v>
      </c>
      <c r="H142" s="274">
        <v>325.25</v>
      </c>
      <c r="I142" s="274">
        <v>334.28</v>
      </c>
      <c r="J142" s="274">
        <v>343.31</v>
      </c>
      <c r="K142" s="274">
        <v>352.35</v>
      </c>
      <c r="L142" s="274">
        <v>361.38</v>
      </c>
      <c r="M142" s="274">
        <v>352.35</v>
      </c>
      <c r="N142" s="274">
        <v>343.31</v>
      </c>
      <c r="O142" s="274">
        <v>334.28</v>
      </c>
      <c r="P142" s="274">
        <v>325.25</v>
      </c>
      <c r="Q142" s="274">
        <v>316.20999999999998</v>
      </c>
      <c r="R142" s="274">
        <v>307.18</v>
      </c>
      <c r="S142" s="274">
        <v>298.14</v>
      </c>
      <c r="T142" s="274">
        <v>289.11</v>
      </c>
      <c r="U142" s="274">
        <v>280.07</v>
      </c>
      <c r="V142" s="274">
        <v>271.04000000000002</v>
      </c>
      <c r="W142" s="274">
        <v>262</v>
      </c>
      <c r="X142" s="274">
        <v>252.97</v>
      </c>
      <c r="Y142" s="274">
        <v>243.93</v>
      </c>
      <c r="Z142" s="274">
        <v>234.9</v>
      </c>
      <c r="AA142" s="274">
        <v>225.87</v>
      </c>
      <c r="AB142" s="274">
        <v>216.83</v>
      </c>
      <c r="AC142" s="274">
        <v>207.8</v>
      </c>
      <c r="AD142" s="274">
        <v>198.76</v>
      </c>
      <c r="AE142" s="274">
        <v>189.73</v>
      </c>
      <c r="AF142" s="274">
        <v>180.69</v>
      </c>
      <c r="AG142" s="274">
        <v>171.66</v>
      </c>
      <c r="AH142" s="274">
        <v>162.62</v>
      </c>
      <c r="AI142" s="274">
        <v>153.59</v>
      </c>
      <c r="AJ142" s="274">
        <v>144.55000000000001</v>
      </c>
      <c r="AK142" s="274">
        <v>135.52000000000001</v>
      </c>
      <c r="AL142" s="274">
        <v>126.48</v>
      </c>
      <c r="AM142" s="274">
        <v>117.45</v>
      </c>
      <c r="AN142" s="274">
        <v>108.42</v>
      </c>
      <c r="AO142" s="274">
        <v>99.38</v>
      </c>
      <c r="AP142" s="274">
        <v>90.35</v>
      </c>
      <c r="AQ142" s="274">
        <v>81.31</v>
      </c>
      <c r="AR142" s="274">
        <v>72.28</v>
      </c>
      <c r="AS142" s="274">
        <v>63.24</v>
      </c>
    </row>
    <row r="143" spans="3:45">
      <c r="C143" s="343" t="str">
        <f t="shared" si="2"/>
        <v>DE4GNR_BO_MSW_E-80</v>
      </c>
      <c r="D143" s="274" t="s">
        <v>2140</v>
      </c>
      <c r="E143" s="274" t="s">
        <v>2138</v>
      </c>
      <c r="F143" s="274" t="s">
        <v>1829</v>
      </c>
      <c r="G143" s="274">
        <v>1548.86</v>
      </c>
      <c r="H143" s="274">
        <v>1593.11</v>
      </c>
      <c r="I143" s="274">
        <v>1637.36</v>
      </c>
      <c r="J143" s="274">
        <v>1681.62</v>
      </c>
      <c r="K143" s="274">
        <v>1725.87</v>
      </c>
      <c r="L143" s="274">
        <v>1770.12</v>
      </c>
      <c r="M143" s="274">
        <v>1725.87</v>
      </c>
      <c r="N143" s="274">
        <v>1681.62</v>
      </c>
      <c r="O143" s="274">
        <v>1637.36</v>
      </c>
      <c r="P143" s="274">
        <v>1593.11</v>
      </c>
      <c r="Q143" s="274">
        <v>1548.86</v>
      </c>
      <c r="R143" s="274">
        <v>1504.6</v>
      </c>
      <c r="S143" s="274">
        <v>1460.35</v>
      </c>
      <c r="T143" s="274">
        <v>1416.1</v>
      </c>
      <c r="U143" s="274">
        <v>1371.85</v>
      </c>
      <c r="V143" s="274">
        <v>1327.59</v>
      </c>
      <c r="W143" s="274">
        <v>1283.3399999999999</v>
      </c>
      <c r="X143" s="274">
        <v>1239.0899999999999</v>
      </c>
      <c r="Y143" s="274">
        <v>1194.83</v>
      </c>
      <c r="Z143" s="274">
        <v>1150.58</v>
      </c>
      <c r="AA143" s="274">
        <v>1106.33</v>
      </c>
      <c r="AB143" s="274">
        <v>1062.07</v>
      </c>
      <c r="AC143" s="274">
        <v>1017.82</v>
      </c>
      <c r="AD143" s="274">
        <v>973.57</v>
      </c>
      <c r="AE143" s="274">
        <v>929.31</v>
      </c>
      <c r="AF143" s="274">
        <v>885.06</v>
      </c>
      <c r="AG143" s="274">
        <v>840.81</v>
      </c>
      <c r="AH143" s="274">
        <v>796.56</v>
      </c>
      <c r="AI143" s="274">
        <v>752.3</v>
      </c>
      <c r="AJ143" s="274">
        <v>708.05</v>
      </c>
      <c r="AK143" s="274">
        <v>663.8</v>
      </c>
      <c r="AL143" s="274">
        <v>619.54</v>
      </c>
      <c r="AM143" s="274">
        <v>575.29</v>
      </c>
      <c r="AN143" s="274">
        <v>531.04</v>
      </c>
      <c r="AO143" s="274">
        <v>486.78</v>
      </c>
      <c r="AP143" s="274">
        <v>442.53</v>
      </c>
      <c r="AQ143" s="274">
        <v>398.28</v>
      </c>
      <c r="AR143" s="274">
        <v>354.02</v>
      </c>
      <c r="AS143" s="274">
        <v>309.77</v>
      </c>
    </row>
    <row r="144" spans="3:45">
      <c r="C144" s="343" t="str">
        <f t="shared" si="2"/>
        <v>DE4GNR_BO_NGAS_E-80</v>
      </c>
      <c r="D144" s="274" t="s">
        <v>2140</v>
      </c>
      <c r="E144" s="274" t="s">
        <v>2138</v>
      </c>
      <c r="F144" s="274" t="s">
        <v>1817</v>
      </c>
      <c r="G144" s="274">
        <v>4967.22</v>
      </c>
      <c r="H144" s="274">
        <v>5109.1400000000003</v>
      </c>
      <c r="I144" s="274">
        <v>5251.06</v>
      </c>
      <c r="J144" s="274">
        <v>5392.98</v>
      </c>
      <c r="K144" s="274">
        <v>5534.9</v>
      </c>
      <c r="L144" s="274">
        <v>5676.82</v>
      </c>
      <c r="M144" s="274">
        <v>5534.9</v>
      </c>
      <c r="N144" s="274">
        <v>5392.98</v>
      </c>
      <c r="O144" s="274">
        <v>5251.06</v>
      </c>
      <c r="P144" s="274">
        <v>5109.1400000000003</v>
      </c>
      <c r="Q144" s="274">
        <v>4967.22</v>
      </c>
      <c r="R144" s="274">
        <v>4825.3</v>
      </c>
      <c r="S144" s="274">
        <v>4683.38</v>
      </c>
      <c r="T144" s="274">
        <v>4541.46</v>
      </c>
      <c r="U144" s="274">
        <v>4399.54</v>
      </c>
      <c r="V144" s="274">
        <v>4257.62</v>
      </c>
      <c r="W144" s="274">
        <v>4115.7</v>
      </c>
      <c r="X144" s="274">
        <v>3973.78</v>
      </c>
      <c r="Y144" s="274">
        <v>3831.86</v>
      </c>
      <c r="Z144" s="274">
        <v>3689.94</v>
      </c>
      <c r="AA144" s="274">
        <v>3548.01</v>
      </c>
      <c r="AB144" s="274">
        <v>3406.09</v>
      </c>
      <c r="AC144" s="274">
        <v>3264.17</v>
      </c>
      <c r="AD144" s="274">
        <v>3122.25</v>
      </c>
      <c r="AE144" s="274">
        <v>2980.33</v>
      </c>
      <c r="AF144" s="274">
        <v>2838.41</v>
      </c>
      <c r="AG144" s="274">
        <v>2696.49</v>
      </c>
      <c r="AH144" s="274">
        <v>2554.5700000000002</v>
      </c>
      <c r="AI144" s="274">
        <v>2412.65</v>
      </c>
      <c r="AJ144" s="274">
        <v>2270.73</v>
      </c>
      <c r="AK144" s="274">
        <v>2128.81</v>
      </c>
      <c r="AL144" s="274">
        <v>1986.89</v>
      </c>
      <c r="AM144" s="274">
        <v>1844.97</v>
      </c>
      <c r="AN144" s="274">
        <v>1703.05</v>
      </c>
      <c r="AO144" s="274">
        <v>1561.13</v>
      </c>
      <c r="AP144" s="274">
        <v>1419.21</v>
      </c>
      <c r="AQ144" s="274">
        <v>1277.29</v>
      </c>
      <c r="AR144" s="274">
        <v>1135.3599999999999</v>
      </c>
      <c r="AS144" s="274">
        <v>993.44</v>
      </c>
    </row>
    <row r="145" spans="3:45">
      <c r="C145" s="343" t="str">
        <f t="shared" si="2"/>
        <v>DE4GNR_CC_FUELOIL_CND_E-38</v>
      </c>
      <c r="D145" s="274" t="s">
        <v>2140</v>
      </c>
      <c r="E145" s="274" t="s">
        <v>2138</v>
      </c>
      <c r="F145" s="274" t="s">
        <v>1744</v>
      </c>
      <c r="G145" s="274">
        <v>348.5</v>
      </c>
      <c r="H145" s="274">
        <v>348.5</v>
      </c>
      <c r="I145" s="274">
        <v>348.5</v>
      </c>
      <c r="J145" s="274">
        <v>348.5</v>
      </c>
      <c r="K145" s="274">
        <v>348.5</v>
      </c>
      <c r="L145" s="274">
        <v>348.5</v>
      </c>
      <c r="M145" s="274">
        <v>348.5</v>
      </c>
      <c r="N145" s="274">
        <v>348.5</v>
      </c>
      <c r="O145" s="274">
        <v>348.5</v>
      </c>
      <c r="P145" s="274">
        <v>348.5</v>
      </c>
      <c r="Q145" s="274">
        <v>348.5</v>
      </c>
      <c r="R145" s="274">
        <v>348.5</v>
      </c>
      <c r="S145" s="274">
        <v>348.5</v>
      </c>
      <c r="T145" s="274">
        <v>348.5</v>
      </c>
      <c r="U145" s="274">
        <v>348.5</v>
      </c>
      <c r="V145" s="274">
        <v>348.5</v>
      </c>
      <c r="W145" s="274">
        <v>0</v>
      </c>
      <c r="X145" s="274">
        <v>0</v>
      </c>
      <c r="Y145" s="274">
        <v>0</v>
      </c>
      <c r="Z145" s="274">
        <v>0</v>
      </c>
      <c r="AA145" s="274">
        <v>0</v>
      </c>
      <c r="AB145" s="274">
        <v>0</v>
      </c>
      <c r="AC145" s="274">
        <v>0</v>
      </c>
      <c r="AD145" s="274">
        <v>0</v>
      </c>
      <c r="AE145" s="274">
        <v>0</v>
      </c>
      <c r="AF145" s="274">
        <v>0</v>
      </c>
      <c r="AG145" s="274">
        <v>0</v>
      </c>
      <c r="AH145" s="274">
        <v>0</v>
      </c>
      <c r="AI145" s="274">
        <v>0</v>
      </c>
      <c r="AJ145" s="274">
        <v>0</v>
      </c>
      <c r="AK145" s="274">
        <v>0</v>
      </c>
      <c r="AL145" s="274">
        <v>0</v>
      </c>
      <c r="AM145" s="274">
        <v>0</v>
      </c>
      <c r="AN145" s="274">
        <v>0</v>
      </c>
      <c r="AO145" s="274">
        <v>0</v>
      </c>
      <c r="AP145" s="274">
        <v>0</v>
      </c>
      <c r="AQ145" s="274">
        <v>0</v>
      </c>
      <c r="AR145" s="274">
        <v>0</v>
      </c>
      <c r="AS145" s="274">
        <v>0</v>
      </c>
    </row>
    <row r="146" spans="3:45">
      <c r="C146" s="343" t="str">
        <f t="shared" si="2"/>
        <v>DE4GNR_CC_NGAS_BP_E-18</v>
      </c>
      <c r="D146" s="321" t="s">
        <v>2140</v>
      </c>
      <c r="E146" s="321" t="s">
        <v>2138</v>
      </c>
      <c r="F146" s="321" t="s">
        <v>1740</v>
      </c>
      <c r="G146" s="321">
        <v>36</v>
      </c>
      <c r="H146" s="321">
        <v>36</v>
      </c>
      <c r="I146" s="321">
        <v>36</v>
      </c>
      <c r="J146" s="321">
        <v>36</v>
      </c>
      <c r="K146" s="321">
        <v>36</v>
      </c>
      <c r="L146" s="321">
        <v>36</v>
      </c>
      <c r="M146" s="321">
        <v>36</v>
      </c>
      <c r="N146" s="321">
        <v>36</v>
      </c>
      <c r="O146" s="321">
        <v>36</v>
      </c>
      <c r="P146" s="321">
        <v>36</v>
      </c>
      <c r="Q146" s="321">
        <v>0</v>
      </c>
      <c r="R146" s="321">
        <v>0</v>
      </c>
      <c r="S146" s="321">
        <v>0</v>
      </c>
      <c r="T146" s="321">
        <v>0</v>
      </c>
      <c r="U146" s="321">
        <v>0</v>
      </c>
      <c r="V146" s="321">
        <v>0</v>
      </c>
      <c r="W146" s="321">
        <v>0</v>
      </c>
      <c r="X146" s="321">
        <v>0</v>
      </c>
      <c r="Y146" s="321">
        <v>0</v>
      </c>
      <c r="Z146" s="321">
        <v>0</v>
      </c>
      <c r="AA146" s="321">
        <v>0</v>
      </c>
      <c r="AB146" s="321">
        <v>0</v>
      </c>
      <c r="AC146" s="321">
        <v>0</v>
      </c>
      <c r="AD146" s="321">
        <v>0</v>
      </c>
      <c r="AE146" s="321">
        <v>0</v>
      </c>
      <c r="AF146" s="321">
        <v>0</v>
      </c>
      <c r="AG146" s="321">
        <v>0</v>
      </c>
      <c r="AH146" s="321">
        <v>0</v>
      </c>
      <c r="AI146" s="321">
        <v>0</v>
      </c>
      <c r="AJ146" s="321">
        <v>0</v>
      </c>
      <c r="AK146" s="321">
        <v>0</v>
      </c>
      <c r="AL146" s="321">
        <v>0</v>
      </c>
      <c r="AM146" s="321">
        <v>0</v>
      </c>
      <c r="AN146" s="321">
        <v>0</v>
      </c>
      <c r="AO146" s="321">
        <v>0</v>
      </c>
      <c r="AP146" s="321">
        <v>0</v>
      </c>
      <c r="AQ146" s="321">
        <v>0</v>
      </c>
      <c r="AR146" s="321">
        <v>0</v>
      </c>
      <c r="AS146" s="321">
        <v>0</v>
      </c>
    </row>
    <row r="147" spans="3:45">
      <c r="C147" s="343" t="str">
        <f t="shared" si="2"/>
        <v>DE4GNR_CC_NGAS_BP_E-53</v>
      </c>
      <c r="D147" s="274" t="s">
        <v>2140</v>
      </c>
      <c r="E147" s="274" t="s">
        <v>2138</v>
      </c>
      <c r="F147" s="274" t="s">
        <v>1735</v>
      </c>
      <c r="G147" s="274">
        <v>3221.7</v>
      </c>
      <c r="H147" s="274">
        <v>3268.7</v>
      </c>
      <c r="I147" s="274">
        <v>3275.4</v>
      </c>
      <c r="J147" s="274">
        <v>3275.4</v>
      </c>
      <c r="K147" s="274">
        <v>3275.4</v>
      </c>
      <c r="L147" s="274">
        <v>3275.4</v>
      </c>
      <c r="M147" s="274">
        <v>3275.4</v>
      </c>
      <c r="N147" s="274">
        <v>3250.4</v>
      </c>
      <c r="O147" s="274">
        <v>3250.4</v>
      </c>
      <c r="P147" s="274">
        <v>3186.4</v>
      </c>
      <c r="Q147" s="274">
        <v>3186.4</v>
      </c>
      <c r="R147" s="274">
        <v>2776.4</v>
      </c>
      <c r="S147" s="274">
        <v>2716.3</v>
      </c>
      <c r="T147" s="274">
        <v>2604.1999999999998</v>
      </c>
      <c r="U147" s="274">
        <v>2604.1999999999998</v>
      </c>
      <c r="V147" s="274">
        <v>2050</v>
      </c>
      <c r="W147" s="274">
        <v>2027</v>
      </c>
      <c r="X147" s="274">
        <v>1363.3</v>
      </c>
      <c r="Y147" s="274">
        <v>986.9</v>
      </c>
      <c r="Z147" s="274">
        <v>256.10000000000002</v>
      </c>
      <c r="AA147" s="274">
        <v>256.10000000000002</v>
      </c>
      <c r="AB147" s="274">
        <v>256.10000000000002</v>
      </c>
      <c r="AC147" s="274">
        <v>256.10000000000002</v>
      </c>
      <c r="AD147" s="274">
        <v>226.6</v>
      </c>
      <c r="AE147" s="274">
        <v>128.69999999999999</v>
      </c>
      <c r="AF147" s="274">
        <v>128.69999999999999</v>
      </c>
      <c r="AG147" s="274">
        <v>53.7</v>
      </c>
      <c r="AH147" s="274">
        <v>6.7</v>
      </c>
      <c r="AI147" s="274">
        <v>0</v>
      </c>
      <c r="AJ147" s="274">
        <v>0</v>
      </c>
      <c r="AK147" s="274">
        <v>0</v>
      </c>
      <c r="AL147" s="274">
        <v>0</v>
      </c>
      <c r="AM147" s="274">
        <v>0</v>
      </c>
      <c r="AN147" s="274">
        <v>0</v>
      </c>
      <c r="AO147" s="274">
        <v>0</v>
      </c>
      <c r="AP147" s="274">
        <v>0</v>
      </c>
      <c r="AQ147" s="274">
        <v>0</v>
      </c>
      <c r="AR147" s="274">
        <v>0</v>
      </c>
      <c r="AS147" s="274">
        <v>0</v>
      </c>
    </row>
    <row r="148" spans="3:45">
      <c r="C148" s="343" t="str">
        <f t="shared" si="2"/>
        <v>DE4GNR_CC_NGAS_CND_E-43</v>
      </c>
      <c r="D148" s="274" t="s">
        <v>2140</v>
      </c>
      <c r="E148" s="274" t="s">
        <v>2138</v>
      </c>
      <c r="F148" s="274" t="s">
        <v>1726</v>
      </c>
      <c r="G148" s="274">
        <v>823</v>
      </c>
      <c r="H148" s="274">
        <v>823</v>
      </c>
      <c r="I148" s="274">
        <v>823</v>
      </c>
      <c r="J148" s="274">
        <v>823</v>
      </c>
      <c r="K148" s="274">
        <v>823</v>
      </c>
      <c r="L148" s="274">
        <v>823</v>
      </c>
      <c r="M148" s="274">
        <v>823</v>
      </c>
      <c r="N148" s="274">
        <v>823</v>
      </c>
      <c r="O148" s="274">
        <v>823</v>
      </c>
      <c r="P148" s="274">
        <v>823</v>
      </c>
      <c r="Q148" s="274">
        <v>823</v>
      </c>
      <c r="R148" s="274">
        <v>823</v>
      </c>
      <c r="S148" s="274">
        <v>823</v>
      </c>
      <c r="T148" s="274">
        <v>823</v>
      </c>
      <c r="U148" s="274">
        <v>823</v>
      </c>
      <c r="V148" s="274">
        <v>823</v>
      </c>
      <c r="W148" s="274">
        <v>440</v>
      </c>
      <c r="X148" s="274">
        <v>0</v>
      </c>
      <c r="Y148" s="274">
        <v>0</v>
      </c>
      <c r="Z148" s="274">
        <v>0</v>
      </c>
      <c r="AA148" s="274">
        <v>0</v>
      </c>
      <c r="AB148" s="274">
        <v>0</v>
      </c>
      <c r="AC148" s="274">
        <v>0</v>
      </c>
      <c r="AD148" s="274">
        <v>0</v>
      </c>
      <c r="AE148" s="274">
        <v>0</v>
      </c>
      <c r="AF148" s="274">
        <v>0</v>
      </c>
      <c r="AG148" s="274">
        <v>0</v>
      </c>
      <c r="AH148" s="274">
        <v>0</v>
      </c>
      <c r="AI148" s="274">
        <v>0</v>
      </c>
      <c r="AJ148" s="274">
        <v>0</v>
      </c>
      <c r="AK148" s="274">
        <v>0</v>
      </c>
      <c r="AL148" s="274">
        <v>0</v>
      </c>
      <c r="AM148" s="274">
        <v>0</v>
      </c>
      <c r="AN148" s="274">
        <v>0</v>
      </c>
      <c r="AO148" s="274">
        <v>0</v>
      </c>
      <c r="AP148" s="274">
        <v>0</v>
      </c>
      <c r="AQ148" s="274">
        <v>0</v>
      </c>
      <c r="AR148" s="274">
        <v>0</v>
      </c>
      <c r="AS148" s="274">
        <v>0</v>
      </c>
    </row>
    <row r="149" spans="3:45">
      <c r="C149" s="343" t="str">
        <f t="shared" si="2"/>
        <v>DE4GNR_CC_NGAS_CND_E-57</v>
      </c>
      <c r="D149" s="274" t="s">
        <v>2140</v>
      </c>
      <c r="E149" s="274" t="s">
        <v>2138</v>
      </c>
      <c r="F149" s="274" t="s">
        <v>1717</v>
      </c>
      <c r="G149" s="274">
        <v>1760</v>
      </c>
      <c r="H149" s="274">
        <v>1854.6</v>
      </c>
      <c r="I149" s="274">
        <v>1854.6</v>
      </c>
      <c r="J149" s="274">
        <v>1854.6</v>
      </c>
      <c r="K149" s="274">
        <v>1854.6</v>
      </c>
      <c r="L149" s="274">
        <v>1854.6</v>
      </c>
      <c r="M149" s="274">
        <v>1854.6</v>
      </c>
      <c r="N149" s="274">
        <v>1854.6</v>
      </c>
      <c r="O149" s="274">
        <v>1854.6</v>
      </c>
      <c r="P149" s="274">
        <v>1854.6</v>
      </c>
      <c r="Q149" s="274">
        <v>1854.6</v>
      </c>
      <c r="R149" s="274">
        <v>1854.6</v>
      </c>
      <c r="S149" s="274">
        <v>1501.6</v>
      </c>
      <c r="T149" s="274">
        <v>1501.6</v>
      </c>
      <c r="U149" s="274">
        <v>1501.6</v>
      </c>
      <c r="V149" s="274">
        <v>1501.6</v>
      </c>
      <c r="W149" s="274">
        <v>1501.6</v>
      </c>
      <c r="X149" s="274">
        <v>1501.6</v>
      </c>
      <c r="Y149" s="274">
        <v>1501.6</v>
      </c>
      <c r="Z149" s="274">
        <v>1501.6</v>
      </c>
      <c r="AA149" s="274">
        <v>1501.6</v>
      </c>
      <c r="AB149" s="274">
        <v>1501.6</v>
      </c>
      <c r="AC149" s="274">
        <v>1501.6</v>
      </c>
      <c r="AD149" s="274">
        <v>1501.6</v>
      </c>
      <c r="AE149" s="274">
        <v>655.6</v>
      </c>
      <c r="AF149" s="274">
        <v>94.6</v>
      </c>
      <c r="AG149" s="274">
        <v>94.6</v>
      </c>
      <c r="AH149" s="274">
        <v>0</v>
      </c>
      <c r="AI149" s="274">
        <v>0</v>
      </c>
      <c r="AJ149" s="274">
        <v>0</v>
      </c>
      <c r="AK149" s="274">
        <v>0</v>
      </c>
      <c r="AL149" s="274">
        <v>0</v>
      </c>
      <c r="AM149" s="274">
        <v>0</v>
      </c>
      <c r="AN149" s="274">
        <v>0</v>
      </c>
      <c r="AO149" s="274">
        <v>0</v>
      </c>
      <c r="AP149" s="274">
        <v>0</v>
      </c>
      <c r="AQ149" s="274">
        <v>0</v>
      </c>
      <c r="AR149" s="274">
        <v>0</v>
      </c>
      <c r="AS149" s="274">
        <v>0</v>
      </c>
    </row>
    <row r="150" spans="3:45">
      <c r="C150" s="343" t="str">
        <f t="shared" si="2"/>
        <v>DE4GNR_ENG_BGAS_BP_E-45</v>
      </c>
      <c r="D150" s="274" t="s">
        <v>2140</v>
      </c>
      <c r="E150" s="274" t="s">
        <v>2138</v>
      </c>
      <c r="F150" s="274" t="s">
        <v>1672</v>
      </c>
      <c r="G150" s="274">
        <v>42</v>
      </c>
      <c r="H150" s="274">
        <v>42</v>
      </c>
      <c r="I150" s="274">
        <v>42</v>
      </c>
      <c r="J150" s="274">
        <v>42</v>
      </c>
      <c r="K150" s="274">
        <v>42</v>
      </c>
      <c r="L150" s="274">
        <v>44.62</v>
      </c>
      <c r="M150" s="274">
        <v>44.62</v>
      </c>
      <c r="N150" s="274">
        <v>44.62</v>
      </c>
      <c r="O150" s="274">
        <v>44.62</v>
      </c>
      <c r="P150" s="274">
        <v>44.62</v>
      </c>
      <c r="Q150" s="274">
        <v>44.62</v>
      </c>
      <c r="R150" s="274">
        <v>44.62</v>
      </c>
      <c r="S150" s="274">
        <v>44.62</v>
      </c>
      <c r="T150" s="274">
        <v>44.62</v>
      </c>
      <c r="U150" s="274">
        <v>44.62</v>
      </c>
      <c r="V150" s="274">
        <v>44.62</v>
      </c>
      <c r="W150" s="274">
        <v>44.62</v>
      </c>
      <c r="X150" s="274">
        <v>2.62</v>
      </c>
      <c r="Y150" s="274">
        <v>2.62</v>
      </c>
      <c r="Z150" s="274">
        <v>2.62</v>
      </c>
      <c r="AA150" s="274">
        <v>2.62</v>
      </c>
      <c r="AB150" s="274">
        <v>2.62</v>
      </c>
      <c r="AC150" s="274">
        <v>2.62</v>
      </c>
      <c r="AD150" s="274">
        <v>2.62</v>
      </c>
      <c r="AE150" s="274">
        <v>2.62</v>
      </c>
      <c r="AF150" s="274">
        <v>2.62</v>
      </c>
      <c r="AG150" s="274">
        <v>2.62</v>
      </c>
      <c r="AH150" s="274">
        <v>2.62</v>
      </c>
      <c r="AI150" s="274">
        <v>2.62</v>
      </c>
      <c r="AJ150" s="274">
        <v>2.62</v>
      </c>
      <c r="AK150" s="274">
        <v>2.62</v>
      </c>
      <c r="AL150" s="274">
        <v>0</v>
      </c>
      <c r="AM150" s="274">
        <v>0</v>
      </c>
      <c r="AN150" s="274">
        <v>0</v>
      </c>
      <c r="AO150" s="274">
        <v>0</v>
      </c>
      <c r="AP150" s="274">
        <v>0</v>
      </c>
      <c r="AQ150" s="274">
        <v>0</v>
      </c>
      <c r="AR150" s="274">
        <v>0</v>
      </c>
      <c r="AS150" s="274">
        <v>0</v>
      </c>
    </row>
    <row r="151" spans="3:45">
      <c r="C151" s="343" t="str">
        <f t="shared" si="2"/>
        <v>DE4GNR_ENG_BGAS_CND_E-42</v>
      </c>
      <c r="D151" s="274" t="s">
        <v>2140</v>
      </c>
      <c r="E151" s="274" t="s">
        <v>2138</v>
      </c>
      <c r="F151" s="274" t="s">
        <v>1665</v>
      </c>
      <c r="G151" s="274">
        <v>2388.67</v>
      </c>
      <c r="H151" s="274">
        <v>2454.39</v>
      </c>
      <c r="I151" s="274">
        <v>2504.88</v>
      </c>
      <c r="J151" s="274">
        <v>2512.9299999999998</v>
      </c>
      <c r="K151" s="274">
        <v>2519.9299999999998</v>
      </c>
      <c r="L151" s="274">
        <v>2520.65</v>
      </c>
      <c r="M151" s="274">
        <v>2520.27</v>
      </c>
      <c r="N151" s="274">
        <v>2519.19</v>
      </c>
      <c r="O151" s="274">
        <v>2507.54</v>
      </c>
      <c r="P151" s="274">
        <v>2499.5700000000002</v>
      </c>
      <c r="Q151" s="274">
        <v>2493.64</v>
      </c>
      <c r="R151" s="274">
        <v>2478.5500000000002</v>
      </c>
      <c r="S151" s="274">
        <v>2463.63</v>
      </c>
      <c r="T151" s="274">
        <v>2441.96</v>
      </c>
      <c r="U151" s="274">
        <v>2362.9</v>
      </c>
      <c r="V151" s="274">
        <v>2259.67</v>
      </c>
      <c r="W151" s="274">
        <v>2190.86</v>
      </c>
      <c r="X151" s="274">
        <v>2079.96</v>
      </c>
      <c r="Y151" s="274">
        <v>1864.02</v>
      </c>
      <c r="Z151" s="274">
        <v>1540.93</v>
      </c>
      <c r="AA151" s="274">
        <v>1233</v>
      </c>
      <c r="AB151" s="274">
        <v>1026.75</v>
      </c>
      <c r="AC151" s="274">
        <v>916.66</v>
      </c>
      <c r="AD151" s="274">
        <v>766.84</v>
      </c>
      <c r="AE151" s="274">
        <v>553.19000000000005</v>
      </c>
      <c r="AF151" s="274">
        <v>273.12</v>
      </c>
      <c r="AG151" s="274">
        <v>138.72</v>
      </c>
      <c r="AH151" s="274">
        <v>71.06</v>
      </c>
      <c r="AI151" s="274">
        <v>18.52</v>
      </c>
      <c r="AJ151" s="274">
        <v>10.35</v>
      </c>
      <c r="AK151" s="274">
        <v>3.08</v>
      </c>
      <c r="AL151" s="274">
        <v>0</v>
      </c>
      <c r="AM151" s="274">
        <v>0</v>
      </c>
      <c r="AN151" s="274">
        <v>0</v>
      </c>
      <c r="AO151" s="274">
        <v>0</v>
      </c>
      <c r="AP151" s="274">
        <v>0</v>
      </c>
      <c r="AQ151" s="274">
        <v>0</v>
      </c>
      <c r="AR151" s="274">
        <v>0</v>
      </c>
      <c r="AS151" s="274">
        <v>0</v>
      </c>
    </row>
    <row r="152" spans="3:45">
      <c r="C152" s="343" t="str">
        <f t="shared" si="2"/>
        <v>DE4GNR_ENG_NGAS_BP_E-46</v>
      </c>
      <c r="D152" s="274" t="s">
        <v>2140</v>
      </c>
      <c r="E152" s="274" t="s">
        <v>2138</v>
      </c>
      <c r="F152" s="274" t="s">
        <v>1628</v>
      </c>
      <c r="G152" s="274">
        <v>23.9</v>
      </c>
      <c r="H152" s="274">
        <v>33.1</v>
      </c>
      <c r="I152" s="274">
        <v>33.1</v>
      </c>
      <c r="J152" s="274">
        <v>33.1</v>
      </c>
      <c r="K152" s="274">
        <v>33.1</v>
      </c>
      <c r="L152" s="274">
        <v>33.1</v>
      </c>
      <c r="M152" s="274">
        <v>33.1</v>
      </c>
      <c r="N152" s="274">
        <v>33.1</v>
      </c>
      <c r="O152" s="274">
        <v>33.1</v>
      </c>
      <c r="P152" s="274">
        <v>33.1</v>
      </c>
      <c r="Q152" s="274">
        <v>33.1</v>
      </c>
      <c r="R152" s="274">
        <v>33.1</v>
      </c>
      <c r="S152" s="274">
        <v>33.1</v>
      </c>
      <c r="T152" s="274">
        <v>33.1</v>
      </c>
      <c r="U152" s="274">
        <v>33.1</v>
      </c>
      <c r="V152" s="274">
        <v>33.1</v>
      </c>
      <c r="W152" s="274">
        <v>33.1</v>
      </c>
      <c r="X152" s="274">
        <v>33.1</v>
      </c>
      <c r="Y152" s="274">
        <v>33.1</v>
      </c>
      <c r="Z152" s="274">
        <v>33.1</v>
      </c>
      <c r="AA152" s="274">
        <v>33.1</v>
      </c>
      <c r="AB152" s="274">
        <v>33.1</v>
      </c>
      <c r="AC152" s="274">
        <v>33.1</v>
      </c>
      <c r="AD152" s="274">
        <v>33.1</v>
      </c>
      <c r="AE152" s="274">
        <v>33.1</v>
      </c>
      <c r="AF152" s="274">
        <v>13.5</v>
      </c>
      <c r="AG152" s="274">
        <v>9.1999999999999993</v>
      </c>
      <c r="AH152" s="274">
        <v>0</v>
      </c>
      <c r="AI152" s="274">
        <v>0</v>
      </c>
      <c r="AJ152" s="274">
        <v>0</v>
      </c>
      <c r="AK152" s="274">
        <v>0</v>
      </c>
      <c r="AL152" s="274">
        <v>0</v>
      </c>
      <c r="AM152" s="274">
        <v>0</v>
      </c>
      <c r="AN152" s="274">
        <v>0</v>
      </c>
      <c r="AO152" s="274">
        <v>0</v>
      </c>
      <c r="AP152" s="274">
        <v>0</v>
      </c>
      <c r="AQ152" s="274">
        <v>0</v>
      </c>
      <c r="AR152" s="274">
        <v>0</v>
      </c>
      <c r="AS152" s="274">
        <v>0</v>
      </c>
    </row>
    <row r="153" spans="3:45">
      <c r="C153" s="343" t="str">
        <f t="shared" si="2"/>
        <v>DE4GNR_GEO_HEAT_EO</v>
      </c>
      <c r="D153" s="274" t="s">
        <v>2140</v>
      </c>
      <c r="E153" s="274" t="s">
        <v>2138</v>
      </c>
      <c r="F153" s="274" t="s">
        <v>1585</v>
      </c>
      <c r="G153" s="274">
        <v>18.95</v>
      </c>
      <c r="H153" s="274">
        <v>30.26</v>
      </c>
      <c r="I153" s="274">
        <v>33.76</v>
      </c>
      <c r="J153" s="274">
        <v>33.76</v>
      </c>
      <c r="K153" s="274">
        <v>39.26</v>
      </c>
      <c r="L153" s="274">
        <v>39.26</v>
      </c>
      <c r="M153" s="274">
        <v>39.26</v>
      </c>
      <c r="N153" s="274">
        <v>39.26</v>
      </c>
      <c r="O153" s="274">
        <v>39.26</v>
      </c>
      <c r="P153" s="274">
        <v>39.26</v>
      </c>
      <c r="Q153" s="274">
        <v>39.26</v>
      </c>
      <c r="R153" s="274">
        <v>39.26</v>
      </c>
      <c r="S153" s="274">
        <v>39.26</v>
      </c>
      <c r="T153" s="274">
        <v>39.26</v>
      </c>
      <c r="U153" s="274">
        <v>39.26</v>
      </c>
      <c r="V153" s="274">
        <v>39.26</v>
      </c>
      <c r="W153" s="274">
        <v>39.26</v>
      </c>
      <c r="X153" s="274">
        <v>39.26</v>
      </c>
      <c r="Y153" s="274">
        <v>39.26</v>
      </c>
      <c r="Z153" s="274">
        <v>39.26</v>
      </c>
      <c r="AA153" s="274">
        <v>39.26</v>
      </c>
      <c r="AB153" s="274">
        <v>36.26</v>
      </c>
      <c r="AC153" s="274">
        <v>36.26</v>
      </c>
      <c r="AD153" s="274">
        <v>32.119999999999997</v>
      </c>
      <c r="AE153" s="274">
        <v>32.119999999999997</v>
      </c>
      <c r="AF153" s="274">
        <v>32.119999999999997</v>
      </c>
      <c r="AG153" s="274">
        <v>20.32</v>
      </c>
      <c r="AH153" s="274">
        <v>9</v>
      </c>
      <c r="AI153" s="274">
        <v>5.5</v>
      </c>
      <c r="AJ153" s="274">
        <v>5.5</v>
      </c>
      <c r="AK153" s="274">
        <v>0</v>
      </c>
      <c r="AL153" s="274">
        <v>0</v>
      </c>
      <c r="AM153" s="274">
        <v>0</v>
      </c>
      <c r="AN153" s="274">
        <v>0</v>
      </c>
      <c r="AO153" s="274">
        <v>0</v>
      </c>
      <c r="AP153" s="274">
        <v>0</v>
      </c>
      <c r="AQ153" s="274">
        <v>0</v>
      </c>
      <c r="AR153" s="274">
        <v>0</v>
      </c>
      <c r="AS153" s="274">
        <v>0</v>
      </c>
    </row>
    <row r="154" spans="3:45">
      <c r="C154" s="343" t="str">
        <f t="shared" si="2"/>
        <v>DE4GNR_GT_FUELOIL_CND_E-32</v>
      </c>
      <c r="D154" s="274" t="s">
        <v>2140</v>
      </c>
      <c r="E154" s="274" t="s">
        <v>2138</v>
      </c>
      <c r="F154" s="274" t="s">
        <v>1574</v>
      </c>
      <c r="G154" s="274">
        <v>422.1</v>
      </c>
      <c r="H154" s="274">
        <v>422.1</v>
      </c>
      <c r="I154" s="274">
        <v>422.1</v>
      </c>
      <c r="J154" s="274">
        <v>422.1</v>
      </c>
      <c r="K154" s="274">
        <v>422.1</v>
      </c>
      <c r="L154" s="274">
        <v>422.1</v>
      </c>
      <c r="M154" s="274">
        <v>422.1</v>
      </c>
      <c r="N154" s="274">
        <v>422.1</v>
      </c>
      <c r="O154" s="274">
        <v>422.1</v>
      </c>
      <c r="P154" s="274">
        <v>422.1</v>
      </c>
      <c r="Q154" s="274">
        <v>422.1</v>
      </c>
      <c r="R154" s="274">
        <v>422.1</v>
      </c>
      <c r="S154" s="274">
        <v>422.1</v>
      </c>
      <c r="T154" s="274">
        <v>422.1</v>
      </c>
      <c r="U154" s="274">
        <v>422.1</v>
      </c>
      <c r="V154" s="274">
        <v>422.1</v>
      </c>
      <c r="W154" s="274">
        <v>274.8</v>
      </c>
      <c r="X154" s="274">
        <v>0</v>
      </c>
      <c r="Y154" s="274">
        <v>0</v>
      </c>
      <c r="Z154" s="274">
        <v>0</v>
      </c>
      <c r="AA154" s="274">
        <v>0</v>
      </c>
      <c r="AB154" s="274">
        <v>0</v>
      </c>
      <c r="AC154" s="274">
        <v>0</v>
      </c>
      <c r="AD154" s="274">
        <v>0</v>
      </c>
      <c r="AE154" s="274">
        <v>0</v>
      </c>
      <c r="AF154" s="274">
        <v>0</v>
      </c>
      <c r="AG154" s="274">
        <v>0</v>
      </c>
      <c r="AH154" s="274">
        <v>0</v>
      </c>
      <c r="AI154" s="274">
        <v>0</v>
      </c>
      <c r="AJ154" s="274">
        <v>0</v>
      </c>
      <c r="AK154" s="274">
        <v>0</v>
      </c>
      <c r="AL154" s="274">
        <v>0</v>
      </c>
      <c r="AM154" s="274">
        <v>0</v>
      </c>
      <c r="AN154" s="274">
        <v>0</v>
      </c>
      <c r="AO154" s="274">
        <v>0</v>
      </c>
      <c r="AP154" s="274">
        <v>0</v>
      </c>
      <c r="AQ154" s="274">
        <v>0</v>
      </c>
      <c r="AR154" s="274">
        <v>0</v>
      </c>
      <c r="AS154" s="274">
        <v>0</v>
      </c>
    </row>
    <row r="155" spans="3:45">
      <c r="C155" s="343" t="str">
        <f t="shared" si="2"/>
        <v>DE4GNR_GT_FUELOIL_CND_E-35</v>
      </c>
      <c r="D155" s="274" t="s">
        <v>2140</v>
      </c>
      <c r="E155" s="274" t="s">
        <v>2138</v>
      </c>
      <c r="F155" s="274" t="s">
        <v>1573</v>
      </c>
      <c r="G155" s="274">
        <v>24</v>
      </c>
      <c r="H155" s="274">
        <v>24</v>
      </c>
      <c r="I155" s="274">
        <v>24</v>
      </c>
      <c r="J155" s="274">
        <v>24</v>
      </c>
      <c r="K155" s="274">
        <v>24</v>
      </c>
      <c r="L155" s="274">
        <v>24</v>
      </c>
      <c r="M155" s="274">
        <v>24</v>
      </c>
      <c r="N155" s="274">
        <v>24</v>
      </c>
      <c r="O155" s="274">
        <v>24</v>
      </c>
      <c r="P155" s="274">
        <v>24</v>
      </c>
      <c r="Q155" s="274">
        <v>24</v>
      </c>
      <c r="R155" s="274">
        <v>24</v>
      </c>
      <c r="S155" s="274">
        <v>24</v>
      </c>
      <c r="T155" s="274">
        <v>24</v>
      </c>
      <c r="U155" s="274">
        <v>24</v>
      </c>
      <c r="V155" s="274">
        <v>24</v>
      </c>
      <c r="W155" s="274">
        <v>24</v>
      </c>
      <c r="X155" s="274">
        <v>24</v>
      </c>
      <c r="Y155" s="274">
        <v>0</v>
      </c>
      <c r="Z155" s="274">
        <v>0</v>
      </c>
      <c r="AA155" s="274">
        <v>0</v>
      </c>
      <c r="AB155" s="274">
        <v>0</v>
      </c>
      <c r="AC155" s="274">
        <v>0</v>
      </c>
      <c r="AD155" s="274">
        <v>0</v>
      </c>
      <c r="AE155" s="274">
        <v>0</v>
      </c>
      <c r="AF155" s="274">
        <v>0</v>
      </c>
      <c r="AG155" s="274">
        <v>0</v>
      </c>
      <c r="AH155" s="274">
        <v>0</v>
      </c>
      <c r="AI155" s="274">
        <v>0</v>
      </c>
      <c r="AJ155" s="274">
        <v>0</v>
      </c>
      <c r="AK155" s="274">
        <v>0</v>
      </c>
      <c r="AL155" s="274">
        <v>0</v>
      </c>
      <c r="AM155" s="274">
        <v>0</v>
      </c>
      <c r="AN155" s="274">
        <v>0</v>
      </c>
      <c r="AO155" s="274">
        <v>0</v>
      </c>
      <c r="AP155" s="274">
        <v>0</v>
      </c>
      <c r="AQ155" s="274">
        <v>0</v>
      </c>
      <c r="AR155" s="274">
        <v>0</v>
      </c>
      <c r="AS155" s="274">
        <v>0</v>
      </c>
    </row>
    <row r="156" spans="3:45">
      <c r="C156" s="343" t="str">
        <f t="shared" si="2"/>
        <v>DE4GNR_GT_NGAS_BP_E-32</v>
      </c>
      <c r="D156" s="274" t="s">
        <v>2140</v>
      </c>
      <c r="E156" s="274" t="s">
        <v>2138</v>
      </c>
      <c r="F156" s="274" t="s">
        <v>1554</v>
      </c>
      <c r="G156" s="274">
        <v>80</v>
      </c>
      <c r="H156" s="274">
        <v>80</v>
      </c>
      <c r="I156" s="274">
        <v>80</v>
      </c>
      <c r="J156" s="274">
        <v>80</v>
      </c>
      <c r="K156" s="274">
        <v>80</v>
      </c>
      <c r="L156" s="274">
        <v>80</v>
      </c>
      <c r="M156" s="274">
        <v>80</v>
      </c>
      <c r="N156" s="274">
        <v>80</v>
      </c>
      <c r="O156" s="274">
        <v>80</v>
      </c>
      <c r="P156" s="274">
        <v>80</v>
      </c>
      <c r="Q156" s="274">
        <v>80</v>
      </c>
      <c r="R156" s="274">
        <v>80</v>
      </c>
      <c r="S156" s="274">
        <v>80</v>
      </c>
      <c r="T156" s="274">
        <v>80</v>
      </c>
      <c r="U156" s="274">
        <v>80</v>
      </c>
      <c r="V156" s="274">
        <v>80</v>
      </c>
      <c r="W156" s="274">
        <v>80</v>
      </c>
      <c r="X156" s="274">
        <v>0</v>
      </c>
      <c r="Y156" s="274">
        <v>0</v>
      </c>
      <c r="Z156" s="274">
        <v>0</v>
      </c>
      <c r="AA156" s="274">
        <v>0</v>
      </c>
      <c r="AB156" s="274">
        <v>0</v>
      </c>
      <c r="AC156" s="274">
        <v>0</v>
      </c>
      <c r="AD156" s="274">
        <v>0</v>
      </c>
      <c r="AE156" s="274">
        <v>0</v>
      </c>
      <c r="AF156" s="274">
        <v>0</v>
      </c>
      <c r="AG156" s="274">
        <v>0</v>
      </c>
      <c r="AH156" s="274">
        <v>0</v>
      </c>
      <c r="AI156" s="274">
        <v>0</v>
      </c>
      <c r="AJ156" s="274">
        <v>0</v>
      </c>
      <c r="AK156" s="274">
        <v>0</v>
      </c>
      <c r="AL156" s="274">
        <v>0</v>
      </c>
      <c r="AM156" s="274">
        <v>0</v>
      </c>
      <c r="AN156" s="274">
        <v>0</v>
      </c>
      <c r="AO156" s="274">
        <v>0</v>
      </c>
      <c r="AP156" s="274">
        <v>0</v>
      </c>
      <c r="AQ156" s="274">
        <v>0</v>
      </c>
      <c r="AR156" s="274">
        <v>0</v>
      </c>
      <c r="AS156" s="274">
        <v>0</v>
      </c>
    </row>
    <row r="157" spans="3:45">
      <c r="C157" s="343" t="str">
        <f t="shared" si="2"/>
        <v>DE4GNR_GT_NGAS_BP_E-37</v>
      </c>
      <c r="D157" s="274" t="s">
        <v>2140</v>
      </c>
      <c r="E157" s="274" t="s">
        <v>2138</v>
      </c>
      <c r="F157" s="274" t="s">
        <v>1551</v>
      </c>
      <c r="G157" s="274">
        <v>184.7</v>
      </c>
      <c r="H157" s="274">
        <v>184.7</v>
      </c>
      <c r="I157" s="274">
        <v>199.8</v>
      </c>
      <c r="J157" s="274">
        <v>199.8</v>
      </c>
      <c r="K157" s="274">
        <v>199.8</v>
      </c>
      <c r="L157" s="274">
        <v>199.8</v>
      </c>
      <c r="M157" s="274">
        <v>152.80000000000001</v>
      </c>
      <c r="N157" s="274">
        <v>144.4</v>
      </c>
      <c r="O157" s="274">
        <v>139.30000000000001</v>
      </c>
      <c r="P157" s="274">
        <v>134.19999999999999</v>
      </c>
      <c r="Q157" s="274">
        <v>134.19999999999999</v>
      </c>
      <c r="R157" s="274">
        <v>69.2</v>
      </c>
      <c r="S157" s="274">
        <v>55.8</v>
      </c>
      <c r="T157" s="274">
        <v>45.8</v>
      </c>
      <c r="U157" s="274">
        <v>45.8</v>
      </c>
      <c r="V157" s="274">
        <v>45.8</v>
      </c>
      <c r="W157" s="274">
        <v>45.8</v>
      </c>
      <c r="X157" s="274">
        <v>45.8</v>
      </c>
      <c r="Y157" s="274">
        <v>15.1</v>
      </c>
      <c r="Z157" s="274">
        <v>15.1</v>
      </c>
      <c r="AA157" s="274">
        <v>15.1</v>
      </c>
      <c r="AB157" s="274">
        <v>15.1</v>
      </c>
      <c r="AC157" s="274">
        <v>15.1</v>
      </c>
      <c r="AD157" s="274">
        <v>15.1</v>
      </c>
      <c r="AE157" s="274">
        <v>15.1</v>
      </c>
      <c r="AF157" s="274">
        <v>15.1</v>
      </c>
      <c r="AG157" s="274">
        <v>15.1</v>
      </c>
      <c r="AH157" s="274">
        <v>15.1</v>
      </c>
      <c r="AI157" s="274">
        <v>0</v>
      </c>
      <c r="AJ157" s="274">
        <v>0</v>
      </c>
      <c r="AK157" s="274">
        <v>0</v>
      </c>
      <c r="AL157" s="274">
        <v>0</v>
      </c>
      <c r="AM157" s="274">
        <v>0</v>
      </c>
      <c r="AN157" s="274">
        <v>0</v>
      </c>
      <c r="AO157" s="274">
        <v>0</v>
      </c>
      <c r="AP157" s="274">
        <v>0</v>
      </c>
      <c r="AQ157" s="274">
        <v>0</v>
      </c>
      <c r="AR157" s="274">
        <v>0</v>
      </c>
      <c r="AS157" s="274">
        <v>0</v>
      </c>
    </row>
    <row r="158" spans="3:45">
      <c r="C158" s="343" t="str">
        <f t="shared" si="2"/>
        <v>DE4GNR_GT_NGAS_CND_E-31</v>
      </c>
      <c r="D158" s="274" t="s">
        <v>2140</v>
      </c>
      <c r="E158" s="274" t="s">
        <v>2138</v>
      </c>
      <c r="F158" s="274" t="s">
        <v>1535</v>
      </c>
      <c r="G158" s="274">
        <v>323</v>
      </c>
      <c r="H158" s="274">
        <v>323</v>
      </c>
      <c r="I158" s="274">
        <v>323</v>
      </c>
      <c r="J158" s="274">
        <v>323</v>
      </c>
      <c r="K158" s="274">
        <v>323</v>
      </c>
      <c r="L158" s="274">
        <v>323</v>
      </c>
      <c r="M158" s="274">
        <v>323</v>
      </c>
      <c r="N158" s="274">
        <v>323</v>
      </c>
      <c r="O158" s="274">
        <v>323</v>
      </c>
      <c r="P158" s="274">
        <v>323</v>
      </c>
      <c r="Q158" s="274">
        <v>323</v>
      </c>
      <c r="R158" s="274">
        <v>323</v>
      </c>
      <c r="S158" s="274">
        <v>323</v>
      </c>
      <c r="T158" s="274">
        <v>323</v>
      </c>
      <c r="U158" s="274">
        <v>323</v>
      </c>
      <c r="V158" s="274">
        <v>323</v>
      </c>
      <c r="W158" s="274">
        <v>161</v>
      </c>
      <c r="X158" s="274">
        <v>0</v>
      </c>
      <c r="Y158" s="274">
        <v>0</v>
      </c>
      <c r="Z158" s="274">
        <v>0</v>
      </c>
      <c r="AA158" s="274">
        <v>0</v>
      </c>
      <c r="AB158" s="274">
        <v>0</v>
      </c>
      <c r="AC158" s="274">
        <v>0</v>
      </c>
      <c r="AD158" s="274">
        <v>0</v>
      </c>
      <c r="AE158" s="274">
        <v>0</v>
      </c>
      <c r="AF158" s="274">
        <v>0</v>
      </c>
      <c r="AG158" s="274">
        <v>0</v>
      </c>
      <c r="AH158" s="274">
        <v>0</v>
      </c>
      <c r="AI158" s="274">
        <v>0</v>
      </c>
      <c r="AJ158" s="274">
        <v>0</v>
      </c>
      <c r="AK158" s="274">
        <v>0</v>
      </c>
      <c r="AL158" s="274">
        <v>0</v>
      </c>
      <c r="AM158" s="274">
        <v>0</v>
      </c>
      <c r="AN158" s="274">
        <v>0</v>
      </c>
      <c r="AO158" s="274">
        <v>0</v>
      </c>
      <c r="AP158" s="274">
        <v>0</v>
      </c>
      <c r="AQ158" s="274">
        <v>0</v>
      </c>
      <c r="AR158" s="274">
        <v>0</v>
      </c>
      <c r="AS158" s="274">
        <v>0</v>
      </c>
    </row>
    <row r="159" spans="3:45">
      <c r="C159" s="343" t="str">
        <f t="shared" si="2"/>
        <v>DE4GNR_PV_SUN</v>
      </c>
      <c r="D159" s="274" t="s">
        <v>2140</v>
      </c>
      <c r="E159" s="274" t="s">
        <v>2138</v>
      </c>
      <c r="F159" s="274" t="s">
        <v>1395</v>
      </c>
      <c r="G159" s="274">
        <v>15975.77</v>
      </c>
      <c r="H159" s="274">
        <v>17406.29</v>
      </c>
      <c r="I159" s="274">
        <v>18180.63</v>
      </c>
      <c r="J159" s="274">
        <v>18708.419999999998</v>
      </c>
      <c r="K159" s="274">
        <v>19097.77</v>
      </c>
      <c r="L159" s="274">
        <v>19822.75</v>
      </c>
      <c r="M159" s="274">
        <v>19830.02</v>
      </c>
      <c r="N159" s="274">
        <v>19830.009999999998</v>
      </c>
      <c r="O159" s="274">
        <v>19830.009999999998</v>
      </c>
      <c r="P159" s="274">
        <v>19829.740000000002</v>
      </c>
      <c r="Q159" s="274">
        <v>19829.54</v>
      </c>
      <c r="R159" s="274">
        <v>19829.169999999998</v>
      </c>
      <c r="S159" s="274">
        <v>19828.68</v>
      </c>
      <c r="T159" s="274">
        <v>19828.28</v>
      </c>
      <c r="U159" s="274">
        <v>19828.02</v>
      </c>
      <c r="V159" s="274">
        <v>19826.689999999999</v>
      </c>
      <c r="W159" s="274">
        <v>19824.13</v>
      </c>
      <c r="X159" s="274">
        <v>19822.2</v>
      </c>
      <c r="Y159" s="274">
        <v>19818.61</v>
      </c>
      <c r="Z159" s="274">
        <v>19792.89</v>
      </c>
      <c r="AA159" s="274">
        <v>19720.53</v>
      </c>
      <c r="AB159" s="274">
        <v>19636.78</v>
      </c>
      <c r="AC159" s="274">
        <v>19520.79</v>
      </c>
      <c r="AD159" s="274">
        <v>19043.57</v>
      </c>
      <c r="AE159" s="274">
        <v>18398.78</v>
      </c>
      <c r="AF159" s="274">
        <v>17846.509999999998</v>
      </c>
      <c r="AG159" s="274">
        <v>17027.21</v>
      </c>
      <c r="AH159" s="274">
        <v>15775.92</v>
      </c>
      <c r="AI159" s="274">
        <v>13203.65</v>
      </c>
      <c r="AJ159" s="274">
        <v>9344.42</v>
      </c>
      <c r="AK159" s="274">
        <v>6200.44</v>
      </c>
      <c r="AL159" s="274">
        <v>3854.26</v>
      </c>
      <c r="AM159" s="274">
        <v>2423.7399999999998</v>
      </c>
      <c r="AN159" s="274">
        <v>1649.4</v>
      </c>
      <c r="AO159" s="274">
        <v>1121.6099999999999</v>
      </c>
      <c r="AP159" s="274">
        <v>732.26</v>
      </c>
      <c r="AQ159" s="274">
        <v>7.27</v>
      </c>
      <c r="AR159" s="274">
        <v>0</v>
      </c>
      <c r="AS159" s="274">
        <v>0</v>
      </c>
    </row>
    <row r="160" spans="3:45" ht="15" customHeight="1">
      <c r="C160" s="343" t="str">
        <f t="shared" si="2"/>
        <v>DE4GNR_RES_WTR_NOPMP</v>
      </c>
      <c r="D160" s="274" t="s">
        <v>2140</v>
      </c>
      <c r="E160" s="274" t="s">
        <v>2138</v>
      </c>
      <c r="F160" s="274" t="s">
        <v>1372</v>
      </c>
      <c r="G160" s="274">
        <v>124</v>
      </c>
      <c r="H160" s="274">
        <v>124</v>
      </c>
      <c r="I160" s="274">
        <v>124</v>
      </c>
      <c r="J160" s="274">
        <v>124</v>
      </c>
      <c r="K160" s="274">
        <v>124</v>
      </c>
      <c r="L160" s="274">
        <v>124</v>
      </c>
      <c r="M160" s="274">
        <v>124</v>
      </c>
      <c r="N160" s="274">
        <v>124</v>
      </c>
      <c r="O160" s="274">
        <v>124</v>
      </c>
      <c r="P160" s="274">
        <v>124</v>
      </c>
      <c r="Q160" s="274">
        <v>124</v>
      </c>
      <c r="R160" s="274">
        <v>124</v>
      </c>
      <c r="S160" s="274">
        <v>124</v>
      </c>
      <c r="T160" s="274">
        <v>124</v>
      </c>
      <c r="U160" s="274">
        <v>124</v>
      </c>
      <c r="V160" s="274">
        <v>124</v>
      </c>
      <c r="W160" s="274">
        <v>124</v>
      </c>
      <c r="X160" s="274">
        <v>124</v>
      </c>
      <c r="Y160" s="274">
        <v>124</v>
      </c>
      <c r="Z160" s="274">
        <v>124</v>
      </c>
      <c r="AA160" s="274">
        <v>124</v>
      </c>
      <c r="AB160" s="274">
        <v>124</v>
      </c>
      <c r="AC160" s="274">
        <v>124</v>
      </c>
      <c r="AD160" s="274">
        <v>124</v>
      </c>
      <c r="AE160" s="274">
        <v>124</v>
      </c>
      <c r="AF160" s="274">
        <v>124</v>
      </c>
      <c r="AG160" s="274">
        <v>124</v>
      </c>
      <c r="AH160" s="274">
        <v>124</v>
      </c>
      <c r="AI160" s="274">
        <v>124</v>
      </c>
      <c r="AJ160" s="274">
        <v>124</v>
      </c>
      <c r="AK160" s="274">
        <v>124</v>
      </c>
      <c r="AL160" s="274">
        <v>124</v>
      </c>
      <c r="AM160" s="274">
        <v>124</v>
      </c>
      <c r="AN160" s="274">
        <v>124</v>
      </c>
      <c r="AO160" s="274">
        <v>124</v>
      </c>
      <c r="AP160" s="274">
        <v>124</v>
      </c>
      <c r="AQ160" s="274">
        <v>124</v>
      </c>
      <c r="AR160" s="274">
        <v>124</v>
      </c>
      <c r="AS160" s="274">
        <v>124</v>
      </c>
    </row>
    <row r="161" spans="2:45" ht="15" customHeight="1">
      <c r="B161" s="274" t="s">
        <v>2161</v>
      </c>
      <c r="C161" s="343" t="str">
        <f t="shared" si="2"/>
        <v>DE4GNR_ROR_WTR</v>
      </c>
      <c r="D161" s="274" t="s">
        <v>2140</v>
      </c>
      <c r="E161" s="274" t="s">
        <v>2138</v>
      </c>
      <c r="F161" s="274" t="s">
        <v>1355</v>
      </c>
      <c r="G161" s="274">
        <v>7927.13</v>
      </c>
      <c r="H161" s="274">
        <v>7927.13</v>
      </c>
      <c r="I161" s="274">
        <v>7927.13</v>
      </c>
      <c r="J161" s="274">
        <v>7927.13</v>
      </c>
      <c r="K161" s="274">
        <v>7927.13</v>
      </c>
      <c r="L161" s="274">
        <v>7927.13</v>
      </c>
      <c r="M161" s="274">
        <v>7927.13</v>
      </c>
      <c r="N161" s="274">
        <v>7927.13</v>
      </c>
      <c r="O161" s="274">
        <v>7927.13</v>
      </c>
      <c r="P161" s="274">
        <v>7927.13</v>
      </c>
      <c r="Q161" s="274">
        <v>7927.13</v>
      </c>
      <c r="R161" s="274">
        <v>7927.13</v>
      </c>
      <c r="S161" s="274">
        <v>7927.13</v>
      </c>
      <c r="T161" s="274">
        <v>7927.13</v>
      </c>
      <c r="U161" s="274">
        <v>7927.13</v>
      </c>
      <c r="V161" s="274">
        <v>7927.13</v>
      </c>
      <c r="W161" s="274">
        <v>7927.13</v>
      </c>
      <c r="X161" s="274">
        <v>7927.13</v>
      </c>
      <c r="Y161" s="274">
        <v>7927.13</v>
      </c>
      <c r="Z161" s="274">
        <v>7927.13</v>
      </c>
      <c r="AA161" s="274">
        <v>7927.13</v>
      </c>
      <c r="AB161" s="274">
        <v>7927.13</v>
      </c>
      <c r="AC161" s="274">
        <v>7927.13</v>
      </c>
      <c r="AD161" s="274">
        <v>7927.13</v>
      </c>
      <c r="AE161" s="274">
        <v>7927.13</v>
      </c>
      <c r="AF161" s="274">
        <v>7927.13</v>
      </c>
      <c r="AG161" s="274">
        <v>7927.13</v>
      </c>
      <c r="AH161" s="274">
        <v>7927.13</v>
      </c>
      <c r="AI161" s="274">
        <v>7927.13</v>
      </c>
      <c r="AJ161" s="274">
        <v>7927.13</v>
      </c>
      <c r="AK161" s="274">
        <v>7927.13</v>
      </c>
      <c r="AL161" s="274">
        <v>7927.13</v>
      </c>
      <c r="AM161" s="274">
        <v>7927.13</v>
      </c>
      <c r="AN161" s="274">
        <v>7927.13</v>
      </c>
      <c r="AO161" s="274">
        <v>7927.13</v>
      </c>
      <c r="AP161" s="274">
        <v>7927.13</v>
      </c>
      <c r="AQ161" s="274">
        <v>7927.13</v>
      </c>
      <c r="AR161" s="274">
        <v>7927.13</v>
      </c>
      <c r="AS161" s="274">
        <v>7927.13</v>
      </c>
    </row>
    <row r="162" spans="2:45" ht="15" customHeight="1">
      <c r="C162" s="343" t="str">
        <f t="shared" si="2"/>
        <v>DE4GNR_ST_BGAS_BP_E-38</v>
      </c>
      <c r="D162" s="274" t="s">
        <v>2140</v>
      </c>
      <c r="E162" s="274" t="s">
        <v>2138</v>
      </c>
      <c r="F162" s="274" t="s">
        <v>1333</v>
      </c>
      <c r="G162" s="274">
        <v>242</v>
      </c>
      <c r="H162" s="274">
        <v>242</v>
      </c>
      <c r="I162" s="274">
        <v>242</v>
      </c>
      <c r="J162" s="274">
        <v>242</v>
      </c>
      <c r="K162" s="274">
        <v>242</v>
      </c>
      <c r="L162" s="274">
        <v>242</v>
      </c>
      <c r="M162" s="274">
        <v>242</v>
      </c>
      <c r="N162" s="274">
        <v>242</v>
      </c>
      <c r="O162" s="274">
        <v>242</v>
      </c>
      <c r="P162" s="274">
        <v>242</v>
      </c>
      <c r="Q162" s="274">
        <v>242</v>
      </c>
      <c r="R162" s="274">
        <v>226.4</v>
      </c>
      <c r="S162" s="274">
        <v>226.4</v>
      </c>
      <c r="T162" s="274">
        <v>226.4</v>
      </c>
      <c r="U162" s="274">
        <v>186.4</v>
      </c>
      <c r="V162" s="274">
        <v>178.4</v>
      </c>
      <c r="W162" s="274">
        <v>178.4</v>
      </c>
      <c r="X162" s="274">
        <v>145.69999999999999</v>
      </c>
      <c r="Y162" s="274">
        <v>106.2</v>
      </c>
      <c r="Z162" s="274">
        <v>105.1</v>
      </c>
      <c r="AA162" s="274">
        <v>98.4</v>
      </c>
      <c r="AB162" s="274">
        <v>83.3</v>
      </c>
      <c r="AC162" s="274">
        <v>83.3</v>
      </c>
      <c r="AD162" s="274">
        <v>83.3</v>
      </c>
      <c r="AE162" s="274">
        <v>4.5</v>
      </c>
      <c r="AF162" s="274">
        <v>4.5</v>
      </c>
      <c r="AG162" s="274">
        <v>0</v>
      </c>
      <c r="AH162" s="274">
        <v>0</v>
      </c>
      <c r="AI162" s="274">
        <v>0</v>
      </c>
      <c r="AJ162" s="274">
        <v>0</v>
      </c>
      <c r="AK162" s="274">
        <v>0</v>
      </c>
      <c r="AL162" s="274">
        <v>0</v>
      </c>
      <c r="AM162" s="274">
        <v>0</v>
      </c>
      <c r="AN162" s="274">
        <v>0</v>
      </c>
      <c r="AO162" s="274">
        <v>0</v>
      </c>
      <c r="AP162" s="274">
        <v>0</v>
      </c>
      <c r="AQ162" s="274">
        <v>0</v>
      </c>
      <c r="AR162" s="274">
        <v>0</v>
      </c>
      <c r="AS162" s="274">
        <v>0</v>
      </c>
    </row>
    <row r="163" spans="2:45" ht="15" customHeight="1">
      <c r="C163" s="343" t="str">
        <f t="shared" si="2"/>
        <v>DE4GNR_ST_BGAS_CND_E-38</v>
      </c>
      <c r="D163" s="274" t="s">
        <v>2140</v>
      </c>
      <c r="E163" s="274" t="s">
        <v>2138</v>
      </c>
      <c r="F163" s="274" t="s">
        <v>1330</v>
      </c>
      <c r="G163" s="274">
        <v>40.299999999999997</v>
      </c>
      <c r="H163" s="274">
        <v>40.299999999999997</v>
      </c>
      <c r="I163" s="274">
        <v>40.299999999999997</v>
      </c>
      <c r="J163" s="274">
        <v>40.299999999999997</v>
      </c>
      <c r="K163" s="274">
        <v>40.299999999999997</v>
      </c>
      <c r="L163" s="274">
        <v>40.299999999999997</v>
      </c>
      <c r="M163" s="274">
        <v>40.299999999999997</v>
      </c>
      <c r="N163" s="274">
        <v>40.299999999999997</v>
      </c>
      <c r="O163" s="274">
        <v>40.299999999999997</v>
      </c>
      <c r="P163" s="274">
        <v>40.299999999999997</v>
      </c>
      <c r="Q163" s="274">
        <v>40.299999999999997</v>
      </c>
      <c r="R163" s="274">
        <v>40.299999999999997</v>
      </c>
      <c r="S163" s="274">
        <v>40.299999999999997</v>
      </c>
      <c r="T163" s="274">
        <v>30.5</v>
      </c>
      <c r="U163" s="274">
        <v>30.5</v>
      </c>
      <c r="V163" s="274">
        <v>30.5</v>
      </c>
      <c r="W163" s="274">
        <v>30.5</v>
      </c>
      <c r="X163" s="274">
        <v>0</v>
      </c>
      <c r="Y163" s="274">
        <v>0</v>
      </c>
      <c r="Z163" s="274">
        <v>0</v>
      </c>
      <c r="AA163" s="274">
        <v>0</v>
      </c>
      <c r="AB163" s="274">
        <v>0</v>
      </c>
      <c r="AC163" s="274">
        <v>0</v>
      </c>
      <c r="AD163" s="274">
        <v>0</v>
      </c>
      <c r="AE163" s="274">
        <v>0</v>
      </c>
      <c r="AF163" s="274">
        <v>0</v>
      </c>
      <c r="AG163" s="274">
        <v>0</v>
      </c>
      <c r="AH163" s="274">
        <v>0</v>
      </c>
      <c r="AI163" s="274">
        <v>0</v>
      </c>
      <c r="AJ163" s="274">
        <v>0</v>
      </c>
      <c r="AK163" s="274">
        <v>0</v>
      </c>
      <c r="AL163" s="274">
        <v>0</v>
      </c>
      <c r="AM163" s="274">
        <v>0</v>
      </c>
      <c r="AN163" s="274">
        <v>0</v>
      </c>
      <c r="AO163" s="274">
        <v>0</v>
      </c>
      <c r="AP163" s="274">
        <v>0</v>
      </c>
      <c r="AQ163" s="274">
        <v>0</v>
      </c>
      <c r="AR163" s="274">
        <v>0</v>
      </c>
      <c r="AS163" s="274">
        <v>0</v>
      </c>
    </row>
    <row r="164" spans="2:45" ht="15" customHeight="1">
      <c r="C164" s="343" t="str">
        <f t="shared" si="2"/>
        <v>DE4GNR_ST_COAL_BP_E-40</v>
      </c>
      <c r="D164" s="274" t="s">
        <v>2140</v>
      </c>
      <c r="E164" s="274" t="s">
        <v>2138</v>
      </c>
      <c r="F164" s="274" t="s">
        <v>1312</v>
      </c>
      <c r="G164" s="274">
        <v>347.8</v>
      </c>
      <c r="H164" s="274">
        <v>347.8</v>
      </c>
      <c r="I164" s="274">
        <v>347.8</v>
      </c>
      <c r="J164" s="274">
        <v>347.8</v>
      </c>
      <c r="K164" s="274">
        <v>347.8</v>
      </c>
      <c r="L164" s="274">
        <v>347.8</v>
      </c>
      <c r="M164" s="274">
        <v>347.8</v>
      </c>
      <c r="N164" s="274">
        <v>327.10000000000002</v>
      </c>
      <c r="O164" s="274">
        <v>327.10000000000002</v>
      </c>
      <c r="P164" s="274">
        <v>309.7</v>
      </c>
      <c r="Q164" s="274">
        <v>309.7</v>
      </c>
      <c r="R164" s="274">
        <v>264.7</v>
      </c>
      <c r="S164" s="274">
        <v>264.7</v>
      </c>
      <c r="T164" s="274">
        <v>219.7</v>
      </c>
      <c r="U164" s="274">
        <v>219.7</v>
      </c>
      <c r="V164" s="274">
        <v>219.7</v>
      </c>
      <c r="W164" s="274">
        <v>219.7</v>
      </c>
      <c r="X164" s="274">
        <v>169.7</v>
      </c>
      <c r="Y164" s="274">
        <v>144.9</v>
      </c>
      <c r="Z164" s="274">
        <v>64</v>
      </c>
      <c r="AA164" s="274">
        <v>64</v>
      </c>
      <c r="AB164" s="274">
        <v>64</v>
      </c>
      <c r="AC164" s="274">
        <v>64</v>
      </c>
      <c r="AD164" s="274">
        <v>64</v>
      </c>
      <c r="AE164" s="274">
        <v>64</v>
      </c>
      <c r="AF164" s="274">
        <v>50.6</v>
      </c>
      <c r="AG164" s="274">
        <v>50.6</v>
      </c>
      <c r="AH164" s="274">
        <v>50.6</v>
      </c>
      <c r="AI164" s="274">
        <v>50.6</v>
      </c>
      <c r="AJ164" s="274">
        <v>50.6</v>
      </c>
      <c r="AK164" s="274">
        <v>50.6</v>
      </c>
      <c r="AL164" s="274">
        <v>50.6</v>
      </c>
      <c r="AM164" s="274">
        <v>50.6</v>
      </c>
      <c r="AN164" s="274">
        <v>50.6</v>
      </c>
      <c r="AO164" s="274">
        <v>50.6</v>
      </c>
      <c r="AP164" s="274">
        <v>50.6</v>
      </c>
      <c r="AQ164" s="274">
        <v>50.6</v>
      </c>
      <c r="AR164" s="274">
        <v>50.6</v>
      </c>
      <c r="AS164" s="274">
        <v>0</v>
      </c>
    </row>
    <row r="165" spans="2:45" ht="15" customHeight="1">
      <c r="C165" s="343" t="str">
        <f t="shared" si="2"/>
        <v>DE4GNR_ST_COAL_CND_E-38</v>
      </c>
      <c r="D165" s="274" t="s">
        <v>2140</v>
      </c>
      <c r="E165" s="274" t="s">
        <v>2138</v>
      </c>
      <c r="F165" s="274" t="s">
        <v>1304</v>
      </c>
      <c r="G165" s="274">
        <v>726</v>
      </c>
      <c r="H165" s="274">
        <v>726</v>
      </c>
      <c r="I165" s="274">
        <v>726</v>
      </c>
      <c r="J165" s="274">
        <v>726</v>
      </c>
      <c r="K165" s="274">
        <v>726</v>
      </c>
      <c r="L165" s="274">
        <v>726</v>
      </c>
      <c r="M165" s="274">
        <v>726</v>
      </c>
      <c r="N165" s="274">
        <v>726</v>
      </c>
      <c r="O165" s="274">
        <v>726</v>
      </c>
      <c r="P165" s="274">
        <v>726</v>
      </c>
      <c r="Q165" s="274">
        <v>726</v>
      </c>
      <c r="R165" s="274">
        <v>726</v>
      </c>
      <c r="S165" s="274">
        <v>0</v>
      </c>
      <c r="T165" s="274">
        <v>0</v>
      </c>
      <c r="U165" s="274">
        <v>0</v>
      </c>
      <c r="V165" s="274">
        <v>0</v>
      </c>
      <c r="W165" s="274">
        <v>0</v>
      </c>
      <c r="X165" s="274">
        <v>0</v>
      </c>
      <c r="Y165" s="274">
        <v>0</v>
      </c>
      <c r="Z165" s="274">
        <v>0</v>
      </c>
      <c r="AA165" s="274">
        <v>0</v>
      </c>
      <c r="AB165" s="274">
        <v>0</v>
      </c>
      <c r="AC165" s="274">
        <v>0</v>
      </c>
      <c r="AD165" s="274">
        <v>0</v>
      </c>
      <c r="AE165" s="274">
        <v>0</v>
      </c>
      <c r="AF165" s="274">
        <v>0</v>
      </c>
      <c r="AG165" s="274">
        <v>0</v>
      </c>
      <c r="AH165" s="274">
        <v>0</v>
      </c>
      <c r="AI165" s="274">
        <v>0</v>
      </c>
      <c r="AJ165" s="274">
        <v>0</v>
      </c>
      <c r="AK165" s="274">
        <v>0</v>
      </c>
      <c r="AL165" s="274">
        <v>0</v>
      </c>
      <c r="AM165" s="274">
        <v>0</v>
      </c>
      <c r="AN165" s="274">
        <v>0</v>
      </c>
      <c r="AO165" s="274">
        <v>0</v>
      </c>
      <c r="AP165" s="274">
        <v>0</v>
      </c>
      <c r="AQ165" s="274">
        <v>0</v>
      </c>
      <c r="AR165" s="274">
        <v>0</v>
      </c>
      <c r="AS165" s="274">
        <v>0</v>
      </c>
    </row>
    <row r="166" spans="2:45" ht="15" customHeight="1">
      <c r="C166" s="343" t="str">
        <f t="shared" si="2"/>
        <v>DE4GNR_ST_COAL_CND_E-45</v>
      </c>
      <c r="D166" s="274" t="s">
        <v>2140</v>
      </c>
      <c r="E166" s="274" t="s">
        <v>2138</v>
      </c>
      <c r="F166" s="274" t="s">
        <v>1301</v>
      </c>
      <c r="G166" s="274">
        <v>777</v>
      </c>
      <c r="H166" s="274">
        <v>777</v>
      </c>
      <c r="I166" s="274">
        <v>777</v>
      </c>
      <c r="J166" s="274">
        <v>777</v>
      </c>
      <c r="K166" s="274">
        <v>777</v>
      </c>
      <c r="L166" s="274">
        <v>777</v>
      </c>
      <c r="M166" s="274">
        <v>777</v>
      </c>
      <c r="N166" s="274">
        <v>777</v>
      </c>
      <c r="O166" s="274">
        <v>777</v>
      </c>
      <c r="P166" s="274">
        <v>777</v>
      </c>
      <c r="Q166" s="274">
        <v>777</v>
      </c>
      <c r="R166" s="274">
        <v>777</v>
      </c>
      <c r="S166" s="274">
        <v>777</v>
      </c>
      <c r="T166" s="274">
        <v>777</v>
      </c>
      <c r="U166" s="274">
        <v>777</v>
      </c>
      <c r="V166" s="274">
        <v>777</v>
      </c>
      <c r="W166" s="274">
        <v>777</v>
      </c>
      <c r="X166" s="274">
        <v>283</v>
      </c>
      <c r="Y166" s="274">
        <v>283</v>
      </c>
      <c r="Z166" s="274">
        <v>283</v>
      </c>
      <c r="AA166" s="274">
        <v>283</v>
      </c>
      <c r="AB166" s="274">
        <v>283</v>
      </c>
      <c r="AC166" s="274">
        <v>283</v>
      </c>
      <c r="AD166" s="274">
        <v>283</v>
      </c>
      <c r="AE166" s="274">
        <v>283</v>
      </c>
      <c r="AF166" s="274">
        <v>283</v>
      </c>
      <c r="AG166" s="274">
        <v>283</v>
      </c>
      <c r="AH166" s="274">
        <v>283</v>
      </c>
      <c r="AI166" s="274">
        <v>283</v>
      </c>
      <c r="AJ166" s="274">
        <v>283</v>
      </c>
      <c r="AK166" s="274">
        <v>0</v>
      </c>
      <c r="AL166" s="274">
        <v>0</v>
      </c>
      <c r="AM166" s="274">
        <v>0</v>
      </c>
      <c r="AN166" s="274">
        <v>0</v>
      </c>
      <c r="AO166" s="274">
        <v>0</v>
      </c>
      <c r="AP166" s="274">
        <v>0</v>
      </c>
      <c r="AQ166" s="274">
        <v>0</v>
      </c>
      <c r="AR166" s="274">
        <v>0</v>
      </c>
      <c r="AS166" s="274">
        <v>0</v>
      </c>
    </row>
    <row r="167" spans="2:45" ht="15" customHeight="1">
      <c r="C167" s="343" t="str">
        <f t="shared" si="2"/>
        <v>DE4GNR_ST_COAL_EXT_E-37</v>
      </c>
      <c r="D167" s="274" t="s">
        <v>2140</v>
      </c>
      <c r="E167" s="274" t="s">
        <v>2138</v>
      </c>
      <c r="F167" s="274" t="s">
        <v>1293</v>
      </c>
      <c r="G167" s="274">
        <v>1664.6</v>
      </c>
      <c r="H167" s="274">
        <v>1664.6</v>
      </c>
      <c r="I167" s="274">
        <v>1664.6</v>
      </c>
      <c r="J167" s="274">
        <v>1664.6</v>
      </c>
      <c r="K167" s="274">
        <v>1664.6</v>
      </c>
      <c r="L167" s="274">
        <v>1009</v>
      </c>
      <c r="M167" s="274">
        <v>1009</v>
      </c>
      <c r="N167" s="274">
        <v>1009</v>
      </c>
      <c r="O167" s="274">
        <v>1009</v>
      </c>
      <c r="P167" s="274">
        <v>1009</v>
      </c>
      <c r="Q167" s="274">
        <v>1009</v>
      </c>
      <c r="R167" s="274">
        <v>405</v>
      </c>
      <c r="S167" s="274">
        <v>405</v>
      </c>
      <c r="T167" s="274">
        <v>405</v>
      </c>
      <c r="U167" s="274">
        <v>405</v>
      </c>
      <c r="V167" s="274">
        <v>405</v>
      </c>
      <c r="W167" s="274">
        <v>405</v>
      </c>
      <c r="X167" s="274">
        <v>202.5</v>
      </c>
      <c r="Y167" s="274">
        <v>0</v>
      </c>
      <c r="Z167" s="274">
        <v>0</v>
      </c>
      <c r="AA167" s="274">
        <v>0</v>
      </c>
      <c r="AB167" s="274">
        <v>0</v>
      </c>
      <c r="AC167" s="274">
        <v>0</v>
      </c>
      <c r="AD167" s="274">
        <v>0</v>
      </c>
      <c r="AE167" s="274">
        <v>0</v>
      </c>
      <c r="AF167" s="274">
        <v>0</v>
      </c>
      <c r="AG167" s="274">
        <v>0</v>
      </c>
      <c r="AH167" s="274">
        <v>0</v>
      </c>
      <c r="AI167" s="274">
        <v>0</v>
      </c>
      <c r="AJ167" s="274">
        <v>0</v>
      </c>
      <c r="AK167" s="274">
        <v>0</v>
      </c>
      <c r="AL167" s="274">
        <v>0</v>
      </c>
      <c r="AM167" s="274">
        <v>0</v>
      </c>
      <c r="AN167" s="274">
        <v>0</v>
      </c>
      <c r="AO167" s="274">
        <v>0</v>
      </c>
      <c r="AP167" s="274">
        <v>0</v>
      </c>
      <c r="AQ167" s="274">
        <v>0</v>
      </c>
      <c r="AR167" s="274">
        <v>0</v>
      </c>
      <c r="AS167" s="274">
        <v>0</v>
      </c>
    </row>
    <row r="168" spans="2:45" ht="15" customHeight="1">
      <c r="C168" s="343" t="str">
        <f t="shared" si="2"/>
        <v>DE4GNR_ST_COAL_EXT_E-44</v>
      </c>
      <c r="D168" s="274" t="s">
        <v>2140</v>
      </c>
      <c r="E168" s="274" t="s">
        <v>2138</v>
      </c>
      <c r="F168" s="274" t="s">
        <v>1286</v>
      </c>
      <c r="G168" s="274">
        <v>3875.7</v>
      </c>
      <c r="H168" s="274">
        <v>3875.7</v>
      </c>
      <c r="I168" s="274">
        <v>4709.7</v>
      </c>
      <c r="J168" s="274">
        <v>5552.7</v>
      </c>
      <c r="K168" s="274">
        <v>5552.7</v>
      </c>
      <c r="L168" s="274">
        <v>5552.7</v>
      </c>
      <c r="M168" s="274">
        <v>5552.7</v>
      </c>
      <c r="N168" s="274">
        <v>5552.7</v>
      </c>
      <c r="O168" s="274">
        <v>5552.7</v>
      </c>
      <c r="P168" s="274">
        <v>5552.7</v>
      </c>
      <c r="Q168" s="274">
        <v>5552.7</v>
      </c>
      <c r="R168" s="274">
        <v>5552.7</v>
      </c>
      <c r="S168" s="274">
        <v>5552.7</v>
      </c>
      <c r="T168" s="274">
        <v>5552.7</v>
      </c>
      <c r="U168" s="274">
        <v>3824.7</v>
      </c>
      <c r="V168" s="274">
        <v>3352.7</v>
      </c>
      <c r="W168" s="274">
        <v>3352.7</v>
      </c>
      <c r="X168" s="274">
        <v>3246.7</v>
      </c>
      <c r="Y168" s="274">
        <v>3035.7</v>
      </c>
      <c r="Z168" s="274">
        <v>3035.7</v>
      </c>
      <c r="AA168" s="274">
        <v>2703</v>
      </c>
      <c r="AB168" s="274">
        <v>2703</v>
      </c>
      <c r="AC168" s="274">
        <v>2268</v>
      </c>
      <c r="AD168" s="274">
        <v>2268</v>
      </c>
      <c r="AE168" s="274">
        <v>2268</v>
      </c>
      <c r="AF168" s="274">
        <v>2268</v>
      </c>
      <c r="AG168" s="274">
        <v>1932</v>
      </c>
      <c r="AH168" s="274">
        <v>1932</v>
      </c>
      <c r="AI168" s="274">
        <v>1932</v>
      </c>
      <c r="AJ168" s="274">
        <v>1932</v>
      </c>
      <c r="AK168" s="274">
        <v>1932</v>
      </c>
      <c r="AL168" s="274">
        <v>1932</v>
      </c>
      <c r="AM168" s="274">
        <v>1932</v>
      </c>
      <c r="AN168" s="274">
        <v>1932</v>
      </c>
      <c r="AO168" s="274">
        <v>843</v>
      </c>
      <c r="AP168" s="274">
        <v>0</v>
      </c>
      <c r="AQ168" s="274">
        <v>0</v>
      </c>
      <c r="AR168" s="274">
        <v>0</v>
      </c>
      <c r="AS168" s="274">
        <v>0</v>
      </c>
    </row>
    <row r="169" spans="2:45" ht="15" customHeight="1">
      <c r="C169" s="343" t="str">
        <f t="shared" si="2"/>
        <v>DE4GNR_ST_FUELOIL_BP_E-36</v>
      </c>
      <c r="D169" s="274" t="s">
        <v>2140</v>
      </c>
      <c r="E169" s="274" t="s">
        <v>2138</v>
      </c>
      <c r="F169" s="274" t="s">
        <v>1273</v>
      </c>
      <c r="G169" s="274">
        <v>405</v>
      </c>
      <c r="H169" s="274">
        <v>405</v>
      </c>
      <c r="I169" s="274">
        <v>405</v>
      </c>
      <c r="J169" s="274">
        <v>405</v>
      </c>
      <c r="K169" s="274">
        <v>405</v>
      </c>
      <c r="L169" s="274">
        <v>405</v>
      </c>
      <c r="M169" s="274">
        <v>405</v>
      </c>
      <c r="N169" s="274">
        <v>405</v>
      </c>
      <c r="O169" s="274">
        <v>405</v>
      </c>
      <c r="P169" s="274">
        <v>405</v>
      </c>
      <c r="Q169" s="274">
        <v>405</v>
      </c>
      <c r="R169" s="274">
        <v>405</v>
      </c>
      <c r="S169" s="274">
        <v>405</v>
      </c>
      <c r="T169" s="274">
        <v>405</v>
      </c>
      <c r="U169" s="274">
        <v>405</v>
      </c>
      <c r="V169" s="274">
        <v>405</v>
      </c>
      <c r="W169" s="274">
        <v>19</v>
      </c>
      <c r="X169" s="274">
        <v>0</v>
      </c>
      <c r="Y169" s="274">
        <v>0</v>
      </c>
      <c r="Z169" s="274">
        <v>0</v>
      </c>
      <c r="AA169" s="274">
        <v>0</v>
      </c>
      <c r="AB169" s="274">
        <v>0</v>
      </c>
      <c r="AC169" s="274">
        <v>0</v>
      </c>
      <c r="AD169" s="274">
        <v>0</v>
      </c>
      <c r="AE169" s="274">
        <v>0</v>
      </c>
      <c r="AF169" s="274">
        <v>0</v>
      </c>
      <c r="AG169" s="274">
        <v>0</v>
      </c>
      <c r="AH169" s="274">
        <v>0</v>
      </c>
      <c r="AI169" s="274">
        <v>0</v>
      </c>
      <c r="AJ169" s="274">
        <v>0</v>
      </c>
      <c r="AK169" s="274">
        <v>0</v>
      </c>
      <c r="AL169" s="274">
        <v>0</v>
      </c>
      <c r="AM169" s="274">
        <v>0</v>
      </c>
      <c r="AN169" s="274">
        <v>0</v>
      </c>
      <c r="AO169" s="274">
        <v>0</v>
      </c>
      <c r="AP169" s="274">
        <v>0</v>
      </c>
      <c r="AQ169" s="274">
        <v>0</v>
      </c>
      <c r="AR169" s="274">
        <v>0</v>
      </c>
      <c r="AS169" s="274">
        <v>0</v>
      </c>
    </row>
    <row r="170" spans="2:45" ht="15" customHeight="1">
      <c r="C170" s="343" t="str">
        <f t="shared" si="2"/>
        <v>DE4GNR_ST_FUELOIL_BP_E-38</v>
      </c>
      <c r="D170" s="321" t="s">
        <v>2140</v>
      </c>
      <c r="E170" s="321" t="s">
        <v>2138</v>
      </c>
      <c r="F170" s="321" t="s">
        <v>1271</v>
      </c>
      <c r="G170" s="321">
        <v>70</v>
      </c>
      <c r="H170" s="321">
        <v>70</v>
      </c>
      <c r="I170" s="321">
        <v>70</v>
      </c>
      <c r="J170" s="321">
        <v>70</v>
      </c>
      <c r="K170" s="321">
        <v>70</v>
      </c>
      <c r="L170" s="321">
        <v>70</v>
      </c>
      <c r="M170" s="321">
        <v>70</v>
      </c>
      <c r="N170" s="321">
        <v>70</v>
      </c>
      <c r="O170" s="321">
        <v>70</v>
      </c>
      <c r="P170" s="321">
        <v>0</v>
      </c>
      <c r="Q170" s="321">
        <v>0</v>
      </c>
      <c r="R170" s="321">
        <v>0</v>
      </c>
      <c r="S170" s="321">
        <v>0</v>
      </c>
      <c r="T170" s="321">
        <v>0</v>
      </c>
      <c r="U170" s="321">
        <v>0</v>
      </c>
      <c r="V170" s="321">
        <v>0</v>
      </c>
      <c r="W170" s="321">
        <v>0</v>
      </c>
      <c r="X170" s="321">
        <v>0</v>
      </c>
      <c r="Y170" s="321">
        <v>0</v>
      </c>
      <c r="Z170" s="321">
        <v>0</v>
      </c>
      <c r="AA170" s="321">
        <v>0</v>
      </c>
      <c r="AB170" s="321">
        <v>0</v>
      </c>
      <c r="AC170" s="321">
        <v>0</v>
      </c>
      <c r="AD170" s="321">
        <v>0</v>
      </c>
      <c r="AE170" s="321">
        <v>0</v>
      </c>
      <c r="AF170" s="321">
        <v>0</v>
      </c>
      <c r="AG170" s="321">
        <v>0</v>
      </c>
      <c r="AH170" s="321">
        <v>0</v>
      </c>
      <c r="AI170" s="321">
        <v>0</v>
      </c>
      <c r="AJ170" s="321">
        <v>0</v>
      </c>
      <c r="AK170" s="321">
        <v>0</v>
      </c>
      <c r="AL170" s="321">
        <v>0</v>
      </c>
      <c r="AM170" s="321">
        <v>0</v>
      </c>
      <c r="AN170" s="321">
        <v>0</v>
      </c>
      <c r="AO170" s="321">
        <v>0</v>
      </c>
      <c r="AP170" s="321">
        <v>0</v>
      </c>
      <c r="AQ170" s="321">
        <v>0</v>
      </c>
      <c r="AR170" s="321">
        <v>0</v>
      </c>
      <c r="AS170" s="321">
        <v>0</v>
      </c>
    </row>
    <row r="171" spans="2:45" ht="15" customHeight="1">
      <c r="C171" s="343" t="str">
        <f t="shared" si="2"/>
        <v>DE4GNR_ST_FUELOIL_CND_E-36</v>
      </c>
      <c r="D171" s="274" t="s">
        <v>2140</v>
      </c>
      <c r="E171" s="274" t="s">
        <v>2138</v>
      </c>
      <c r="F171" s="274" t="s">
        <v>1265</v>
      </c>
      <c r="G171" s="274">
        <v>834.8</v>
      </c>
      <c r="H171" s="274">
        <v>834.8</v>
      </c>
      <c r="I171" s="274">
        <v>834.8</v>
      </c>
      <c r="J171" s="274">
        <v>834.8</v>
      </c>
      <c r="K171" s="274">
        <v>834.8</v>
      </c>
      <c r="L171" s="274">
        <v>834.3</v>
      </c>
      <c r="M171" s="274">
        <v>834.3</v>
      </c>
      <c r="N171" s="274">
        <v>834.3</v>
      </c>
      <c r="O171" s="274">
        <v>834.3</v>
      </c>
      <c r="P171" s="274">
        <v>834.3</v>
      </c>
      <c r="Q171" s="274">
        <v>834.3</v>
      </c>
      <c r="R171" s="274">
        <v>834.3</v>
      </c>
      <c r="S171" s="274">
        <v>834.3</v>
      </c>
      <c r="T171" s="274">
        <v>834.3</v>
      </c>
      <c r="U171" s="274">
        <v>834.3</v>
      </c>
      <c r="V171" s="274">
        <v>834.3</v>
      </c>
      <c r="W171" s="274">
        <v>33.299999999999997</v>
      </c>
      <c r="X171" s="274">
        <v>22.8</v>
      </c>
      <c r="Y171" s="274">
        <v>0</v>
      </c>
      <c r="Z171" s="274">
        <v>0</v>
      </c>
      <c r="AA171" s="274">
        <v>0</v>
      </c>
      <c r="AB171" s="274">
        <v>0</v>
      </c>
      <c r="AC171" s="274">
        <v>0</v>
      </c>
      <c r="AD171" s="274">
        <v>0</v>
      </c>
      <c r="AE171" s="274">
        <v>0</v>
      </c>
      <c r="AF171" s="274">
        <v>0</v>
      </c>
      <c r="AG171" s="274">
        <v>0</v>
      </c>
      <c r="AH171" s="274">
        <v>0</v>
      </c>
      <c r="AI171" s="274">
        <v>0</v>
      </c>
      <c r="AJ171" s="274">
        <v>0</v>
      </c>
      <c r="AK171" s="274">
        <v>0</v>
      </c>
      <c r="AL171" s="274">
        <v>0</v>
      </c>
      <c r="AM171" s="274">
        <v>0</v>
      </c>
      <c r="AN171" s="274">
        <v>0</v>
      </c>
      <c r="AO171" s="274">
        <v>0</v>
      </c>
      <c r="AP171" s="274">
        <v>0</v>
      </c>
      <c r="AQ171" s="274">
        <v>0</v>
      </c>
      <c r="AR171" s="274">
        <v>0</v>
      </c>
      <c r="AS171" s="274">
        <v>0</v>
      </c>
    </row>
    <row r="172" spans="2:45" ht="15" customHeight="1">
      <c r="C172" s="343" t="str">
        <f t="shared" si="2"/>
        <v>DE4GNR_ST_MSW_BP_E-33</v>
      </c>
      <c r="D172" s="274" t="s">
        <v>2140</v>
      </c>
      <c r="E172" s="274" t="s">
        <v>2138</v>
      </c>
      <c r="F172" s="274" t="s">
        <v>1211</v>
      </c>
      <c r="G172" s="274">
        <v>369</v>
      </c>
      <c r="H172" s="274">
        <v>369</v>
      </c>
      <c r="I172" s="274">
        <v>379.5</v>
      </c>
      <c r="J172" s="274">
        <v>379.5</v>
      </c>
      <c r="K172" s="274">
        <v>379.5</v>
      </c>
      <c r="L172" s="274">
        <v>379.5</v>
      </c>
      <c r="M172" s="274">
        <v>349.5</v>
      </c>
      <c r="N172" s="274">
        <v>339.5</v>
      </c>
      <c r="O172" s="274">
        <v>315.10000000000002</v>
      </c>
      <c r="P172" s="274">
        <v>315.10000000000002</v>
      </c>
      <c r="Q172" s="274">
        <v>297.10000000000002</v>
      </c>
      <c r="R172" s="274">
        <v>297.10000000000002</v>
      </c>
      <c r="S172" s="274">
        <v>285.10000000000002</v>
      </c>
      <c r="T172" s="274">
        <v>273.5</v>
      </c>
      <c r="U172" s="274">
        <v>273.5</v>
      </c>
      <c r="V172" s="274">
        <v>273.5</v>
      </c>
      <c r="W172" s="274">
        <v>231</v>
      </c>
      <c r="X172" s="274">
        <v>171.4</v>
      </c>
      <c r="Y172" s="274">
        <v>106.2</v>
      </c>
      <c r="Z172" s="274">
        <v>92.6</v>
      </c>
      <c r="AA172" s="274">
        <v>92.6</v>
      </c>
      <c r="AB172" s="274">
        <v>92.6</v>
      </c>
      <c r="AC172" s="274">
        <v>92.6</v>
      </c>
      <c r="AD172" s="274">
        <v>24.4</v>
      </c>
      <c r="AE172" s="274">
        <v>24.4</v>
      </c>
      <c r="AF172" s="274">
        <v>24.4</v>
      </c>
      <c r="AG172" s="274">
        <v>10.5</v>
      </c>
      <c r="AH172" s="274">
        <v>10.5</v>
      </c>
      <c r="AI172" s="274">
        <v>0</v>
      </c>
      <c r="AJ172" s="274">
        <v>0</v>
      </c>
      <c r="AK172" s="274">
        <v>0</v>
      </c>
      <c r="AL172" s="274">
        <v>0</v>
      </c>
      <c r="AM172" s="274">
        <v>0</v>
      </c>
      <c r="AN172" s="274">
        <v>0</v>
      </c>
      <c r="AO172" s="274">
        <v>0</v>
      </c>
      <c r="AP172" s="274">
        <v>0</v>
      </c>
      <c r="AQ172" s="274">
        <v>0</v>
      </c>
      <c r="AR172" s="274">
        <v>0</v>
      </c>
      <c r="AS172" s="274">
        <v>0</v>
      </c>
    </row>
    <row r="173" spans="2:45" ht="15" customHeight="1">
      <c r="C173" s="343" t="str">
        <f t="shared" si="2"/>
        <v>DE4GNR_ST_MSW_CND_E-33</v>
      </c>
      <c r="D173" s="274" t="s">
        <v>2140</v>
      </c>
      <c r="E173" s="274" t="s">
        <v>2138</v>
      </c>
      <c r="F173" s="274" t="s">
        <v>1197</v>
      </c>
      <c r="G173" s="274">
        <v>64.5</v>
      </c>
      <c r="H173" s="274">
        <v>64.5</v>
      </c>
      <c r="I173" s="274">
        <v>64.5</v>
      </c>
      <c r="J173" s="274">
        <v>64.5</v>
      </c>
      <c r="K173" s="274">
        <v>64.5</v>
      </c>
      <c r="L173" s="274">
        <v>64.5</v>
      </c>
      <c r="M173" s="274">
        <v>64.5</v>
      </c>
      <c r="N173" s="274">
        <v>64.5</v>
      </c>
      <c r="O173" s="274">
        <v>52</v>
      </c>
      <c r="P173" s="274">
        <v>52</v>
      </c>
      <c r="Q173" s="274">
        <v>52</v>
      </c>
      <c r="R173" s="274">
        <v>36</v>
      </c>
      <c r="S173" s="274">
        <v>36</v>
      </c>
      <c r="T173" s="274">
        <v>11.5</v>
      </c>
      <c r="U173" s="274">
        <v>11.5</v>
      </c>
      <c r="V173" s="274">
        <v>8.6999999999999993</v>
      </c>
      <c r="W173" s="274">
        <v>8.6999999999999993</v>
      </c>
      <c r="X173" s="274">
        <v>8.6999999999999993</v>
      </c>
      <c r="Y173" s="274">
        <v>8.6999999999999993</v>
      </c>
      <c r="Z173" s="274">
        <v>0</v>
      </c>
      <c r="AA173" s="274">
        <v>0</v>
      </c>
      <c r="AB173" s="274">
        <v>0</v>
      </c>
      <c r="AC173" s="274">
        <v>0</v>
      </c>
      <c r="AD173" s="274">
        <v>0</v>
      </c>
      <c r="AE173" s="274">
        <v>0</v>
      </c>
      <c r="AF173" s="274">
        <v>0</v>
      </c>
      <c r="AG173" s="274">
        <v>0</v>
      </c>
      <c r="AH173" s="274">
        <v>0</v>
      </c>
      <c r="AI173" s="274">
        <v>0</v>
      </c>
      <c r="AJ173" s="274">
        <v>0</v>
      </c>
      <c r="AK173" s="274">
        <v>0</v>
      </c>
      <c r="AL173" s="274">
        <v>0</v>
      </c>
      <c r="AM173" s="274">
        <v>0</v>
      </c>
      <c r="AN173" s="274">
        <v>0</v>
      </c>
      <c r="AO173" s="274">
        <v>0</v>
      </c>
      <c r="AP173" s="274">
        <v>0</v>
      </c>
      <c r="AQ173" s="274">
        <v>0</v>
      </c>
      <c r="AR173" s="274">
        <v>0</v>
      </c>
      <c r="AS173" s="274">
        <v>0</v>
      </c>
    </row>
    <row r="174" spans="2:45" ht="15" customHeight="1">
      <c r="C174" s="343" t="str">
        <f t="shared" si="2"/>
        <v>DE4GNR_ST_NGAS_BP_E-38</v>
      </c>
      <c r="D174" s="274" t="s">
        <v>2140</v>
      </c>
      <c r="E174" s="274" t="s">
        <v>2138</v>
      </c>
      <c r="F174" s="274" t="s">
        <v>1186</v>
      </c>
      <c r="G174" s="274">
        <v>825.3</v>
      </c>
      <c r="H174" s="274">
        <v>933.3</v>
      </c>
      <c r="I174" s="274">
        <v>952.2</v>
      </c>
      <c r="J174" s="274">
        <v>1034.4000000000001</v>
      </c>
      <c r="K174" s="274">
        <v>1059.0999999999999</v>
      </c>
      <c r="L174" s="274">
        <v>1059.0999999999999</v>
      </c>
      <c r="M174" s="274">
        <v>1053.8</v>
      </c>
      <c r="N174" s="274">
        <v>1041.5999999999999</v>
      </c>
      <c r="O174" s="274">
        <v>1024.7</v>
      </c>
      <c r="P174" s="274">
        <v>1024.7</v>
      </c>
      <c r="Q174" s="274">
        <v>1013.2</v>
      </c>
      <c r="R174" s="274">
        <v>972.1</v>
      </c>
      <c r="S174" s="274">
        <v>972.1</v>
      </c>
      <c r="T174" s="274">
        <v>972.1</v>
      </c>
      <c r="U174" s="274">
        <v>972.1</v>
      </c>
      <c r="V174" s="274">
        <v>946.7</v>
      </c>
      <c r="W174" s="274">
        <v>819.5</v>
      </c>
      <c r="X174" s="274">
        <v>745.1</v>
      </c>
      <c r="Y174" s="274">
        <v>659.7</v>
      </c>
      <c r="Z174" s="274">
        <v>630.79999999999995</v>
      </c>
      <c r="AA174" s="274">
        <v>579.79999999999995</v>
      </c>
      <c r="AB174" s="274">
        <v>504.3</v>
      </c>
      <c r="AC174" s="274">
        <v>484.9</v>
      </c>
      <c r="AD174" s="274">
        <v>444.9</v>
      </c>
      <c r="AE174" s="274">
        <v>423.9</v>
      </c>
      <c r="AF174" s="274">
        <v>398.9</v>
      </c>
      <c r="AG174" s="274">
        <v>398.9</v>
      </c>
      <c r="AH174" s="274">
        <v>282.89999999999998</v>
      </c>
      <c r="AI174" s="274">
        <v>282.89999999999998</v>
      </c>
      <c r="AJ174" s="274">
        <v>282.89999999999998</v>
      </c>
      <c r="AK174" s="274">
        <v>272.39999999999998</v>
      </c>
      <c r="AL174" s="274">
        <v>233.8</v>
      </c>
      <c r="AM174" s="274">
        <v>125.8</v>
      </c>
      <c r="AN174" s="274">
        <v>106.9</v>
      </c>
      <c r="AO174" s="274">
        <v>24.7</v>
      </c>
      <c r="AP174" s="274">
        <v>0</v>
      </c>
      <c r="AQ174" s="274">
        <v>0</v>
      </c>
      <c r="AR174" s="274">
        <v>0</v>
      </c>
      <c r="AS174" s="274">
        <v>0</v>
      </c>
    </row>
    <row r="175" spans="2:45" ht="15" customHeight="1">
      <c r="C175" s="343" t="str">
        <f t="shared" si="2"/>
        <v>DE4GNR_ST_NUCL_CND_E-33</v>
      </c>
      <c r="D175" s="274" t="s">
        <v>2140</v>
      </c>
      <c r="E175" s="274" t="s">
        <v>2138</v>
      </c>
      <c r="F175" s="274" t="s">
        <v>1166</v>
      </c>
      <c r="G175" s="274">
        <v>7969</v>
      </c>
      <c r="H175" s="274">
        <v>7969</v>
      </c>
      <c r="I175" s="274">
        <v>7969</v>
      </c>
      <c r="J175" s="274">
        <v>7969</v>
      </c>
      <c r="K175" s="274">
        <v>6694</v>
      </c>
      <c r="L175" s="274">
        <v>6694</v>
      </c>
      <c r="M175" s="274">
        <v>5410</v>
      </c>
      <c r="N175" s="274">
        <v>5410</v>
      </c>
      <c r="O175" s="274">
        <v>4008</v>
      </c>
      <c r="P175" s="274">
        <v>4008</v>
      </c>
      <c r="Q175" s="274">
        <v>2720</v>
      </c>
      <c r="R175" s="274">
        <v>0</v>
      </c>
      <c r="S175" s="274">
        <v>0</v>
      </c>
      <c r="T175" s="274">
        <v>0</v>
      </c>
      <c r="U175" s="274">
        <v>0</v>
      </c>
      <c r="V175" s="274">
        <v>0</v>
      </c>
      <c r="W175" s="274">
        <v>0</v>
      </c>
      <c r="X175" s="274">
        <v>0</v>
      </c>
      <c r="Y175" s="274">
        <v>0</v>
      </c>
      <c r="Z175" s="274">
        <v>0</v>
      </c>
      <c r="AA175" s="274">
        <v>0</v>
      </c>
      <c r="AB175" s="274">
        <v>0</v>
      </c>
      <c r="AC175" s="274">
        <v>0</v>
      </c>
      <c r="AD175" s="274">
        <v>0</v>
      </c>
      <c r="AE175" s="274">
        <v>0</v>
      </c>
      <c r="AF175" s="274">
        <v>0</v>
      </c>
      <c r="AG175" s="274">
        <v>0</v>
      </c>
      <c r="AH175" s="274">
        <v>0</v>
      </c>
      <c r="AI175" s="274">
        <v>0</v>
      </c>
      <c r="AJ175" s="274">
        <v>0</v>
      </c>
      <c r="AK175" s="274">
        <v>0</v>
      </c>
      <c r="AL175" s="274">
        <v>0</v>
      </c>
      <c r="AM175" s="274">
        <v>0</v>
      </c>
      <c r="AN175" s="274">
        <v>0</v>
      </c>
      <c r="AO175" s="274">
        <v>0</v>
      </c>
      <c r="AP175" s="274">
        <v>0</v>
      </c>
      <c r="AQ175" s="274">
        <v>0</v>
      </c>
      <c r="AR175" s="274">
        <v>0</v>
      </c>
      <c r="AS175" s="274">
        <v>0</v>
      </c>
    </row>
    <row r="176" spans="2:45" ht="15" customHeight="1">
      <c r="C176" s="343" t="str">
        <f t="shared" si="2"/>
        <v>DE4GNR_WT_WIND_ONS</v>
      </c>
      <c r="D176" s="323" t="s">
        <v>2140</v>
      </c>
      <c r="E176" s="323" t="s">
        <v>2138</v>
      </c>
      <c r="F176" s="323" t="s">
        <v>997</v>
      </c>
      <c r="G176" s="323">
        <v>3123.79</v>
      </c>
      <c r="H176" s="323">
        <v>3866.17</v>
      </c>
      <c r="I176" s="323">
        <v>4788.72</v>
      </c>
      <c r="J176" s="323">
        <v>5617.32</v>
      </c>
      <c r="K176" s="323">
        <v>6557.61</v>
      </c>
      <c r="L176" s="323">
        <v>7443.95</v>
      </c>
      <c r="M176" s="323">
        <v>7443.59</v>
      </c>
      <c r="N176" s="323">
        <v>7442.39</v>
      </c>
      <c r="O176" s="323">
        <v>7436.84</v>
      </c>
      <c r="P176" s="323">
        <v>7430.07</v>
      </c>
      <c r="Q176" s="323">
        <v>7424.1</v>
      </c>
      <c r="R176" s="323">
        <v>7411.72</v>
      </c>
      <c r="S176" s="323">
        <v>7392.78</v>
      </c>
      <c r="T176" s="323">
        <v>7359.84</v>
      </c>
      <c r="U176" s="323">
        <v>7243.69</v>
      </c>
      <c r="V176" s="323">
        <v>7070.76</v>
      </c>
      <c r="W176" s="323">
        <v>6806.71</v>
      </c>
      <c r="X176" s="323">
        <v>6640.58</v>
      </c>
      <c r="Y176" s="323">
        <v>6489.08</v>
      </c>
      <c r="Z176" s="323">
        <v>6335.59</v>
      </c>
      <c r="AA176" s="323">
        <v>6053.34</v>
      </c>
      <c r="AB176" s="323">
        <v>5787.09</v>
      </c>
      <c r="AC176" s="323">
        <v>5720.6</v>
      </c>
      <c r="AD176" s="323">
        <v>5471.22</v>
      </c>
      <c r="AE176" s="323">
        <v>5282.49</v>
      </c>
      <c r="AF176" s="323">
        <v>4847.17</v>
      </c>
      <c r="AG176" s="323">
        <v>4321.34</v>
      </c>
      <c r="AH176" s="323">
        <v>3578.96</v>
      </c>
      <c r="AI176" s="323">
        <v>2656.41</v>
      </c>
      <c r="AJ176" s="323">
        <v>1827.77</v>
      </c>
      <c r="AK176" s="323">
        <v>887.33</v>
      </c>
      <c r="AL176" s="323">
        <v>0</v>
      </c>
      <c r="AM176" s="323">
        <v>0</v>
      </c>
      <c r="AN176" s="323">
        <v>0</v>
      </c>
      <c r="AO176" s="323">
        <v>0</v>
      </c>
      <c r="AP176" s="323">
        <v>0</v>
      </c>
      <c r="AQ176" s="323">
        <v>0</v>
      </c>
      <c r="AR176" s="323">
        <v>0</v>
      </c>
      <c r="AS176" s="323">
        <v>0</v>
      </c>
    </row>
    <row r="177" spans="3:45" ht="15" customHeight="1">
      <c r="C177" s="343" t="str">
        <f>"DE3"&amp;F177</f>
        <v>DE3AGG-DE4-W_ES_ELEC</v>
      </c>
      <c r="D177" s="274" t="s">
        <v>2139</v>
      </c>
      <c r="E177" s="274" t="s">
        <v>2138</v>
      </c>
      <c r="F177" s="274" t="s">
        <v>2008</v>
      </c>
      <c r="G177" s="274">
        <v>0</v>
      </c>
      <c r="H177" s="274">
        <v>0</v>
      </c>
      <c r="I177" s="274">
        <v>0</v>
      </c>
      <c r="J177" s="274">
        <v>0</v>
      </c>
      <c r="K177" s="274">
        <v>0</v>
      </c>
      <c r="L177" s="274">
        <v>4.47</v>
      </c>
      <c r="M177" s="274">
        <v>4.47</v>
      </c>
      <c r="N177" s="274">
        <v>4.47</v>
      </c>
      <c r="O177" s="274">
        <v>4.47</v>
      </c>
      <c r="P177" s="274">
        <v>4.47</v>
      </c>
      <c r="Q177" s="274">
        <v>4.47</v>
      </c>
      <c r="R177" s="274">
        <v>4.47</v>
      </c>
      <c r="S177" s="274">
        <v>4.47</v>
      </c>
      <c r="T177" s="274">
        <v>4.47</v>
      </c>
      <c r="U177" s="274">
        <v>4.47</v>
      </c>
      <c r="V177" s="274">
        <v>4.47</v>
      </c>
      <c r="W177" s="274">
        <v>4.47</v>
      </c>
      <c r="X177" s="274">
        <v>4.47</v>
      </c>
      <c r="Y177" s="274">
        <v>4.47</v>
      </c>
      <c r="Z177" s="274">
        <v>4.47</v>
      </c>
      <c r="AA177" s="274">
        <v>4.47</v>
      </c>
      <c r="AB177" s="274">
        <v>0</v>
      </c>
      <c r="AC177" s="274">
        <v>0</v>
      </c>
      <c r="AD177" s="274">
        <v>0</v>
      </c>
      <c r="AE177" s="274">
        <v>0</v>
      </c>
      <c r="AF177" s="274">
        <v>0</v>
      </c>
      <c r="AG177" s="274">
        <v>0</v>
      </c>
      <c r="AH177" s="274">
        <v>0</v>
      </c>
      <c r="AI177" s="274">
        <v>0</v>
      </c>
      <c r="AJ177" s="274">
        <v>0</v>
      </c>
      <c r="AK177" s="274">
        <v>0</v>
      </c>
      <c r="AL177" s="274">
        <v>0</v>
      </c>
      <c r="AM177" s="274">
        <v>0</v>
      </c>
      <c r="AN177" s="274">
        <v>0</v>
      </c>
      <c r="AO177" s="274">
        <v>0</v>
      </c>
      <c r="AP177" s="274">
        <v>0</v>
      </c>
      <c r="AQ177" s="274">
        <v>0</v>
      </c>
      <c r="AR177" s="274">
        <v>0</v>
      </c>
      <c r="AS177" s="274">
        <v>0</v>
      </c>
    </row>
    <row r="178" spans="3:45" ht="15" customHeight="1">
      <c r="C178" s="343" t="str">
        <f>"DE3"&amp;F178</f>
        <v>DE3AGG-DE4-W_RES_WTR_PMP</v>
      </c>
      <c r="D178" s="274" t="s">
        <v>2139</v>
      </c>
      <c r="E178" s="274" t="s">
        <v>2138</v>
      </c>
      <c r="F178" s="274" t="s">
        <v>2007</v>
      </c>
      <c r="G178" s="274">
        <v>9184</v>
      </c>
      <c r="H178" s="274">
        <v>9184</v>
      </c>
      <c r="I178" s="274">
        <v>9184</v>
      </c>
      <c r="J178" s="274">
        <v>9184</v>
      </c>
      <c r="K178" s="274">
        <v>9184</v>
      </c>
      <c r="L178" s="274">
        <v>9184</v>
      </c>
      <c r="M178" s="274">
        <v>9184</v>
      </c>
      <c r="N178" s="274">
        <v>9184</v>
      </c>
      <c r="O178" s="274">
        <v>9184</v>
      </c>
      <c r="P178" s="274">
        <v>9184</v>
      </c>
      <c r="Q178" s="274">
        <v>9184</v>
      </c>
      <c r="R178" s="274">
        <v>9184</v>
      </c>
      <c r="S178" s="274">
        <v>9184</v>
      </c>
      <c r="T178" s="274">
        <v>9184</v>
      </c>
      <c r="U178" s="274">
        <v>9184</v>
      </c>
      <c r="V178" s="274">
        <v>9184</v>
      </c>
      <c r="W178" s="274">
        <v>9184</v>
      </c>
      <c r="X178" s="274">
        <v>9184</v>
      </c>
      <c r="Y178" s="274">
        <v>9184</v>
      </c>
      <c r="Z178" s="274">
        <v>9184</v>
      </c>
      <c r="AA178" s="274">
        <v>9184</v>
      </c>
      <c r="AB178" s="274">
        <v>9184</v>
      </c>
      <c r="AC178" s="274">
        <v>9184</v>
      </c>
      <c r="AD178" s="274">
        <v>9184</v>
      </c>
      <c r="AE178" s="274">
        <v>9184</v>
      </c>
      <c r="AF178" s="274">
        <v>9184</v>
      </c>
      <c r="AG178" s="274">
        <v>9184</v>
      </c>
      <c r="AH178" s="274">
        <v>9184</v>
      </c>
      <c r="AI178" s="274">
        <v>9184</v>
      </c>
      <c r="AJ178" s="274">
        <v>9184</v>
      </c>
      <c r="AK178" s="274">
        <v>9184</v>
      </c>
      <c r="AL178" s="274">
        <v>9184</v>
      </c>
      <c r="AM178" s="274">
        <v>9184</v>
      </c>
      <c r="AN178" s="274">
        <v>9184</v>
      </c>
      <c r="AO178" s="274">
        <v>9184</v>
      </c>
      <c r="AP178" s="274">
        <v>9184</v>
      </c>
      <c r="AQ178" s="274">
        <v>9184</v>
      </c>
      <c r="AR178" s="274">
        <v>9184</v>
      </c>
      <c r="AS178" s="274">
        <v>9184</v>
      </c>
    </row>
    <row r="179" spans="3:45" ht="15" customHeight="1">
      <c r="C179" s="343" t="str">
        <f>"DE3"&amp;F179</f>
        <v>DE3GNR_BO_BGAS_E-80</v>
      </c>
      <c r="D179" s="274" t="s">
        <v>2139</v>
      </c>
      <c r="E179" s="274" t="s">
        <v>2138</v>
      </c>
      <c r="F179" s="274" t="s">
        <v>1926</v>
      </c>
      <c r="G179" s="274">
        <v>232.99</v>
      </c>
      <c r="H179" s="274">
        <v>239.65</v>
      </c>
      <c r="I179" s="274">
        <v>246.31</v>
      </c>
      <c r="J179" s="274">
        <v>252.96</v>
      </c>
      <c r="K179" s="274">
        <v>259.62</v>
      </c>
      <c r="L179" s="274">
        <v>266.27999999999997</v>
      </c>
      <c r="M179" s="274">
        <v>259.62</v>
      </c>
      <c r="N179" s="274">
        <v>252.96</v>
      </c>
      <c r="O179" s="274">
        <v>246.31</v>
      </c>
      <c r="P179" s="274">
        <v>239.65</v>
      </c>
      <c r="Q179" s="274">
        <v>232.99</v>
      </c>
      <c r="R179" s="274">
        <v>226.33</v>
      </c>
      <c r="S179" s="274">
        <v>219.68</v>
      </c>
      <c r="T179" s="274">
        <v>213.02</v>
      </c>
      <c r="U179" s="274">
        <v>206.36</v>
      </c>
      <c r="V179" s="274">
        <v>199.71</v>
      </c>
      <c r="W179" s="274">
        <v>193.05</v>
      </c>
      <c r="X179" s="274">
        <v>186.39</v>
      </c>
      <c r="Y179" s="274">
        <v>179.74</v>
      </c>
      <c r="Z179" s="274">
        <v>173.08</v>
      </c>
      <c r="AA179" s="274">
        <v>166.42</v>
      </c>
      <c r="AB179" s="274">
        <v>159.77000000000001</v>
      </c>
      <c r="AC179" s="274">
        <v>153.11000000000001</v>
      </c>
      <c r="AD179" s="274">
        <v>146.44999999999999</v>
      </c>
      <c r="AE179" s="274">
        <v>139.80000000000001</v>
      </c>
      <c r="AF179" s="274">
        <v>133.13999999999999</v>
      </c>
      <c r="AG179" s="274">
        <v>126.48</v>
      </c>
      <c r="AH179" s="274">
        <v>119.82</v>
      </c>
      <c r="AI179" s="274">
        <v>113.17</v>
      </c>
      <c r="AJ179" s="274">
        <v>106.51</v>
      </c>
      <c r="AK179" s="274">
        <v>99.85</v>
      </c>
      <c r="AL179" s="274">
        <v>93.2</v>
      </c>
      <c r="AM179" s="274">
        <v>86.54</v>
      </c>
      <c r="AN179" s="274">
        <v>79.88</v>
      </c>
      <c r="AO179" s="274">
        <v>73.23</v>
      </c>
      <c r="AP179" s="274">
        <v>66.569999999999993</v>
      </c>
      <c r="AQ179" s="274">
        <v>59.91</v>
      </c>
      <c r="AR179" s="274">
        <v>53.26</v>
      </c>
      <c r="AS179" s="274">
        <v>46.6</v>
      </c>
    </row>
    <row r="180" spans="3:45" ht="15" customHeight="1">
      <c r="C180" s="343" t="str">
        <f t="shared" ref="C180:C229" si="3">"DE3"&amp;F180</f>
        <v>DE3GNR_BO_COAL_E-80</v>
      </c>
      <c r="D180" s="274" t="s">
        <v>2139</v>
      </c>
      <c r="E180" s="274" t="s">
        <v>2138</v>
      </c>
      <c r="F180" s="274" t="s">
        <v>1902</v>
      </c>
      <c r="G180" s="274">
        <v>409.76</v>
      </c>
      <c r="H180" s="274">
        <v>421.47</v>
      </c>
      <c r="I180" s="274">
        <v>433.17</v>
      </c>
      <c r="J180" s="274">
        <v>444.88</v>
      </c>
      <c r="K180" s="274">
        <v>456.59</v>
      </c>
      <c r="L180" s="274">
        <v>468.3</v>
      </c>
      <c r="M180" s="274">
        <v>456.59</v>
      </c>
      <c r="N180" s="274">
        <v>444.88</v>
      </c>
      <c r="O180" s="274">
        <v>433.17</v>
      </c>
      <c r="P180" s="274">
        <v>421.47</v>
      </c>
      <c r="Q180" s="274">
        <v>409.76</v>
      </c>
      <c r="R180" s="274">
        <v>398.05</v>
      </c>
      <c r="S180" s="274">
        <v>386.34</v>
      </c>
      <c r="T180" s="274">
        <v>374.64</v>
      </c>
      <c r="U180" s="274">
        <v>362.93</v>
      </c>
      <c r="V180" s="274">
        <v>351.22</v>
      </c>
      <c r="W180" s="274">
        <v>339.51</v>
      </c>
      <c r="X180" s="274">
        <v>327.81</v>
      </c>
      <c r="Y180" s="274">
        <v>316.10000000000002</v>
      </c>
      <c r="Z180" s="274">
        <v>304.39</v>
      </c>
      <c r="AA180" s="274">
        <v>292.69</v>
      </c>
      <c r="AB180" s="274">
        <v>280.98</v>
      </c>
      <c r="AC180" s="274">
        <v>269.27</v>
      </c>
      <c r="AD180" s="274">
        <v>257.56</v>
      </c>
      <c r="AE180" s="274">
        <v>245.86</v>
      </c>
      <c r="AF180" s="274">
        <v>234.15</v>
      </c>
      <c r="AG180" s="274">
        <v>222.44</v>
      </c>
      <c r="AH180" s="274">
        <v>210.73</v>
      </c>
      <c r="AI180" s="274">
        <v>199.03</v>
      </c>
      <c r="AJ180" s="274">
        <v>187.32</v>
      </c>
      <c r="AK180" s="274">
        <v>175.61</v>
      </c>
      <c r="AL180" s="274">
        <v>163.9</v>
      </c>
      <c r="AM180" s="274">
        <v>152.19999999999999</v>
      </c>
      <c r="AN180" s="274">
        <v>140.49</v>
      </c>
      <c r="AO180" s="274">
        <v>128.78</v>
      </c>
      <c r="AP180" s="274">
        <v>117.07</v>
      </c>
      <c r="AQ180" s="274">
        <v>105.37</v>
      </c>
      <c r="AR180" s="274">
        <v>93.66</v>
      </c>
      <c r="AS180" s="274">
        <v>81.95</v>
      </c>
    </row>
    <row r="181" spans="3:45" ht="15" customHeight="1">
      <c r="C181" s="343" t="str">
        <f t="shared" si="3"/>
        <v>DE3GNR_BO_ELEC_E-80</v>
      </c>
      <c r="D181" s="274" t="s">
        <v>2139</v>
      </c>
      <c r="E181" s="274" t="s">
        <v>2138</v>
      </c>
      <c r="F181" s="274" t="s">
        <v>1893</v>
      </c>
      <c r="G181" s="274">
        <v>334.49</v>
      </c>
      <c r="H181" s="274">
        <v>344.04</v>
      </c>
      <c r="I181" s="274">
        <v>353.6</v>
      </c>
      <c r="J181" s="274">
        <v>363.16</v>
      </c>
      <c r="K181" s="274">
        <v>372.71</v>
      </c>
      <c r="L181" s="274">
        <v>382.27</v>
      </c>
      <c r="M181" s="274">
        <v>372.71</v>
      </c>
      <c r="N181" s="274">
        <v>363.16</v>
      </c>
      <c r="O181" s="274">
        <v>353.6</v>
      </c>
      <c r="P181" s="274">
        <v>344.04</v>
      </c>
      <c r="Q181" s="274">
        <v>334.49</v>
      </c>
      <c r="R181" s="274">
        <v>324.93</v>
      </c>
      <c r="S181" s="274">
        <v>315.37</v>
      </c>
      <c r="T181" s="274">
        <v>305.82</v>
      </c>
      <c r="U181" s="274">
        <v>296.26</v>
      </c>
      <c r="V181" s="274">
        <v>286.7</v>
      </c>
      <c r="W181" s="274">
        <v>277.14999999999998</v>
      </c>
      <c r="X181" s="274">
        <v>267.58999999999997</v>
      </c>
      <c r="Y181" s="274">
        <v>258.02999999999997</v>
      </c>
      <c r="Z181" s="274">
        <v>248.47</v>
      </c>
      <c r="AA181" s="274">
        <v>238.92</v>
      </c>
      <c r="AB181" s="274">
        <v>229.36</v>
      </c>
      <c r="AC181" s="274">
        <v>219.8</v>
      </c>
      <c r="AD181" s="274">
        <v>210.25</v>
      </c>
      <c r="AE181" s="274">
        <v>200.69</v>
      </c>
      <c r="AF181" s="274">
        <v>191.13</v>
      </c>
      <c r="AG181" s="274">
        <v>181.58</v>
      </c>
      <c r="AH181" s="274">
        <v>172.02</v>
      </c>
      <c r="AI181" s="274">
        <v>162.46</v>
      </c>
      <c r="AJ181" s="274">
        <v>152.91</v>
      </c>
      <c r="AK181" s="274">
        <v>143.35</v>
      </c>
      <c r="AL181" s="274">
        <v>133.79</v>
      </c>
      <c r="AM181" s="274">
        <v>124.24</v>
      </c>
      <c r="AN181" s="274">
        <v>114.68</v>
      </c>
      <c r="AO181" s="274">
        <v>105.12</v>
      </c>
      <c r="AP181" s="274">
        <v>95.57</v>
      </c>
      <c r="AQ181" s="274">
        <v>86.01</v>
      </c>
      <c r="AR181" s="274">
        <v>76.45</v>
      </c>
      <c r="AS181" s="274">
        <v>66.900000000000006</v>
      </c>
    </row>
    <row r="182" spans="3:45" ht="15" customHeight="1">
      <c r="C182" s="343" t="str">
        <f t="shared" si="3"/>
        <v>DE3GNR_BO_FUELOIL_E-80</v>
      </c>
      <c r="D182" s="274" t="s">
        <v>2139</v>
      </c>
      <c r="E182" s="274" t="s">
        <v>2138</v>
      </c>
      <c r="F182" s="274" t="s">
        <v>1880</v>
      </c>
      <c r="G182" s="274">
        <v>1230.79</v>
      </c>
      <c r="H182" s="274">
        <v>1265.95</v>
      </c>
      <c r="I182" s="274">
        <v>1301.1199999999999</v>
      </c>
      <c r="J182" s="274">
        <v>1336.28</v>
      </c>
      <c r="K182" s="274">
        <v>1371.45</v>
      </c>
      <c r="L182" s="274">
        <v>1406.61</v>
      </c>
      <c r="M182" s="274">
        <v>1371.45</v>
      </c>
      <c r="N182" s="274">
        <v>1336.28</v>
      </c>
      <c r="O182" s="274">
        <v>1301.1199999999999</v>
      </c>
      <c r="P182" s="274">
        <v>1265.95</v>
      </c>
      <c r="Q182" s="274">
        <v>1230.79</v>
      </c>
      <c r="R182" s="274">
        <v>1195.6199999999999</v>
      </c>
      <c r="S182" s="274">
        <v>1160.46</v>
      </c>
      <c r="T182" s="274">
        <v>1125.29</v>
      </c>
      <c r="U182" s="274">
        <v>1090.1300000000001</v>
      </c>
      <c r="V182" s="274">
        <v>1054.96</v>
      </c>
      <c r="W182" s="274">
        <v>1019.79</v>
      </c>
      <c r="X182" s="274">
        <v>984.63</v>
      </c>
      <c r="Y182" s="274">
        <v>949.46</v>
      </c>
      <c r="Z182" s="274">
        <v>914.3</v>
      </c>
      <c r="AA182" s="274">
        <v>879.13</v>
      </c>
      <c r="AB182" s="274">
        <v>843.97</v>
      </c>
      <c r="AC182" s="274">
        <v>808.8</v>
      </c>
      <c r="AD182" s="274">
        <v>773.64</v>
      </c>
      <c r="AE182" s="274">
        <v>738.47</v>
      </c>
      <c r="AF182" s="274">
        <v>703.31</v>
      </c>
      <c r="AG182" s="274">
        <v>668.14</v>
      </c>
      <c r="AH182" s="274">
        <v>632.98</v>
      </c>
      <c r="AI182" s="274">
        <v>597.80999999999995</v>
      </c>
      <c r="AJ182" s="274">
        <v>562.65</v>
      </c>
      <c r="AK182" s="274">
        <v>527.48</v>
      </c>
      <c r="AL182" s="274">
        <v>492.31</v>
      </c>
      <c r="AM182" s="274">
        <v>457.15</v>
      </c>
      <c r="AN182" s="274">
        <v>421.98</v>
      </c>
      <c r="AO182" s="274">
        <v>386.82</v>
      </c>
      <c r="AP182" s="274">
        <v>351.65</v>
      </c>
      <c r="AQ182" s="274">
        <v>316.49</v>
      </c>
      <c r="AR182" s="274">
        <v>281.32</v>
      </c>
      <c r="AS182" s="274">
        <v>246.16</v>
      </c>
    </row>
    <row r="183" spans="3:45" ht="15" customHeight="1">
      <c r="C183" s="343" t="str">
        <f t="shared" si="3"/>
        <v>DE3GNR_BO_MSW_E-80</v>
      </c>
      <c r="D183" s="274" t="s">
        <v>2139</v>
      </c>
      <c r="E183" s="274" t="s">
        <v>2138</v>
      </c>
      <c r="F183" s="274" t="s">
        <v>1829</v>
      </c>
      <c r="G183" s="274">
        <v>447.5</v>
      </c>
      <c r="H183" s="274">
        <v>460.29</v>
      </c>
      <c r="I183" s="274">
        <v>473.08</v>
      </c>
      <c r="J183" s="274">
        <v>485.86</v>
      </c>
      <c r="K183" s="274">
        <v>498.65</v>
      </c>
      <c r="L183" s="274">
        <v>511.43</v>
      </c>
      <c r="M183" s="274">
        <v>498.65</v>
      </c>
      <c r="N183" s="274">
        <v>485.86</v>
      </c>
      <c r="O183" s="274">
        <v>473.08</v>
      </c>
      <c r="P183" s="274">
        <v>460.29</v>
      </c>
      <c r="Q183" s="274">
        <v>447.5</v>
      </c>
      <c r="R183" s="274">
        <v>434.72</v>
      </c>
      <c r="S183" s="274">
        <v>421.93</v>
      </c>
      <c r="T183" s="274">
        <v>409.15</v>
      </c>
      <c r="U183" s="274">
        <v>396.36</v>
      </c>
      <c r="V183" s="274">
        <v>383.58</v>
      </c>
      <c r="W183" s="274">
        <v>370.79</v>
      </c>
      <c r="X183" s="274">
        <v>358</v>
      </c>
      <c r="Y183" s="274">
        <v>345.22</v>
      </c>
      <c r="Z183" s="274">
        <v>332.43</v>
      </c>
      <c r="AA183" s="274">
        <v>319.64999999999998</v>
      </c>
      <c r="AB183" s="274">
        <v>306.86</v>
      </c>
      <c r="AC183" s="274">
        <v>294.07</v>
      </c>
      <c r="AD183" s="274">
        <v>281.29000000000002</v>
      </c>
      <c r="AE183" s="274">
        <v>268.5</v>
      </c>
      <c r="AF183" s="274">
        <v>255.72</v>
      </c>
      <c r="AG183" s="274">
        <v>242.93</v>
      </c>
      <c r="AH183" s="274">
        <v>230.15</v>
      </c>
      <c r="AI183" s="274">
        <v>217.36</v>
      </c>
      <c r="AJ183" s="274">
        <v>204.57</v>
      </c>
      <c r="AK183" s="274">
        <v>191.79</v>
      </c>
      <c r="AL183" s="274">
        <v>179</v>
      </c>
      <c r="AM183" s="274">
        <v>166.22</v>
      </c>
      <c r="AN183" s="274">
        <v>153.43</v>
      </c>
      <c r="AO183" s="274">
        <v>140.63999999999999</v>
      </c>
      <c r="AP183" s="274">
        <v>127.86</v>
      </c>
      <c r="AQ183" s="274">
        <v>115.07</v>
      </c>
      <c r="AR183" s="274">
        <v>102.29</v>
      </c>
      <c r="AS183" s="274">
        <v>89.5</v>
      </c>
    </row>
    <row r="184" spans="3:45" ht="15" customHeight="1">
      <c r="C184" s="343" t="str">
        <f t="shared" si="3"/>
        <v>DE3GNR_BO_NGAS_E-80</v>
      </c>
      <c r="D184" s="274" t="s">
        <v>2139</v>
      </c>
      <c r="E184" s="274" t="s">
        <v>2138</v>
      </c>
      <c r="F184" s="274" t="s">
        <v>1817</v>
      </c>
      <c r="G184" s="274">
        <v>10461.530000000001</v>
      </c>
      <c r="H184" s="274">
        <v>10760.43</v>
      </c>
      <c r="I184" s="274">
        <v>11059.33</v>
      </c>
      <c r="J184" s="274">
        <v>11358.23</v>
      </c>
      <c r="K184" s="274">
        <v>11657.13</v>
      </c>
      <c r="L184" s="274">
        <v>11956.04</v>
      </c>
      <c r="M184" s="274">
        <v>11657.13</v>
      </c>
      <c r="N184" s="274">
        <v>11358.23</v>
      </c>
      <c r="O184" s="274">
        <v>11059.33</v>
      </c>
      <c r="P184" s="274">
        <v>10760.43</v>
      </c>
      <c r="Q184" s="274">
        <v>10461.530000000001</v>
      </c>
      <c r="R184" s="274">
        <v>10162.629999999999</v>
      </c>
      <c r="S184" s="274">
        <v>9863.73</v>
      </c>
      <c r="T184" s="274">
        <v>9564.83</v>
      </c>
      <c r="U184" s="274">
        <v>9265.93</v>
      </c>
      <c r="V184" s="274">
        <v>8967.0300000000007</v>
      </c>
      <c r="W184" s="274">
        <v>8668.1299999999992</v>
      </c>
      <c r="X184" s="274">
        <v>8369.2199999999993</v>
      </c>
      <c r="Y184" s="274">
        <v>8070.32</v>
      </c>
      <c r="Z184" s="274">
        <v>7771.42</v>
      </c>
      <c r="AA184" s="274">
        <v>7472.52</v>
      </c>
      <c r="AB184" s="274">
        <v>7173.62</v>
      </c>
      <c r="AC184" s="274">
        <v>6874.72</v>
      </c>
      <c r="AD184" s="274">
        <v>6575.82</v>
      </c>
      <c r="AE184" s="274">
        <v>6276.92</v>
      </c>
      <c r="AF184" s="274">
        <v>5978.02</v>
      </c>
      <c r="AG184" s="274">
        <v>5679.12</v>
      </c>
      <c r="AH184" s="274">
        <v>5380.22</v>
      </c>
      <c r="AI184" s="274">
        <v>5081.32</v>
      </c>
      <c r="AJ184" s="274">
        <v>4782.41</v>
      </c>
      <c r="AK184" s="274">
        <v>4483.51</v>
      </c>
      <c r="AL184" s="274">
        <v>4184.6099999999997</v>
      </c>
      <c r="AM184" s="274">
        <v>3885.71</v>
      </c>
      <c r="AN184" s="274">
        <v>3586.81</v>
      </c>
      <c r="AO184" s="274">
        <v>3287.91</v>
      </c>
      <c r="AP184" s="274">
        <v>2989.01</v>
      </c>
      <c r="AQ184" s="274">
        <v>2690.11</v>
      </c>
      <c r="AR184" s="274">
        <v>2391.21</v>
      </c>
      <c r="AS184" s="274">
        <v>2092.31</v>
      </c>
    </row>
    <row r="185" spans="3:45" ht="15" customHeight="1">
      <c r="C185" s="343" t="str">
        <f t="shared" si="3"/>
        <v>DE3GNR_CC_COAL_BP_E-27</v>
      </c>
      <c r="D185" s="274" t="s">
        <v>2139</v>
      </c>
      <c r="E185" s="274" t="s">
        <v>2138</v>
      </c>
      <c r="F185" s="274" t="s">
        <v>1749</v>
      </c>
      <c r="G185" s="274">
        <v>120</v>
      </c>
      <c r="H185" s="274">
        <v>120</v>
      </c>
      <c r="I185" s="274">
        <v>120</v>
      </c>
      <c r="J185" s="274">
        <v>120</v>
      </c>
      <c r="K185" s="274">
        <v>120</v>
      </c>
      <c r="L185" s="274">
        <v>120</v>
      </c>
      <c r="M185" s="274">
        <v>120</v>
      </c>
      <c r="N185" s="274">
        <v>120</v>
      </c>
      <c r="O185" s="274">
        <v>120</v>
      </c>
      <c r="P185" s="274">
        <v>120</v>
      </c>
      <c r="Q185" s="274">
        <v>120</v>
      </c>
      <c r="R185" s="274">
        <v>120</v>
      </c>
      <c r="S185" s="274">
        <v>120</v>
      </c>
      <c r="T185" s="274">
        <v>120</v>
      </c>
      <c r="U185" s="274">
        <v>0</v>
      </c>
      <c r="V185" s="274">
        <v>0</v>
      </c>
      <c r="W185" s="274">
        <v>0</v>
      </c>
      <c r="X185" s="274">
        <v>0</v>
      </c>
      <c r="Y185" s="274">
        <v>0</v>
      </c>
      <c r="Z185" s="274">
        <v>0</v>
      </c>
      <c r="AA185" s="274">
        <v>0</v>
      </c>
      <c r="AB185" s="274">
        <v>0</v>
      </c>
      <c r="AC185" s="274">
        <v>0</v>
      </c>
      <c r="AD185" s="274">
        <v>0</v>
      </c>
      <c r="AE185" s="274">
        <v>0</v>
      </c>
      <c r="AF185" s="274">
        <v>0</v>
      </c>
      <c r="AG185" s="274">
        <v>0</v>
      </c>
      <c r="AH185" s="274">
        <v>0</v>
      </c>
      <c r="AI185" s="274">
        <v>0</v>
      </c>
      <c r="AJ185" s="274">
        <v>0</v>
      </c>
      <c r="AK185" s="274">
        <v>0</v>
      </c>
      <c r="AL185" s="274">
        <v>0</v>
      </c>
      <c r="AM185" s="274">
        <v>0</v>
      </c>
      <c r="AN185" s="274">
        <v>0</v>
      </c>
      <c r="AO185" s="274">
        <v>0</v>
      </c>
      <c r="AP185" s="274">
        <v>0</v>
      </c>
      <c r="AQ185" s="274">
        <v>0</v>
      </c>
      <c r="AR185" s="274">
        <v>0</v>
      </c>
      <c r="AS185" s="274">
        <v>0</v>
      </c>
    </row>
    <row r="186" spans="3:45" ht="15" customHeight="1">
      <c r="C186" s="343" t="str">
        <f t="shared" si="3"/>
        <v>DE3GNR_CC_COAL_BP_E-46</v>
      </c>
      <c r="D186" s="274" t="s">
        <v>2139</v>
      </c>
      <c r="E186" s="274" t="s">
        <v>2138</v>
      </c>
      <c r="F186" s="274" t="s">
        <v>1748</v>
      </c>
      <c r="G186" s="274">
        <v>224.8</v>
      </c>
      <c r="H186" s="274">
        <v>224.8</v>
      </c>
      <c r="I186" s="274">
        <v>224.8</v>
      </c>
      <c r="J186" s="274">
        <v>224.8</v>
      </c>
      <c r="K186" s="274">
        <v>224.8</v>
      </c>
      <c r="L186" s="274">
        <v>224.8</v>
      </c>
      <c r="M186" s="274">
        <v>224.8</v>
      </c>
      <c r="N186" s="274">
        <v>224.8</v>
      </c>
      <c r="O186" s="274">
        <v>224.8</v>
      </c>
      <c r="P186" s="274">
        <v>224.8</v>
      </c>
      <c r="Q186" s="274">
        <v>224.8</v>
      </c>
      <c r="R186" s="274">
        <v>224.8</v>
      </c>
      <c r="S186" s="274">
        <v>164.6</v>
      </c>
      <c r="T186" s="274">
        <v>121.3</v>
      </c>
      <c r="U186" s="274">
        <v>121.3</v>
      </c>
      <c r="V186" s="274">
        <v>121.3</v>
      </c>
      <c r="W186" s="274">
        <v>121.3</v>
      </c>
      <c r="X186" s="274">
        <v>121.3</v>
      </c>
      <c r="Y186" s="274">
        <v>0</v>
      </c>
      <c r="Z186" s="274">
        <v>0</v>
      </c>
      <c r="AA186" s="274">
        <v>0</v>
      </c>
      <c r="AB186" s="274">
        <v>0</v>
      </c>
      <c r="AC186" s="274">
        <v>0</v>
      </c>
      <c r="AD186" s="274">
        <v>0</v>
      </c>
      <c r="AE186" s="274">
        <v>0</v>
      </c>
      <c r="AF186" s="274">
        <v>0</v>
      </c>
      <c r="AG186" s="274">
        <v>0</v>
      </c>
      <c r="AH186" s="274">
        <v>0</v>
      </c>
      <c r="AI186" s="274">
        <v>0</v>
      </c>
      <c r="AJ186" s="274">
        <v>0</v>
      </c>
      <c r="AK186" s="274">
        <v>0</v>
      </c>
      <c r="AL186" s="274">
        <v>0</v>
      </c>
      <c r="AM186" s="274">
        <v>0</v>
      </c>
      <c r="AN186" s="274">
        <v>0</v>
      </c>
      <c r="AO186" s="274">
        <v>0</v>
      </c>
      <c r="AP186" s="274">
        <v>0</v>
      </c>
      <c r="AQ186" s="274">
        <v>0</v>
      </c>
      <c r="AR186" s="274">
        <v>0</v>
      </c>
      <c r="AS186" s="274">
        <v>0</v>
      </c>
    </row>
    <row r="187" spans="3:45" ht="15" customHeight="1">
      <c r="C187" s="343" t="str">
        <f t="shared" si="3"/>
        <v>DE3GNR_CC_FUELOIL_BP_E-38</v>
      </c>
      <c r="D187" s="274" t="s">
        <v>2139</v>
      </c>
      <c r="E187" s="274" t="s">
        <v>2138</v>
      </c>
      <c r="F187" s="274" t="s">
        <v>1745</v>
      </c>
      <c r="G187" s="274">
        <v>146.30000000000001</v>
      </c>
      <c r="H187" s="274">
        <v>146.30000000000001</v>
      </c>
      <c r="I187" s="274">
        <v>146.30000000000001</v>
      </c>
      <c r="J187" s="274">
        <v>146.30000000000001</v>
      </c>
      <c r="K187" s="274">
        <v>146.30000000000001</v>
      </c>
      <c r="L187" s="274">
        <v>146.30000000000001</v>
      </c>
      <c r="M187" s="274">
        <v>146.30000000000001</v>
      </c>
      <c r="N187" s="274">
        <v>146.30000000000001</v>
      </c>
      <c r="O187" s="274">
        <v>146.30000000000001</v>
      </c>
      <c r="P187" s="274">
        <v>146.30000000000001</v>
      </c>
      <c r="Q187" s="274">
        <v>146.30000000000001</v>
      </c>
      <c r="R187" s="274">
        <v>146.30000000000001</v>
      </c>
      <c r="S187" s="274">
        <v>146.30000000000001</v>
      </c>
      <c r="T187" s="274">
        <v>66.3</v>
      </c>
      <c r="U187" s="274">
        <v>0</v>
      </c>
      <c r="V187" s="274">
        <v>0</v>
      </c>
      <c r="W187" s="274">
        <v>0</v>
      </c>
      <c r="X187" s="274">
        <v>0</v>
      </c>
      <c r="Y187" s="274">
        <v>0</v>
      </c>
      <c r="Z187" s="274">
        <v>0</v>
      </c>
      <c r="AA187" s="274">
        <v>0</v>
      </c>
      <c r="AB187" s="274">
        <v>0</v>
      </c>
      <c r="AC187" s="274">
        <v>0</v>
      </c>
      <c r="AD187" s="274">
        <v>0</v>
      </c>
      <c r="AE187" s="274">
        <v>0</v>
      </c>
      <c r="AF187" s="274">
        <v>0</v>
      </c>
      <c r="AG187" s="274">
        <v>0</v>
      </c>
      <c r="AH187" s="274">
        <v>0</v>
      </c>
      <c r="AI187" s="274">
        <v>0</v>
      </c>
      <c r="AJ187" s="274">
        <v>0</v>
      </c>
      <c r="AK187" s="274">
        <v>0</v>
      </c>
      <c r="AL187" s="274">
        <v>0</v>
      </c>
      <c r="AM187" s="274">
        <v>0</v>
      </c>
      <c r="AN187" s="274">
        <v>0</v>
      </c>
      <c r="AO187" s="274">
        <v>0</v>
      </c>
      <c r="AP187" s="274">
        <v>0</v>
      </c>
      <c r="AQ187" s="274">
        <v>0</v>
      </c>
      <c r="AR187" s="274">
        <v>0</v>
      </c>
      <c r="AS187" s="274">
        <v>0</v>
      </c>
    </row>
    <row r="188" spans="3:45" ht="15" customHeight="1">
      <c r="C188" s="343" t="str">
        <f t="shared" si="3"/>
        <v>DE3GNR_CC_FUELOIL_CND_E-38</v>
      </c>
      <c r="D188" s="274" t="s">
        <v>2139</v>
      </c>
      <c r="E188" s="274" t="s">
        <v>2138</v>
      </c>
      <c r="F188" s="274" t="s">
        <v>1744</v>
      </c>
      <c r="G188" s="274">
        <v>266</v>
      </c>
      <c r="H188" s="274">
        <v>266</v>
      </c>
      <c r="I188" s="274">
        <v>266</v>
      </c>
      <c r="J188" s="274">
        <v>266</v>
      </c>
      <c r="K188" s="274">
        <v>266</v>
      </c>
      <c r="L188" s="274">
        <v>266</v>
      </c>
      <c r="M188" s="274">
        <v>266</v>
      </c>
      <c r="N188" s="274">
        <v>266</v>
      </c>
      <c r="O188" s="274">
        <v>266</v>
      </c>
      <c r="P188" s="274">
        <v>266</v>
      </c>
      <c r="Q188" s="274">
        <v>266</v>
      </c>
      <c r="R188" s="274">
        <v>266</v>
      </c>
      <c r="S188" s="274">
        <v>266</v>
      </c>
      <c r="T188" s="274">
        <v>266</v>
      </c>
      <c r="U188" s="274">
        <v>266</v>
      </c>
      <c r="V188" s="274">
        <v>266</v>
      </c>
      <c r="W188" s="274">
        <v>60</v>
      </c>
      <c r="X188" s="274">
        <v>0</v>
      </c>
      <c r="Y188" s="274">
        <v>0</v>
      </c>
      <c r="Z188" s="274">
        <v>0</v>
      </c>
      <c r="AA188" s="274">
        <v>0</v>
      </c>
      <c r="AB188" s="274">
        <v>0</v>
      </c>
      <c r="AC188" s="274">
        <v>0</v>
      </c>
      <c r="AD188" s="274">
        <v>0</v>
      </c>
      <c r="AE188" s="274">
        <v>0</v>
      </c>
      <c r="AF188" s="274">
        <v>0</v>
      </c>
      <c r="AG188" s="274">
        <v>0</v>
      </c>
      <c r="AH188" s="274">
        <v>0</v>
      </c>
      <c r="AI188" s="274">
        <v>0</v>
      </c>
      <c r="AJ188" s="274">
        <v>0</v>
      </c>
      <c r="AK188" s="274">
        <v>0</v>
      </c>
      <c r="AL188" s="274">
        <v>0</v>
      </c>
      <c r="AM188" s="274">
        <v>0</v>
      </c>
      <c r="AN188" s="274">
        <v>0</v>
      </c>
      <c r="AO188" s="274">
        <v>0</v>
      </c>
      <c r="AP188" s="274">
        <v>0</v>
      </c>
      <c r="AQ188" s="274">
        <v>0</v>
      </c>
      <c r="AR188" s="274">
        <v>0</v>
      </c>
      <c r="AS188" s="274">
        <v>0</v>
      </c>
    </row>
    <row r="189" spans="3:45" ht="15" customHeight="1">
      <c r="C189" s="343" t="str">
        <f t="shared" si="3"/>
        <v>DE3GNR_CC_NGAS_BP_E-39</v>
      </c>
      <c r="D189" s="274" t="s">
        <v>2139</v>
      </c>
      <c r="E189" s="274" t="s">
        <v>2138</v>
      </c>
      <c r="F189" s="274" t="s">
        <v>1738</v>
      </c>
      <c r="G189" s="274">
        <v>109.5</v>
      </c>
      <c r="H189" s="274">
        <v>109.5</v>
      </c>
      <c r="I189" s="274">
        <v>109.5</v>
      </c>
      <c r="J189" s="274">
        <v>109.5</v>
      </c>
      <c r="K189" s="274">
        <v>109.5</v>
      </c>
      <c r="L189" s="274">
        <v>109.5</v>
      </c>
      <c r="M189" s="274">
        <v>109.5</v>
      </c>
      <c r="N189" s="274">
        <v>109.5</v>
      </c>
      <c r="O189" s="274">
        <v>109.5</v>
      </c>
      <c r="P189" s="274">
        <v>109.5</v>
      </c>
      <c r="Q189" s="274">
        <v>109.5</v>
      </c>
      <c r="R189" s="274">
        <v>109.5</v>
      </c>
      <c r="S189" s="274">
        <v>109.5</v>
      </c>
      <c r="T189" s="274">
        <v>109.5</v>
      </c>
      <c r="U189" s="274">
        <v>109.5</v>
      </c>
      <c r="V189" s="274">
        <v>109.5</v>
      </c>
      <c r="W189" s="274">
        <v>0</v>
      </c>
      <c r="X189" s="274">
        <v>0</v>
      </c>
      <c r="Y189" s="274">
        <v>0</v>
      </c>
      <c r="Z189" s="274">
        <v>0</v>
      </c>
      <c r="AA189" s="274">
        <v>0</v>
      </c>
      <c r="AB189" s="274">
        <v>0</v>
      </c>
      <c r="AC189" s="274">
        <v>0</v>
      </c>
      <c r="AD189" s="274">
        <v>0</v>
      </c>
      <c r="AE189" s="274">
        <v>0</v>
      </c>
      <c r="AF189" s="274">
        <v>0</v>
      </c>
      <c r="AG189" s="274">
        <v>0</v>
      </c>
      <c r="AH189" s="274">
        <v>0</v>
      </c>
      <c r="AI189" s="274">
        <v>0</v>
      </c>
      <c r="AJ189" s="274">
        <v>0</v>
      </c>
      <c r="AK189" s="274">
        <v>0</v>
      </c>
      <c r="AL189" s="274">
        <v>0</v>
      </c>
      <c r="AM189" s="274">
        <v>0</v>
      </c>
      <c r="AN189" s="274">
        <v>0</v>
      </c>
      <c r="AO189" s="274">
        <v>0</v>
      </c>
      <c r="AP189" s="274">
        <v>0</v>
      </c>
      <c r="AQ189" s="274">
        <v>0</v>
      </c>
      <c r="AR189" s="274">
        <v>0</v>
      </c>
      <c r="AS189" s="274">
        <v>0</v>
      </c>
    </row>
    <row r="190" spans="3:45" ht="15" customHeight="1">
      <c r="C190" s="343" t="str">
        <f t="shared" si="3"/>
        <v>DE3GNR_CC_NGAS_BP_E-55</v>
      </c>
      <c r="D190" s="274" t="s">
        <v>2139</v>
      </c>
      <c r="E190" s="274" t="s">
        <v>2138</v>
      </c>
      <c r="F190" s="274" t="s">
        <v>1732</v>
      </c>
      <c r="G190" s="274">
        <v>4114.3999999999996</v>
      </c>
      <c r="H190" s="274">
        <v>4422.3999999999996</v>
      </c>
      <c r="I190" s="274">
        <v>4595.3999999999996</v>
      </c>
      <c r="J190" s="274">
        <v>4595.3999999999996</v>
      </c>
      <c r="K190" s="274">
        <v>5190.3999999999996</v>
      </c>
      <c r="L190" s="274">
        <v>5190.3999999999996</v>
      </c>
      <c r="M190" s="274">
        <v>5148.3999999999996</v>
      </c>
      <c r="N190" s="274">
        <v>5148.3999999999996</v>
      </c>
      <c r="O190" s="274">
        <v>5113.3999999999996</v>
      </c>
      <c r="P190" s="274">
        <v>5113.3999999999996</v>
      </c>
      <c r="Q190" s="274">
        <v>5061.5</v>
      </c>
      <c r="R190" s="274">
        <v>5061.5</v>
      </c>
      <c r="S190" s="274">
        <v>5061.5</v>
      </c>
      <c r="T190" s="274">
        <v>5061.5</v>
      </c>
      <c r="U190" s="274">
        <v>4363</v>
      </c>
      <c r="V190" s="274">
        <v>4347.2</v>
      </c>
      <c r="W190" s="274">
        <v>3399.7</v>
      </c>
      <c r="X190" s="274">
        <v>3313.7</v>
      </c>
      <c r="Y190" s="274">
        <v>3205.7</v>
      </c>
      <c r="Z190" s="274">
        <v>2269</v>
      </c>
      <c r="AA190" s="274">
        <v>2269</v>
      </c>
      <c r="AB190" s="274">
        <v>2269</v>
      </c>
      <c r="AC190" s="274">
        <v>2269</v>
      </c>
      <c r="AD190" s="274">
        <v>2269</v>
      </c>
      <c r="AE190" s="274">
        <v>1308</v>
      </c>
      <c r="AF190" s="274">
        <v>1076</v>
      </c>
      <c r="AG190" s="274">
        <v>1076</v>
      </c>
      <c r="AH190" s="274">
        <v>768</v>
      </c>
      <c r="AI190" s="274">
        <v>595</v>
      </c>
      <c r="AJ190" s="274">
        <v>595</v>
      </c>
      <c r="AK190" s="274">
        <v>0</v>
      </c>
      <c r="AL190" s="274">
        <v>0</v>
      </c>
      <c r="AM190" s="274">
        <v>0</v>
      </c>
      <c r="AN190" s="274">
        <v>0</v>
      </c>
      <c r="AO190" s="274">
        <v>0</v>
      </c>
      <c r="AP190" s="274">
        <v>0</v>
      </c>
      <c r="AQ190" s="274">
        <v>0</v>
      </c>
      <c r="AR190" s="274">
        <v>0</v>
      </c>
      <c r="AS190" s="274">
        <v>0</v>
      </c>
    </row>
    <row r="191" spans="3:45" ht="15" customHeight="1">
      <c r="C191" s="343" t="str">
        <f t="shared" si="3"/>
        <v>DE3GNR_CC_NGAS_CND_E-42</v>
      </c>
      <c r="D191" s="274" t="s">
        <v>2139</v>
      </c>
      <c r="E191" s="274" t="s">
        <v>2138</v>
      </c>
      <c r="F191" s="274" t="s">
        <v>1727</v>
      </c>
      <c r="G191" s="274">
        <v>1021.5</v>
      </c>
      <c r="H191" s="274">
        <v>1021.5</v>
      </c>
      <c r="I191" s="274">
        <v>1021.5</v>
      </c>
      <c r="J191" s="274">
        <v>1021.5</v>
      </c>
      <c r="K191" s="274">
        <v>1021.5</v>
      </c>
      <c r="L191" s="274">
        <v>1021.5</v>
      </c>
      <c r="M191" s="274">
        <v>1021.5</v>
      </c>
      <c r="N191" s="274">
        <v>1021.5</v>
      </c>
      <c r="O191" s="274">
        <v>1021.5</v>
      </c>
      <c r="P191" s="274">
        <v>1021.5</v>
      </c>
      <c r="Q191" s="274">
        <v>1021.5</v>
      </c>
      <c r="R191" s="274">
        <v>1021.5</v>
      </c>
      <c r="S191" s="274">
        <v>1021.5</v>
      </c>
      <c r="T191" s="274">
        <v>1021.5</v>
      </c>
      <c r="U191" s="274">
        <v>1021.5</v>
      </c>
      <c r="V191" s="274">
        <v>1021.5</v>
      </c>
      <c r="W191" s="274">
        <v>201.5</v>
      </c>
      <c r="X191" s="274">
        <v>0</v>
      </c>
      <c r="Y191" s="274">
        <v>0</v>
      </c>
      <c r="Z191" s="274">
        <v>0</v>
      </c>
      <c r="AA191" s="274">
        <v>0</v>
      </c>
      <c r="AB191" s="274">
        <v>0</v>
      </c>
      <c r="AC191" s="274">
        <v>0</v>
      </c>
      <c r="AD191" s="274">
        <v>0</v>
      </c>
      <c r="AE191" s="274">
        <v>0</v>
      </c>
      <c r="AF191" s="274">
        <v>0</v>
      </c>
      <c r="AG191" s="274">
        <v>0</v>
      </c>
      <c r="AH191" s="274">
        <v>0</v>
      </c>
      <c r="AI191" s="274">
        <v>0</v>
      </c>
      <c r="AJ191" s="274">
        <v>0</v>
      </c>
      <c r="AK191" s="274">
        <v>0</v>
      </c>
      <c r="AL191" s="274">
        <v>0</v>
      </c>
      <c r="AM191" s="274">
        <v>0</v>
      </c>
      <c r="AN191" s="274">
        <v>0</v>
      </c>
      <c r="AO191" s="274">
        <v>0</v>
      </c>
      <c r="AP191" s="274">
        <v>0</v>
      </c>
      <c r="AQ191" s="274">
        <v>0</v>
      </c>
      <c r="AR191" s="274">
        <v>0</v>
      </c>
      <c r="AS191" s="274">
        <v>0</v>
      </c>
    </row>
    <row r="192" spans="3:45" ht="15" customHeight="1">
      <c r="C192" s="343" t="str">
        <f t="shared" si="3"/>
        <v>DE3GNR_CC_NGAS_CND_E-57</v>
      </c>
      <c r="D192" s="274" t="s">
        <v>2139</v>
      </c>
      <c r="E192" s="274" t="s">
        <v>2138</v>
      </c>
      <c r="F192" s="274" t="s">
        <v>1717</v>
      </c>
      <c r="G192" s="274">
        <v>2285</v>
      </c>
      <c r="H192" s="274">
        <v>2715</v>
      </c>
      <c r="I192" s="274">
        <v>2715</v>
      </c>
      <c r="J192" s="274">
        <v>2715</v>
      </c>
      <c r="K192" s="274">
        <v>3159.5</v>
      </c>
      <c r="L192" s="274">
        <v>3159.5</v>
      </c>
      <c r="M192" s="274">
        <v>3159.5</v>
      </c>
      <c r="N192" s="274">
        <v>3159.5</v>
      </c>
      <c r="O192" s="274">
        <v>3159.5</v>
      </c>
      <c r="P192" s="274">
        <v>3159.5</v>
      </c>
      <c r="Q192" s="274">
        <v>3159.5</v>
      </c>
      <c r="R192" s="274">
        <v>3159.5</v>
      </c>
      <c r="S192" s="274">
        <v>3159.5</v>
      </c>
      <c r="T192" s="274">
        <v>3159.5</v>
      </c>
      <c r="U192" s="274">
        <v>3159.5</v>
      </c>
      <c r="V192" s="274">
        <v>3159.5</v>
      </c>
      <c r="W192" s="274">
        <v>3159.5</v>
      </c>
      <c r="X192" s="274">
        <v>2929.5</v>
      </c>
      <c r="Y192" s="274">
        <v>2929.5</v>
      </c>
      <c r="Z192" s="274">
        <v>2929.5</v>
      </c>
      <c r="AA192" s="274">
        <v>2129.5</v>
      </c>
      <c r="AB192" s="274">
        <v>1712.5</v>
      </c>
      <c r="AC192" s="274">
        <v>874.5</v>
      </c>
      <c r="AD192" s="274">
        <v>874.5</v>
      </c>
      <c r="AE192" s="274">
        <v>874.5</v>
      </c>
      <c r="AF192" s="274">
        <v>874.5</v>
      </c>
      <c r="AG192" s="274">
        <v>874.5</v>
      </c>
      <c r="AH192" s="274">
        <v>444.5</v>
      </c>
      <c r="AI192" s="274">
        <v>444.5</v>
      </c>
      <c r="AJ192" s="274">
        <v>444.5</v>
      </c>
      <c r="AK192" s="274">
        <v>0</v>
      </c>
      <c r="AL192" s="274">
        <v>0</v>
      </c>
      <c r="AM192" s="274">
        <v>0</v>
      </c>
      <c r="AN192" s="274">
        <v>0</v>
      </c>
      <c r="AO192" s="274">
        <v>0</v>
      </c>
      <c r="AP192" s="274">
        <v>0</v>
      </c>
      <c r="AQ192" s="274">
        <v>0</v>
      </c>
      <c r="AR192" s="274">
        <v>0</v>
      </c>
      <c r="AS192" s="274">
        <v>0</v>
      </c>
    </row>
    <row r="193" spans="2:45" ht="15" customHeight="1">
      <c r="C193" s="343" t="str">
        <f t="shared" si="3"/>
        <v>DE3GNR_ENG_BGAS_BP_E-45</v>
      </c>
      <c r="D193" s="274" t="s">
        <v>2139</v>
      </c>
      <c r="E193" s="274" t="s">
        <v>2138</v>
      </c>
      <c r="F193" s="274" t="s">
        <v>1672</v>
      </c>
      <c r="G193" s="274">
        <v>1.9</v>
      </c>
      <c r="H193" s="274">
        <v>1.9</v>
      </c>
      <c r="I193" s="274">
        <v>1.9</v>
      </c>
      <c r="J193" s="274">
        <v>1.9</v>
      </c>
      <c r="K193" s="274">
        <v>1.9</v>
      </c>
      <c r="L193" s="274">
        <v>7.01</v>
      </c>
      <c r="M193" s="274">
        <v>7.01</v>
      </c>
      <c r="N193" s="274">
        <v>7.01</v>
      </c>
      <c r="O193" s="274">
        <v>7.01</v>
      </c>
      <c r="P193" s="274">
        <v>7.01</v>
      </c>
      <c r="Q193" s="274">
        <v>7.01</v>
      </c>
      <c r="R193" s="274">
        <v>7.01</v>
      </c>
      <c r="S193" s="274">
        <v>7.01</v>
      </c>
      <c r="T193" s="274">
        <v>7.01</v>
      </c>
      <c r="U193" s="274">
        <v>7.01</v>
      </c>
      <c r="V193" s="274">
        <v>7.01</v>
      </c>
      <c r="W193" s="274">
        <v>7.01</v>
      </c>
      <c r="X193" s="274">
        <v>7.01</v>
      </c>
      <c r="Y193" s="274">
        <v>7.01</v>
      </c>
      <c r="Z193" s="274">
        <v>7.01</v>
      </c>
      <c r="AA193" s="274">
        <v>5.1100000000000003</v>
      </c>
      <c r="AB193" s="274">
        <v>5.1100000000000003</v>
      </c>
      <c r="AC193" s="274">
        <v>5.1100000000000003</v>
      </c>
      <c r="AD193" s="274">
        <v>5.1100000000000003</v>
      </c>
      <c r="AE193" s="274">
        <v>5.1100000000000003</v>
      </c>
      <c r="AF193" s="274">
        <v>5.1100000000000003</v>
      </c>
      <c r="AG193" s="274">
        <v>5.1100000000000003</v>
      </c>
      <c r="AH193" s="274">
        <v>5.1100000000000003</v>
      </c>
      <c r="AI193" s="274">
        <v>5.1100000000000003</v>
      </c>
      <c r="AJ193" s="274">
        <v>5.1100000000000003</v>
      </c>
      <c r="AK193" s="274">
        <v>5.1100000000000003</v>
      </c>
      <c r="AL193" s="274">
        <v>0</v>
      </c>
      <c r="AM193" s="274">
        <v>0</v>
      </c>
      <c r="AN193" s="274">
        <v>0</v>
      </c>
      <c r="AO193" s="274">
        <v>0</v>
      </c>
      <c r="AP193" s="274">
        <v>0</v>
      </c>
      <c r="AQ193" s="274">
        <v>0</v>
      </c>
      <c r="AR193" s="274">
        <v>0</v>
      </c>
      <c r="AS193" s="274">
        <v>0</v>
      </c>
    </row>
    <row r="194" spans="2:45" ht="15" customHeight="1">
      <c r="C194" s="343" t="str">
        <f t="shared" si="3"/>
        <v>DE3GNR_ENG_BGAS_CND_E-42</v>
      </c>
      <c r="D194" s="274" t="s">
        <v>2139</v>
      </c>
      <c r="E194" s="274" t="s">
        <v>2138</v>
      </c>
      <c r="F194" s="274" t="s">
        <v>1665</v>
      </c>
      <c r="G194" s="274">
        <v>2397.36</v>
      </c>
      <c r="H194" s="274">
        <v>2439.48</v>
      </c>
      <c r="I194" s="274">
        <v>2507.0100000000002</v>
      </c>
      <c r="J194" s="274">
        <v>2512.9</v>
      </c>
      <c r="K194" s="274">
        <v>2520.3200000000002</v>
      </c>
      <c r="L194" s="274">
        <v>2517.69</v>
      </c>
      <c r="M194" s="274">
        <v>2514.08</v>
      </c>
      <c r="N194" s="274">
        <v>2509.77</v>
      </c>
      <c r="O194" s="274">
        <v>2505.9899999999998</v>
      </c>
      <c r="P194" s="274">
        <v>2502</v>
      </c>
      <c r="Q194" s="274">
        <v>2487.54</v>
      </c>
      <c r="R194" s="274">
        <v>2474.02</v>
      </c>
      <c r="S194" s="274">
        <v>2455.4</v>
      </c>
      <c r="T194" s="274">
        <v>2442.62</v>
      </c>
      <c r="U194" s="274">
        <v>2332.33</v>
      </c>
      <c r="V194" s="274">
        <v>2246.5700000000002</v>
      </c>
      <c r="W194" s="274">
        <v>2190.11</v>
      </c>
      <c r="X194" s="274">
        <v>2079.48</v>
      </c>
      <c r="Y194" s="274">
        <v>1905.57</v>
      </c>
      <c r="Z194" s="274">
        <v>1698.83</v>
      </c>
      <c r="AA194" s="274">
        <v>1379.27</v>
      </c>
      <c r="AB194" s="274">
        <v>1188.6199999999999</v>
      </c>
      <c r="AC194" s="274">
        <v>1092.1199999999999</v>
      </c>
      <c r="AD194" s="274">
        <v>937.53</v>
      </c>
      <c r="AE194" s="274">
        <v>706.15</v>
      </c>
      <c r="AF194" s="274">
        <v>259.68</v>
      </c>
      <c r="AG194" s="274">
        <v>165.21</v>
      </c>
      <c r="AH194" s="274">
        <v>87.42</v>
      </c>
      <c r="AI194" s="274">
        <v>18.46</v>
      </c>
      <c r="AJ194" s="274">
        <v>12.47</v>
      </c>
      <c r="AK194" s="274">
        <v>1.58</v>
      </c>
      <c r="AL194" s="274">
        <v>0</v>
      </c>
      <c r="AM194" s="274">
        <v>0</v>
      </c>
      <c r="AN194" s="274">
        <v>0</v>
      </c>
      <c r="AO194" s="274">
        <v>0</v>
      </c>
      <c r="AP194" s="274">
        <v>0</v>
      </c>
      <c r="AQ194" s="274">
        <v>0</v>
      </c>
      <c r="AR194" s="274">
        <v>0</v>
      </c>
      <c r="AS194" s="274">
        <v>0</v>
      </c>
    </row>
    <row r="195" spans="2:45" ht="15" customHeight="1">
      <c r="C195" s="343" t="str">
        <f t="shared" si="3"/>
        <v>DE3GNR_ENG_NGAS_BP_E-44</v>
      </c>
      <c r="D195" s="274" t="s">
        <v>2139</v>
      </c>
      <c r="E195" s="274" t="s">
        <v>2138</v>
      </c>
      <c r="F195" s="321" t="s">
        <v>1630</v>
      </c>
      <c r="G195" s="321">
        <v>14</v>
      </c>
      <c r="H195" s="321">
        <v>14</v>
      </c>
      <c r="I195" s="321">
        <v>14</v>
      </c>
      <c r="J195" s="321">
        <v>14</v>
      </c>
      <c r="K195" s="321">
        <v>14</v>
      </c>
      <c r="L195" s="321">
        <v>14</v>
      </c>
      <c r="M195" s="321">
        <v>14</v>
      </c>
      <c r="N195" s="321">
        <v>14</v>
      </c>
      <c r="O195" s="321">
        <v>14</v>
      </c>
      <c r="P195" s="321">
        <v>0</v>
      </c>
      <c r="Q195" s="321">
        <v>0</v>
      </c>
      <c r="R195" s="321">
        <v>0</v>
      </c>
      <c r="S195" s="321">
        <v>0</v>
      </c>
      <c r="T195" s="321">
        <v>0</v>
      </c>
      <c r="U195" s="321">
        <v>0</v>
      </c>
      <c r="V195" s="321">
        <v>0</v>
      </c>
      <c r="W195" s="321">
        <v>0</v>
      </c>
      <c r="X195" s="321">
        <v>0</v>
      </c>
      <c r="Y195" s="321">
        <v>0</v>
      </c>
      <c r="Z195" s="321">
        <v>0</v>
      </c>
      <c r="AA195" s="321">
        <v>0</v>
      </c>
      <c r="AB195" s="321">
        <v>0</v>
      </c>
      <c r="AC195" s="321">
        <v>0</v>
      </c>
      <c r="AD195" s="321">
        <v>0</v>
      </c>
      <c r="AE195" s="321">
        <v>0</v>
      </c>
      <c r="AF195" s="321">
        <v>0</v>
      </c>
      <c r="AG195" s="321">
        <v>0</v>
      </c>
      <c r="AH195" s="321">
        <v>0</v>
      </c>
      <c r="AI195" s="321">
        <v>0</v>
      </c>
      <c r="AJ195" s="321">
        <v>0</v>
      </c>
      <c r="AK195" s="321">
        <v>0</v>
      </c>
      <c r="AL195" s="321">
        <v>0</v>
      </c>
      <c r="AM195" s="321">
        <v>0</v>
      </c>
      <c r="AN195" s="321">
        <v>0</v>
      </c>
      <c r="AO195" s="321">
        <v>0</v>
      </c>
      <c r="AP195" s="321">
        <v>0</v>
      </c>
      <c r="AQ195" s="321">
        <v>0</v>
      </c>
      <c r="AR195" s="321">
        <v>0</v>
      </c>
      <c r="AS195" s="321">
        <v>0</v>
      </c>
    </row>
    <row r="196" spans="2:45" ht="15" customHeight="1">
      <c r="C196" s="343" t="str">
        <f t="shared" si="3"/>
        <v>DE3GNR_GT_FUELOIL_CND_E-31</v>
      </c>
      <c r="D196" s="274" t="s">
        <v>2139</v>
      </c>
      <c r="E196" s="274" t="s">
        <v>2138</v>
      </c>
      <c r="F196" s="274" t="s">
        <v>1575</v>
      </c>
      <c r="G196" s="274">
        <v>228.2</v>
      </c>
      <c r="H196" s="274">
        <v>228.2</v>
      </c>
      <c r="I196" s="274">
        <v>228.2</v>
      </c>
      <c r="J196" s="274">
        <v>228.2</v>
      </c>
      <c r="K196" s="274">
        <v>228.2</v>
      </c>
      <c r="L196" s="274">
        <v>228.2</v>
      </c>
      <c r="M196" s="274">
        <v>228.2</v>
      </c>
      <c r="N196" s="274">
        <v>228.2</v>
      </c>
      <c r="O196" s="274">
        <v>228.2</v>
      </c>
      <c r="P196" s="274">
        <v>228.2</v>
      </c>
      <c r="Q196" s="274">
        <v>228.2</v>
      </c>
      <c r="R196" s="274">
        <v>228.2</v>
      </c>
      <c r="S196" s="274">
        <v>228.2</v>
      </c>
      <c r="T196" s="274">
        <v>228.2</v>
      </c>
      <c r="U196" s="274">
        <v>228.2</v>
      </c>
      <c r="V196" s="274">
        <v>228.2</v>
      </c>
      <c r="W196" s="274">
        <v>86.2</v>
      </c>
      <c r="X196" s="274">
        <v>0</v>
      </c>
      <c r="Y196" s="274">
        <v>0</v>
      </c>
      <c r="Z196" s="274">
        <v>0</v>
      </c>
      <c r="AA196" s="274">
        <v>0</v>
      </c>
      <c r="AB196" s="274">
        <v>0</v>
      </c>
      <c r="AC196" s="274">
        <v>0</v>
      </c>
      <c r="AD196" s="274">
        <v>0</v>
      </c>
      <c r="AE196" s="274">
        <v>0</v>
      </c>
      <c r="AF196" s="274">
        <v>0</v>
      </c>
      <c r="AG196" s="274">
        <v>0</v>
      </c>
      <c r="AH196" s="274">
        <v>0</v>
      </c>
      <c r="AI196" s="274">
        <v>0</v>
      </c>
      <c r="AJ196" s="274">
        <v>0</v>
      </c>
      <c r="AK196" s="274">
        <v>0</v>
      </c>
      <c r="AL196" s="274">
        <v>0</v>
      </c>
      <c r="AM196" s="274">
        <v>0</v>
      </c>
      <c r="AN196" s="274">
        <v>0</v>
      </c>
      <c r="AO196" s="274">
        <v>0</v>
      </c>
      <c r="AP196" s="274">
        <v>0</v>
      </c>
      <c r="AQ196" s="274">
        <v>0</v>
      </c>
      <c r="AR196" s="274">
        <v>0</v>
      </c>
      <c r="AS196" s="274">
        <v>0</v>
      </c>
    </row>
    <row r="197" spans="2:45" ht="15" customHeight="1">
      <c r="C197" s="343" t="str">
        <f t="shared" si="3"/>
        <v>DE3GNR_GT_NGAS_BP_E-31</v>
      </c>
      <c r="D197" s="274" t="s">
        <v>2139</v>
      </c>
      <c r="E197" s="274" t="s">
        <v>2138</v>
      </c>
      <c r="F197" s="274" t="s">
        <v>1555</v>
      </c>
      <c r="G197" s="274">
        <v>104</v>
      </c>
      <c r="H197" s="274">
        <v>104</v>
      </c>
      <c r="I197" s="274">
        <v>104</v>
      </c>
      <c r="J197" s="274">
        <v>104</v>
      </c>
      <c r="K197" s="274">
        <v>104</v>
      </c>
      <c r="L197" s="274">
        <v>104</v>
      </c>
      <c r="M197" s="274">
        <v>104</v>
      </c>
      <c r="N197" s="274">
        <v>104</v>
      </c>
      <c r="O197" s="274">
        <v>104</v>
      </c>
      <c r="P197" s="274">
        <v>104</v>
      </c>
      <c r="Q197" s="274">
        <v>104</v>
      </c>
      <c r="R197" s="274">
        <v>104</v>
      </c>
      <c r="S197" s="274">
        <v>104</v>
      </c>
      <c r="T197" s="274">
        <v>104</v>
      </c>
      <c r="U197" s="274">
        <v>104</v>
      </c>
      <c r="V197" s="274">
        <v>79</v>
      </c>
      <c r="W197" s="274">
        <v>79</v>
      </c>
      <c r="X197" s="274">
        <v>0</v>
      </c>
      <c r="Y197" s="274">
        <v>0</v>
      </c>
      <c r="Z197" s="274">
        <v>0</v>
      </c>
      <c r="AA197" s="274">
        <v>0</v>
      </c>
      <c r="AB197" s="274">
        <v>0</v>
      </c>
      <c r="AC197" s="274">
        <v>0</v>
      </c>
      <c r="AD197" s="274">
        <v>0</v>
      </c>
      <c r="AE197" s="274">
        <v>0</v>
      </c>
      <c r="AF197" s="274">
        <v>0</v>
      </c>
      <c r="AG197" s="274">
        <v>0</v>
      </c>
      <c r="AH197" s="274">
        <v>0</v>
      </c>
      <c r="AI197" s="274">
        <v>0</v>
      </c>
      <c r="AJ197" s="274">
        <v>0</v>
      </c>
      <c r="AK197" s="274">
        <v>0</v>
      </c>
      <c r="AL197" s="274">
        <v>0</v>
      </c>
      <c r="AM197" s="274">
        <v>0</v>
      </c>
      <c r="AN197" s="274">
        <v>0</v>
      </c>
      <c r="AO197" s="274">
        <v>0</v>
      </c>
      <c r="AP197" s="274">
        <v>0</v>
      </c>
      <c r="AQ197" s="274">
        <v>0</v>
      </c>
      <c r="AR197" s="274">
        <v>0</v>
      </c>
      <c r="AS197" s="274">
        <v>0</v>
      </c>
    </row>
    <row r="198" spans="2:45" ht="15" customHeight="1">
      <c r="C198" s="343" t="str">
        <f t="shared" si="3"/>
        <v>DE3GNR_GT_NGAS_BP_E-39</v>
      </c>
      <c r="D198" s="274" t="s">
        <v>2139</v>
      </c>
      <c r="E198" s="274" t="s">
        <v>2138</v>
      </c>
      <c r="F198" s="274" t="s">
        <v>1548</v>
      </c>
      <c r="G198" s="274">
        <v>249.9</v>
      </c>
      <c r="H198" s="274">
        <v>249.9</v>
      </c>
      <c r="I198" s="274">
        <v>249.9</v>
      </c>
      <c r="J198" s="274">
        <v>249.9</v>
      </c>
      <c r="K198" s="274">
        <v>249.9</v>
      </c>
      <c r="L198" s="274">
        <v>239.7</v>
      </c>
      <c r="M198" s="274">
        <v>239.7</v>
      </c>
      <c r="N198" s="274">
        <v>239.7</v>
      </c>
      <c r="O198" s="274">
        <v>140.69999999999999</v>
      </c>
      <c r="P198" s="274">
        <v>140.69999999999999</v>
      </c>
      <c r="Q198" s="274">
        <v>127.2</v>
      </c>
      <c r="R198" s="274">
        <v>127.2</v>
      </c>
      <c r="S198" s="274">
        <v>127.2</v>
      </c>
      <c r="T198" s="274">
        <v>127.2</v>
      </c>
      <c r="U198" s="274">
        <v>127.2</v>
      </c>
      <c r="V198" s="274">
        <v>127.2</v>
      </c>
      <c r="W198" s="274">
        <v>127.2</v>
      </c>
      <c r="X198" s="274">
        <v>127.2</v>
      </c>
      <c r="Y198" s="274">
        <v>127.2</v>
      </c>
      <c r="Z198" s="274">
        <v>127.2</v>
      </c>
      <c r="AA198" s="274">
        <v>127.2</v>
      </c>
      <c r="AB198" s="274">
        <v>127.2</v>
      </c>
      <c r="AC198" s="274">
        <v>127.2</v>
      </c>
      <c r="AD198" s="274">
        <v>127.2</v>
      </c>
      <c r="AE198" s="274">
        <v>127.2</v>
      </c>
      <c r="AF198" s="274">
        <v>127.2</v>
      </c>
      <c r="AG198" s="274">
        <v>0</v>
      </c>
      <c r="AH198" s="274">
        <v>0</v>
      </c>
      <c r="AI198" s="274">
        <v>0</v>
      </c>
      <c r="AJ198" s="274">
        <v>0</v>
      </c>
      <c r="AK198" s="274">
        <v>0</v>
      </c>
      <c r="AL198" s="274">
        <v>0</v>
      </c>
      <c r="AM198" s="274">
        <v>0</v>
      </c>
      <c r="AN198" s="274">
        <v>0</v>
      </c>
      <c r="AO198" s="274">
        <v>0</v>
      </c>
      <c r="AP198" s="274">
        <v>0</v>
      </c>
      <c r="AQ198" s="274">
        <v>0</v>
      </c>
      <c r="AR198" s="274">
        <v>0</v>
      </c>
      <c r="AS198" s="274">
        <v>0</v>
      </c>
    </row>
    <row r="199" spans="2:45" ht="15" customHeight="1">
      <c r="C199" s="343" t="str">
        <f t="shared" si="3"/>
        <v>DE3GNR_GT_NGAS_CND_E-32</v>
      </c>
      <c r="D199" s="274" t="s">
        <v>2139</v>
      </c>
      <c r="E199" s="274" t="s">
        <v>2138</v>
      </c>
      <c r="F199" s="274" t="s">
        <v>1534</v>
      </c>
      <c r="G199" s="274">
        <v>581.4</v>
      </c>
      <c r="H199" s="274">
        <v>581.4</v>
      </c>
      <c r="I199" s="274">
        <v>581.4</v>
      </c>
      <c r="J199" s="274">
        <v>581.4</v>
      </c>
      <c r="K199" s="274">
        <v>581.4</v>
      </c>
      <c r="L199" s="274">
        <v>581.4</v>
      </c>
      <c r="M199" s="274">
        <v>581.4</v>
      </c>
      <c r="N199" s="274">
        <v>581.4</v>
      </c>
      <c r="O199" s="274">
        <v>581.4</v>
      </c>
      <c r="P199" s="274">
        <v>581.4</v>
      </c>
      <c r="Q199" s="274">
        <v>581.4</v>
      </c>
      <c r="R199" s="274">
        <v>581.4</v>
      </c>
      <c r="S199" s="274">
        <v>581.4</v>
      </c>
      <c r="T199" s="274">
        <v>581.4</v>
      </c>
      <c r="U199" s="274">
        <v>581.4</v>
      </c>
      <c r="V199" s="274">
        <v>581.4</v>
      </c>
      <c r="W199" s="274">
        <v>167</v>
      </c>
      <c r="X199" s="274">
        <v>112</v>
      </c>
      <c r="Y199" s="274">
        <v>0</v>
      </c>
      <c r="Z199" s="274">
        <v>0</v>
      </c>
      <c r="AA199" s="274">
        <v>0</v>
      </c>
      <c r="AB199" s="274">
        <v>0</v>
      </c>
      <c r="AC199" s="274">
        <v>0</v>
      </c>
      <c r="AD199" s="274">
        <v>0</v>
      </c>
      <c r="AE199" s="274">
        <v>0</v>
      </c>
      <c r="AF199" s="274">
        <v>0</v>
      </c>
      <c r="AG199" s="274">
        <v>0</v>
      </c>
      <c r="AH199" s="274">
        <v>0</v>
      </c>
      <c r="AI199" s="274">
        <v>0</v>
      </c>
      <c r="AJ199" s="274">
        <v>0</v>
      </c>
      <c r="AK199" s="274">
        <v>0</v>
      </c>
      <c r="AL199" s="274">
        <v>0</v>
      </c>
      <c r="AM199" s="274">
        <v>0</v>
      </c>
      <c r="AN199" s="274">
        <v>0</v>
      </c>
      <c r="AO199" s="274">
        <v>0</v>
      </c>
      <c r="AP199" s="274">
        <v>0</v>
      </c>
      <c r="AQ199" s="274">
        <v>0</v>
      </c>
      <c r="AR199" s="274">
        <v>0</v>
      </c>
      <c r="AS199" s="274">
        <v>0</v>
      </c>
    </row>
    <row r="200" spans="2:45" ht="15" customHeight="1">
      <c r="C200" s="343" t="str">
        <f t="shared" si="3"/>
        <v>DE3GNR_GT_NGAS_CND_E-40</v>
      </c>
      <c r="D200" s="274" t="s">
        <v>2139</v>
      </c>
      <c r="E200" s="274" t="s">
        <v>2138</v>
      </c>
      <c r="F200" s="274" t="s">
        <v>1528</v>
      </c>
      <c r="G200" s="274">
        <v>721</v>
      </c>
      <c r="H200" s="274">
        <v>721</v>
      </c>
      <c r="I200" s="274">
        <v>721</v>
      </c>
      <c r="J200" s="274">
        <v>721</v>
      </c>
      <c r="K200" s="274">
        <v>721</v>
      </c>
      <c r="L200" s="274">
        <v>721</v>
      </c>
      <c r="M200" s="274">
        <v>721</v>
      </c>
      <c r="N200" s="274">
        <v>721</v>
      </c>
      <c r="O200" s="274">
        <v>721</v>
      </c>
      <c r="P200" s="274">
        <v>721</v>
      </c>
      <c r="Q200" s="274">
        <v>721</v>
      </c>
      <c r="R200" s="274">
        <v>721</v>
      </c>
      <c r="S200" s="274">
        <v>721</v>
      </c>
      <c r="T200" s="274">
        <v>721</v>
      </c>
      <c r="U200" s="274">
        <v>721</v>
      </c>
      <c r="V200" s="274">
        <v>721</v>
      </c>
      <c r="W200" s="274">
        <v>721</v>
      </c>
      <c r="X200" s="274">
        <v>400</v>
      </c>
      <c r="Y200" s="274">
        <v>400</v>
      </c>
      <c r="Z200" s="274">
        <v>400</v>
      </c>
      <c r="AA200" s="274">
        <v>0</v>
      </c>
      <c r="AB200" s="274">
        <v>0</v>
      </c>
      <c r="AC200" s="274">
        <v>0</v>
      </c>
      <c r="AD200" s="274">
        <v>0</v>
      </c>
      <c r="AE200" s="274">
        <v>0</v>
      </c>
      <c r="AF200" s="274">
        <v>0</v>
      </c>
      <c r="AG200" s="274">
        <v>0</v>
      </c>
      <c r="AH200" s="274">
        <v>0</v>
      </c>
      <c r="AI200" s="274">
        <v>0</v>
      </c>
      <c r="AJ200" s="274">
        <v>0</v>
      </c>
      <c r="AK200" s="274">
        <v>0</v>
      </c>
      <c r="AL200" s="274">
        <v>0</v>
      </c>
      <c r="AM200" s="274">
        <v>0</v>
      </c>
      <c r="AN200" s="274">
        <v>0</v>
      </c>
      <c r="AO200" s="274">
        <v>0</v>
      </c>
      <c r="AP200" s="274">
        <v>0</v>
      </c>
      <c r="AQ200" s="274">
        <v>0</v>
      </c>
      <c r="AR200" s="274">
        <v>0</v>
      </c>
      <c r="AS200" s="274">
        <v>0</v>
      </c>
    </row>
    <row r="201" spans="2:45" ht="15" customHeight="1">
      <c r="C201" s="343" t="str">
        <f t="shared" si="3"/>
        <v>DE3GNR_PV_SUN</v>
      </c>
      <c r="D201" s="274" t="s">
        <v>2139</v>
      </c>
      <c r="E201" s="274" t="s">
        <v>2138</v>
      </c>
      <c r="F201" s="274" t="s">
        <v>1395</v>
      </c>
      <c r="G201" s="274">
        <v>8143.21</v>
      </c>
      <c r="H201" s="274">
        <v>8883.34</v>
      </c>
      <c r="I201" s="274">
        <v>9289.4699999999993</v>
      </c>
      <c r="J201" s="274">
        <v>9582.7800000000007</v>
      </c>
      <c r="K201" s="274">
        <v>9792.82</v>
      </c>
      <c r="L201" s="274">
        <v>10152.709999999999</v>
      </c>
      <c r="M201" s="274">
        <v>10154.75</v>
      </c>
      <c r="N201" s="274">
        <v>10154.64</v>
      </c>
      <c r="O201" s="274">
        <v>10154.64</v>
      </c>
      <c r="P201" s="274">
        <v>10154.620000000001</v>
      </c>
      <c r="Q201" s="274">
        <v>10154.09</v>
      </c>
      <c r="R201" s="274">
        <v>10153.629999999999</v>
      </c>
      <c r="S201" s="274">
        <v>10153.18</v>
      </c>
      <c r="T201" s="274">
        <v>10152.85</v>
      </c>
      <c r="U201" s="274">
        <v>10152.15</v>
      </c>
      <c r="V201" s="274">
        <v>10149.709999999999</v>
      </c>
      <c r="W201" s="274">
        <v>10146.74</v>
      </c>
      <c r="X201" s="274">
        <v>10143.85</v>
      </c>
      <c r="Y201" s="274">
        <v>10139.780000000001</v>
      </c>
      <c r="Z201" s="274">
        <v>10128.27</v>
      </c>
      <c r="AA201" s="274">
        <v>10102.290000000001</v>
      </c>
      <c r="AB201" s="274">
        <v>10082.69</v>
      </c>
      <c r="AC201" s="274">
        <v>10061.950000000001</v>
      </c>
      <c r="AD201" s="274">
        <v>9936.58</v>
      </c>
      <c r="AE201" s="274">
        <v>9744.31</v>
      </c>
      <c r="AF201" s="274">
        <v>9539.51</v>
      </c>
      <c r="AG201" s="274">
        <v>9271.69</v>
      </c>
      <c r="AH201" s="274">
        <v>8855.8799999999992</v>
      </c>
      <c r="AI201" s="274">
        <v>7774.88</v>
      </c>
      <c r="AJ201" s="274">
        <v>5734.47</v>
      </c>
      <c r="AK201" s="274">
        <v>3648.07</v>
      </c>
      <c r="AL201" s="274">
        <v>2011.55</v>
      </c>
      <c r="AM201" s="274">
        <v>1271.42</v>
      </c>
      <c r="AN201" s="274">
        <v>865.29</v>
      </c>
      <c r="AO201" s="274">
        <v>571.98</v>
      </c>
      <c r="AP201" s="274">
        <v>361.94</v>
      </c>
      <c r="AQ201" s="274">
        <v>2.0499999999999998</v>
      </c>
      <c r="AR201" s="274">
        <v>0</v>
      </c>
      <c r="AS201" s="274">
        <v>0</v>
      </c>
    </row>
    <row r="202" spans="2:45" ht="15" customHeight="1">
      <c r="B202" s="274" t="s">
        <v>2143</v>
      </c>
      <c r="C202" s="343" t="str">
        <f t="shared" si="3"/>
        <v>DE3GNR_ROR_WTR</v>
      </c>
      <c r="D202" s="274" t="s">
        <v>2139</v>
      </c>
      <c r="E202" s="274" t="s">
        <v>2138</v>
      </c>
      <c r="F202" s="274" t="s">
        <v>1355</v>
      </c>
      <c r="G202" s="274">
        <v>360.4</v>
      </c>
      <c r="H202" s="274">
        <v>360.4</v>
      </c>
      <c r="I202" s="274">
        <v>360.4</v>
      </c>
      <c r="J202" s="274">
        <v>360.4</v>
      </c>
      <c r="K202" s="274">
        <v>360.4</v>
      </c>
      <c r="L202" s="274">
        <v>360.4</v>
      </c>
      <c r="M202" s="274">
        <v>360.4</v>
      </c>
      <c r="N202" s="274">
        <v>360.4</v>
      </c>
      <c r="O202" s="274">
        <v>360.4</v>
      </c>
      <c r="P202" s="274">
        <v>360.4</v>
      </c>
      <c r="Q202" s="274">
        <v>360.4</v>
      </c>
      <c r="R202" s="274">
        <v>360.4</v>
      </c>
      <c r="S202" s="274">
        <v>360.4</v>
      </c>
      <c r="T202" s="274">
        <v>360.4</v>
      </c>
      <c r="U202" s="274">
        <v>360.4</v>
      </c>
      <c r="V202" s="274">
        <v>360.4</v>
      </c>
      <c r="W202" s="274">
        <v>360.4</v>
      </c>
      <c r="X202" s="274">
        <v>360.4</v>
      </c>
      <c r="Y202" s="274">
        <v>360.4</v>
      </c>
      <c r="Z202" s="274">
        <v>360.4</v>
      </c>
      <c r="AA202" s="274">
        <v>360.4</v>
      </c>
      <c r="AB202" s="274">
        <v>360.4</v>
      </c>
      <c r="AC202" s="274">
        <v>360.4</v>
      </c>
      <c r="AD202" s="274">
        <v>360.4</v>
      </c>
      <c r="AE202" s="274">
        <v>360.4</v>
      </c>
      <c r="AF202" s="274">
        <v>360.4</v>
      </c>
      <c r="AG202" s="274">
        <v>360.4</v>
      </c>
      <c r="AH202" s="274">
        <v>360.4</v>
      </c>
      <c r="AI202" s="274">
        <v>360.4</v>
      </c>
      <c r="AJ202" s="274">
        <v>360.4</v>
      </c>
      <c r="AK202" s="274">
        <v>360.4</v>
      </c>
      <c r="AL202" s="274">
        <v>360.4</v>
      </c>
      <c r="AM202" s="274">
        <v>360.4</v>
      </c>
      <c r="AN202" s="274">
        <v>360.4</v>
      </c>
      <c r="AO202" s="274">
        <v>360.4</v>
      </c>
      <c r="AP202" s="274">
        <v>360.4</v>
      </c>
      <c r="AQ202" s="274">
        <v>360.4</v>
      </c>
      <c r="AR202" s="274">
        <v>360.4</v>
      </c>
      <c r="AS202" s="274">
        <v>360.4</v>
      </c>
    </row>
    <row r="203" spans="2:45" ht="15" customHeight="1">
      <c r="C203" s="343" t="str">
        <f t="shared" si="3"/>
        <v>DE3GNR_ST_BGAS_BP_E-38</v>
      </c>
      <c r="D203" s="274" t="s">
        <v>2139</v>
      </c>
      <c r="E203" s="274" t="s">
        <v>2138</v>
      </c>
      <c r="F203" s="274" t="s">
        <v>1333</v>
      </c>
      <c r="G203" s="274">
        <v>153.19999999999999</v>
      </c>
      <c r="H203" s="274">
        <v>153.19999999999999</v>
      </c>
      <c r="I203" s="274">
        <v>153.19999999999999</v>
      </c>
      <c r="J203" s="274">
        <v>153.19999999999999</v>
      </c>
      <c r="K203" s="274">
        <v>153.19999999999999</v>
      </c>
      <c r="L203" s="274">
        <v>153.19999999999999</v>
      </c>
      <c r="M203" s="274">
        <v>153.19999999999999</v>
      </c>
      <c r="N203" s="274">
        <v>153.19999999999999</v>
      </c>
      <c r="O203" s="274">
        <v>153.19999999999999</v>
      </c>
      <c r="P203" s="274">
        <v>153.19999999999999</v>
      </c>
      <c r="Q203" s="274">
        <v>153.19999999999999</v>
      </c>
      <c r="R203" s="274">
        <v>153.19999999999999</v>
      </c>
      <c r="S203" s="274">
        <v>153.19999999999999</v>
      </c>
      <c r="T203" s="274">
        <v>153.19999999999999</v>
      </c>
      <c r="U203" s="274">
        <v>153.19999999999999</v>
      </c>
      <c r="V203" s="274">
        <v>141.1</v>
      </c>
      <c r="W203" s="274">
        <v>141.1</v>
      </c>
      <c r="X203" s="274">
        <v>141.1</v>
      </c>
      <c r="Y203" s="274">
        <v>59.7</v>
      </c>
      <c r="Z203" s="274">
        <v>20</v>
      </c>
      <c r="AA203" s="274">
        <v>0</v>
      </c>
      <c r="AB203" s="274">
        <v>0</v>
      </c>
      <c r="AC203" s="274">
        <v>0</v>
      </c>
      <c r="AD203" s="274">
        <v>0</v>
      </c>
      <c r="AE203" s="274">
        <v>0</v>
      </c>
      <c r="AF203" s="274">
        <v>0</v>
      </c>
      <c r="AG203" s="274">
        <v>0</v>
      </c>
      <c r="AH203" s="274">
        <v>0</v>
      </c>
      <c r="AI203" s="274">
        <v>0</v>
      </c>
      <c r="AJ203" s="274">
        <v>0</v>
      </c>
      <c r="AK203" s="274">
        <v>0</v>
      </c>
      <c r="AL203" s="274">
        <v>0</v>
      </c>
      <c r="AM203" s="274">
        <v>0</v>
      </c>
      <c r="AN203" s="274">
        <v>0</v>
      </c>
      <c r="AO203" s="274">
        <v>0</v>
      </c>
      <c r="AP203" s="274">
        <v>0</v>
      </c>
      <c r="AQ203" s="274">
        <v>0</v>
      </c>
      <c r="AR203" s="274">
        <v>0</v>
      </c>
      <c r="AS203" s="274">
        <v>0</v>
      </c>
    </row>
    <row r="204" spans="2:45" ht="15" customHeight="1">
      <c r="C204" s="343" t="str">
        <f t="shared" si="3"/>
        <v>DE3GNR_ST_BGAS_CND_E-33</v>
      </c>
      <c r="D204" s="274" t="s">
        <v>2139</v>
      </c>
      <c r="E204" s="274" t="s">
        <v>2138</v>
      </c>
      <c r="F204" s="274" t="s">
        <v>1332</v>
      </c>
      <c r="G204" s="274">
        <v>33.4</v>
      </c>
      <c r="H204" s="274">
        <v>33.4</v>
      </c>
      <c r="I204" s="274">
        <v>33.4</v>
      </c>
      <c r="J204" s="274">
        <v>33.4</v>
      </c>
      <c r="K204" s="274">
        <v>33.4</v>
      </c>
      <c r="L204" s="274">
        <v>33.4</v>
      </c>
      <c r="M204" s="274">
        <v>33.4</v>
      </c>
      <c r="N204" s="274">
        <v>33.4</v>
      </c>
      <c r="O204" s="274">
        <v>33.4</v>
      </c>
      <c r="P204" s="274">
        <v>33.4</v>
      </c>
      <c r="Q204" s="274">
        <v>33.4</v>
      </c>
      <c r="R204" s="274">
        <v>33.4</v>
      </c>
      <c r="S204" s="274">
        <v>33.4</v>
      </c>
      <c r="T204" s="274">
        <v>33.4</v>
      </c>
      <c r="U204" s="274">
        <v>33.4</v>
      </c>
      <c r="V204" s="274">
        <v>33.4</v>
      </c>
      <c r="W204" s="274">
        <v>33.4</v>
      </c>
      <c r="X204" s="274">
        <v>33.4</v>
      </c>
      <c r="Y204" s="274">
        <v>0</v>
      </c>
      <c r="Z204" s="274">
        <v>0</v>
      </c>
      <c r="AA204" s="274">
        <v>0</v>
      </c>
      <c r="AB204" s="274">
        <v>0</v>
      </c>
      <c r="AC204" s="274">
        <v>0</v>
      </c>
      <c r="AD204" s="274">
        <v>0</v>
      </c>
      <c r="AE204" s="274">
        <v>0</v>
      </c>
      <c r="AF204" s="274">
        <v>0</v>
      </c>
      <c r="AG204" s="274">
        <v>0</v>
      </c>
      <c r="AH204" s="274">
        <v>0</v>
      </c>
      <c r="AI204" s="274">
        <v>0</v>
      </c>
      <c r="AJ204" s="274">
        <v>0</v>
      </c>
      <c r="AK204" s="274">
        <v>0</v>
      </c>
      <c r="AL204" s="274">
        <v>0</v>
      </c>
      <c r="AM204" s="274">
        <v>0</v>
      </c>
      <c r="AN204" s="274">
        <v>0</v>
      </c>
      <c r="AO204" s="274">
        <v>0</v>
      </c>
      <c r="AP204" s="274">
        <v>0</v>
      </c>
      <c r="AQ204" s="274">
        <v>0</v>
      </c>
      <c r="AR204" s="274">
        <v>0</v>
      </c>
      <c r="AS204" s="274">
        <v>0</v>
      </c>
    </row>
    <row r="205" spans="2:45" ht="15" customHeight="1">
      <c r="C205" s="343" t="str">
        <f t="shared" si="3"/>
        <v>DE3GNR_ST_BGAS_CND_E-38</v>
      </c>
      <c r="D205" s="274" t="s">
        <v>2139</v>
      </c>
      <c r="E205" s="274" t="s">
        <v>2138</v>
      </c>
      <c r="F205" s="274" t="s">
        <v>1330</v>
      </c>
      <c r="G205" s="274">
        <v>78.8</v>
      </c>
      <c r="H205" s="274">
        <v>78.8</v>
      </c>
      <c r="I205" s="274">
        <v>78.8</v>
      </c>
      <c r="J205" s="274">
        <v>78.8</v>
      </c>
      <c r="K205" s="274">
        <v>78.8</v>
      </c>
      <c r="L205" s="274">
        <v>78.8</v>
      </c>
      <c r="M205" s="274">
        <v>78.8</v>
      </c>
      <c r="N205" s="274">
        <v>78.8</v>
      </c>
      <c r="O205" s="274">
        <v>78.8</v>
      </c>
      <c r="P205" s="274">
        <v>78.8</v>
      </c>
      <c r="Q205" s="274">
        <v>78.8</v>
      </c>
      <c r="R205" s="274">
        <v>78.8</v>
      </c>
      <c r="S205" s="274">
        <v>78.8</v>
      </c>
      <c r="T205" s="274">
        <v>78.8</v>
      </c>
      <c r="U205" s="274">
        <v>78.8</v>
      </c>
      <c r="V205" s="274">
        <v>78.8</v>
      </c>
      <c r="W205" s="274">
        <v>62</v>
      </c>
      <c r="X205" s="274">
        <v>42</v>
      </c>
      <c r="Y205" s="274">
        <v>42</v>
      </c>
      <c r="Z205" s="274">
        <v>20</v>
      </c>
      <c r="AA205" s="274">
        <v>0</v>
      </c>
      <c r="AB205" s="274">
        <v>0</v>
      </c>
      <c r="AC205" s="274">
        <v>0</v>
      </c>
      <c r="AD205" s="274">
        <v>0</v>
      </c>
      <c r="AE205" s="274">
        <v>0</v>
      </c>
      <c r="AF205" s="274">
        <v>0</v>
      </c>
      <c r="AG205" s="274">
        <v>0</v>
      </c>
      <c r="AH205" s="274">
        <v>0</v>
      </c>
      <c r="AI205" s="274">
        <v>0</v>
      </c>
      <c r="AJ205" s="274">
        <v>0</v>
      </c>
      <c r="AK205" s="274">
        <v>0</v>
      </c>
      <c r="AL205" s="274">
        <v>0</v>
      </c>
      <c r="AM205" s="274">
        <v>0</v>
      </c>
      <c r="AN205" s="274">
        <v>0</v>
      </c>
      <c r="AO205" s="274">
        <v>0</v>
      </c>
      <c r="AP205" s="274">
        <v>0</v>
      </c>
      <c r="AQ205" s="274">
        <v>0</v>
      </c>
      <c r="AR205" s="274">
        <v>0</v>
      </c>
      <c r="AS205" s="274">
        <v>0</v>
      </c>
    </row>
    <row r="206" spans="2:45" ht="15" customHeight="1">
      <c r="C206" s="343" t="str">
        <f t="shared" si="3"/>
        <v>DE3GNR_ST_COAL_BP_E-33</v>
      </c>
      <c r="D206" s="274" t="s">
        <v>2139</v>
      </c>
      <c r="E206" s="274" t="s">
        <v>2138</v>
      </c>
      <c r="F206" s="274" t="s">
        <v>1319</v>
      </c>
      <c r="G206" s="274">
        <v>295.39999999999998</v>
      </c>
      <c r="H206" s="274">
        <v>295.39999999999998</v>
      </c>
      <c r="I206" s="274">
        <v>295.39999999999998</v>
      </c>
      <c r="J206" s="274">
        <v>295.39999999999998</v>
      </c>
      <c r="K206" s="274">
        <v>295.39999999999998</v>
      </c>
      <c r="L206" s="274">
        <v>295.39999999999998</v>
      </c>
      <c r="M206" s="274">
        <v>295.39999999999998</v>
      </c>
      <c r="N206" s="274">
        <v>295.39999999999998</v>
      </c>
      <c r="O206" s="274">
        <v>295.39999999999998</v>
      </c>
      <c r="P206" s="274">
        <v>295.39999999999998</v>
      </c>
      <c r="Q206" s="274">
        <v>295.39999999999998</v>
      </c>
      <c r="R206" s="274">
        <v>295.39999999999998</v>
      </c>
      <c r="S206" s="274">
        <v>276.39999999999998</v>
      </c>
      <c r="T206" s="274">
        <v>276.39999999999998</v>
      </c>
      <c r="U206" s="274">
        <v>276.39999999999998</v>
      </c>
      <c r="V206" s="274">
        <v>276.39999999999998</v>
      </c>
      <c r="W206" s="274">
        <v>250.4</v>
      </c>
      <c r="X206" s="274">
        <v>0</v>
      </c>
      <c r="Y206" s="274">
        <v>0</v>
      </c>
      <c r="Z206" s="274">
        <v>0</v>
      </c>
      <c r="AA206" s="274">
        <v>0</v>
      </c>
      <c r="AB206" s="274">
        <v>0</v>
      </c>
      <c r="AC206" s="274">
        <v>0</v>
      </c>
      <c r="AD206" s="274">
        <v>0</v>
      </c>
      <c r="AE206" s="274">
        <v>0</v>
      </c>
      <c r="AF206" s="274">
        <v>0</v>
      </c>
      <c r="AG206" s="274">
        <v>0</v>
      </c>
      <c r="AH206" s="274">
        <v>0</v>
      </c>
      <c r="AI206" s="274">
        <v>0</v>
      </c>
      <c r="AJ206" s="274">
        <v>0</v>
      </c>
      <c r="AK206" s="274">
        <v>0</v>
      </c>
      <c r="AL206" s="274">
        <v>0</v>
      </c>
      <c r="AM206" s="274">
        <v>0</v>
      </c>
      <c r="AN206" s="274">
        <v>0</v>
      </c>
      <c r="AO206" s="274">
        <v>0</v>
      </c>
      <c r="AP206" s="274">
        <v>0</v>
      </c>
      <c r="AQ206" s="274">
        <v>0</v>
      </c>
      <c r="AR206" s="274">
        <v>0</v>
      </c>
      <c r="AS206" s="274">
        <v>0</v>
      </c>
    </row>
    <row r="207" spans="2:45" ht="15" customHeight="1">
      <c r="C207" s="343" t="str">
        <f t="shared" si="3"/>
        <v>DE3GNR_ST_COAL_BP_E-40</v>
      </c>
      <c r="D207" s="274" t="s">
        <v>2139</v>
      </c>
      <c r="E207" s="274" t="s">
        <v>2138</v>
      </c>
      <c r="F207" s="274" t="s">
        <v>1312</v>
      </c>
      <c r="G207" s="274">
        <v>536</v>
      </c>
      <c r="H207" s="274">
        <v>536</v>
      </c>
      <c r="I207" s="274">
        <v>536</v>
      </c>
      <c r="J207" s="274">
        <v>536</v>
      </c>
      <c r="K207" s="274">
        <v>536</v>
      </c>
      <c r="L207" s="274">
        <v>536</v>
      </c>
      <c r="M207" s="274">
        <v>536</v>
      </c>
      <c r="N207" s="274">
        <v>536</v>
      </c>
      <c r="O207" s="274">
        <v>536</v>
      </c>
      <c r="P207" s="274">
        <v>536</v>
      </c>
      <c r="Q207" s="274">
        <v>536</v>
      </c>
      <c r="R207" s="274">
        <v>536</v>
      </c>
      <c r="S207" s="274">
        <v>536</v>
      </c>
      <c r="T207" s="274">
        <v>536</v>
      </c>
      <c r="U207" s="274">
        <v>371</v>
      </c>
      <c r="V207" s="274">
        <v>371</v>
      </c>
      <c r="W207" s="274">
        <v>371</v>
      </c>
      <c r="X207" s="274">
        <v>371</v>
      </c>
      <c r="Y207" s="274">
        <v>163</v>
      </c>
      <c r="Z207" s="274">
        <v>123</v>
      </c>
      <c r="AA207" s="274">
        <v>123</v>
      </c>
      <c r="AB207" s="274">
        <v>123</v>
      </c>
      <c r="AC207" s="274">
        <v>123</v>
      </c>
      <c r="AD207" s="274">
        <v>123</v>
      </c>
      <c r="AE207" s="274">
        <v>123</v>
      </c>
      <c r="AF207" s="274">
        <v>123</v>
      </c>
      <c r="AG207" s="274">
        <v>123</v>
      </c>
      <c r="AH207" s="274">
        <v>123</v>
      </c>
      <c r="AI207" s="274">
        <v>123</v>
      </c>
      <c r="AJ207" s="274">
        <v>0</v>
      </c>
      <c r="AK207" s="274">
        <v>0</v>
      </c>
      <c r="AL207" s="274">
        <v>0</v>
      </c>
      <c r="AM207" s="274">
        <v>0</v>
      </c>
      <c r="AN207" s="274">
        <v>0</v>
      </c>
      <c r="AO207" s="274">
        <v>0</v>
      </c>
      <c r="AP207" s="274">
        <v>0</v>
      </c>
      <c r="AQ207" s="274">
        <v>0</v>
      </c>
      <c r="AR207" s="274">
        <v>0</v>
      </c>
      <c r="AS207" s="274">
        <v>0</v>
      </c>
    </row>
    <row r="208" spans="2:45" ht="15" customHeight="1">
      <c r="C208" s="343" t="str">
        <f t="shared" si="3"/>
        <v>DE3GNR_ST_COAL_CND_E-37</v>
      </c>
      <c r="D208" s="274" t="s">
        <v>2139</v>
      </c>
      <c r="E208" s="274" t="s">
        <v>2138</v>
      </c>
      <c r="F208" s="274" t="s">
        <v>1305</v>
      </c>
      <c r="G208" s="274">
        <v>7100</v>
      </c>
      <c r="H208" s="274">
        <v>7100</v>
      </c>
      <c r="I208" s="274">
        <v>7100</v>
      </c>
      <c r="J208" s="274">
        <v>7100</v>
      </c>
      <c r="K208" s="274">
        <v>7100</v>
      </c>
      <c r="L208" s="274">
        <v>6343</v>
      </c>
      <c r="M208" s="274">
        <v>6343</v>
      </c>
      <c r="N208" s="274">
        <v>6343</v>
      </c>
      <c r="O208" s="274">
        <v>5667</v>
      </c>
      <c r="P208" s="274">
        <v>5667</v>
      </c>
      <c r="Q208" s="274">
        <v>5667</v>
      </c>
      <c r="R208" s="274">
        <v>4662</v>
      </c>
      <c r="S208" s="274">
        <v>4662</v>
      </c>
      <c r="T208" s="274">
        <v>4048</v>
      </c>
      <c r="U208" s="274">
        <v>3353</v>
      </c>
      <c r="V208" s="274">
        <v>3353</v>
      </c>
      <c r="W208" s="274">
        <v>2349</v>
      </c>
      <c r="X208" s="274">
        <v>1819</v>
      </c>
      <c r="Y208" s="274">
        <v>0</v>
      </c>
      <c r="Z208" s="274">
        <v>0</v>
      </c>
      <c r="AA208" s="274">
        <v>0</v>
      </c>
      <c r="AB208" s="274">
        <v>0</v>
      </c>
      <c r="AC208" s="274">
        <v>0</v>
      </c>
      <c r="AD208" s="274">
        <v>0</v>
      </c>
      <c r="AE208" s="274">
        <v>0</v>
      </c>
      <c r="AF208" s="274">
        <v>0</v>
      </c>
      <c r="AG208" s="274">
        <v>0</v>
      </c>
      <c r="AH208" s="274">
        <v>0</v>
      </c>
      <c r="AI208" s="274">
        <v>0</v>
      </c>
      <c r="AJ208" s="274">
        <v>0</v>
      </c>
      <c r="AK208" s="274">
        <v>0</v>
      </c>
      <c r="AL208" s="274">
        <v>0</v>
      </c>
      <c r="AM208" s="274">
        <v>0</v>
      </c>
      <c r="AN208" s="274">
        <v>0</v>
      </c>
      <c r="AO208" s="274">
        <v>0</v>
      </c>
      <c r="AP208" s="274">
        <v>0</v>
      </c>
      <c r="AQ208" s="274">
        <v>0</v>
      </c>
      <c r="AR208" s="274">
        <v>0</v>
      </c>
      <c r="AS208" s="274">
        <v>0</v>
      </c>
    </row>
    <row r="209" spans="3:45" ht="15" customHeight="1">
      <c r="C209" s="343" t="str">
        <f t="shared" si="3"/>
        <v>DE3GNR_ST_COAL_CND_E-45</v>
      </c>
      <c r="D209" s="274" t="s">
        <v>2139</v>
      </c>
      <c r="E209" s="274" t="s">
        <v>2138</v>
      </c>
      <c r="F209" s="274" t="s">
        <v>1301</v>
      </c>
      <c r="G209" s="274">
        <v>1189</v>
      </c>
      <c r="H209" s="274">
        <v>1189</v>
      </c>
      <c r="I209" s="274">
        <v>2717.7</v>
      </c>
      <c r="J209" s="274">
        <v>3448.7</v>
      </c>
      <c r="K209" s="274">
        <v>3448.7</v>
      </c>
      <c r="L209" s="274">
        <v>3448.7</v>
      </c>
      <c r="M209" s="274">
        <v>3448.7</v>
      </c>
      <c r="N209" s="274">
        <v>3448.7</v>
      </c>
      <c r="O209" s="274">
        <v>2758.7</v>
      </c>
      <c r="P209" s="274">
        <v>2758.7</v>
      </c>
      <c r="Q209" s="274">
        <v>2758.7</v>
      </c>
      <c r="R209" s="274">
        <v>2758.7</v>
      </c>
      <c r="S209" s="274">
        <v>2758.7</v>
      </c>
      <c r="T209" s="274">
        <v>2758.7</v>
      </c>
      <c r="U209" s="274">
        <v>2758.7</v>
      </c>
      <c r="V209" s="274">
        <v>2758.7</v>
      </c>
      <c r="W209" s="274">
        <v>2758.7</v>
      </c>
      <c r="X209" s="274">
        <v>2609.6999999999998</v>
      </c>
      <c r="Y209" s="274">
        <v>2259.6999999999998</v>
      </c>
      <c r="Z209" s="274">
        <v>2259.6999999999998</v>
      </c>
      <c r="AA209" s="274">
        <v>2259.6999999999998</v>
      </c>
      <c r="AB209" s="274">
        <v>2259.6999999999998</v>
      </c>
      <c r="AC209" s="274">
        <v>2259.6999999999998</v>
      </c>
      <c r="AD209" s="274">
        <v>2259.6999999999998</v>
      </c>
      <c r="AE209" s="274">
        <v>2259.6999999999998</v>
      </c>
      <c r="AF209" s="274">
        <v>2259.6999999999998</v>
      </c>
      <c r="AG209" s="274">
        <v>2259.6999999999998</v>
      </c>
      <c r="AH209" s="274">
        <v>2259.6999999999998</v>
      </c>
      <c r="AI209" s="274">
        <v>2259.6999999999998</v>
      </c>
      <c r="AJ209" s="274">
        <v>2259.6999999999998</v>
      </c>
      <c r="AK209" s="274">
        <v>2259.6999999999998</v>
      </c>
      <c r="AL209" s="274">
        <v>2259.6999999999998</v>
      </c>
      <c r="AM209" s="274">
        <v>2259.6999999999998</v>
      </c>
      <c r="AN209" s="274">
        <v>2259.6999999999998</v>
      </c>
      <c r="AO209" s="274">
        <v>731</v>
      </c>
      <c r="AP209" s="274">
        <v>0</v>
      </c>
      <c r="AQ209" s="274">
        <v>0</v>
      </c>
      <c r="AR209" s="274">
        <v>0</v>
      </c>
      <c r="AS209" s="274">
        <v>0</v>
      </c>
    </row>
    <row r="210" spans="3:45" ht="15" customHeight="1">
      <c r="C210" s="343" t="str">
        <f t="shared" si="3"/>
        <v>DE3GNR_ST_COAL_EXT_E-36</v>
      </c>
      <c r="D210" s="274" t="s">
        <v>2139</v>
      </c>
      <c r="E210" s="274" t="s">
        <v>2138</v>
      </c>
      <c r="F210" s="274" t="s">
        <v>1294</v>
      </c>
      <c r="G210" s="274">
        <v>3876</v>
      </c>
      <c r="H210" s="274">
        <v>3876</v>
      </c>
      <c r="I210" s="274">
        <v>3876</v>
      </c>
      <c r="J210" s="274">
        <v>3876</v>
      </c>
      <c r="K210" s="274">
        <v>3876</v>
      </c>
      <c r="L210" s="274">
        <v>3876</v>
      </c>
      <c r="M210" s="274">
        <v>3876</v>
      </c>
      <c r="N210" s="274">
        <v>3876</v>
      </c>
      <c r="O210" s="274">
        <v>3573</v>
      </c>
      <c r="P210" s="274">
        <v>3573</v>
      </c>
      <c r="Q210" s="274">
        <v>2856</v>
      </c>
      <c r="R210" s="274">
        <v>2856</v>
      </c>
      <c r="S210" s="274">
        <v>2856</v>
      </c>
      <c r="T210" s="274">
        <v>2856</v>
      </c>
      <c r="U210" s="274">
        <v>2579</v>
      </c>
      <c r="V210" s="274">
        <v>2579</v>
      </c>
      <c r="W210" s="274">
        <v>2447</v>
      </c>
      <c r="X210" s="274">
        <v>1962</v>
      </c>
      <c r="Y210" s="274">
        <v>0</v>
      </c>
      <c r="Z210" s="274">
        <v>0</v>
      </c>
      <c r="AA210" s="274">
        <v>0</v>
      </c>
      <c r="AB210" s="274">
        <v>0</v>
      </c>
      <c r="AC210" s="274">
        <v>0</v>
      </c>
      <c r="AD210" s="274">
        <v>0</v>
      </c>
      <c r="AE210" s="274">
        <v>0</v>
      </c>
      <c r="AF210" s="274">
        <v>0</v>
      </c>
      <c r="AG210" s="274">
        <v>0</v>
      </c>
      <c r="AH210" s="274">
        <v>0</v>
      </c>
      <c r="AI210" s="274">
        <v>0</v>
      </c>
      <c r="AJ210" s="274">
        <v>0</v>
      </c>
      <c r="AK210" s="274">
        <v>0</v>
      </c>
      <c r="AL210" s="274">
        <v>0</v>
      </c>
      <c r="AM210" s="274">
        <v>0</v>
      </c>
      <c r="AN210" s="274">
        <v>0</v>
      </c>
      <c r="AO210" s="274">
        <v>0</v>
      </c>
      <c r="AP210" s="274">
        <v>0</v>
      </c>
      <c r="AQ210" s="274">
        <v>0</v>
      </c>
      <c r="AR210" s="274">
        <v>0</v>
      </c>
      <c r="AS210" s="274">
        <v>0</v>
      </c>
    </row>
    <row r="211" spans="3:45" ht="15" customHeight="1">
      <c r="C211" s="343" t="str">
        <f t="shared" si="3"/>
        <v>DE3GNR_ST_COAL_EXT_E-43</v>
      </c>
      <c r="D211" s="274" t="s">
        <v>2139</v>
      </c>
      <c r="E211" s="274" t="s">
        <v>2138</v>
      </c>
      <c r="F211" s="274" t="s">
        <v>1287</v>
      </c>
      <c r="G211" s="274">
        <v>2999</v>
      </c>
      <c r="H211" s="274">
        <v>4459</v>
      </c>
      <c r="I211" s="274">
        <v>4578</v>
      </c>
      <c r="J211" s="274">
        <v>4578</v>
      </c>
      <c r="K211" s="274">
        <v>4578</v>
      </c>
      <c r="L211" s="274">
        <v>4578</v>
      </c>
      <c r="M211" s="274">
        <v>4578</v>
      </c>
      <c r="N211" s="274">
        <v>4578</v>
      </c>
      <c r="O211" s="274">
        <v>4578</v>
      </c>
      <c r="P211" s="274">
        <v>4578</v>
      </c>
      <c r="Q211" s="274">
        <v>4578</v>
      </c>
      <c r="R211" s="274">
        <v>4578</v>
      </c>
      <c r="S211" s="274">
        <v>4578</v>
      </c>
      <c r="T211" s="274">
        <v>4578</v>
      </c>
      <c r="U211" s="274">
        <v>3784</v>
      </c>
      <c r="V211" s="274">
        <v>3784</v>
      </c>
      <c r="W211" s="274">
        <v>3784</v>
      </c>
      <c r="X211" s="274">
        <v>3134</v>
      </c>
      <c r="Y211" s="274">
        <v>2089</v>
      </c>
      <c r="Z211" s="274">
        <v>2089</v>
      </c>
      <c r="AA211" s="274">
        <v>2089</v>
      </c>
      <c r="AB211" s="274">
        <v>1579</v>
      </c>
      <c r="AC211" s="274">
        <v>1579</v>
      </c>
      <c r="AD211" s="274">
        <v>1579</v>
      </c>
      <c r="AE211" s="274">
        <v>1579</v>
      </c>
      <c r="AF211" s="274">
        <v>1579</v>
      </c>
      <c r="AG211" s="274">
        <v>1579</v>
      </c>
      <c r="AH211" s="274">
        <v>1579</v>
      </c>
      <c r="AI211" s="274">
        <v>1579</v>
      </c>
      <c r="AJ211" s="274">
        <v>1579</v>
      </c>
      <c r="AK211" s="274">
        <v>1579</v>
      </c>
      <c r="AL211" s="274">
        <v>1579</v>
      </c>
      <c r="AM211" s="274">
        <v>119</v>
      </c>
      <c r="AN211" s="274">
        <v>119</v>
      </c>
      <c r="AO211" s="274">
        <v>0</v>
      </c>
      <c r="AP211" s="274">
        <v>0</v>
      </c>
      <c r="AQ211" s="274">
        <v>0</v>
      </c>
      <c r="AR211" s="274">
        <v>0</v>
      </c>
      <c r="AS211" s="274">
        <v>0</v>
      </c>
    </row>
    <row r="212" spans="3:45" ht="15" customHeight="1">
      <c r="C212" s="343" t="str">
        <f t="shared" si="3"/>
        <v>DE3GNR_ST_FUELOIL_CND_E-39</v>
      </c>
      <c r="D212" s="274" t="s">
        <v>2139</v>
      </c>
      <c r="E212" s="274" t="s">
        <v>2138</v>
      </c>
      <c r="F212" s="274" t="s">
        <v>1262</v>
      </c>
      <c r="G212" s="274">
        <v>33.200000000000003</v>
      </c>
      <c r="H212" s="274">
        <v>33.200000000000003</v>
      </c>
      <c r="I212" s="274">
        <v>33.200000000000003</v>
      </c>
      <c r="J212" s="274">
        <v>33.200000000000003</v>
      </c>
      <c r="K212" s="274">
        <v>33.200000000000003</v>
      </c>
      <c r="L212" s="274">
        <v>33.200000000000003</v>
      </c>
      <c r="M212" s="274">
        <v>33.200000000000003</v>
      </c>
      <c r="N212" s="274">
        <v>33.200000000000003</v>
      </c>
      <c r="O212" s="274">
        <v>30.4</v>
      </c>
      <c r="P212" s="274">
        <v>29.6</v>
      </c>
      <c r="Q212" s="274">
        <v>29.6</v>
      </c>
      <c r="R212" s="274">
        <v>24.8</v>
      </c>
      <c r="S212" s="274">
        <v>24.8</v>
      </c>
      <c r="T212" s="274">
        <v>24.8</v>
      </c>
      <c r="U212" s="274">
        <v>24.8</v>
      </c>
      <c r="V212" s="274">
        <v>24.8</v>
      </c>
      <c r="W212" s="274">
        <v>24.8</v>
      </c>
      <c r="X212" s="274">
        <v>24.8</v>
      </c>
      <c r="Y212" s="274">
        <v>24.8</v>
      </c>
      <c r="Z212" s="274">
        <v>24.8</v>
      </c>
      <c r="AA212" s="274">
        <v>24.8</v>
      </c>
      <c r="AB212" s="274">
        <v>24.8</v>
      </c>
      <c r="AC212" s="274">
        <v>24.8</v>
      </c>
      <c r="AD212" s="274">
        <v>24.8</v>
      </c>
      <c r="AE212" s="274">
        <v>24.8</v>
      </c>
      <c r="AF212" s="274">
        <v>0</v>
      </c>
      <c r="AG212" s="274">
        <v>0</v>
      </c>
      <c r="AH212" s="274">
        <v>0</v>
      </c>
      <c r="AI212" s="274">
        <v>0</v>
      </c>
      <c r="AJ212" s="274">
        <v>0</v>
      </c>
      <c r="AK212" s="274">
        <v>0</v>
      </c>
      <c r="AL212" s="274">
        <v>0</v>
      </c>
      <c r="AM212" s="274">
        <v>0</v>
      </c>
      <c r="AN212" s="274">
        <v>0</v>
      </c>
      <c r="AO212" s="274">
        <v>0</v>
      </c>
      <c r="AP212" s="274">
        <v>0</v>
      </c>
      <c r="AQ212" s="274">
        <v>0</v>
      </c>
      <c r="AR212" s="274">
        <v>0</v>
      </c>
      <c r="AS212" s="274">
        <v>0</v>
      </c>
    </row>
    <row r="213" spans="3:45" ht="15" customHeight="1">
      <c r="C213" s="343" t="str">
        <f t="shared" si="3"/>
        <v>DE3GNR_ST_LIGN_BP_E-31</v>
      </c>
      <c r="D213" s="274" t="s">
        <v>2139</v>
      </c>
      <c r="E213" s="274" t="s">
        <v>2138</v>
      </c>
      <c r="F213" s="274" t="s">
        <v>1254</v>
      </c>
      <c r="G213" s="274">
        <v>27.5</v>
      </c>
      <c r="H213" s="274">
        <v>27.5</v>
      </c>
      <c r="I213" s="274">
        <v>27.5</v>
      </c>
      <c r="J213" s="274">
        <v>27.5</v>
      </c>
      <c r="K213" s="274">
        <v>27.5</v>
      </c>
      <c r="L213" s="274">
        <v>27.5</v>
      </c>
      <c r="M213" s="274">
        <v>27.5</v>
      </c>
      <c r="N213" s="274">
        <v>27.5</v>
      </c>
      <c r="O213" s="274">
        <v>27.5</v>
      </c>
      <c r="P213" s="274">
        <v>27.5</v>
      </c>
      <c r="Q213" s="274">
        <v>27.5</v>
      </c>
      <c r="R213" s="274">
        <v>27.5</v>
      </c>
      <c r="S213" s="274">
        <v>27.5</v>
      </c>
      <c r="T213" s="274">
        <v>27.5</v>
      </c>
      <c r="U213" s="274">
        <v>27.5</v>
      </c>
      <c r="V213" s="274">
        <v>27.5</v>
      </c>
      <c r="W213" s="274">
        <v>27.5</v>
      </c>
      <c r="X213" s="274">
        <v>0</v>
      </c>
      <c r="Y213" s="274">
        <v>0</v>
      </c>
      <c r="Z213" s="274">
        <v>0</v>
      </c>
      <c r="AA213" s="274">
        <v>0</v>
      </c>
      <c r="AB213" s="274">
        <v>0</v>
      </c>
      <c r="AC213" s="274">
        <v>0</v>
      </c>
      <c r="AD213" s="274">
        <v>0</v>
      </c>
      <c r="AE213" s="274">
        <v>0</v>
      </c>
      <c r="AF213" s="274">
        <v>0</v>
      </c>
      <c r="AG213" s="274">
        <v>0</v>
      </c>
      <c r="AH213" s="274">
        <v>0</v>
      </c>
      <c r="AI213" s="274">
        <v>0</v>
      </c>
      <c r="AJ213" s="274">
        <v>0</v>
      </c>
      <c r="AK213" s="274">
        <v>0</v>
      </c>
      <c r="AL213" s="274">
        <v>0</v>
      </c>
      <c r="AM213" s="274">
        <v>0</v>
      </c>
      <c r="AN213" s="274">
        <v>0</v>
      </c>
      <c r="AO213" s="274">
        <v>0</v>
      </c>
      <c r="AP213" s="274">
        <v>0</v>
      </c>
      <c r="AQ213" s="274">
        <v>0</v>
      </c>
      <c r="AR213" s="274">
        <v>0</v>
      </c>
      <c r="AS213" s="274">
        <v>0</v>
      </c>
    </row>
    <row r="214" spans="3:45" ht="15" customHeight="1">
      <c r="C214" s="343" t="str">
        <f t="shared" si="3"/>
        <v>DE3GNR_ST_LIGN_BP_E-39</v>
      </c>
      <c r="D214" s="274" t="s">
        <v>2139</v>
      </c>
      <c r="E214" s="274" t="s">
        <v>2138</v>
      </c>
      <c r="F214" s="274" t="s">
        <v>1249</v>
      </c>
      <c r="G214" s="274">
        <v>380.2</v>
      </c>
      <c r="H214" s="274">
        <v>394.7</v>
      </c>
      <c r="I214" s="274">
        <v>394.7</v>
      </c>
      <c r="J214" s="274">
        <v>394.7</v>
      </c>
      <c r="K214" s="274">
        <v>394.7</v>
      </c>
      <c r="L214" s="274">
        <v>394.7</v>
      </c>
      <c r="M214" s="274">
        <v>394.7</v>
      </c>
      <c r="N214" s="274">
        <v>375.2</v>
      </c>
      <c r="O214" s="274">
        <v>375.2</v>
      </c>
      <c r="P214" s="274">
        <v>375.2</v>
      </c>
      <c r="Q214" s="274">
        <v>375.2</v>
      </c>
      <c r="R214" s="274">
        <v>375.2</v>
      </c>
      <c r="S214" s="274">
        <v>365.9</v>
      </c>
      <c r="T214" s="274">
        <v>350.9</v>
      </c>
      <c r="U214" s="274">
        <v>350.9</v>
      </c>
      <c r="V214" s="274">
        <v>350.9</v>
      </c>
      <c r="W214" s="274">
        <v>350.9</v>
      </c>
      <c r="X214" s="274">
        <v>317.39999999999998</v>
      </c>
      <c r="Y214" s="274">
        <v>317.39999999999998</v>
      </c>
      <c r="Z214" s="274">
        <v>317.39999999999998</v>
      </c>
      <c r="AA214" s="274">
        <v>219.4</v>
      </c>
      <c r="AB214" s="274">
        <v>179.4</v>
      </c>
      <c r="AC214" s="274">
        <v>134.4</v>
      </c>
      <c r="AD214" s="274">
        <v>134.4</v>
      </c>
      <c r="AE214" s="274">
        <v>114.4</v>
      </c>
      <c r="AF214" s="274">
        <v>114.4</v>
      </c>
      <c r="AG214" s="274">
        <v>114.4</v>
      </c>
      <c r="AH214" s="274">
        <v>114.4</v>
      </c>
      <c r="AI214" s="274">
        <v>114.4</v>
      </c>
      <c r="AJ214" s="274">
        <v>39.1</v>
      </c>
      <c r="AK214" s="274">
        <v>39.1</v>
      </c>
      <c r="AL214" s="274">
        <v>39.1</v>
      </c>
      <c r="AM214" s="274">
        <v>24.6</v>
      </c>
      <c r="AN214" s="274">
        <v>0</v>
      </c>
      <c r="AO214" s="274">
        <v>0</v>
      </c>
      <c r="AP214" s="274">
        <v>0</v>
      </c>
      <c r="AQ214" s="274">
        <v>0</v>
      </c>
      <c r="AR214" s="274">
        <v>0</v>
      </c>
      <c r="AS214" s="274">
        <v>0</v>
      </c>
    </row>
    <row r="215" spans="3:45" ht="15" customHeight="1">
      <c r="C215" s="343" t="str">
        <f t="shared" si="3"/>
        <v>DE3GNR_ST_LIGN_CND_E-32</v>
      </c>
      <c r="D215" s="274" t="s">
        <v>2139</v>
      </c>
      <c r="E215" s="274" t="s">
        <v>2138</v>
      </c>
      <c r="F215" s="274" t="s">
        <v>1248</v>
      </c>
      <c r="G215" s="274">
        <v>4539</v>
      </c>
      <c r="H215" s="274">
        <v>4539</v>
      </c>
      <c r="I215" s="274">
        <v>4539</v>
      </c>
      <c r="J215" s="274">
        <v>4539</v>
      </c>
      <c r="K215" s="274">
        <v>4539</v>
      </c>
      <c r="L215" s="274">
        <v>4539</v>
      </c>
      <c r="M215" s="274">
        <v>4539</v>
      </c>
      <c r="N215" s="274">
        <v>4539</v>
      </c>
      <c r="O215" s="274">
        <v>4539</v>
      </c>
      <c r="P215" s="274">
        <v>4539</v>
      </c>
      <c r="Q215" s="274">
        <v>4539</v>
      </c>
      <c r="R215" s="274">
        <v>4539</v>
      </c>
      <c r="S215" s="274">
        <v>4539</v>
      </c>
      <c r="T215" s="274">
        <v>4539</v>
      </c>
      <c r="U215" s="274">
        <v>4539</v>
      </c>
      <c r="V215" s="274">
        <v>4539</v>
      </c>
      <c r="W215" s="274">
        <v>4015</v>
      </c>
      <c r="X215" s="274">
        <v>1771</v>
      </c>
      <c r="Y215" s="274">
        <v>0</v>
      </c>
      <c r="Z215" s="274">
        <v>0</v>
      </c>
      <c r="AA215" s="274">
        <v>0</v>
      </c>
      <c r="AB215" s="274">
        <v>0</v>
      </c>
      <c r="AC215" s="274">
        <v>0</v>
      </c>
      <c r="AD215" s="274">
        <v>0</v>
      </c>
      <c r="AE215" s="274">
        <v>0</v>
      </c>
      <c r="AF215" s="274">
        <v>0</v>
      </c>
      <c r="AG215" s="274">
        <v>0</v>
      </c>
      <c r="AH215" s="274">
        <v>0</v>
      </c>
      <c r="AI215" s="274">
        <v>0</v>
      </c>
      <c r="AJ215" s="274">
        <v>0</v>
      </c>
      <c r="AK215" s="274">
        <v>0</v>
      </c>
      <c r="AL215" s="274">
        <v>0</v>
      </c>
      <c r="AM215" s="274">
        <v>0</v>
      </c>
      <c r="AN215" s="274">
        <v>0</v>
      </c>
      <c r="AO215" s="274">
        <v>0</v>
      </c>
      <c r="AP215" s="274">
        <v>0</v>
      </c>
      <c r="AQ215" s="274">
        <v>0</v>
      </c>
      <c r="AR215" s="274">
        <v>0</v>
      </c>
      <c r="AS215" s="274">
        <v>0</v>
      </c>
    </row>
    <row r="216" spans="3:45" ht="15" customHeight="1">
      <c r="C216" s="343" t="str">
        <f t="shared" si="3"/>
        <v>DE3GNR_ST_LIGN_CND_E-41</v>
      </c>
      <c r="D216" s="274" t="s">
        <v>2139</v>
      </c>
      <c r="E216" s="274" t="s">
        <v>2138</v>
      </c>
      <c r="F216" s="274" t="s">
        <v>1247</v>
      </c>
      <c r="G216" s="274">
        <v>4342</v>
      </c>
      <c r="H216" s="274">
        <v>4342</v>
      </c>
      <c r="I216" s="274">
        <v>4342</v>
      </c>
      <c r="J216" s="274">
        <v>4342</v>
      </c>
      <c r="K216" s="274">
        <v>4342</v>
      </c>
      <c r="L216" s="274">
        <v>4342</v>
      </c>
      <c r="M216" s="274">
        <v>4342</v>
      </c>
      <c r="N216" s="274">
        <v>4342</v>
      </c>
      <c r="O216" s="274">
        <v>4342</v>
      </c>
      <c r="P216" s="274">
        <v>4342</v>
      </c>
      <c r="Q216" s="274">
        <v>4342</v>
      </c>
      <c r="R216" s="274">
        <v>4342</v>
      </c>
      <c r="S216" s="274">
        <v>4342</v>
      </c>
      <c r="T216" s="274">
        <v>4342</v>
      </c>
      <c r="U216" s="274">
        <v>3990</v>
      </c>
      <c r="V216" s="274">
        <v>3990</v>
      </c>
      <c r="W216" s="274">
        <v>3990</v>
      </c>
      <c r="X216" s="274">
        <v>3990</v>
      </c>
      <c r="Y216" s="274">
        <v>3064</v>
      </c>
      <c r="Z216" s="274">
        <v>3064</v>
      </c>
      <c r="AA216" s="274">
        <v>3064</v>
      </c>
      <c r="AB216" s="274">
        <v>3064</v>
      </c>
      <c r="AC216" s="274">
        <v>3064</v>
      </c>
      <c r="AD216" s="274">
        <v>3064</v>
      </c>
      <c r="AE216" s="274">
        <v>3064</v>
      </c>
      <c r="AF216" s="274">
        <v>3064</v>
      </c>
      <c r="AG216" s="274">
        <v>3064</v>
      </c>
      <c r="AH216" s="274">
        <v>3064</v>
      </c>
      <c r="AI216" s="274">
        <v>3064</v>
      </c>
      <c r="AJ216" s="274">
        <v>3064</v>
      </c>
      <c r="AK216" s="274">
        <v>3064</v>
      </c>
      <c r="AL216" s="274">
        <v>0</v>
      </c>
      <c r="AM216" s="274">
        <v>0</v>
      </c>
      <c r="AN216" s="274">
        <v>0</v>
      </c>
      <c r="AO216" s="274">
        <v>0</v>
      </c>
      <c r="AP216" s="274">
        <v>0</v>
      </c>
      <c r="AQ216" s="274">
        <v>0</v>
      </c>
      <c r="AR216" s="274">
        <v>0</v>
      </c>
      <c r="AS216" s="274">
        <v>0</v>
      </c>
    </row>
    <row r="217" spans="3:45" ht="15" customHeight="1">
      <c r="C217" s="343" t="str">
        <f t="shared" si="3"/>
        <v>DE3GNR_ST_LIGN_EXT_E-34</v>
      </c>
      <c r="D217" s="274" t="s">
        <v>2139</v>
      </c>
      <c r="E217" s="274" t="s">
        <v>2138</v>
      </c>
      <c r="F217" s="274" t="s">
        <v>1244</v>
      </c>
      <c r="G217" s="274">
        <v>2653</v>
      </c>
      <c r="H217" s="274">
        <v>2653</v>
      </c>
      <c r="I217" s="274">
        <v>2653</v>
      </c>
      <c r="J217" s="274">
        <v>2653</v>
      </c>
      <c r="K217" s="274">
        <v>2653</v>
      </c>
      <c r="L217" s="274">
        <v>2049</v>
      </c>
      <c r="M217" s="274">
        <v>2049</v>
      </c>
      <c r="N217" s="274">
        <v>2049</v>
      </c>
      <c r="O217" s="274">
        <v>2049</v>
      </c>
      <c r="P217" s="274">
        <v>2049</v>
      </c>
      <c r="Q217" s="274">
        <v>2049</v>
      </c>
      <c r="R217" s="274">
        <v>2049</v>
      </c>
      <c r="S217" s="274">
        <v>2049</v>
      </c>
      <c r="T217" s="274">
        <v>2049</v>
      </c>
      <c r="U217" s="274">
        <v>2049</v>
      </c>
      <c r="V217" s="274">
        <v>2049</v>
      </c>
      <c r="W217" s="274">
        <v>1926</v>
      </c>
      <c r="X217" s="274">
        <v>1926</v>
      </c>
      <c r="Y217" s="274">
        <v>0</v>
      </c>
      <c r="Z217" s="274">
        <v>0</v>
      </c>
      <c r="AA217" s="274">
        <v>0</v>
      </c>
      <c r="AB217" s="274">
        <v>0</v>
      </c>
      <c r="AC217" s="274">
        <v>0</v>
      </c>
      <c r="AD217" s="274">
        <v>0</v>
      </c>
      <c r="AE217" s="274">
        <v>0</v>
      </c>
      <c r="AF217" s="274">
        <v>0</v>
      </c>
      <c r="AG217" s="274">
        <v>0</v>
      </c>
      <c r="AH217" s="274">
        <v>0</v>
      </c>
      <c r="AI217" s="274">
        <v>0</v>
      </c>
      <c r="AJ217" s="274">
        <v>0</v>
      </c>
      <c r="AK217" s="274">
        <v>0</v>
      </c>
      <c r="AL217" s="274">
        <v>0</v>
      </c>
      <c r="AM217" s="274">
        <v>0</v>
      </c>
      <c r="AN217" s="274">
        <v>0</v>
      </c>
      <c r="AO217" s="274">
        <v>0</v>
      </c>
      <c r="AP217" s="274">
        <v>0</v>
      </c>
      <c r="AQ217" s="274">
        <v>0</v>
      </c>
      <c r="AR217" s="274">
        <v>0</v>
      </c>
      <c r="AS217" s="274">
        <v>0</v>
      </c>
    </row>
    <row r="218" spans="3:45" ht="15" customHeight="1">
      <c r="C218" s="343" t="str">
        <f t="shared" si="3"/>
        <v>DE3GNR_ST_LIGN_EXT_E-40</v>
      </c>
      <c r="D218" s="306" t="s">
        <v>2139</v>
      </c>
      <c r="E218" s="274" t="s">
        <v>2138</v>
      </c>
      <c r="F218" s="274" t="s">
        <v>1242</v>
      </c>
      <c r="G218" s="274">
        <v>1088</v>
      </c>
      <c r="H218" s="274">
        <v>1088</v>
      </c>
      <c r="I218" s="274">
        <v>1088</v>
      </c>
      <c r="J218" s="274">
        <v>1088</v>
      </c>
      <c r="K218" s="274">
        <v>1088</v>
      </c>
      <c r="L218" s="274">
        <v>1088</v>
      </c>
      <c r="M218" s="274">
        <v>1088</v>
      </c>
      <c r="N218" s="274">
        <v>1088</v>
      </c>
      <c r="O218" s="274">
        <v>1088</v>
      </c>
      <c r="P218" s="274">
        <v>1088</v>
      </c>
      <c r="Q218" s="274">
        <v>1088</v>
      </c>
      <c r="R218" s="274">
        <v>1088</v>
      </c>
      <c r="S218" s="274">
        <v>1088</v>
      </c>
      <c r="T218" s="274">
        <v>1088</v>
      </c>
      <c r="U218" s="274">
        <v>1088</v>
      </c>
      <c r="V218" s="274">
        <v>1088</v>
      </c>
      <c r="W218" s="274">
        <v>912</v>
      </c>
      <c r="X218" s="274">
        <v>628</v>
      </c>
      <c r="Y218" s="274">
        <v>0</v>
      </c>
      <c r="Z218" s="274">
        <v>0</v>
      </c>
      <c r="AA218" s="274">
        <v>0</v>
      </c>
      <c r="AB218" s="274">
        <v>0</v>
      </c>
      <c r="AC218" s="274">
        <v>0</v>
      </c>
      <c r="AD218" s="274">
        <v>0</v>
      </c>
      <c r="AE218" s="274">
        <v>0</v>
      </c>
      <c r="AF218" s="274">
        <v>0</v>
      </c>
      <c r="AG218" s="274">
        <v>0</v>
      </c>
      <c r="AH218" s="274">
        <v>0</v>
      </c>
      <c r="AI218" s="274">
        <v>0</v>
      </c>
      <c r="AJ218" s="274">
        <v>0</v>
      </c>
      <c r="AK218" s="274">
        <v>0</v>
      </c>
      <c r="AL218" s="274">
        <v>0</v>
      </c>
      <c r="AM218" s="274">
        <v>0</v>
      </c>
      <c r="AN218" s="274">
        <v>0</v>
      </c>
      <c r="AO218" s="274">
        <v>0</v>
      </c>
      <c r="AP218" s="274">
        <v>0</v>
      </c>
      <c r="AQ218" s="274">
        <v>0</v>
      </c>
      <c r="AR218" s="274">
        <v>0</v>
      </c>
      <c r="AS218" s="274">
        <v>0</v>
      </c>
    </row>
    <row r="219" spans="3:45" ht="15" customHeight="1">
      <c r="C219" s="343" t="str">
        <f t="shared" si="3"/>
        <v>DE3GNR_ST_MSW_BP_E-33</v>
      </c>
      <c r="D219" s="306" t="s">
        <v>2139</v>
      </c>
      <c r="E219" s="274" t="s">
        <v>2138</v>
      </c>
      <c r="F219" s="274" t="s">
        <v>1211</v>
      </c>
      <c r="G219" s="274">
        <v>582.1</v>
      </c>
      <c r="H219" s="274">
        <v>582.1</v>
      </c>
      <c r="I219" s="274">
        <v>582.1</v>
      </c>
      <c r="J219" s="274">
        <v>582.1</v>
      </c>
      <c r="K219" s="274">
        <v>582.1</v>
      </c>
      <c r="L219" s="274">
        <v>570.1</v>
      </c>
      <c r="M219" s="274">
        <v>570.1</v>
      </c>
      <c r="N219" s="274">
        <v>570.1</v>
      </c>
      <c r="O219" s="274">
        <v>570.1</v>
      </c>
      <c r="P219" s="274">
        <v>555.4</v>
      </c>
      <c r="Q219" s="274">
        <v>528.4</v>
      </c>
      <c r="R219" s="274">
        <v>464.5</v>
      </c>
      <c r="S219" s="274">
        <v>438.5</v>
      </c>
      <c r="T219" s="274">
        <v>438.5</v>
      </c>
      <c r="U219" s="274">
        <v>384.8</v>
      </c>
      <c r="V219" s="274">
        <v>384.8</v>
      </c>
      <c r="W219" s="274">
        <v>384.8</v>
      </c>
      <c r="X219" s="274">
        <v>265.2</v>
      </c>
      <c r="Y219" s="274">
        <v>157.5</v>
      </c>
      <c r="Z219" s="274">
        <v>157.5</v>
      </c>
      <c r="AA219" s="274">
        <v>89.9</v>
      </c>
      <c r="AB219" s="274">
        <v>89.9</v>
      </c>
      <c r="AC219" s="274">
        <v>56.5</v>
      </c>
      <c r="AD219" s="274">
        <v>44</v>
      </c>
      <c r="AE219" s="274">
        <v>44</v>
      </c>
      <c r="AF219" s="274">
        <v>44</v>
      </c>
      <c r="AG219" s="274">
        <v>0</v>
      </c>
      <c r="AH219" s="274">
        <v>0</v>
      </c>
      <c r="AI219" s="274">
        <v>0</v>
      </c>
      <c r="AJ219" s="274">
        <v>0</v>
      </c>
      <c r="AK219" s="274">
        <v>0</v>
      </c>
      <c r="AL219" s="274">
        <v>0</v>
      </c>
      <c r="AM219" s="274">
        <v>0</v>
      </c>
      <c r="AN219" s="274">
        <v>0</v>
      </c>
      <c r="AO219" s="274">
        <v>0</v>
      </c>
      <c r="AP219" s="274">
        <v>0</v>
      </c>
      <c r="AQ219" s="274">
        <v>0</v>
      </c>
      <c r="AR219" s="274">
        <v>0</v>
      </c>
      <c r="AS219" s="274">
        <v>0</v>
      </c>
    </row>
    <row r="220" spans="3:45" ht="15" customHeight="1">
      <c r="C220" s="343" t="str">
        <f t="shared" si="3"/>
        <v>DE3GNR_ST_MSW_CND_E-33</v>
      </c>
      <c r="D220" s="306" t="s">
        <v>2139</v>
      </c>
      <c r="E220" s="274" t="s">
        <v>2138</v>
      </c>
      <c r="F220" s="274" t="s">
        <v>1197</v>
      </c>
      <c r="G220" s="274">
        <v>172.8</v>
      </c>
      <c r="H220" s="274">
        <v>172.8</v>
      </c>
      <c r="I220" s="274">
        <v>172.8</v>
      </c>
      <c r="J220" s="274">
        <v>172.8</v>
      </c>
      <c r="K220" s="274">
        <v>172.8</v>
      </c>
      <c r="L220" s="274">
        <v>190.8</v>
      </c>
      <c r="M220" s="274">
        <v>190.8</v>
      </c>
      <c r="N220" s="274">
        <v>190.8</v>
      </c>
      <c r="O220" s="274">
        <v>190.8</v>
      </c>
      <c r="P220" s="274">
        <v>190.8</v>
      </c>
      <c r="Q220" s="274">
        <v>190.8</v>
      </c>
      <c r="R220" s="274">
        <v>190.8</v>
      </c>
      <c r="S220" s="274">
        <v>153.30000000000001</v>
      </c>
      <c r="T220" s="274">
        <v>153.30000000000001</v>
      </c>
      <c r="U220" s="274">
        <v>104.4</v>
      </c>
      <c r="V220" s="274">
        <v>90.6</v>
      </c>
      <c r="W220" s="274">
        <v>90.6</v>
      </c>
      <c r="X220" s="274">
        <v>90.6</v>
      </c>
      <c r="Y220" s="274">
        <v>90.6</v>
      </c>
      <c r="Z220" s="274">
        <v>68.099999999999994</v>
      </c>
      <c r="AA220" s="274">
        <v>68.099999999999994</v>
      </c>
      <c r="AB220" s="274">
        <v>68.099999999999994</v>
      </c>
      <c r="AC220" s="274">
        <v>68.099999999999994</v>
      </c>
      <c r="AD220" s="274">
        <v>18</v>
      </c>
      <c r="AE220" s="274">
        <v>18</v>
      </c>
      <c r="AF220" s="274">
        <v>18</v>
      </c>
      <c r="AG220" s="274">
        <v>18</v>
      </c>
      <c r="AH220" s="274">
        <v>18</v>
      </c>
      <c r="AI220" s="274">
        <v>18</v>
      </c>
      <c r="AJ220" s="274">
        <v>18</v>
      </c>
      <c r="AK220" s="274">
        <v>18</v>
      </c>
      <c r="AL220" s="274">
        <v>0</v>
      </c>
      <c r="AM220" s="274">
        <v>0</v>
      </c>
      <c r="AN220" s="274">
        <v>0</v>
      </c>
      <c r="AO220" s="274">
        <v>0</v>
      </c>
      <c r="AP220" s="274">
        <v>0</v>
      </c>
      <c r="AQ220" s="274">
        <v>0</v>
      </c>
      <c r="AR220" s="274">
        <v>0</v>
      </c>
      <c r="AS220" s="274">
        <v>0</v>
      </c>
    </row>
    <row r="221" spans="3:45" ht="15" customHeight="1">
      <c r="C221" s="343" t="str">
        <f t="shared" si="3"/>
        <v>DE3GNR_ST_NGAS_BP_E-33</v>
      </c>
      <c r="D221" s="306" t="s">
        <v>2139</v>
      </c>
      <c r="E221" s="274" t="s">
        <v>2138</v>
      </c>
      <c r="F221" s="274" t="s">
        <v>1188</v>
      </c>
      <c r="G221" s="274">
        <v>194.9</v>
      </c>
      <c r="H221" s="274">
        <v>194.9</v>
      </c>
      <c r="I221" s="274">
        <v>194.9</v>
      </c>
      <c r="J221" s="274">
        <v>194.9</v>
      </c>
      <c r="K221" s="274">
        <v>194.9</v>
      </c>
      <c r="L221" s="274">
        <v>194.9</v>
      </c>
      <c r="M221" s="274">
        <v>194.9</v>
      </c>
      <c r="N221" s="274">
        <v>194.9</v>
      </c>
      <c r="O221" s="274">
        <v>194.9</v>
      </c>
      <c r="P221" s="274">
        <v>172.8</v>
      </c>
      <c r="Q221" s="274">
        <v>172.8</v>
      </c>
      <c r="R221" s="274">
        <v>172.8</v>
      </c>
      <c r="S221" s="274">
        <v>172.8</v>
      </c>
      <c r="T221" s="274">
        <v>172.8</v>
      </c>
      <c r="U221" s="274">
        <v>47.2</v>
      </c>
      <c r="V221" s="274">
        <v>35</v>
      </c>
      <c r="W221" s="274">
        <v>0</v>
      </c>
      <c r="X221" s="274">
        <v>0</v>
      </c>
      <c r="Y221" s="274">
        <v>0</v>
      </c>
      <c r="Z221" s="274">
        <v>0</v>
      </c>
      <c r="AA221" s="274">
        <v>0</v>
      </c>
      <c r="AB221" s="274">
        <v>0</v>
      </c>
      <c r="AC221" s="274">
        <v>0</v>
      </c>
      <c r="AD221" s="274">
        <v>0</v>
      </c>
      <c r="AE221" s="274">
        <v>0</v>
      </c>
      <c r="AF221" s="274">
        <v>0</v>
      </c>
      <c r="AG221" s="274">
        <v>0</v>
      </c>
      <c r="AH221" s="274">
        <v>0</v>
      </c>
      <c r="AI221" s="274">
        <v>0</v>
      </c>
      <c r="AJ221" s="274">
        <v>0</v>
      </c>
      <c r="AK221" s="274">
        <v>0</v>
      </c>
      <c r="AL221" s="274">
        <v>0</v>
      </c>
      <c r="AM221" s="274">
        <v>0</v>
      </c>
      <c r="AN221" s="274">
        <v>0</v>
      </c>
      <c r="AO221" s="274">
        <v>0</v>
      </c>
      <c r="AP221" s="274">
        <v>0</v>
      </c>
      <c r="AQ221" s="274">
        <v>0</v>
      </c>
      <c r="AR221" s="274">
        <v>0</v>
      </c>
      <c r="AS221" s="274">
        <v>0</v>
      </c>
    </row>
    <row r="222" spans="3:45" ht="15" customHeight="1">
      <c r="C222" s="343" t="str">
        <f t="shared" si="3"/>
        <v>DE3GNR_ST_NGAS_BP_E-38</v>
      </c>
      <c r="D222" s="306" t="s">
        <v>2139</v>
      </c>
      <c r="E222" s="274" t="s">
        <v>2138</v>
      </c>
      <c r="F222" s="274" t="s">
        <v>1186</v>
      </c>
      <c r="G222" s="274">
        <v>738.5</v>
      </c>
      <c r="H222" s="274">
        <v>863.4</v>
      </c>
      <c r="I222" s="274">
        <v>907.4</v>
      </c>
      <c r="J222" s="274">
        <v>917.8</v>
      </c>
      <c r="K222" s="274">
        <v>978.4</v>
      </c>
      <c r="L222" s="274">
        <v>1017.5</v>
      </c>
      <c r="M222" s="274">
        <v>967.5</v>
      </c>
      <c r="N222" s="274">
        <v>967.5</v>
      </c>
      <c r="O222" s="274">
        <v>909.4</v>
      </c>
      <c r="P222" s="274">
        <v>883.2</v>
      </c>
      <c r="Q222" s="274">
        <v>883.2</v>
      </c>
      <c r="R222" s="274">
        <v>864.3</v>
      </c>
      <c r="S222" s="274">
        <v>864.3</v>
      </c>
      <c r="T222" s="274">
        <v>842.3</v>
      </c>
      <c r="U222" s="274">
        <v>772.7</v>
      </c>
      <c r="V222" s="274">
        <v>706.7</v>
      </c>
      <c r="W222" s="274">
        <v>617.29999999999995</v>
      </c>
      <c r="X222" s="274">
        <v>543.20000000000005</v>
      </c>
      <c r="Y222" s="274">
        <v>471.7</v>
      </c>
      <c r="Z222" s="274">
        <v>445.7</v>
      </c>
      <c r="AA222" s="274">
        <v>432.9</v>
      </c>
      <c r="AB222" s="274">
        <v>392.9</v>
      </c>
      <c r="AC222" s="274">
        <v>392.9</v>
      </c>
      <c r="AD222" s="274">
        <v>334.8</v>
      </c>
      <c r="AE222" s="274">
        <v>308.10000000000002</v>
      </c>
      <c r="AF222" s="274">
        <v>308.10000000000002</v>
      </c>
      <c r="AG222" s="274">
        <v>308.10000000000002</v>
      </c>
      <c r="AH222" s="274">
        <v>308.10000000000002</v>
      </c>
      <c r="AI222" s="274">
        <v>308.10000000000002</v>
      </c>
      <c r="AJ222" s="274">
        <v>308.10000000000002</v>
      </c>
      <c r="AK222" s="274">
        <v>308.10000000000002</v>
      </c>
      <c r="AL222" s="274">
        <v>279</v>
      </c>
      <c r="AM222" s="274">
        <v>154.1</v>
      </c>
      <c r="AN222" s="274">
        <v>110.1</v>
      </c>
      <c r="AO222" s="274">
        <v>99.7</v>
      </c>
      <c r="AP222" s="274">
        <v>39.1</v>
      </c>
      <c r="AQ222" s="274">
        <v>0</v>
      </c>
      <c r="AR222" s="274">
        <v>0</v>
      </c>
      <c r="AS222" s="274">
        <v>0</v>
      </c>
    </row>
    <row r="223" spans="3:45" ht="15" customHeight="1">
      <c r="C223" s="343" t="str">
        <f t="shared" si="3"/>
        <v>DE3GNR_ST_NGAS_CND_E-36</v>
      </c>
      <c r="D223" s="306" t="s">
        <v>2139</v>
      </c>
      <c r="E223" s="274" t="s">
        <v>2138</v>
      </c>
      <c r="F223" s="274" t="s">
        <v>1182</v>
      </c>
      <c r="G223" s="274">
        <v>2126</v>
      </c>
      <c r="H223" s="274">
        <v>2126</v>
      </c>
      <c r="I223" s="274">
        <v>2126</v>
      </c>
      <c r="J223" s="274">
        <v>2126</v>
      </c>
      <c r="K223" s="274">
        <v>2126</v>
      </c>
      <c r="L223" s="274">
        <v>2126</v>
      </c>
      <c r="M223" s="274">
        <v>2126</v>
      </c>
      <c r="N223" s="274">
        <v>2126</v>
      </c>
      <c r="O223" s="274">
        <v>2126</v>
      </c>
      <c r="P223" s="274">
        <v>2126</v>
      </c>
      <c r="Q223" s="274">
        <v>2126</v>
      </c>
      <c r="R223" s="274">
        <v>2126</v>
      </c>
      <c r="S223" s="274">
        <v>2126</v>
      </c>
      <c r="T223" s="274">
        <v>2126</v>
      </c>
      <c r="U223" s="274">
        <v>2126</v>
      </c>
      <c r="V223" s="274">
        <v>2126</v>
      </c>
      <c r="W223" s="274">
        <v>2126</v>
      </c>
      <c r="X223" s="274">
        <v>0</v>
      </c>
      <c r="Y223" s="274">
        <v>0</v>
      </c>
      <c r="Z223" s="274">
        <v>0</v>
      </c>
      <c r="AA223" s="274">
        <v>0</v>
      </c>
      <c r="AB223" s="274">
        <v>0</v>
      </c>
      <c r="AC223" s="274">
        <v>0</v>
      </c>
      <c r="AD223" s="274">
        <v>0</v>
      </c>
      <c r="AE223" s="274">
        <v>0</v>
      </c>
      <c r="AF223" s="274">
        <v>0</v>
      </c>
      <c r="AG223" s="274">
        <v>0</v>
      </c>
      <c r="AH223" s="274">
        <v>0</v>
      </c>
      <c r="AI223" s="274">
        <v>0</v>
      </c>
      <c r="AJ223" s="274">
        <v>0</v>
      </c>
      <c r="AK223" s="274">
        <v>0</v>
      </c>
      <c r="AL223" s="274">
        <v>0</v>
      </c>
      <c r="AM223" s="274">
        <v>0</v>
      </c>
      <c r="AN223" s="274">
        <v>0</v>
      </c>
      <c r="AO223" s="274">
        <v>0</v>
      </c>
      <c r="AP223" s="274">
        <v>0</v>
      </c>
      <c r="AQ223" s="274">
        <v>0</v>
      </c>
      <c r="AR223" s="274">
        <v>0</v>
      </c>
      <c r="AS223" s="274">
        <v>0</v>
      </c>
    </row>
    <row r="224" spans="3:45" ht="15" customHeight="1">
      <c r="C224" s="343" t="str">
        <f t="shared" si="3"/>
        <v>DE3GNR_ST_NGAS_CND_E-40</v>
      </c>
      <c r="D224" s="306" t="s">
        <v>2139</v>
      </c>
      <c r="E224" s="274" t="s">
        <v>2138</v>
      </c>
      <c r="F224" s="274" t="s">
        <v>1179</v>
      </c>
      <c r="G224" s="274">
        <v>14</v>
      </c>
      <c r="H224" s="274">
        <v>14</v>
      </c>
      <c r="I224" s="274">
        <v>14</v>
      </c>
      <c r="J224" s="274">
        <v>14</v>
      </c>
      <c r="K224" s="274">
        <v>14</v>
      </c>
      <c r="L224" s="274">
        <v>14</v>
      </c>
      <c r="M224" s="274">
        <v>14</v>
      </c>
      <c r="N224" s="274">
        <v>14</v>
      </c>
      <c r="O224" s="274">
        <v>14</v>
      </c>
      <c r="P224" s="274">
        <v>14</v>
      </c>
      <c r="Q224" s="274">
        <v>14</v>
      </c>
      <c r="R224" s="274">
        <v>14</v>
      </c>
      <c r="S224" s="274">
        <v>14</v>
      </c>
      <c r="T224" s="274">
        <v>14</v>
      </c>
      <c r="U224" s="274">
        <v>14</v>
      </c>
      <c r="V224" s="274">
        <v>14</v>
      </c>
      <c r="W224" s="274">
        <v>14</v>
      </c>
      <c r="X224" s="274">
        <v>14</v>
      </c>
      <c r="Y224" s="274">
        <v>14</v>
      </c>
      <c r="Z224" s="274">
        <v>14</v>
      </c>
      <c r="AA224" s="274">
        <v>14</v>
      </c>
      <c r="AB224" s="274">
        <v>14</v>
      </c>
      <c r="AC224" s="274">
        <v>14</v>
      </c>
      <c r="AD224" s="274">
        <v>14</v>
      </c>
      <c r="AE224" s="274">
        <v>14</v>
      </c>
      <c r="AF224" s="274">
        <v>14</v>
      </c>
      <c r="AG224" s="274">
        <v>14</v>
      </c>
      <c r="AH224" s="274">
        <v>14</v>
      </c>
      <c r="AI224" s="274">
        <v>14</v>
      </c>
      <c r="AJ224" s="274">
        <v>14</v>
      </c>
      <c r="AK224" s="274">
        <v>0</v>
      </c>
      <c r="AL224" s="274">
        <v>0</v>
      </c>
      <c r="AM224" s="274">
        <v>0</v>
      </c>
      <c r="AN224" s="274">
        <v>0</v>
      </c>
      <c r="AO224" s="274">
        <v>0</v>
      </c>
      <c r="AP224" s="274">
        <v>0</v>
      </c>
      <c r="AQ224" s="274">
        <v>0</v>
      </c>
      <c r="AR224" s="274">
        <v>0</v>
      </c>
      <c r="AS224" s="274">
        <v>0</v>
      </c>
    </row>
    <row r="225" spans="2:46" ht="15" customHeight="1">
      <c r="C225" s="343" t="str">
        <f t="shared" si="3"/>
        <v>DE3GNR_ST_NGAS_EXT_E-36</v>
      </c>
      <c r="D225" s="306" t="s">
        <v>2139</v>
      </c>
      <c r="E225" s="274" t="s">
        <v>2138</v>
      </c>
      <c r="F225" s="274" t="s">
        <v>1174</v>
      </c>
      <c r="G225" s="274">
        <v>740</v>
      </c>
      <c r="H225" s="274">
        <v>740</v>
      </c>
      <c r="I225" s="274">
        <v>740</v>
      </c>
      <c r="J225" s="274">
        <v>740</v>
      </c>
      <c r="K225" s="274">
        <v>740</v>
      </c>
      <c r="L225" s="274">
        <v>740</v>
      </c>
      <c r="M225" s="274">
        <v>740</v>
      </c>
      <c r="N225" s="274">
        <v>740</v>
      </c>
      <c r="O225" s="274">
        <v>740</v>
      </c>
      <c r="P225" s="274">
        <v>740</v>
      </c>
      <c r="Q225" s="274">
        <v>740</v>
      </c>
      <c r="R225" s="274">
        <v>740</v>
      </c>
      <c r="S225" s="274">
        <v>740</v>
      </c>
      <c r="T225" s="274">
        <v>740</v>
      </c>
      <c r="U225" s="274">
        <v>740</v>
      </c>
      <c r="V225" s="274">
        <v>740</v>
      </c>
      <c r="W225" s="274">
        <v>740</v>
      </c>
      <c r="X225" s="274">
        <v>0</v>
      </c>
      <c r="Y225" s="274">
        <v>0</v>
      </c>
      <c r="Z225" s="274">
        <v>0</v>
      </c>
      <c r="AA225" s="274">
        <v>0</v>
      </c>
      <c r="AB225" s="274">
        <v>0</v>
      </c>
      <c r="AC225" s="274">
        <v>0</v>
      </c>
      <c r="AD225" s="274">
        <v>0</v>
      </c>
      <c r="AE225" s="274">
        <v>0</v>
      </c>
      <c r="AF225" s="274">
        <v>0</v>
      </c>
      <c r="AG225" s="274">
        <v>0</v>
      </c>
      <c r="AH225" s="274">
        <v>0</v>
      </c>
      <c r="AI225" s="274">
        <v>0</v>
      </c>
      <c r="AJ225" s="274">
        <v>0</v>
      </c>
      <c r="AK225" s="274">
        <v>0</v>
      </c>
      <c r="AL225" s="274">
        <v>0</v>
      </c>
      <c r="AM225" s="274">
        <v>0</v>
      </c>
      <c r="AN225" s="274">
        <v>0</v>
      </c>
      <c r="AO225" s="274">
        <v>0</v>
      </c>
      <c r="AP225" s="274">
        <v>0</v>
      </c>
      <c r="AQ225" s="274">
        <v>0</v>
      </c>
      <c r="AR225" s="274">
        <v>0</v>
      </c>
      <c r="AS225" s="274">
        <v>0</v>
      </c>
    </row>
    <row r="226" spans="2:46" ht="15" customHeight="1">
      <c r="C226" s="343" t="str">
        <f t="shared" si="3"/>
        <v>DE3GNR_ST_NGAS_EXT_E-40</v>
      </c>
      <c r="D226" s="306" t="s">
        <v>2139</v>
      </c>
      <c r="E226" s="274" t="s">
        <v>2138</v>
      </c>
      <c r="F226" s="274" t="s">
        <v>1172</v>
      </c>
      <c r="G226" s="274">
        <v>0</v>
      </c>
      <c r="H226" s="274">
        <v>0</v>
      </c>
      <c r="I226" s="274">
        <v>0</v>
      </c>
      <c r="J226" s="274">
        <v>0</v>
      </c>
      <c r="K226" s="274">
        <v>459.9</v>
      </c>
      <c r="L226" s="274">
        <v>459.9</v>
      </c>
      <c r="M226" s="274">
        <v>459.9</v>
      </c>
      <c r="N226" s="274">
        <v>459.9</v>
      </c>
      <c r="O226" s="274">
        <v>459.9</v>
      </c>
      <c r="P226" s="274">
        <v>459.9</v>
      </c>
      <c r="Q226" s="274">
        <v>459.9</v>
      </c>
      <c r="R226" s="274">
        <v>459.9</v>
      </c>
      <c r="S226" s="274">
        <v>459.9</v>
      </c>
      <c r="T226" s="274">
        <v>459.9</v>
      </c>
      <c r="U226" s="274">
        <v>459.9</v>
      </c>
      <c r="V226" s="274">
        <v>459.9</v>
      </c>
      <c r="W226" s="274">
        <v>459.9</v>
      </c>
      <c r="X226" s="274">
        <v>459.9</v>
      </c>
      <c r="Y226" s="274">
        <v>459.9</v>
      </c>
      <c r="Z226" s="274">
        <v>459.9</v>
      </c>
      <c r="AA226" s="274">
        <v>459.9</v>
      </c>
      <c r="AB226" s="274">
        <v>459.9</v>
      </c>
      <c r="AC226" s="274">
        <v>459.9</v>
      </c>
      <c r="AD226" s="274">
        <v>459.9</v>
      </c>
      <c r="AE226" s="274">
        <v>459.9</v>
      </c>
      <c r="AF226" s="274">
        <v>459.9</v>
      </c>
      <c r="AG226" s="274">
        <v>459.9</v>
      </c>
      <c r="AH226" s="274">
        <v>459.9</v>
      </c>
      <c r="AI226" s="274">
        <v>459.9</v>
      </c>
      <c r="AJ226" s="274">
        <v>459.9</v>
      </c>
      <c r="AK226" s="274">
        <v>459.9</v>
      </c>
      <c r="AL226" s="274">
        <v>459.9</v>
      </c>
      <c r="AM226" s="274">
        <v>459.9</v>
      </c>
      <c r="AN226" s="274">
        <v>459.9</v>
      </c>
      <c r="AO226" s="274">
        <v>459.9</v>
      </c>
      <c r="AP226" s="274">
        <v>0</v>
      </c>
      <c r="AQ226" s="274">
        <v>0</v>
      </c>
      <c r="AR226" s="274">
        <v>0</v>
      </c>
      <c r="AS226" s="274">
        <v>0</v>
      </c>
    </row>
    <row r="227" spans="2:46" ht="15" customHeight="1">
      <c r="C227" s="343" t="str">
        <f t="shared" si="3"/>
        <v>DE3GNR_ST_NUCL_CND_E-33</v>
      </c>
      <c r="D227" s="306" t="s">
        <v>2139</v>
      </c>
      <c r="E227" s="274" t="s">
        <v>2138</v>
      </c>
      <c r="F227" s="274" t="s">
        <v>1166</v>
      </c>
      <c r="G227" s="274">
        <v>2696</v>
      </c>
      <c r="H227" s="274">
        <v>2696</v>
      </c>
      <c r="I227" s="274">
        <v>2696</v>
      </c>
      <c r="J227" s="274">
        <v>2696</v>
      </c>
      <c r="K227" s="274">
        <v>2696</v>
      </c>
      <c r="L227" s="274">
        <v>2696</v>
      </c>
      <c r="M227" s="274">
        <v>2696</v>
      </c>
      <c r="N227" s="274">
        <v>2696</v>
      </c>
      <c r="O227" s="274">
        <v>2696</v>
      </c>
      <c r="P227" s="274">
        <v>2696</v>
      </c>
      <c r="Q227" s="274">
        <v>1336</v>
      </c>
      <c r="R227" s="274">
        <v>0</v>
      </c>
      <c r="S227" s="274">
        <v>0</v>
      </c>
      <c r="T227" s="274">
        <v>0</v>
      </c>
      <c r="U227" s="274">
        <v>0</v>
      </c>
      <c r="V227" s="274">
        <v>0</v>
      </c>
      <c r="W227" s="274">
        <v>0</v>
      </c>
      <c r="X227" s="274">
        <v>0</v>
      </c>
      <c r="Y227" s="274">
        <v>0</v>
      </c>
      <c r="Z227" s="274">
        <v>0</v>
      </c>
      <c r="AA227" s="274">
        <v>0</v>
      </c>
      <c r="AB227" s="274">
        <v>0</v>
      </c>
      <c r="AC227" s="274">
        <v>0</v>
      </c>
      <c r="AD227" s="274">
        <v>0</v>
      </c>
      <c r="AE227" s="274">
        <v>0</v>
      </c>
      <c r="AF227" s="274">
        <v>0</v>
      </c>
      <c r="AG227" s="274">
        <v>0</v>
      </c>
      <c r="AH227" s="274">
        <v>0</v>
      </c>
      <c r="AI227" s="274">
        <v>0</v>
      </c>
      <c r="AJ227" s="274">
        <v>0</v>
      </c>
      <c r="AK227" s="274">
        <v>0</v>
      </c>
      <c r="AL227" s="274">
        <v>0</v>
      </c>
      <c r="AM227" s="274">
        <v>0</v>
      </c>
      <c r="AN227" s="274">
        <v>0</v>
      </c>
      <c r="AO227" s="274">
        <v>0</v>
      </c>
      <c r="AP227" s="274">
        <v>0</v>
      </c>
      <c r="AQ227" s="274">
        <v>0</v>
      </c>
      <c r="AR227" s="274">
        <v>0</v>
      </c>
      <c r="AS227" s="274">
        <v>0</v>
      </c>
    </row>
    <row r="228" spans="2:46" ht="15" customHeight="1">
      <c r="C228" s="343" t="str">
        <f t="shared" si="3"/>
        <v>DE3GNR_WT_WIND_ONS</v>
      </c>
      <c r="D228" s="306" t="s">
        <v>2139</v>
      </c>
      <c r="E228" s="274" t="s">
        <v>2138</v>
      </c>
      <c r="F228" s="274" t="s">
        <v>997</v>
      </c>
      <c r="G228" s="274">
        <v>11045.9</v>
      </c>
      <c r="H228" s="274">
        <v>11859.55</v>
      </c>
      <c r="I228" s="274">
        <v>13066.78</v>
      </c>
      <c r="J228" s="274">
        <v>14086.14</v>
      </c>
      <c r="K228" s="274">
        <v>15706.83</v>
      </c>
      <c r="L228" s="274">
        <v>18069.34</v>
      </c>
      <c r="M228" s="274">
        <v>18056.45</v>
      </c>
      <c r="N228" s="274">
        <v>18020.509999999998</v>
      </c>
      <c r="O228" s="274">
        <v>17964.16</v>
      </c>
      <c r="P228" s="274">
        <v>17824.68</v>
      </c>
      <c r="Q228" s="274">
        <v>17688.150000000001</v>
      </c>
      <c r="R228" s="274">
        <v>17539.68</v>
      </c>
      <c r="S228" s="274">
        <v>17287.13</v>
      </c>
      <c r="T228" s="274">
        <v>16955.8</v>
      </c>
      <c r="U228" s="274">
        <v>16122.6</v>
      </c>
      <c r="V228" s="274">
        <v>15058.13</v>
      </c>
      <c r="W228" s="274">
        <v>13720.02</v>
      </c>
      <c r="X228" s="274">
        <v>12681.15</v>
      </c>
      <c r="Y228" s="274">
        <v>11779.51</v>
      </c>
      <c r="Z228" s="274">
        <v>11118.29</v>
      </c>
      <c r="AA228" s="274">
        <v>10491.98</v>
      </c>
      <c r="AB228" s="274">
        <v>9907.2800000000007</v>
      </c>
      <c r="AC228" s="274">
        <v>9701.91</v>
      </c>
      <c r="AD228" s="274">
        <v>8815.48</v>
      </c>
      <c r="AE228" s="274">
        <v>8366.59</v>
      </c>
      <c r="AF228" s="274">
        <v>7687.74</v>
      </c>
      <c r="AG228" s="274">
        <v>7035.43</v>
      </c>
      <c r="AH228" s="274">
        <v>6221.44</v>
      </c>
      <c r="AI228" s="274">
        <v>5013.8900000000003</v>
      </c>
      <c r="AJ228" s="274">
        <v>3994.13</v>
      </c>
      <c r="AK228" s="274">
        <v>2367.88</v>
      </c>
      <c r="AL228" s="274">
        <v>0</v>
      </c>
      <c r="AM228" s="274">
        <v>0</v>
      </c>
      <c r="AN228" s="274">
        <v>0</v>
      </c>
      <c r="AO228" s="274">
        <v>0</v>
      </c>
      <c r="AP228" s="274">
        <v>0</v>
      </c>
      <c r="AQ228" s="274">
        <v>0</v>
      </c>
      <c r="AR228" s="274">
        <v>0</v>
      </c>
      <c r="AS228" s="274">
        <v>0</v>
      </c>
    </row>
    <row r="229" spans="2:46" ht="15" customHeight="1">
      <c r="C229" s="343" t="str">
        <f t="shared" si="3"/>
        <v>DE3GNR_WT_WIND_OFF</v>
      </c>
      <c r="D229" s="306" t="s">
        <v>2158</v>
      </c>
      <c r="E229" s="274" t="s">
        <v>2138</v>
      </c>
      <c r="F229" s="274" t="s">
        <v>1026</v>
      </c>
      <c r="G229" s="274">
        <v>0</v>
      </c>
      <c r="H229" s="274">
        <v>0</v>
      </c>
      <c r="I229" s="274">
        <v>0</v>
      </c>
      <c r="J229" s="274">
        <v>0</v>
      </c>
      <c r="K229" s="274">
        <v>111</v>
      </c>
      <c r="L229" s="274">
        <v>1011</v>
      </c>
      <c r="M229" s="274">
        <v>1011</v>
      </c>
      <c r="N229" s="274">
        <v>2811</v>
      </c>
      <c r="O229" s="274">
        <v>3711</v>
      </c>
      <c r="P229" s="274">
        <v>4611</v>
      </c>
      <c r="Q229" s="274">
        <v>5511</v>
      </c>
      <c r="R229" s="274">
        <v>5511</v>
      </c>
      <c r="S229" s="274">
        <v>5511</v>
      </c>
      <c r="T229" s="274">
        <v>5511</v>
      </c>
      <c r="U229" s="274">
        <v>5511</v>
      </c>
      <c r="V229" s="274">
        <v>5511</v>
      </c>
      <c r="W229" s="274">
        <v>5511</v>
      </c>
      <c r="X229" s="274">
        <v>5511</v>
      </c>
      <c r="Y229" s="274">
        <v>5511</v>
      </c>
      <c r="Z229" s="274">
        <v>5511</v>
      </c>
      <c r="AA229" s="274">
        <v>5511</v>
      </c>
      <c r="AB229" s="274">
        <v>5511</v>
      </c>
      <c r="AC229" s="274">
        <v>5511</v>
      </c>
      <c r="AD229" s="274">
        <v>5511</v>
      </c>
      <c r="AE229" s="274">
        <v>5511</v>
      </c>
      <c r="AF229" s="274">
        <v>5511</v>
      </c>
      <c r="AG229" s="274">
        <v>5511</v>
      </c>
      <c r="AH229" s="274">
        <v>5511</v>
      </c>
      <c r="AI229" s="274">
        <v>5511</v>
      </c>
      <c r="AJ229" s="274">
        <v>5511</v>
      </c>
      <c r="AK229" s="274">
        <v>5400</v>
      </c>
      <c r="AL229" s="274">
        <v>4500</v>
      </c>
      <c r="AM229" s="274">
        <v>4500</v>
      </c>
      <c r="AN229" s="274">
        <v>2700</v>
      </c>
      <c r="AO229" s="274">
        <v>1800</v>
      </c>
      <c r="AP229" s="274">
        <v>900</v>
      </c>
      <c r="AQ229" s="274">
        <v>0</v>
      </c>
      <c r="AR229" s="274">
        <v>0</v>
      </c>
      <c r="AS229" s="274">
        <v>0</v>
      </c>
    </row>
    <row r="230" spans="2:46" ht="15" customHeight="1">
      <c r="B230" s="274" t="s">
        <v>2143</v>
      </c>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row>
    <row r="231" spans="2:46" ht="15" customHeight="1">
      <c r="D231" s="274"/>
    </row>
    <row r="232" spans="2:46" ht="15" customHeight="1">
      <c r="D232" s="274"/>
      <c r="G232" s="274">
        <f>SUM(G69:G229)</f>
        <v>235995.82999999993</v>
      </c>
      <c r="H232" s="274">
        <f t="shared" ref="H232:M232" si="4">SUM(H69:H229)</f>
        <v>246165.71</v>
      </c>
      <c r="I232" s="274">
        <f t="shared" si="4"/>
        <v>256796.24</v>
      </c>
      <c r="J232" s="274">
        <f t="shared" si="4"/>
        <v>267600.65999999992</v>
      </c>
      <c r="K232" s="274">
        <f t="shared" si="4"/>
        <v>274877.58999999997</v>
      </c>
      <c r="L232" s="274">
        <f t="shared" si="4"/>
        <v>281438.76</v>
      </c>
      <c r="M232" s="274">
        <f t="shared" si="4"/>
        <v>280539.51999999996</v>
      </c>
    </row>
    <row r="233" spans="2:46" ht="15" customHeight="1">
      <c r="D233" s="274"/>
    </row>
    <row r="234" spans="2:46" ht="15" customHeight="1">
      <c r="D234" s="274"/>
    </row>
    <row r="235" spans="2:46" ht="15" customHeight="1">
      <c r="D235" s="274"/>
    </row>
    <row r="236" spans="2:46" ht="15" customHeight="1">
      <c r="D236" s="274"/>
    </row>
    <row r="237" spans="2:46" ht="15" customHeight="1">
      <c r="D237" s="274"/>
    </row>
    <row r="238" spans="2:46" ht="15" customHeight="1">
      <c r="D238" s="274"/>
    </row>
    <row r="239" spans="2:46" ht="15" customHeight="1">
      <c r="D239" s="274"/>
    </row>
    <row r="240" spans="2:46" ht="15" customHeight="1">
      <c r="D240" s="274"/>
    </row>
    <row r="241" spans="4:4" ht="15" customHeight="1">
      <c r="D241" s="274"/>
    </row>
    <row r="242" spans="4:4" ht="15" customHeight="1">
      <c r="D242" s="274"/>
    </row>
    <row r="243" spans="4:4" ht="15" customHeight="1">
      <c r="D243" s="274"/>
    </row>
    <row r="244" spans="4:4" ht="15" customHeight="1">
      <c r="D244" s="274"/>
    </row>
    <row r="245" spans="4:4" ht="15" customHeight="1">
      <c r="D245" s="274"/>
    </row>
    <row r="246" spans="4:4" ht="15" customHeight="1">
      <c r="D246" s="274"/>
    </row>
    <row r="247" spans="4:4" ht="15" customHeight="1">
      <c r="D247" s="274"/>
    </row>
    <row r="248" spans="4:4" ht="15" customHeight="1">
      <c r="D248" s="274"/>
    </row>
    <row r="249" spans="4:4" ht="15" customHeight="1">
      <c r="D249" s="274"/>
    </row>
    <row r="250" spans="4:4" ht="15" customHeight="1">
      <c r="D250" s="274"/>
    </row>
    <row r="251" spans="4:4" ht="15" customHeight="1">
      <c r="D251" s="274"/>
    </row>
    <row r="252" spans="4:4" ht="15" customHeight="1">
      <c r="D252" s="274"/>
    </row>
    <row r="253" spans="4:4" ht="15" customHeight="1">
      <c r="D253" s="274"/>
    </row>
    <row r="254" spans="4:4" ht="15" customHeight="1">
      <c r="D254" s="274"/>
    </row>
    <row r="255" spans="4:4" ht="15" customHeight="1">
      <c r="D255" s="274"/>
    </row>
    <row r="256" spans="4:4" ht="15" customHeight="1">
      <c r="D256" s="274"/>
    </row>
    <row r="257" spans="2:4" ht="15" customHeight="1">
      <c r="D257" s="274"/>
    </row>
    <row r="258" spans="2:4" ht="15" customHeight="1">
      <c r="D258" s="274"/>
    </row>
    <row r="259" spans="2:4" ht="15" customHeight="1">
      <c r="D259" s="274"/>
    </row>
    <row r="260" spans="2:4" ht="15" customHeight="1">
      <c r="D260" s="274"/>
    </row>
    <row r="261" spans="2:4" ht="15" customHeight="1">
      <c r="D261" s="274"/>
    </row>
    <row r="262" spans="2:4" ht="15" customHeight="1">
      <c r="D262" s="274"/>
    </row>
    <row r="263" spans="2:4" ht="15" customHeight="1">
      <c r="D263" s="274"/>
    </row>
    <row r="264" spans="2:4" ht="15" customHeight="1">
      <c r="D264" s="274"/>
    </row>
    <row r="265" spans="2:4" ht="15" customHeight="1">
      <c r="D265" s="274"/>
    </row>
    <row r="266" spans="2:4" ht="15" customHeight="1">
      <c r="D266" s="274"/>
    </row>
    <row r="267" spans="2:4" ht="15" customHeight="1">
      <c r="D267" s="274"/>
    </row>
    <row r="268" spans="2:4" ht="15" customHeight="1">
      <c r="D268" s="274"/>
    </row>
    <row r="269" spans="2:4" ht="15" customHeight="1">
      <c r="D269" s="274"/>
    </row>
    <row r="270" spans="2:4" ht="15" customHeight="1">
      <c r="D270" s="274"/>
    </row>
    <row r="271" spans="2:4" ht="15" customHeight="1">
      <c r="B271" s="274" t="s">
        <v>2143</v>
      </c>
      <c r="D271" s="274"/>
    </row>
    <row r="272" spans="2:4" ht="15" customHeight="1">
      <c r="D272" s="274"/>
    </row>
    <row r="273" spans="4:4" ht="15" customHeight="1">
      <c r="D273" s="274"/>
    </row>
    <row r="274" spans="4:4" ht="15" customHeight="1">
      <c r="D274" s="274"/>
    </row>
    <row r="275" spans="4:4" ht="15" customHeight="1">
      <c r="D275" s="274"/>
    </row>
    <row r="276" spans="4:4" ht="15" customHeight="1">
      <c r="D276" s="274"/>
    </row>
    <row r="277" spans="4:4" ht="15" customHeight="1">
      <c r="D277" s="274"/>
    </row>
    <row r="278" spans="4:4" ht="15" customHeight="1">
      <c r="D278" s="274"/>
    </row>
    <row r="279" spans="4:4" ht="15" customHeight="1">
      <c r="D279" s="274"/>
    </row>
    <row r="280" spans="4:4" ht="15" customHeight="1">
      <c r="D280" s="274"/>
    </row>
    <row r="281" spans="4:4" ht="15" customHeight="1">
      <c r="D281" s="274"/>
    </row>
    <row r="282" spans="4:4" ht="15" customHeight="1">
      <c r="D282" s="274"/>
    </row>
    <row r="283" spans="4:4" ht="15" customHeight="1">
      <c r="D283" s="274"/>
    </row>
    <row r="284" spans="4:4" ht="15" customHeight="1">
      <c r="D284" s="274"/>
    </row>
    <row r="285" spans="4:4" ht="15" customHeight="1">
      <c r="D285" s="274"/>
    </row>
    <row r="286" spans="4:4" ht="15" customHeight="1">
      <c r="D286" s="274"/>
    </row>
    <row r="287" spans="4:4" ht="15" customHeight="1">
      <c r="D287" s="274"/>
    </row>
    <row r="288" spans="4:4" ht="15" customHeight="1">
      <c r="D288" s="274"/>
    </row>
    <row r="289" spans="4:4" ht="15" customHeight="1">
      <c r="D289" s="274"/>
    </row>
    <row r="290" spans="4:4" ht="15" customHeight="1">
      <c r="D290" s="274"/>
    </row>
    <row r="291" spans="4:4" ht="15" customHeight="1">
      <c r="D291" s="274"/>
    </row>
    <row r="292" spans="4:4" ht="15" customHeight="1">
      <c r="D292" s="274"/>
    </row>
    <row r="293" spans="4:4" ht="15" customHeight="1">
      <c r="D293" s="274"/>
    </row>
    <row r="294" spans="4:4" ht="15" customHeight="1">
      <c r="D294" s="274"/>
    </row>
    <row r="295" spans="4:4" ht="15" customHeight="1">
      <c r="D295" s="274"/>
    </row>
    <row r="296" spans="4:4" ht="15" customHeight="1">
      <c r="D296" s="274"/>
    </row>
    <row r="297" spans="4:4" ht="15" customHeight="1">
      <c r="D297" s="274"/>
    </row>
    <row r="298" spans="4:4" ht="15" customHeight="1">
      <c r="D298" s="274"/>
    </row>
    <row r="299" spans="4:4" ht="15" customHeight="1">
      <c r="D299" s="274"/>
    </row>
    <row r="300" spans="4:4" ht="15" customHeight="1">
      <c r="D300" s="274"/>
    </row>
    <row r="301" spans="4:4" ht="15" customHeight="1">
      <c r="D301" s="274"/>
    </row>
    <row r="302" spans="4:4" ht="15" customHeight="1">
      <c r="D302" s="274"/>
    </row>
    <row r="303" spans="4:4" ht="15" customHeight="1">
      <c r="D303" s="274"/>
    </row>
    <row r="304" spans="4:4" ht="15" customHeight="1">
      <c r="D304" s="274"/>
    </row>
    <row r="305" spans="4:4" ht="15" customHeight="1">
      <c r="D305" s="274"/>
    </row>
    <row r="306" spans="4:4" ht="15" customHeight="1">
      <c r="D306" s="274"/>
    </row>
    <row r="307" spans="4:4" ht="15" customHeight="1">
      <c r="D307" s="274"/>
    </row>
    <row r="308" spans="4:4" ht="15" customHeight="1">
      <c r="D308" s="274"/>
    </row>
    <row r="309" spans="4:4" ht="15" customHeight="1">
      <c r="D309" s="274"/>
    </row>
    <row r="310" spans="4:4" ht="15" customHeight="1">
      <c r="D310" s="274"/>
    </row>
    <row r="311" spans="4:4" ht="15" customHeight="1">
      <c r="D311" s="274"/>
    </row>
    <row r="312" spans="4:4" ht="15" customHeight="1">
      <c r="D312" s="274"/>
    </row>
    <row r="313" spans="4:4" ht="15" customHeight="1">
      <c r="D313" s="274"/>
    </row>
    <row r="314" spans="4:4" ht="15" customHeight="1">
      <c r="D314" s="274"/>
    </row>
    <row r="315" spans="4:4" ht="15" customHeight="1">
      <c r="D315" s="274"/>
    </row>
    <row r="316" spans="4:4" ht="15" customHeight="1">
      <c r="D316" s="274"/>
    </row>
    <row r="317" spans="4:4" ht="15" customHeight="1">
      <c r="D317" s="274"/>
    </row>
    <row r="318" spans="4:4" ht="15" customHeight="1">
      <c r="D318" s="274"/>
    </row>
    <row r="319" spans="4:4" ht="15" customHeight="1">
      <c r="D319" s="274"/>
    </row>
    <row r="320" spans="4:4" ht="15" customHeight="1">
      <c r="D320" s="274"/>
    </row>
    <row r="321" spans="2:53" ht="15" customHeight="1">
      <c r="D321" s="274"/>
    </row>
    <row r="322" spans="2:53" ht="15" customHeight="1">
      <c r="D322" s="274"/>
    </row>
    <row r="323" spans="2:53" ht="15" customHeight="1">
      <c r="B323" s="274" t="s">
        <v>2143</v>
      </c>
      <c r="D323" s="274"/>
    </row>
    <row r="324" spans="2:53" ht="15" customHeight="1">
      <c r="D324" s="274"/>
    </row>
    <row r="325" spans="2:53">
      <c r="B325" s="274" t="s">
        <v>2157</v>
      </c>
      <c r="D325" s="274"/>
      <c r="AU325"/>
      <c r="AV325"/>
      <c r="AW325"/>
      <c r="AX325"/>
      <c r="AY325"/>
      <c r="AZ325"/>
      <c r="BA325"/>
    </row>
    <row r="326" spans="2:53">
      <c r="B326" s="274" t="s">
        <v>2156</v>
      </c>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row>
    <row r="327" spans="2:53">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row>
    <row r="328" spans="2:53">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row>
    <row r="329" spans="2:53">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row>
    <row r="330" spans="2:53">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row>
    <row r="331" spans="2:53">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row>
    <row r="332" spans="2:53">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row>
    <row r="333" spans="2:5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row>
    <row r="334" spans="2:53">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row>
    <row r="335" spans="2:53">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row>
    <row r="336" spans="2:53">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row>
    <row r="337" spans="3:53">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row>
    <row r="338" spans="3:53">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row>
    <row r="339" spans="3:53">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row>
    <row r="340" spans="3:53">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row>
    <row r="341" spans="3:53">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row>
    <row r="342" spans="3:53">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row>
    <row r="343" spans="3:5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row>
    <row r="344" spans="3:53">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row>
    <row r="345" spans="3:53">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row>
    <row r="346" spans="3:53">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row>
    <row r="347" spans="3:53">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row>
    <row r="348" spans="3:53">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row>
    <row r="349" spans="3:53">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row>
    <row r="350" spans="3:53">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row>
    <row r="351" spans="3:53">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row>
    <row r="352" spans="3:53">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row>
    <row r="353" spans="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row>
    <row r="354" spans="3:53">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row>
    <row r="355" spans="3:53">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row>
    <row r="356" spans="3:53">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row>
    <row r="357" spans="3:53">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row>
    <row r="358" spans="3:53">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row>
    <row r="359" spans="3:53">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row>
    <row r="360" spans="3:53">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row>
    <row r="361" spans="3:53">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row>
    <row r="362" spans="3:53">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row>
    <row r="363" spans="3:5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row>
    <row r="364" spans="3:53">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row>
    <row r="365" spans="3:53">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row>
    <row r="366" spans="3:53">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row>
    <row r="367" spans="3:53">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row>
    <row r="368" spans="3:53">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row>
    <row r="369" spans="3:53">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row>
    <row r="370" spans="3:53">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row>
    <row r="371" spans="3:53">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row>
    <row r="372" spans="3:53">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row>
    <row r="373" spans="3:5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row>
    <row r="374" spans="3:53">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row>
    <row r="375" spans="3:53">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row>
    <row r="376" spans="3:53">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row>
    <row r="377" spans="3:53">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row>
    <row r="378" spans="3:53">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row>
    <row r="379" spans="3:53">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row>
    <row r="380" spans="3:53">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row>
    <row r="381" spans="3:53">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row>
    <row r="382" spans="3:53">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row>
    <row r="383" spans="3:5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row>
    <row r="384" spans="3:53">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row>
    <row r="385" spans="2:53">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row>
    <row r="386" spans="2:53">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row>
    <row r="387" spans="2:53">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row>
    <row r="388" spans="2:53">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row>
    <row r="389" spans="2:53">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row>
    <row r="390" spans="2:53">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row>
    <row r="391" spans="2:53">
      <c r="B391" s="274" t="s">
        <v>2155</v>
      </c>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row>
    <row r="392" spans="2:53">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row>
    <row r="393" spans="2:5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row>
    <row r="394" spans="2:53">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row>
    <row r="395" spans="2:53">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row>
    <row r="396" spans="2:53">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row>
    <row r="397" spans="2:53">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row>
    <row r="398" spans="2:53">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row>
    <row r="399" spans="2:53">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row>
    <row r="400" spans="2:53">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row>
    <row r="401" spans="3:53">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row>
    <row r="402" spans="3:53">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row>
    <row r="403" spans="3:5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row>
    <row r="404" spans="3:53">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row>
    <row r="405" spans="3:53">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row>
    <row r="406" spans="3:53">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row>
    <row r="407" spans="3:53">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row>
    <row r="408" spans="3:53">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row>
    <row r="409" spans="3:53">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row>
    <row r="410" spans="3:53">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row>
    <row r="411" spans="3:53">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row>
    <row r="412" spans="3:53">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row>
    <row r="413" spans="3:5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row>
    <row r="414" spans="3:53">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row>
    <row r="415" spans="3:53">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row>
    <row r="416" spans="3:53">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row>
    <row r="417" spans="3:53">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row>
    <row r="418" spans="3:53">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row>
    <row r="419" spans="3:53">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row>
    <row r="420" spans="3:53">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row>
    <row r="421" spans="3:53">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row>
    <row r="422" spans="3:53">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row>
    <row r="423" spans="3:5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row>
    <row r="424" spans="3:53">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row>
    <row r="425" spans="3:53">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row>
    <row r="426" spans="3:53">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row>
    <row r="427" spans="3:53">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row>
    <row r="428" spans="3:53">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row>
    <row r="429" spans="3:53">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row>
    <row r="430" spans="3:53">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row>
    <row r="431" spans="3:53">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row>
    <row r="432" spans="3:53">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row>
    <row r="433" spans="2:5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row>
    <row r="434" spans="2:53">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row>
    <row r="435" spans="2:53">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row>
    <row r="436" spans="2:53">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row>
    <row r="437" spans="2:53">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row>
    <row r="438" spans="2:53">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row>
    <row r="439" spans="2:53">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row>
    <row r="440" spans="2:53">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row>
    <row r="441" spans="2:53">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row>
    <row r="442" spans="2:53">
      <c r="B442" s="274" t="s">
        <v>2154</v>
      </c>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row>
    <row r="443" spans="2:5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row>
    <row r="444" spans="2:53">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row>
    <row r="445" spans="2:53">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row>
    <row r="446" spans="2:53">
      <c r="B446" s="274" t="s">
        <v>2153</v>
      </c>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row>
    <row r="447" spans="2:53">
      <c r="B447" s="274" t="s">
        <v>2119</v>
      </c>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row>
    <row r="448" spans="2:53">
      <c r="B448" s="274" t="s">
        <v>2119</v>
      </c>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row>
    <row r="449" spans="2:53">
      <c r="B449" s="274" t="s">
        <v>2119</v>
      </c>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row>
    <row r="450" spans="2:53">
      <c r="B450" s="274" t="s">
        <v>2152</v>
      </c>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row>
    <row r="451" spans="2:53">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row>
    <row r="452" spans="2:53">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row>
    <row r="453" spans="2: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row>
    <row r="454" spans="2:53">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row>
    <row r="455" spans="2:53">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row>
    <row r="456" spans="2:53">
      <c r="B456" s="274" t="s">
        <v>2151</v>
      </c>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row>
    <row r="457" spans="2:53">
      <c r="B457" s="274" t="s">
        <v>2143</v>
      </c>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row>
    <row r="458" spans="2:53">
      <c r="B458" s="274" t="s">
        <v>2143</v>
      </c>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row>
    <row r="459" spans="2:53">
      <c r="B459" s="274" t="s">
        <v>2143</v>
      </c>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row>
    <row r="460" spans="2:53">
      <c r="B460" s="274" t="s">
        <v>2143</v>
      </c>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row>
    <row r="461" spans="2:53">
      <c r="B461" s="274" t="s">
        <v>2143</v>
      </c>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row>
    <row r="462" spans="2:53">
      <c r="B462" s="274" t="s">
        <v>2150</v>
      </c>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row>
    <row r="463" spans="2:5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row>
    <row r="464" spans="2:53">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row>
    <row r="465" spans="2:53" ht="15" customHeight="1">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row>
    <row r="466" spans="2:53" ht="15" customHeight="1">
      <c r="B466" s="274" t="s">
        <v>2149</v>
      </c>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row>
    <row r="467" spans="2:53">
      <c r="B467" s="274" t="s">
        <v>2148</v>
      </c>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row>
    <row r="468" spans="2:53">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row>
    <row r="469" spans="2:53">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row>
    <row r="470" spans="2:53">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row>
    <row r="471" spans="2:53">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row>
    <row r="472" spans="2:53">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row>
    <row r="473" spans="2:5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row>
    <row r="474" spans="2:53">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row>
    <row r="475" spans="2:53">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row>
    <row r="476" spans="2:53">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row>
    <row r="477" spans="2:53">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row>
    <row r="478" spans="2:53" ht="15" customHeight="1">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row>
    <row r="479" spans="2:53" ht="15" customHeight="1">
      <c r="B479" s="274" t="s">
        <v>2143</v>
      </c>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row>
    <row r="480" spans="2:53" ht="15" customHeight="1">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row>
    <row r="481" spans="2:53" ht="15" customHeight="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row>
    <row r="482" spans="2:53" ht="15" customHeight="1">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row>
    <row r="483" spans="2:53" ht="15" customHeight="1">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row>
    <row r="484" spans="2:53" ht="15" customHeight="1">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row>
    <row r="485" spans="2:53" ht="15" customHeight="1">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row>
    <row r="486" spans="2:53" ht="15" customHeight="1">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row>
    <row r="487" spans="2:53" ht="15" customHeight="1">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row>
    <row r="488" spans="2:53" ht="15" customHeight="1">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row>
    <row r="489" spans="2:53" ht="15" customHeight="1">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row>
    <row r="490" spans="2:53" ht="15" customHeight="1">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row>
    <row r="491" spans="2:53" ht="15" customHeight="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row>
    <row r="492" spans="2:53" ht="15" customHeight="1">
      <c r="B492" s="274" t="s">
        <v>2119</v>
      </c>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row>
    <row r="493" spans="2:53" ht="15" customHeight="1">
      <c r="B493" s="274" t="s">
        <v>2143</v>
      </c>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row>
    <row r="494" spans="2:53" ht="15" customHeight="1">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row>
    <row r="495" spans="2:53" ht="15" customHeight="1">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row>
    <row r="496" spans="2:53" ht="15" customHeight="1">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row>
    <row r="497" spans="2:53" ht="15" customHeight="1">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row>
    <row r="498" spans="2:53" ht="15" customHeight="1">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row>
    <row r="499" spans="2:53" ht="15" customHeight="1">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row>
    <row r="500" spans="2:53" ht="15" customHeight="1">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row>
    <row r="501" spans="2:53" ht="15" customHeight="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row>
    <row r="502" spans="2:53" ht="15" customHeight="1">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row>
    <row r="503" spans="2:53" ht="15" customHeight="1">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row>
    <row r="504" spans="2:53" ht="15" customHeight="1">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row>
    <row r="505" spans="2:53" ht="15" customHeight="1">
      <c r="B505" s="274" t="s">
        <v>2143</v>
      </c>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row>
    <row r="506" spans="2:53" ht="15" customHeight="1">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row>
    <row r="507" spans="2:53" ht="15" customHeight="1">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row>
    <row r="508" spans="2:53" ht="15" customHeight="1">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row>
    <row r="509" spans="2:53" ht="15" customHeight="1">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row>
    <row r="510" spans="2:53" ht="15" customHeight="1">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row>
    <row r="511" spans="2:53" ht="15" customHeight="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row>
    <row r="512" spans="2:53" ht="15" customHeight="1">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row>
    <row r="513" spans="2:53" ht="15" customHeight="1">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row>
    <row r="514" spans="2:53" ht="15" customHeight="1">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row>
    <row r="515" spans="2:53" ht="15" customHeight="1">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row>
    <row r="516" spans="2:53" ht="15" customHeight="1">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row>
    <row r="517" spans="2:53" ht="15" customHeight="1">
      <c r="B517" s="274" t="s">
        <v>2143</v>
      </c>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row>
    <row r="518" spans="2:53">
      <c r="B518" s="274" t="s">
        <v>2119</v>
      </c>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row>
    <row r="519" spans="2:53">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row>
    <row r="520" spans="2:53">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row>
    <row r="521" spans="2:53">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row>
    <row r="522" spans="2:53" ht="15" customHeight="1">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row>
    <row r="523" spans="2:53" ht="15" customHeight="1">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row>
    <row r="524" spans="2:53" ht="15" customHeight="1">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row>
    <row r="525" spans="2:53" ht="15" customHeight="1">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row>
    <row r="526" spans="2:53" ht="15" customHeight="1">
      <c r="B526" s="274" t="s">
        <v>2119</v>
      </c>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row>
    <row r="527" spans="2:53" ht="15" customHeight="1">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row>
    <row r="528" spans="2:53" ht="15" customHeight="1">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row>
    <row r="529" spans="3:53" ht="15" customHeight="1">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row>
    <row r="530" spans="3:53" ht="15" customHeight="1">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row>
    <row r="531" spans="3:53" ht="15" customHeight="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row>
    <row r="532" spans="3:53" ht="15" customHeight="1">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row>
    <row r="533" spans="3:53" ht="15" customHeight="1">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row>
    <row r="534" spans="3:53" ht="15" customHeight="1">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row>
    <row r="535" spans="3:53" ht="15" customHeight="1">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row>
    <row r="536" spans="3:53" ht="15" customHeight="1">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row>
    <row r="537" spans="3:53" ht="15" customHeight="1">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row>
    <row r="538" spans="3:53" ht="15" customHeight="1">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row>
    <row r="539" spans="3:53" ht="15" customHeight="1">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row>
    <row r="540" spans="3:53" ht="15" customHeight="1">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row>
    <row r="541" spans="3:53" ht="15" customHeight="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row>
    <row r="542" spans="3:53" ht="15" customHeight="1">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row>
    <row r="543" spans="3:53" ht="15" customHeight="1">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row>
    <row r="544" spans="3:53" ht="15" customHeight="1">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row>
    <row r="545" spans="3:53" ht="15" customHeight="1">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row>
    <row r="546" spans="3:53" ht="15" customHeight="1">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row>
    <row r="547" spans="3:53" ht="15" customHeight="1">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row>
    <row r="548" spans="3:53" ht="15" customHeight="1">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row>
    <row r="549" spans="3:53" ht="15" customHeight="1">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row>
    <row r="550" spans="3:53" ht="15" customHeight="1">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row>
    <row r="551" spans="3:53" ht="15" customHeight="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row>
    <row r="552" spans="3:53" ht="15" customHeight="1">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row>
    <row r="553" spans="3:53" ht="15" customHeight="1">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row>
    <row r="554" spans="3:53" ht="15" customHeight="1">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row>
    <row r="555" spans="3:53" ht="15" customHeight="1">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row>
    <row r="556" spans="3:53" ht="15" customHeight="1">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row>
    <row r="557" spans="3:53" ht="15" customHeight="1">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row>
    <row r="558" spans="3:53" ht="15" customHeight="1">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row>
    <row r="559" spans="3:53" ht="15" customHeight="1">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row>
    <row r="560" spans="3:53" ht="15" customHeight="1">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row>
    <row r="561" spans="3:53" ht="15" customHeight="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row>
    <row r="562" spans="3:53" ht="15" customHeight="1">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row>
    <row r="563" spans="3:53" ht="15" customHeight="1">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row>
    <row r="564" spans="3:53" ht="15" customHeight="1">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row>
    <row r="565" spans="3:53" ht="15" customHeight="1">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row>
    <row r="566" spans="3:53" ht="15" customHeight="1">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row>
    <row r="567" spans="3:53" ht="15" customHeight="1">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row>
    <row r="568" spans="3:53" ht="15" customHeight="1">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row>
    <row r="569" spans="3:53" ht="15" customHeight="1">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row>
    <row r="570" spans="3:53" ht="15" customHeight="1">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row>
    <row r="571" spans="3:53" ht="15" customHeight="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row>
    <row r="572" spans="3:53" ht="15" customHeight="1">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row>
    <row r="573" spans="3:53" ht="15" customHeight="1">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row>
    <row r="574" spans="3:53" ht="15" customHeight="1">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row>
    <row r="575" spans="3:53" ht="15" customHeight="1">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row>
    <row r="576" spans="3:53" ht="15" customHeight="1">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row>
    <row r="577" spans="3:53" ht="15" customHeight="1">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row>
    <row r="578" spans="3:53" ht="15" customHeight="1">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row>
    <row r="579" spans="3:53" ht="15" customHeight="1">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row>
    <row r="580" spans="3:53" ht="15" customHeight="1">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row>
    <row r="581" spans="3:53" ht="15" customHeight="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row>
    <row r="582" spans="3:53" ht="15" customHeight="1">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row>
    <row r="583" spans="3:53" ht="15" customHeight="1">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row>
    <row r="584" spans="3:53" ht="15" customHeight="1">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row>
    <row r="585" spans="3:53" ht="15" customHeight="1">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row>
    <row r="586" spans="3:53" ht="15" customHeight="1">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row>
    <row r="587" spans="3:53" ht="15" customHeight="1">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row>
    <row r="588" spans="3:53" ht="15" customHeight="1">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row>
    <row r="589" spans="3:53" ht="15" customHeight="1">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row>
    <row r="590" spans="3:53" ht="15" customHeight="1">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row>
    <row r="591" spans="3:53" ht="15" customHeight="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row>
    <row r="592" spans="3:53" ht="15" customHeight="1">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row>
    <row r="593" spans="3:53" ht="15" customHeight="1">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row>
    <row r="594" spans="3:53" ht="15" customHeight="1">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row>
    <row r="595" spans="3:53" ht="15" customHeight="1">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row>
    <row r="596" spans="3:53" ht="15" customHeight="1">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row>
    <row r="597" spans="3:53" ht="15" customHeight="1">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row>
    <row r="598" spans="3:53" ht="15" customHeight="1">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row>
    <row r="599" spans="3:53" ht="15" customHeight="1">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row>
    <row r="600" spans="3:53" ht="15" customHeight="1">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row>
    <row r="601" spans="3:53" ht="15" customHeight="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row>
    <row r="602" spans="3:53" ht="15" customHeight="1">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row>
    <row r="603" spans="3:53" ht="15" customHeight="1">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row>
    <row r="604" spans="3:53" ht="15" customHeight="1">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row>
    <row r="605" spans="3:53" ht="15" customHeight="1">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row>
    <row r="606" spans="3:53" ht="15" customHeight="1">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row>
    <row r="607" spans="3:53" ht="15" customHeight="1">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row>
    <row r="608" spans="3:53" ht="15" customHeight="1">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row>
    <row r="609" spans="3:53" ht="15" customHeight="1">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row>
    <row r="610" spans="3:53" ht="15" customHeight="1">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row>
    <row r="611" spans="3:53" ht="15" customHeight="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row>
    <row r="612" spans="3:53" ht="15" customHeight="1">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row>
    <row r="613" spans="3:53" ht="15" customHeight="1">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row>
    <row r="614" spans="3:53" ht="15" customHeight="1">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row>
    <row r="615" spans="3:53" ht="15" customHeight="1">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row>
    <row r="616" spans="3:53" ht="15" customHeight="1">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row>
    <row r="617" spans="3:53" ht="15" customHeight="1">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row>
    <row r="618" spans="3:53" ht="15" customHeight="1">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row>
    <row r="619" spans="3:53" ht="15" customHeight="1">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row>
    <row r="620" spans="3:53" ht="15" customHeight="1">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row>
    <row r="621" spans="3:53" ht="15" customHeight="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row>
    <row r="622" spans="3:53" ht="15" customHeight="1">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row>
    <row r="623" spans="3:53" ht="15" customHeight="1">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row>
    <row r="624" spans="3:53" ht="15" customHeight="1">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row>
    <row r="625" spans="3:53" ht="15" customHeight="1">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row>
    <row r="626" spans="3:53" ht="15" customHeight="1">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row>
    <row r="627" spans="3:53" ht="15" customHeight="1">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row>
    <row r="628" spans="3:53" ht="15" customHeight="1">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row>
    <row r="629" spans="3:53" ht="15" customHeight="1">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row>
    <row r="630" spans="3:53" ht="15" customHeight="1">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row>
    <row r="631" spans="3:53" ht="15" customHeight="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row>
    <row r="632" spans="3:53" ht="15" customHeight="1">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row>
    <row r="633" spans="3:53" ht="15" customHeight="1">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row>
    <row r="634" spans="3:53" ht="15" customHeight="1">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row>
    <row r="635" spans="3:53" ht="15" customHeight="1">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row>
    <row r="636" spans="3:53" ht="15" customHeight="1">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row>
    <row r="637" spans="3:53" ht="15" customHeight="1">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row>
    <row r="638" spans="3:53" ht="15" customHeight="1">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row>
    <row r="639" spans="3:53" ht="15" customHeight="1">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row>
    <row r="640" spans="3:53" ht="15" customHeight="1">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row>
    <row r="641" spans="3:53" ht="15" customHeight="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row>
    <row r="642" spans="3:53" ht="15" customHeight="1">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row>
    <row r="643" spans="3:53" ht="15" customHeight="1">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row>
    <row r="644" spans="3:53" ht="15" customHeight="1">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row>
    <row r="645" spans="3:53" ht="15" customHeight="1">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row>
    <row r="646" spans="3:53" ht="15" customHeight="1">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row>
    <row r="647" spans="3:53" ht="15" customHeight="1">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row>
    <row r="648" spans="3:53" ht="15" customHeight="1">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row>
    <row r="649" spans="3:53" ht="15" customHeight="1">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row>
    <row r="650" spans="3:53" ht="15" customHeight="1">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row>
    <row r="651" spans="3:53" ht="15" customHeight="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row>
    <row r="652" spans="3:53" ht="15" customHeight="1">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row>
    <row r="653" spans="3:53" ht="15" customHeight="1">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row>
    <row r="654" spans="3:53" ht="15" customHeight="1">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row>
    <row r="655" spans="3:53" ht="15" customHeight="1">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row>
    <row r="656" spans="3:53" ht="15" customHeight="1">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row>
    <row r="657" spans="3:53" ht="15" customHeight="1">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row>
    <row r="658" spans="3:53" ht="15" customHeight="1">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row>
    <row r="659" spans="3:53" ht="15" customHeight="1">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row>
    <row r="660" spans="3:53" ht="15" customHeight="1">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row>
    <row r="661" spans="3:53" ht="15" customHeight="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row>
    <row r="662" spans="3:53" ht="15" customHeight="1">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row>
    <row r="663" spans="3:53" ht="15" customHeight="1">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row>
    <row r="664" spans="3:53" ht="15" customHeight="1">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row>
    <row r="665" spans="3:53" ht="15" customHeight="1">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row>
    <row r="666" spans="3:53" ht="15" customHeight="1">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row>
    <row r="667" spans="3:53" ht="15" customHeight="1">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row>
    <row r="668" spans="3:53" ht="15" customHeight="1">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row>
    <row r="669" spans="3:53" ht="15" customHeight="1">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row>
    <row r="670" spans="3:53" ht="15" customHeight="1">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row>
    <row r="671" spans="3:53" ht="15" customHeight="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row>
    <row r="672" spans="3:53" ht="15" customHeight="1">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row>
    <row r="673" spans="3:53" ht="15" customHeight="1">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row>
    <row r="674" spans="3:53" ht="15" customHeight="1">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row>
    <row r="675" spans="3:53" ht="15" customHeight="1">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row>
    <row r="676" spans="3:53" ht="15" customHeight="1">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row>
    <row r="677" spans="3:53" ht="15" customHeight="1">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row>
    <row r="678" spans="3:53" ht="15" customHeight="1">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row>
    <row r="679" spans="3:53" ht="15" customHeight="1">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row>
    <row r="680" spans="3:53" ht="15" customHeight="1">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row>
    <row r="681" spans="3:53" ht="15" customHeight="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row>
    <row r="682" spans="3:53" ht="15" customHeight="1">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row>
    <row r="683" spans="3:53" ht="15" customHeight="1">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row>
    <row r="684" spans="3:53" ht="15" customHeight="1">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row>
    <row r="685" spans="3:53" ht="15" customHeight="1">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row>
    <row r="686" spans="3:53" ht="15" customHeight="1">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row>
    <row r="687" spans="3:53" ht="15" customHeight="1">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row>
    <row r="688" spans="3:53" ht="15" customHeight="1">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row>
    <row r="689" spans="3:53" ht="15" customHeight="1">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row>
    <row r="690" spans="3:53" ht="15" customHeight="1">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row>
    <row r="691" spans="3:53" ht="15" customHeight="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row>
    <row r="692" spans="3:53" ht="15" customHeight="1">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row>
    <row r="693" spans="3:53" ht="15" customHeight="1">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row>
    <row r="694" spans="3:53" ht="15" customHeight="1">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row>
    <row r="695" spans="3:53" ht="15" customHeight="1">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row>
    <row r="696" spans="3:53" ht="15" customHeight="1">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row>
    <row r="697" spans="3:53" ht="15" customHeight="1">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row>
    <row r="698" spans="3:53" ht="15" customHeight="1">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row>
    <row r="699" spans="3:53" ht="15" customHeight="1">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row>
    <row r="700" spans="3:53" ht="15" customHeight="1">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row>
    <row r="701" spans="3:53" ht="15" customHeight="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row>
    <row r="702" spans="3:53" ht="15" customHeight="1">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row>
    <row r="703" spans="3:53" ht="15" customHeight="1">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row>
    <row r="704" spans="3:53" ht="15" customHeight="1">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row>
    <row r="705" spans="3:53" ht="15" customHeight="1">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row>
    <row r="706" spans="3:53" ht="15" customHeight="1">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row>
    <row r="707" spans="3:53" ht="15" customHeight="1">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row>
    <row r="708" spans="3:53" ht="15" customHeight="1">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row>
    <row r="709" spans="3:53" ht="15" customHeight="1">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row>
    <row r="710" spans="3:53" ht="15" customHeight="1">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row>
    <row r="711" spans="3:53" ht="15" customHeight="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row>
    <row r="712" spans="3:53" ht="15" customHeight="1">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row>
    <row r="713" spans="3:53" ht="15" customHeight="1">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row>
    <row r="714" spans="3:53" ht="15" customHeight="1">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row>
    <row r="715" spans="3:53" ht="15" customHeight="1">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row>
    <row r="716" spans="3:53" ht="15" customHeight="1">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row>
    <row r="717" spans="3:53" ht="15" customHeight="1">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row>
    <row r="718" spans="3:53" ht="15" customHeight="1">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row>
    <row r="719" spans="3:53" ht="15" customHeight="1">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row>
    <row r="720" spans="3:53">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row>
    <row r="721" spans="2:53">
      <c r="B721" s="274" t="s">
        <v>2119</v>
      </c>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row>
    <row r="722" spans="2:53">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row>
    <row r="723" spans="2:5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row>
    <row r="724" spans="2:53">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row>
    <row r="725" spans="2:53">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row>
    <row r="726" spans="2:53">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row>
    <row r="727" spans="2:53">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row>
    <row r="728" spans="2:53">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row>
    <row r="729" spans="2:53">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row>
    <row r="730" spans="2:53">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row>
    <row r="731" spans="2:53">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row>
    <row r="732" spans="2:53">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row>
    <row r="733" spans="2:5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row>
    <row r="734" spans="2:53">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row>
    <row r="735" spans="2:53">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row>
    <row r="736" spans="2:53">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row>
    <row r="737" spans="3:53">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row>
    <row r="738" spans="3:53">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row>
    <row r="739" spans="3:53">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row>
    <row r="740" spans="3:53">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row>
    <row r="741" spans="3:53">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row>
    <row r="742" spans="3:53">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row>
    <row r="743" spans="3:5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row>
    <row r="744" spans="3:53">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row>
    <row r="745" spans="3:53">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row>
    <row r="746" spans="3:53">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row>
    <row r="747" spans="3:53">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row>
    <row r="748" spans="3:53">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row>
    <row r="749" spans="3:53">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row>
    <row r="750" spans="3:53">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row>
    <row r="751" spans="3:53">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row>
    <row r="752" spans="3:53">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row>
    <row r="753" spans="3: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row>
    <row r="754" spans="3:53">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row>
    <row r="755" spans="3:53">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row>
    <row r="756" spans="3:53">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row>
    <row r="757" spans="3:53">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row>
    <row r="758" spans="3:53">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row>
    <row r="759" spans="3:53">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row>
    <row r="760" spans="3:53">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row>
    <row r="761" spans="3:53">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row>
    <row r="762" spans="3:53">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row>
    <row r="763" spans="3:5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row>
    <row r="764" spans="3:53">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row>
    <row r="765" spans="3:53">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row>
    <row r="766" spans="3:53">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row>
    <row r="767" spans="3:53">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row>
    <row r="768" spans="3:53">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row>
    <row r="769" spans="3:53">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row>
    <row r="770" spans="3:53">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row>
    <row r="771" spans="3:53">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row>
    <row r="772" spans="3:53">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row>
    <row r="773" spans="3:5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row>
    <row r="774" spans="3:53">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row>
    <row r="775" spans="3:53">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row>
    <row r="776" spans="3:53">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row>
    <row r="777" spans="3:53">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row>
    <row r="778" spans="3:53">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row>
    <row r="779" spans="3:53">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row>
    <row r="780" spans="3:53">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row>
    <row r="781" spans="3:53">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row>
    <row r="782" spans="3:53">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row>
    <row r="783" spans="3:5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row>
    <row r="784" spans="3:53">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row>
    <row r="785" spans="3:53">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row>
    <row r="786" spans="3:53">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row>
    <row r="787" spans="3:53">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row>
    <row r="788" spans="3:53">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row>
    <row r="789" spans="3:53">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row>
    <row r="790" spans="3:53">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row>
    <row r="791" spans="3:53">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row>
    <row r="792" spans="3:53">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row>
    <row r="793" spans="3:5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row>
    <row r="794" spans="3:53">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row>
    <row r="795" spans="3:53">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row>
    <row r="796" spans="3:53">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row>
    <row r="797" spans="3:53">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row>
    <row r="798" spans="3:53">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row>
    <row r="799" spans="3:53">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row>
    <row r="800" spans="3:53">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row>
    <row r="801" spans="3:53">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row>
    <row r="802" spans="3:53">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row>
    <row r="803" spans="3:5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row>
    <row r="804" spans="3:53">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row>
    <row r="805" spans="3:53">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row>
    <row r="806" spans="3:53">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row>
    <row r="807" spans="3:53">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row>
    <row r="808" spans="3:53">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row>
    <row r="809" spans="3:53">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row>
    <row r="810" spans="3:53">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row>
    <row r="811" spans="3:53">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row>
    <row r="812" spans="3:53">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row>
    <row r="813" spans="3:5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row>
    <row r="814" spans="3:53">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row>
    <row r="815" spans="3:53">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row>
    <row r="816" spans="3:53">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row>
    <row r="817" spans="3:53">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row>
    <row r="818" spans="3:53">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row>
    <row r="819" spans="3:53">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row>
    <row r="820" spans="3:53">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row>
    <row r="821" spans="3:53">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row>
    <row r="822" spans="3:53">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row>
    <row r="823" spans="3:5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row>
    <row r="824" spans="3:53">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row>
    <row r="825" spans="3:53">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row>
    <row r="826" spans="3:53">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row>
    <row r="827" spans="3:53">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row>
    <row r="828" spans="3:53">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row>
    <row r="829" spans="3:53">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row>
    <row r="830" spans="3:53">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row>
    <row r="831" spans="3:53">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row>
    <row r="832" spans="3:53">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row>
    <row r="833" spans="3:5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row>
    <row r="834" spans="3:53">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row>
    <row r="835" spans="3:53">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row>
    <row r="836" spans="3:53">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row>
    <row r="837" spans="3:53">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row>
    <row r="838" spans="3:53">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row>
    <row r="839" spans="3:53">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c r="AN839"/>
      <c r="AO839"/>
      <c r="AP839"/>
      <c r="AQ839"/>
      <c r="AR839"/>
      <c r="AS839"/>
      <c r="AT839"/>
      <c r="AU839"/>
      <c r="AV839"/>
      <c r="AW839"/>
      <c r="AX839"/>
      <c r="AY839"/>
      <c r="AZ839"/>
      <c r="BA839"/>
    </row>
    <row r="840" spans="3:53">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c r="AN840"/>
      <c r="AO840"/>
      <c r="AP840"/>
      <c r="AQ840"/>
      <c r="AR840"/>
      <c r="AS840"/>
      <c r="AT840"/>
      <c r="AU840"/>
      <c r="AV840"/>
      <c r="AW840"/>
      <c r="AX840"/>
      <c r="AY840"/>
      <c r="AZ840"/>
      <c r="BA840"/>
    </row>
    <row r="841" spans="3:53">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c r="AN841"/>
      <c r="AO841"/>
      <c r="AP841"/>
      <c r="AQ841"/>
      <c r="AR841"/>
      <c r="AS841"/>
      <c r="AT841"/>
      <c r="AU841"/>
      <c r="AV841"/>
      <c r="AW841"/>
      <c r="AX841"/>
      <c r="AY841"/>
      <c r="AZ841"/>
      <c r="BA841"/>
    </row>
    <row r="842" spans="3:53">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c r="AQ842"/>
      <c r="AR842"/>
      <c r="AS842"/>
      <c r="AT842"/>
      <c r="AU842"/>
      <c r="AV842"/>
      <c r="AW842"/>
      <c r="AX842"/>
      <c r="AY842"/>
      <c r="AZ842"/>
      <c r="BA842"/>
    </row>
    <row r="843" spans="3:5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c r="AN843"/>
      <c r="AO843"/>
      <c r="AP843"/>
      <c r="AQ843"/>
      <c r="AR843"/>
      <c r="AS843"/>
      <c r="AT843"/>
      <c r="AU843"/>
      <c r="AV843"/>
      <c r="AW843"/>
      <c r="AX843"/>
      <c r="AY843"/>
      <c r="AZ843"/>
      <c r="BA843"/>
    </row>
    <row r="844" spans="3:53">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row>
    <row r="845" spans="3:53">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row>
    <row r="846" spans="3:53">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row>
    <row r="847" spans="3:53">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c r="AU847"/>
      <c r="AV847"/>
      <c r="AW847"/>
      <c r="AX847"/>
      <c r="AY847"/>
      <c r="AZ847"/>
      <c r="BA847"/>
    </row>
    <row r="848" spans="3:53">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c r="AQ848"/>
      <c r="AR848"/>
      <c r="AS848"/>
      <c r="AT848"/>
      <c r="AU848"/>
      <c r="AV848"/>
      <c r="AW848"/>
      <c r="AX848"/>
      <c r="AY848"/>
      <c r="AZ848"/>
      <c r="BA848"/>
    </row>
    <row r="849" spans="2:53">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row>
    <row r="850" spans="2:53">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row>
    <row r="851" spans="2:53">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row>
    <row r="852" spans="2:53">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row>
    <row r="853" spans="2: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row>
    <row r="854" spans="2:53">
      <c r="B854" s="274" t="s">
        <v>2143</v>
      </c>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row>
    <row r="855" spans="2:53">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row>
    <row r="856" spans="2:53">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row>
    <row r="857" spans="2:53">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row>
    <row r="858" spans="2:53">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row>
    <row r="859" spans="2:53">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c r="AN859"/>
      <c r="AO859"/>
      <c r="AP859"/>
      <c r="AQ859"/>
      <c r="AR859"/>
      <c r="AS859"/>
      <c r="AT859"/>
      <c r="AU859"/>
      <c r="AV859"/>
      <c r="AW859"/>
      <c r="AX859"/>
      <c r="AY859"/>
      <c r="AZ859"/>
      <c r="BA859"/>
    </row>
    <row r="860" spans="2:53">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row>
    <row r="861" spans="2:53">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c r="AN861"/>
      <c r="AO861"/>
      <c r="AP861"/>
      <c r="AQ861"/>
      <c r="AR861"/>
      <c r="AS861"/>
      <c r="AT861"/>
      <c r="AU861"/>
      <c r="AV861"/>
      <c r="AW861"/>
      <c r="AX861"/>
      <c r="AY861"/>
      <c r="AZ861"/>
      <c r="BA861"/>
    </row>
    <row r="862" spans="2:53">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c r="AN862"/>
      <c r="AO862"/>
      <c r="AP862"/>
      <c r="AQ862"/>
      <c r="AR862"/>
      <c r="AS862"/>
      <c r="AT862"/>
      <c r="AU862"/>
      <c r="AV862"/>
      <c r="AW862"/>
      <c r="AX862"/>
      <c r="AY862"/>
      <c r="AZ862"/>
      <c r="BA862"/>
    </row>
    <row r="863" spans="2:5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row>
    <row r="864" spans="2:53">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row>
    <row r="865" spans="3:53">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c r="AN865"/>
      <c r="AO865"/>
      <c r="AP865"/>
      <c r="AQ865"/>
      <c r="AR865"/>
      <c r="AS865"/>
      <c r="AT865"/>
      <c r="AU865"/>
      <c r="AV865"/>
      <c r="AW865"/>
      <c r="AX865"/>
      <c r="AY865"/>
      <c r="AZ865"/>
      <c r="BA865"/>
    </row>
    <row r="866" spans="3:53">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row>
    <row r="867" spans="3:53">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row>
    <row r="868" spans="3:53">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row>
    <row r="869" spans="3:53">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row>
    <row r="870" spans="3:53">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row>
    <row r="871" spans="3:53">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row>
    <row r="872" spans="3:53">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row>
    <row r="873" spans="3:5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row>
    <row r="874" spans="3:53">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row>
    <row r="875" spans="3:53">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row>
    <row r="876" spans="3:53">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row>
    <row r="877" spans="3:53">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c r="AN877"/>
      <c r="AO877"/>
      <c r="AP877"/>
      <c r="AQ877"/>
      <c r="AR877"/>
      <c r="AS877"/>
      <c r="AT877"/>
      <c r="AU877"/>
      <c r="AV877"/>
      <c r="AW877"/>
      <c r="AX877"/>
      <c r="AY877"/>
      <c r="AZ877"/>
      <c r="BA877"/>
    </row>
    <row r="878" spans="3:53">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row>
    <row r="879" spans="3:53">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c r="AN879"/>
      <c r="AO879"/>
      <c r="AP879"/>
      <c r="AQ879"/>
      <c r="AR879"/>
      <c r="AS879"/>
      <c r="AT879"/>
      <c r="AU879"/>
      <c r="AV879"/>
      <c r="AW879"/>
      <c r="AX879"/>
      <c r="AY879"/>
      <c r="AZ879"/>
      <c r="BA879"/>
    </row>
    <row r="880" spans="3:53">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row>
    <row r="881" spans="3:53">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c r="AN881"/>
      <c r="AO881"/>
      <c r="AP881"/>
      <c r="AQ881"/>
      <c r="AR881"/>
      <c r="AS881"/>
      <c r="AT881"/>
      <c r="AU881"/>
      <c r="AV881"/>
      <c r="AW881"/>
      <c r="AX881"/>
      <c r="AY881"/>
      <c r="AZ881"/>
      <c r="BA881"/>
    </row>
    <row r="882" spans="3:53">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row>
    <row r="883" spans="3:5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c r="AN883"/>
      <c r="AO883"/>
      <c r="AP883"/>
      <c r="AQ883"/>
      <c r="AR883"/>
      <c r="AS883"/>
      <c r="AT883"/>
      <c r="AU883"/>
      <c r="AV883"/>
      <c r="AW883"/>
      <c r="AX883"/>
      <c r="AY883"/>
      <c r="AZ883"/>
      <c r="BA883"/>
    </row>
    <row r="884" spans="3:53">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c r="AQ884"/>
      <c r="AR884"/>
      <c r="AS884"/>
      <c r="AT884"/>
      <c r="AU884"/>
      <c r="AV884"/>
      <c r="AW884"/>
      <c r="AX884"/>
      <c r="AY884"/>
      <c r="AZ884"/>
      <c r="BA884"/>
    </row>
    <row r="885" spans="3:53">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row>
    <row r="886" spans="3:53">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row>
    <row r="887" spans="3:53">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c r="AN887"/>
      <c r="AO887"/>
      <c r="AP887"/>
      <c r="AQ887"/>
      <c r="AR887"/>
      <c r="AS887"/>
      <c r="AT887"/>
      <c r="AU887"/>
      <c r="AV887"/>
      <c r="AW887"/>
      <c r="AX887"/>
      <c r="AY887"/>
      <c r="AZ887"/>
      <c r="BA887"/>
    </row>
    <row r="888" spans="3:53">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row>
    <row r="889" spans="3:53">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c r="AN889"/>
      <c r="AO889"/>
      <c r="AP889"/>
      <c r="AQ889"/>
      <c r="AR889"/>
      <c r="AS889"/>
      <c r="AT889"/>
      <c r="AU889"/>
      <c r="AV889"/>
      <c r="AW889"/>
      <c r="AX889"/>
      <c r="AY889"/>
      <c r="AZ889"/>
      <c r="BA889"/>
    </row>
    <row r="890" spans="3:53">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row>
    <row r="891" spans="3:53">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row>
    <row r="892" spans="3:53">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row>
    <row r="893" spans="3:5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row>
    <row r="894" spans="3:53">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c r="AT894"/>
      <c r="AU894"/>
      <c r="AV894"/>
      <c r="AW894"/>
      <c r="AX894"/>
      <c r="AY894"/>
      <c r="AZ894"/>
      <c r="BA894"/>
    </row>
    <row r="895" spans="3:53">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c r="AN895"/>
      <c r="AO895"/>
      <c r="AP895"/>
      <c r="AQ895"/>
      <c r="AR895"/>
      <c r="AS895"/>
      <c r="AT895"/>
      <c r="AU895"/>
      <c r="AV895"/>
      <c r="AW895"/>
      <c r="AX895"/>
      <c r="AY895"/>
      <c r="AZ895"/>
      <c r="BA895"/>
    </row>
    <row r="896" spans="3:53">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c r="AQ896"/>
      <c r="AR896"/>
      <c r="AS896"/>
      <c r="AT896"/>
      <c r="AU896"/>
      <c r="AV896"/>
      <c r="AW896"/>
      <c r="AX896"/>
      <c r="AY896"/>
      <c r="AZ896"/>
      <c r="BA896"/>
    </row>
    <row r="897" spans="3:53">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row>
    <row r="898" spans="3:53">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c r="AN898"/>
      <c r="AO898"/>
      <c r="AP898"/>
      <c r="AQ898"/>
      <c r="AR898"/>
      <c r="AS898"/>
      <c r="AT898"/>
      <c r="AU898"/>
      <c r="AV898"/>
      <c r="AW898"/>
      <c r="AX898"/>
      <c r="AY898"/>
      <c r="AZ898"/>
      <c r="BA898"/>
    </row>
    <row r="899" spans="3:53">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c r="AN899"/>
      <c r="AO899"/>
      <c r="AP899"/>
      <c r="AQ899"/>
      <c r="AR899"/>
      <c r="AS899"/>
      <c r="AT899"/>
      <c r="AU899"/>
      <c r="AV899"/>
      <c r="AW899"/>
      <c r="AX899"/>
      <c r="AY899"/>
      <c r="AZ899"/>
      <c r="BA899"/>
    </row>
    <row r="900" spans="3:53">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c r="AN900"/>
      <c r="AO900"/>
      <c r="AP900"/>
      <c r="AQ900"/>
      <c r="AR900"/>
      <c r="AS900"/>
      <c r="AT900"/>
      <c r="AU900"/>
      <c r="AV900"/>
      <c r="AW900"/>
      <c r="AX900"/>
      <c r="AY900"/>
      <c r="AZ900"/>
      <c r="BA900"/>
    </row>
    <row r="901" spans="3:53">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row>
    <row r="902" spans="3:53">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row>
    <row r="903" spans="3:5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row>
    <row r="904" spans="3:53">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c r="AT904"/>
      <c r="AU904"/>
      <c r="AV904"/>
      <c r="AW904"/>
      <c r="AX904"/>
      <c r="AY904"/>
      <c r="AZ904"/>
      <c r="BA904"/>
    </row>
    <row r="905" spans="3:53">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c r="AT905"/>
      <c r="AU905"/>
      <c r="AV905"/>
      <c r="AW905"/>
      <c r="AX905"/>
      <c r="AY905"/>
      <c r="AZ905"/>
      <c r="BA905"/>
    </row>
    <row r="906" spans="3:53">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c r="AK906"/>
      <c r="AL906"/>
      <c r="AM906"/>
      <c r="AN906"/>
      <c r="AO906"/>
      <c r="AP906"/>
      <c r="AQ906"/>
      <c r="AR906"/>
      <c r="AS906"/>
      <c r="AT906"/>
      <c r="AU906"/>
      <c r="AV906"/>
      <c r="AW906"/>
      <c r="AX906"/>
      <c r="AY906"/>
      <c r="AZ906"/>
      <c r="BA906"/>
    </row>
    <row r="907" spans="3:53">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row>
    <row r="908" spans="3:53">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c r="AQ908"/>
      <c r="AR908"/>
      <c r="AS908"/>
      <c r="AT908"/>
      <c r="AU908"/>
      <c r="AV908"/>
      <c r="AW908"/>
      <c r="AX908"/>
      <c r="AY908"/>
      <c r="AZ908"/>
      <c r="BA908"/>
    </row>
    <row r="909" spans="3:53">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c r="AK909"/>
      <c r="AL909"/>
      <c r="AM909"/>
      <c r="AN909"/>
      <c r="AO909"/>
      <c r="AP909"/>
      <c r="AQ909"/>
      <c r="AR909"/>
      <c r="AS909"/>
      <c r="AT909"/>
      <c r="AU909"/>
      <c r="AV909"/>
      <c r="AW909"/>
      <c r="AX909"/>
      <c r="AY909"/>
      <c r="AZ909"/>
      <c r="BA909"/>
    </row>
    <row r="910" spans="3:53">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c r="AK910"/>
      <c r="AL910"/>
      <c r="AM910"/>
      <c r="AN910"/>
      <c r="AO910"/>
      <c r="AP910"/>
      <c r="AQ910"/>
      <c r="AR910"/>
      <c r="AS910"/>
      <c r="AT910"/>
      <c r="AU910"/>
      <c r="AV910"/>
      <c r="AW910"/>
      <c r="AX910"/>
      <c r="AY910"/>
      <c r="AZ910"/>
      <c r="BA910"/>
    </row>
    <row r="911" spans="3:53">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row>
    <row r="912" spans="3:53">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c r="AK912"/>
      <c r="AL912"/>
      <c r="AM912"/>
      <c r="AN912"/>
      <c r="AO912"/>
      <c r="AP912"/>
      <c r="AQ912"/>
      <c r="AR912"/>
      <c r="AS912"/>
      <c r="AT912"/>
      <c r="AU912"/>
      <c r="AV912"/>
      <c r="AW912"/>
      <c r="AX912"/>
      <c r="AY912"/>
      <c r="AZ912"/>
      <c r="BA912"/>
    </row>
    <row r="913" spans="3:53">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row>
    <row r="914" spans="3:53">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row>
    <row r="915" spans="3:53">
      <c r="C915"/>
      <c r="D915"/>
      <c r="E915"/>
      <c r="F915"/>
      <c r="G915"/>
      <c r="H915"/>
      <c r="I915"/>
      <c r="J915"/>
      <c r="K915"/>
      <c r="L915"/>
      <c r="M915"/>
      <c r="N915"/>
      <c r="O915"/>
      <c r="P915"/>
      <c r="Q915"/>
      <c r="R915"/>
      <c r="S915"/>
      <c r="T915"/>
      <c r="U915"/>
      <c r="V915"/>
      <c r="W915"/>
      <c r="X915"/>
      <c r="Y915"/>
      <c r="Z915"/>
      <c r="AA915"/>
      <c r="AB915"/>
      <c r="AC915"/>
      <c r="AD915"/>
      <c r="AE915"/>
      <c r="AF915"/>
      <c r="AG915"/>
      <c r="AH915"/>
      <c r="AI915"/>
      <c r="AJ915"/>
      <c r="AK915"/>
      <c r="AL915"/>
      <c r="AM915"/>
      <c r="AN915"/>
      <c r="AO915"/>
      <c r="AP915"/>
      <c r="AQ915"/>
      <c r="AR915"/>
      <c r="AS915"/>
      <c r="AT915"/>
      <c r="AU915"/>
      <c r="AV915"/>
      <c r="AW915"/>
      <c r="AX915"/>
      <c r="AY915"/>
      <c r="AZ915"/>
      <c r="BA915"/>
    </row>
    <row r="916" spans="3:53">
      <c r="C916"/>
      <c r="D916"/>
      <c r="E916"/>
      <c r="F916"/>
      <c r="G916"/>
      <c r="H916"/>
      <c r="I916"/>
      <c r="J916"/>
      <c r="K916"/>
      <c r="L916"/>
      <c r="M916"/>
      <c r="N916"/>
      <c r="O916"/>
      <c r="P916"/>
      <c r="Q916"/>
      <c r="R916"/>
      <c r="S916"/>
      <c r="T916"/>
      <c r="U916"/>
      <c r="V916"/>
      <c r="W916"/>
      <c r="X916"/>
      <c r="Y916"/>
      <c r="Z916"/>
      <c r="AA916"/>
      <c r="AB916"/>
      <c r="AC916"/>
      <c r="AD916"/>
      <c r="AE916"/>
      <c r="AF916"/>
      <c r="AG916"/>
      <c r="AH916"/>
      <c r="AI916"/>
      <c r="AJ916"/>
      <c r="AK916"/>
      <c r="AL916"/>
      <c r="AM916"/>
      <c r="AN916"/>
      <c r="AO916"/>
      <c r="AP916"/>
      <c r="AQ916"/>
      <c r="AR916"/>
      <c r="AS916"/>
      <c r="AT916"/>
      <c r="AU916"/>
      <c r="AV916"/>
      <c r="AW916"/>
      <c r="AX916"/>
      <c r="AY916"/>
      <c r="AZ916"/>
      <c r="BA916"/>
    </row>
    <row r="917" spans="3:53">
      <c r="C917"/>
      <c r="D917"/>
      <c r="E917"/>
      <c r="F917"/>
      <c r="G917"/>
      <c r="H917"/>
      <c r="I917"/>
      <c r="J917"/>
      <c r="K917"/>
      <c r="L917"/>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row>
    <row r="918" spans="3:53">
      <c r="C918"/>
      <c r="D918"/>
      <c r="E918"/>
      <c r="F918"/>
      <c r="G918"/>
      <c r="H918"/>
      <c r="I918"/>
      <c r="J918"/>
      <c r="K918"/>
      <c r="L918"/>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row>
    <row r="919" spans="3:53">
      <c r="C919"/>
      <c r="D919"/>
      <c r="E919"/>
      <c r="F919"/>
      <c r="G919"/>
      <c r="H919"/>
      <c r="I919"/>
      <c r="J919"/>
      <c r="K919"/>
      <c r="L919"/>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row>
    <row r="920" spans="3:53">
      <c r="C920"/>
      <c r="D920"/>
      <c r="E920"/>
      <c r="F920"/>
      <c r="G920"/>
      <c r="H920"/>
      <c r="I920"/>
      <c r="J920"/>
      <c r="K920"/>
      <c r="L920"/>
      <c r="M920"/>
      <c r="N920"/>
      <c r="O920"/>
      <c r="P920"/>
      <c r="Q920"/>
      <c r="R920"/>
      <c r="S920"/>
      <c r="T920"/>
      <c r="U920"/>
      <c r="V920"/>
      <c r="W920"/>
      <c r="X920"/>
      <c r="Y920"/>
      <c r="Z920"/>
      <c r="AA920"/>
      <c r="AB920"/>
      <c r="AC920"/>
      <c r="AD920"/>
      <c r="AE920"/>
      <c r="AF920"/>
      <c r="AG920"/>
      <c r="AH920"/>
      <c r="AI920"/>
      <c r="AJ920"/>
      <c r="AK920"/>
      <c r="AL920"/>
      <c r="AM920"/>
      <c r="AN920"/>
      <c r="AO920"/>
      <c r="AP920"/>
      <c r="AQ920"/>
      <c r="AR920"/>
      <c r="AS920"/>
      <c r="AT920"/>
      <c r="AU920"/>
      <c r="AV920"/>
      <c r="AW920"/>
      <c r="AX920"/>
      <c r="AY920"/>
      <c r="AZ920"/>
      <c r="BA920"/>
    </row>
    <row r="921" spans="3:53">
      <c r="C921"/>
      <c r="D921"/>
      <c r="E921"/>
      <c r="F921"/>
      <c r="G921"/>
      <c r="H921"/>
      <c r="I921"/>
      <c r="J921"/>
      <c r="K921"/>
      <c r="L921"/>
      <c r="M921"/>
      <c r="N921"/>
      <c r="O921"/>
      <c r="P921"/>
      <c r="Q921"/>
      <c r="R921"/>
      <c r="S921"/>
      <c r="T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row>
    <row r="922" spans="3:53">
      <c r="C922"/>
      <c r="D922"/>
      <c r="E922"/>
      <c r="F922"/>
      <c r="G922"/>
      <c r="H922"/>
      <c r="I922"/>
      <c r="J922"/>
      <c r="K922"/>
      <c r="L922"/>
      <c r="M922"/>
      <c r="N922"/>
      <c r="O922"/>
      <c r="P922"/>
      <c r="Q922"/>
      <c r="R922"/>
      <c r="S922"/>
      <c r="T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row>
    <row r="923" spans="3:53">
      <c r="C923"/>
      <c r="D923"/>
      <c r="E923"/>
      <c r="F923"/>
      <c r="G923"/>
      <c r="H923"/>
      <c r="I923"/>
      <c r="J923"/>
      <c r="K923"/>
      <c r="L923"/>
      <c r="M923"/>
      <c r="N923"/>
      <c r="O923"/>
      <c r="P923"/>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row>
    <row r="924" spans="3:53">
      <c r="C924"/>
      <c r="D924"/>
      <c r="E924"/>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row>
    <row r="925" spans="3:53">
      <c r="C925"/>
      <c r="D925"/>
      <c r="E925"/>
      <c r="F925"/>
      <c r="G925"/>
      <c r="H925"/>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row>
    <row r="926" spans="3:53">
      <c r="C926"/>
      <c r="D926"/>
      <c r="E926"/>
      <c r="F926"/>
      <c r="G926"/>
      <c r="H926"/>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row>
    <row r="927" spans="3:53">
      <c r="C927"/>
      <c r="D927"/>
      <c r="E927"/>
      <c r="F927"/>
      <c r="G927"/>
      <c r="H927"/>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row>
    <row r="928" spans="3:53">
      <c r="C928"/>
      <c r="D928"/>
      <c r="E928"/>
      <c r="F928"/>
      <c r="G928"/>
      <c r="H9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row>
    <row r="929" spans="3:53">
      <c r="C929"/>
      <c r="D929"/>
      <c r="E929"/>
      <c r="F929"/>
      <c r="G929"/>
      <c r="H929"/>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row>
    <row r="930" spans="3:53">
      <c r="C930"/>
      <c r="D930"/>
      <c r="E930"/>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row>
    <row r="931" spans="3:53">
      <c r="C931"/>
      <c r="D931"/>
      <c r="E931"/>
      <c r="F931"/>
      <c r="G931"/>
      <c r="H931"/>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row>
    <row r="932" spans="3:53">
      <c r="C932"/>
      <c r="D932"/>
      <c r="E932"/>
      <c r="F932"/>
      <c r="G932"/>
      <c r="H932"/>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row>
    <row r="933" spans="3:53">
      <c r="C933"/>
      <c r="D933"/>
      <c r="E933"/>
      <c r="F933"/>
      <c r="G933"/>
      <c r="H933"/>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row>
    <row r="934" spans="3:53">
      <c r="C934"/>
      <c r="D934"/>
      <c r="E934"/>
      <c r="F934"/>
      <c r="G934"/>
      <c r="H934"/>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row>
    <row r="935" spans="3:53">
      <c r="C935"/>
      <c r="D935"/>
      <c r="E935"/>
      <c r="F935"/>
      <c r="G935"/>
      <c r="H935"/>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row>
    <row r="936" spans="3:53">
      <c r="C936"/>
      <c r="D936"/>
      <c r="E936"/>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row>
    <row r="937" spans="3:53">
      <c r="C937"/>
      <c r="D937"/>
      <c r="E937"/>
      <c r="F937"/>
      <c r="G937"/>
      <c r="H937"/>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row>
    <row r="938" spans="3:53">
      <c r="C938"/>
      <c r="D938"/>
      <c r="E938"/>
      <c r="F938"/>
      <c r="G938"/>
      <c r="H93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row>
    <row r="939" spans="3:53">
      <c r="C939"/>
      <c r="D939"/>
      <c r="E939"/>
      <c r="F939"/>
      <c r="G939"/>
      <c r="H939"/>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row>
    <row r="940" spans="3:53">
      <c r="C940"/>
      <c r="D940"/>
      <c r="E940"/>
      <c r="F940"/>
      <c r="G940"/>
      <c r="H94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row>
    <row r="941" spans="3:53">
      <c r="C941"/>
      <c r="D941"/>
      <c r="E941"/>
      <c r="F941"/>
      <c r="G941"/>
      <c r="H941"/>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row>
    <row r="942" spans="3:53">
      <c r="C942"/>
      <c r="D942"/>
      <c r="E942"/>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row>
    <row r="943" spans="3:53">
      <c r="C943"/>
      <c r="D943"/>
      <c r="E943"/>
      <c r="F943"/>
      <c r="G943"/>
      <c r="H943"/>
      <c r="I943"/>
      <c r="J943"/>
      <c r="K943"/>
      <c r="L943"/>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row>
    <row r="944" spans="3:53">
      <c r="C944"/>
      <c r="D944"/>
      <c r="E944"/>
      <c r="F944"/>
      <c r="G944"/>
      <c r="H944"/>
      <c r="I944"/>
      <c r="J944"/>
      <c r="K944"/>
      <c r="L944"/>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row>
    <row r="945" spans="3:53">
      <c r="C945"/>
      <c r="D945"/>
      <c r="E945"/>
      <c r="F945"/>
      <c r="G945"/>
      <c r="H945"/>
      <c r="I945"/>
      <c r="J945"/>
      <c r="K945"/>
      <c r="L945"/>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row>
    <row r="946" spans="3:53">
      <c r="C946"/>
      <c r="D946"/>
      <c r="E946"/>
      <c r="F946"/>
      <c r="G946"/>
      <c r="H946"/>
      <c r="I946"/>
      <c r="J946"/>
      <c r="K946"/>
      <c r="L946"/>
      <c r="M946"/>
      <c r="N946"/>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row>
    <row r="947" spans="3:53">
      <c r="C947"/>
      <c r="D947"/>
      <c r="E947"/>
      <c r="F947"/>
      <c r="G947"/>
      <c r="H947"/>
      <c r="I947"/>
      <c r="J947"/>
      <c r="K947"/>
      <c r="L947"/>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row>
    <row r="948" spans="3:53">
      <c r="C948"/>
      <c r="D948"/>
      <c r="E948"/>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row>
    <row r="949" spans="3:53">
      <c r="C949"/>
      <c r="D949"/>
      <c r="E949"/>
      <c r="F949"/>
      <c r="G949"/>
      <c r="H949"/>
      <c r="I949"/>
      <c r="J949"/>
      <c r="K949"/>
      <c r="L949"/>
      <c r="M949"/>
      <c r="N949"/>
      <c r="O949"/>
      <c r="P949"/>
      <c r="Q949"/>
      <c r="R949"/>
      <c r="S949"/>
      <c r="T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row>
    <row r="950" spans="3:53">
      <c r="C950"/>
      <c r="D950"/>
      <c r="E950"/>
      <c r="F950"/>
      <c r="G950"/>
      <c r="H950"/>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row>
    <row r="951" spans="3:53">
      <c r="C951"/>
      <c r="D951"/>
      <c r="E951"/>
      <c r="F951"/>
      <c r="G951"/>
      <c r="H951"/>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row>
    <row r="952" spans="3:53">
      <c r="C952"/>
      <c r="D952"/>
      <c r="E952"/>
      <c r="F952"/>
      <c r="G952"/>
      <c r="H952"/>
      <c r="I952"/>
      <c r="J952"/>
      <c r="K952"/>
      <c r="L952"/>
      <c r="M952"/>
      <c r="N952"/>
      <c r="O952"/>
      <c r="P952"/>
      <c r="Q952"/>
      <c r="R952"/>
      <c r="S952"/>
      <c r="T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row>
    <row r="953" spans="3:53">
      <c r="C953"/>
      <c r="D953"/>
      <c r="E953"/>
      <c r="F953"/>
      <c r="G953"/>
      <c r="H953"/>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row>
    <row r="954" spans="3:53">
      <c r="C954"/>
      <c r="D954"/>
      <c r="E954"/>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row>
    <row r="955" spans="3:53">
      <c r="C955"/>
      <c r="D955"/>
      <c r="E955"/>
      <c r="F955"/>
      <c r="G955"/>
      <c r="H955"/>
      <c r="I955"/>
      <c r="J955"/>
      <c r="K955"/>
      <c r="L955"/>
      <c r="M955"/>
      <c r="N955"/>
      <c r="O955"/>
      <c r="P955"/>
      <c r="Q955"/>
      <c r="R955"/>
      <c r="S955"/>
      <c r="T955"/>
      <c r="U955"/>
      <c r="V955"/>
      <c r="W955"/>
      <c r="X955"/>
      <c r="Y955"/>
      <c r="Z955"/>
      <c r="AA955"/>
      <c r="AB955"/>
      <c r="AC955"/>
      <c r="AD955"/>
      <c r="AE955"/>
      <c r="AF955"/>
      <c r="AG955"/>
      <c r="AH955"/>
      <c r="AI955"/>
      <c r="AJ955"/>
      <c r="AK955"/>
      <c r="AL955"/>
      <c r="AM955"/>
      <c r="AN955"/>
      <c r="AO955"/>
      <c r="AP955"/>
      <c r="AQ955"/>
      <c r="AR955"/>
      <c r="AS955"/>
      <c r="AT955"/>
      <c r="AU955"/>
      <c r="AV955"/>
      <c r="AW955"/>
      <c r="AX955"/>
      <c r="AY955"/>
      <c r="AZ955"/>
      <c r="BA955"/>
    </row>
    <row r="956" spans="3:53">
      <c r="C956"/>
      <c r="D956"/>
      <c r="E956"/>
      <c r="F956"/>
      <c r="G956"/>
      <c r="H956"/>
      <c r="I956"/>
      <c r="J956"/>
      <c r="K956"/>
      <c r="L956"/>
      <c r="M956"/>
      <c r="N956"/>
      <c r="O956"/>
      <c r="P956"/>
      <c r="Q956"/>
      <c r="R956"/>
      <c r="S956"/>
      <c r="T956"/>
      <c r="U956"/>
      <c r="V956"/>
      <c r="W956"/>
      <c r="X956"/>
      <c r="Y956"/>
      <c r="Z956"/>
      <c r="AA956"/>
      <c r="AB956"/>
      <c r="AC956"/>
      <c r="AD956"/>
      <c r="AE956"/>
      <c r="AF956"/>
      <c r="AG956"/>
      <c r="AH956"/>
      <c r="AI956"/>
      <c r="AJ956"/>
      <c r="AK956"/>
      <c r="AL956"/>
      <c r="AM956"/>
      <c r="AN956"/>
      <c r="AO956"/>
      <c r="AP956"/>
      <c r="AQ956"/>
      <c r="AR956"/>
      <c r="AS956"/>
      <c r="AT956"/>
      <c r="AU956"/>
      <c r="AV956"/>
      <c r="AW956"/>
      <c r="AX956"/>
      <c r="AY956"/>
      <c r="AZ956"/>
      <c r="BA956"/>
    </row>
    <row r="957" spans="3:53">
      <c r="C957"/>
      <c r="D957"/>
      <c r="E957"/>
      <c r="F957"/>
      <c r="G957"/>
      <c r="H957"/>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row>
    <row r="958" spans="3:53">
      <c r="C958"/>
      <c r="D958"/>
      <c r="E958"/>
      <c r="F958"/>
      <c r="G958"/>
      <c r="H958"/>
      <c r="I958"/>
      <c r="J958"/>
      <c r="K958"/>
      <c r="L958"/>
      <c r="M958"/>
      <c r="N958"/>
      <c r="O958"/>
      <c r="P958"/>
      <c r="Q958"/>
      <c r="R958"/>
      <c r="S958"/>
      <c r="T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row>
    <row r="959" spans="3:53">
      <c r="C959"/>
      <c r="D959"/>
      <c r="E959"/>
      <c r="F959"/>
      <c r="G959"/>
      <c r="H959"/>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row>
    <row r="960" spans="3:53">
      <c r="C960"/>
      <c r="D960"/>
      <c r="E960"/>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row>
    <row r="961" spans="3:53">
      <c r="C961"/>
      <c r="D961"/>
      <c r="E961"/>
      <c r="F961"/>
      <c r="G961"/>
      <c r="H961"/>
      <c r="I961"/>
      <c r="J961"/>
      <c r="K961"/>
      <c r="L961"/>
      <c r="M961"/>
      <c r="N961"/>
      <c r="O961"/>
      <c r="P961"/>
      <c r="Q961"/>
      <c r="R961"/>
      <c r="S961"/>
      <c r="T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row>
    <row r="962" spans="3:53">
      <c r="C962"/>
      <c r="D962"/>
      <c r="E962"/>
      <c r="F962"/>
      <c r="G962"/>
      <c r="H962"/>
      <c r="I962"/>
      <c r="J962"/>
      <c r="K962"/>
      <c r="L962"/>
      <c r="M962"/>
      <c r="N962"/>
      <c r="O962"/>
      <c r="P962"/>
      <c r="Q962"/>
      <c r="R962"/>
      <c r="S962"/>
      <c r="T962"/>
      <c r="U962"/>
      <c r="V962"/>
      <c r="W962"/>
      <c r="X962"/>
      <c r="Y962"/>
      <c r="Z962"/>
      <c r="AA962"/>
      <c r="AB962"/>
      <c r="AC962"/>
      <c r="AD962"/>
      <c r="AE962"/>
      <c r="AF962"/>
      <c r="AG962"/>
      <c r="AH962"/>
      <c r="AI962"/>
      <c r="AJ962"/>
      <c r="AK962"/>
      <c r="AL962"/>
      <c r="AM962"/>
      <c r="AN962"/>
      <c r="AO962"/>
      <c r="AP962"/>
      <c r="AQ962"/>
      <c r="AR962"/>
      <c r="AS962"/>
      <c r="AT962"/>
      <c r="AU962"/>
      <c r="AV962"/>
      <c r="AW962"/>
      <c r="AX962"/>
      <c r="AY962"/>
      <c r="AZ962"/>
      <c r="BA962"/>
    </row>
    <row r="963" spans="3:53">
      <c r="C963"/>
      <c r="D963"/>
      <c r="E963"/>
      <c r="F963"/>
      <c r="G963"/>
      <c r="H963"/>
      <c r="I963"/>
      <c r="J963"/>
      <c r="K963"/>
      <c r="L963"/>
      <c r="M963"/>
      <c r="N963"/>
      <c r="O963"/>
      <c r="P963"/>
      <c r="Q963"/>
      <c r="R963"/>
      <c r="S963"/>
      <c r="T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row>
    <row r="964" spans="3:53">
      <c r="C964"/>
      <c r="D964"/>
      <c r="E964"/>
      <c r="F964"/>
      <c r="G964"/>
      <c r="H964"/>
      <c r="I964"/>
      <c r="J964"/>
      <c r="K964"/>
      <c r="L964"/>
      <c r="M964"/>
      <c r="N964"/>
      <c r="O964"/>
      <c r="P964"/>
      <c r="Q964"/>
      <c r="R964"/>
      <c r="S964"/>
      <c r="T964"/>
      <c r="U964"/>
      <c r="V964"/>
      <c r="W964"/>
      <c r="X964"/>
      <c r="Y964"/>
      <c r="Z964"/>
      <c r="AA964"/>
      <c r="AB964"/>
      <c r="AC964"/>
      <c r="AD964"/>
      <c r="AE964"/>
      <c r="AF964"/>
      <c r="AG964"/>
      <c r="AH964"/>
      <c r="AI964"/>
      <c r="AJ964"/>
      <c r="AK964"/>
      <c r="AL964"/>
      <c r="AM964"/>
      <c r="AN964"/>
      <c r="AO964"/>
      <c r="AP964"/>
      <c r="AQ964"/>
      <c r="AR964"/>
      <c r="AS964"/>
      <c r="AT964"/>
      <c r="AU964"/>
      <c r="AV964"/>
      <c r="AW964"/>
      <c r="AX964"/>
      <c r="AY964"/>
      <c r="AZ964"/>
      <c r="BA964"/>
    </row>
    <row r="965" spans="3:53">
      <c r="C965"/>
      <c r="D965"/>
      <c r="E965"/>
      <c r="F965"/>
      <c r="G965"/>
      <c r="H965"/>
      <c r="I965"/>
      <c r="J965"/>
      <c r="K965"/>
      <c r="L965"/>
      <c r="M965"/>
      <c r="N965"/>
      <c r="O965"/>
      <c r="P965"/>
      <c r="Q965"/>
      <c r="R965"/>
      <c r="S965"/>
      <c r="T965"/>
      <c r="U965"/>
      <c r="V965"/>
      <c r="W965"/>
      <c r="X965"/>
      <c r="Y965"/>
      <c r="Z965"/>
      <c r="AA965"/>
      <c r="AB965"/>
      <c r="AC965"/>
      <c r="AD965"/>
      <c r="AE965"/>
      <c r="AF965"/>
      <c r="AG965"/>
      <c r="AH965"/>
      <c r="AI965"/>
      <c r="AJ965"/>
      <c r="AK965"/>
      <c r="AL965"/>
      <c r="AM965"/>
      <c r="AN965"/>
      <c r="AO965"/>
      <c r="AP965"/>
      <c r="AQ965"/>
      <c r="AR965"/>
      <c r="AS965"/>
      <c r="AT965"/>
      <c r="AU965"/>
      <c r="AV965"/>
      <c r="AW965"/>
      <c r="AX965"/>
      <c r="AY965"/>
      <c r="AZ965"/>
      <c r="BA965"/>
    </row>
    <row r="966" spans="3:53">
      <c r="C966"/>
      <c r="D966"/>
      <c r="E966"/>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c r="AQ966"/>
      <c r="AR966"/>
      <c r="AS966"/>
      <c r="AT966"/>
      <c r="AU966"/>
      <c r="AV966"/>
      <c r="AW966"/>
      <c r="AX966"/>
      <c r="AY966"/>
      <c r="AZ966"/>
      <c r="BA966"/>
    </row>
    <row r="967" spans="3:53">
      <c r="C967"/>
      <c r="D967"/>
      <c r="E967"/>
      <c r="F967"/>
      <c r="G967"/>
      <c r="H967"/>
      <c r="I967"/>
      <c r="J967"/>
      <c r="K967"/>
      <c r="L967"/>
      <c r="M967"/>
      <c r="N967"/>
      <c r="O967"/>
      <c r="P967"/>
      <c r="Q967"/>
      <c r="R967"/>
      <c r="S967"/>
      <c r="T967"/>
      <c r="U967"/>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row>
    <row r="968" spans="3:53">
      <c r="C968"/>
      <c r="D968"/>
      <c r="E968"/>
      <c r="F968"/>
      <c r="G968"/>
      <c r="H968"/>
      <c r="I968"/>
      <c r="J968"/>
      <c r="K968"/>
      <c r="L968"/>
      <c r="M968"/>
      <c r="N968"/>
      <c r="O968"/>
      <c r="P968"/>
      <c r="Q968"/>
      <c r="R968"/>
      <c r="S968"/>
      <c r="T968"/>
      <c r="U968"/>
      <c r="V968"/>
      <c r="W968"/>
      <c r="X968"/>
      <c r="Y968"/>
      <c r="Z968"/>
      <c r="AA968"/>
      <c r="AB968"/>
      <c r="AC968"/>
      <c r="AD968"/>
      <c r="AE968"/>
      <c r="AF968"/>
      <c r="AG968"/>
      <c r="AH968"/>
      <c r="AI968"/>
      <c r="AJ968"/>
      <c r="AK968"/>
      <c r="AL968"/>
      <c r="AM968"/>
      <c r="AN968"/>
      <c r="AO968"/>
      <c r="AP968"/>
      <c r="AQ968"/>
      <c r="AR968"/>
      <c r="AS968"/>
      <c r="AT968"/>
      <c r="AU968"/>
      <c r="AV968"/>
      <c r="AW968"/>
      <c r="AX968"/>
      <c r="AY968"/>
      <c r="AZ968"/>
      <c r="BA968"/>
    </row>
    <row r="969" spans="3:53">
      <c r="C969"/>
      <c r="D969"/>
      <c r="E969"/>
      <c r="F969"/>
      <c r="G969"/>
      <c r="H969"/>
      <c r="I969"/>
      <c r="J969"/>
      <c r="K969"/>
      <c r="L969"/>
      <c r="M969"/>
      <c r="N969"/>
      <c r="O969"/>
      <c r="P969"/>
      <c r="Q969"/>
      <c r="R969"/>
      <c r="S969"/>
      <c r="T969"/>
      <c r="U969"/>
      <c r="V969"/>
      <c r="W969"/>
      <c r="X969"/>
      <c r="Y969"/>
      <c r="Z969"/>
      <c r="AA969"/>
      <c r="AB969"/>
      <c r="AC969"/>
      <c r="AD969"/>
      <c r="AE969"/>
      <c r="AF969"/>
      <c r="AG969"/>
      <c r="AH969"/>
      <c r="AI969"/>
      <c r="AJ969"/>
      <c r="AK969"/>
      <c r="AL969"/>
      <c r="AM969"/>
      <c r="AN969"/>
      <c r="AO969"/>
      <c r="AP969"/>
      <c r="AQ969"/>
      <c r="AR969"/>
      <c r="AS969"/>
      <c r="AT969"/>
      <c r="AU969"/>
      <c r="AV969"/>
      <c r="AW969"/>
      <c r="AX969"/>
      <c r="AY969"/>
      <c r="AZ969"/>
      <c r="BA969"/>
    </row>
    <row r="970" spans="3:53">
      <c r="C970"/>
      <c r="D970"/>
      <c r="E970"/>
      <c r="F970"/>
      <c r="G970"/>
      <c r="H970"/>
      <c r="I970"/>
      <c r="J970"/>
      <c r="K970"/>
      <c r="L970"/>
      <c r="M970"/>
      <c r="N970"/>
      <c r="O970"/>
      <c r="P970"/>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row>
    <row r="971" spans="3:53">
      <c r="C971"/>
      <c r="D971"/>
      <c r="E971"/>
      <c r="F971"/>
      <c r="G971"/>
      <c r="H971"/>
      <c r="I971"/>
      <c r="J971"/>
      <c r="K971"/>
      <c r="L971"/>
      <c r="M971"/>
      <c r="N971"/>
      <c r="O971"/>
      <c r="P971"/>
      <c r="Q971"/>
      <c r="R971"/>
      <c r="S971"/>
      <c r="T971"/>
      <c r="U971"/>
      <c r="V971"/>
      <c r="W971"/>
      <c r="X971"/>
      <c r="Y971"/>
      <c r="Z971"/>
      <c r="AA971"/>
      <c r="AB971"/>
      <c r="AC971"/>
      <c r="AD971"/>
      <c r="AE971"/>
      <c r="AF971"/>
      <c r="AG971"/>
      <c r="AH971"/>
      <c r="AI971"/>
      <c r="AJ971"/>
      <c r="AK971"/>
      <c r="AL971"/>
      <c r="AM971"/>
      <c r="AN971"/>
      <c r="AO971"/>
      <c r="AP971"/>
      <c r="AQ971"/>
      <c r="AR971"/>
      <c r="AS971"/>
      <c r="AT971"/>
      <c r="AU971"/>
      <c r="AV971"/>
      <c r="AW971"/>
      <c r="AX971"/>
      <c r="AY971"/>
      <c r="AZ971"/>
      <c r="BA971"/>
    </row>
    <row r="972" spans="3:53">
      <c r="C972"/>
      <c r="D972"/>
      <c r="E972"/>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row>
    <row r="973" spans="3:53">
      <c r="C973"/>
      <c r="D973"/>
      <c r="E973"/>
      <c r="F973"/>
      <c r="G973"/>
      <c r="H973"/>
      <c r="I973"/>
      <c r="J973"/>
      <c r="K973"/>
      <c r="L973"/>
      <c r="M973"/>
      <c r="N973"/>
      <c r="O973"/>
      <c r="P973"/>
      <c r="Q973"/>
      <c r="R973"/>
      <c r="S973"/>
      <c r="T973"/>
      <c r="U973"/>
      <c r="V973"/>
      <c r="W973"/>
      <c r="X973"/>
      <c r="Y973"/>
      <c r="Z973"/>
      <c r="AA973"/>
      <c r="AB973"/>
      <c r="AC973"/>
      <c r="AD973"/>
      <c r="AE973"/>
      <c r="AF973"/>
      <c r="AG973"/>
      <c r="AH973"/>
      <c r="AI973"/>
      <c r="AJ973"/>
      <c r="AK973"/>
      <c r="AL973"/>
      <c r="AM973"/>
      <c r="AN973"/>
      <c r="AO973"/>
      <c r="AP973"/>
      <c r="AQ973"/>
      <c r="AR973"/>
      <c r="AS973"/>
      <c r="AT973"/>
      <c r="AU973"/>
      <c r="AV973"/>
      <c r="AW973"/>
      <c r="AX973"/>
      <c r="AY973"/>
      <c r="AZ973"/>
      <c r="BA973"/>
    </row>
    <row r="974" spans="3:53">
      <c r="C974"/>
      <c r="D974"/>
      <c r="E974"/>
      <c r="F974"/>
      <c r="G974"/>
      <c r="H974"/>
      <c r="I974"/>
      <c r="J974"/>
      <c r="K974"/>
      <c r="L974"/>
      <c r="M974"/>
      <c r="N974"/>
      <c r="O974"/>
      <c r="P974"/>
      <c r="Q974"/>
      <c r="R974"/>
      <c r="S974"/>
      <c r="T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row>
    <row r="975" spans="3:53">
      <c r="C975"/>
      <c r="D975"/>
      <c r="E975"/>
      <c r="F975"/>
      <c r="G975"/>
      <c r="H975"/>
      <c r="I975"/>
      <c r="J975"/>
      <c r="K975"/>
      <c r="L975"/>
      <c r="M975"/>
      <c r="N975"/>
      <c r="O975"/>
      <c r="P975"/>
      <c r="Q975"/>
      <c r="R975"/>
      <c r="S975"/>
      <c r="T975"/>
      <c r="U975"/>
      <c r="V975"/>
      <c r="W975"/>
      <c r="X975"/>
      <c r="Y975"/>
      <c r="Z975"/>
      <c r="AA975"/>
      <c r="AB975"/>
      <c r="AC975"/>
      <c r="AD975"/>
      <c r="AE975"/>
      <c r="AF975"/>
      <c r="AG975"/>
      <c r="AH975"/>
      <c r="AI975"/>
      <c r="AJ975"/>
      <c r="AK975"/>
      <c r="AL975"/>
      <c r="AM975"/>
      <c r="AN975"/>
      <c r="AO975"/>
      <c r="AP975"/>
      <c r="AQ975"/>
      <c r="AR975"/>
      <c r="AS975"/>
      <c r="AT975"/>
      <c r="AU975"/>
      <c r="AV975"/>
      <c r="AW975"/>
      <c r="AX975"/>
      <c r="AY975"/>
      <c r="AZ975"/>
      <c r="BA975"/>
    </row>
    <row r="976" spans="3:53">
      <c r="C976"/>
      <c r="D976"/>
      <c r="E976"/>
      <c r="F976"/>
      <c r="G976"/>
      <c r="H976"/>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row>
    <row r="977" spans="3:53">
      <c r="C977"/>
      <c r="D977"/>
      <c r="E977"/>
      <c r="F977"/>
      <c r="G977"/>
      <c r="H977"/>
      <c r="I977"/>
      <c r="J977"/>
      <c r="K977"/>
      <c r="L977"/>
      <c r="M977"/>
      <c r="N977"/>
      <c r="O977"/>
      <c r="P977"/>
      <c r="Q977"/>
      <c r="R977"/>
      <c r="S977"/>
      <c r="T977"/>
      <c r="U977"/>
      <c r="V977"/>
      <c r="W977"/>
      <c r="X977"/>
      <c r="Y977"/>
      <c r="Z977"/>
      <c r="AA977"/>
      <c r="AB977"/>
      <c r="AC977"/>
      <c r="AD977"/>
      <c r="AE977"/>
      <c r="AF977"/>
      <c r="AG977"/>
      <c r="AH977"/>
      <c r="AI977"/>
      <c r="AJ977"/>
      <c r="AK977"/>
      <c r="AL977"/>
      <c r="AM977"/>
      <c r="AN977"/>
      <c r="AO977"/>
      <c r="AP977"/>
      <c r="AQ977"/>
      <c r="AR977"/>
      <c r="AS977"/>
      <c r="AT977"/>
      <c r="AU977"/>
      <c r="AV977"/>
      <c r="AW977"/>
      <c r="AX977"/>
      <c r="AY977"/>
      <c r="AZ977"/>
      <c r="BA977"/>
    </row>
    <row r="978" spans="3:53">
      <c r="C978"/>
      <c r="D978"/>
      <c r="E978"/>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c r="AQ978"/>
      <c r="AR978"/>
      <c r="AS978"/>
      <c r="AT978"/>
      <c r="AU978"/>
      <c r="AV978"/>
      <c r="AW978"/>
      <c r="AX978"/>
      <c r="AY978"/>
      <c r="AZ978"/>
      <c r="BA978"/>
    </row>
    <row r="979" spans="3:53">
      <c r="C979"/>
      <c r="D979"/>
      <c r="E979"/>
      <c r="F979"/>
      <c r="G979"/>
      <c r="H979"/>
      <c r="I979"/>
      <c r="J979"/>
      <c r="K979"/>
      <c r="L979"/>
      <c r="M979"/>
      <c r="N979"/>
      <c r="O979"/>
      <c r="P979"/>
      <c r="Q979"/>
      <c r="R979"/>
      <c r="S979"/>
      <c r="T979"/>
      <c r="U979"/>
      <c r="V979"/>
      <c r="W979"/>
      <c r="X979"/>
      <c r="Y979"/>
      <c r="Z979"/>
      <c r="AA979"/>
      <c r="AB979"/>
      <c r="AC979"/>
      <c r="AD979"/>
      <c r="AE979"/>
      <c r="AF979"/>
      <c r="AG979"/>
      <c r="AH979"/>
      <c r="AI979"/>
      <c r="AJ979"/>
      <c r="AK979"/>
      <c r="AL979"/>
      <c r="AM979"/>
      <c r="AN979"/>
      <c r="AO979"/>
      <c r="AP979"/>
      <c r="AQ979"/>
      <c r="AR979"/>
      <c r="AS979"/>
      <c r="AT979"/>
      <c r="AU979"/>
      <c r="AV979"/>
      <c r="AW979"/>
      <c r="AX979"/>
      <c r="AY979"/>
      <c r="AZ979"/>
      <c r="BA979"/>
    </row>
    <row r="980" spans="3:53">
      <c r="C980"/>
      <c r="D980"/>
      <c r="E980"/>
      <c r="F980"/>
      <c r="G980"/>
      <c r="H980"/>
      <c r="I980"/>
      <c r="J980"/>
      <c r="K980"/>
      <c r="L980"/>
      <c r="M980"/>
      <c r="N980"/>
      <c r="O980"/>
      <c r="P980"/>
      <c r="Q980"/>
      <c r="R980"/>
      <c r="S980"/>
      <c r="T980"/>
      <c r="U980"/>
      <c r="V980"/>
      <c r="W980"/>
      <c r="X980"/>
      <c r="Y980"/>
      <c r="Z980"/>
      <c r="AA980"/>
      <c r="AB980"/>
      <c r="AC980"/>
      <c r="AD980"/>
      <c r="AE980"/>
      <c r="AF980"/>
      <c r="AG980"/>
      <c r="AH980"/>
      <c r="AI980"/>
      <c r="AJ980"/>
      <c r="AK980"/>
      <c r="AL980"/>
      <c r="AM980"/>
      <c r="AN980"/>
      <c r="AO980"/>
      <c r="AP980"/>
      <c r="AQ980"/>
      <c r="AR980"/>
      <c r="AS980"/>
      <c r="AT980"/>
      <c r="AU980"/>
      <c r="AV980"/>
      <c r="AW980"/>
      <c r="AX980"/>
      <c r="AY980"/>
      <c r="AZ980"/>
      <c r="BA980"/>
    </row>
    <row r="981" spans="3:53">
      <c r="C981"/>
      <c r="D981"/>
      <c r="E981"/>
      <c r="F981"/>
      <c r="G981"/>
      <c r="H981"/>
      <c r="I981"/>
      <c r="J981"/>
      <c r="K981"/>
      <c r="L981"/>
      <c r="M981"/>
      <c r="N981"/>
      <c r="O981"/>
      <c r="P981"/>
      <c r="Q981"/>
      <c r="R981"/>
      <c r="S981"/>
      <c r="T981"/>
      <c r="U981"/>
      <c r="V981"/>
      <c r="W981"/>
      <c r="X981"/>
      <c r="Y981"/>
      <c r="Z981"/>
      <c r="AA981"/>
      <c r="AB981"/>
      <c r="AC981"/>
      <c r="AD981"/>
      <c r="AE981"/>
      <c r="AF981"/>
      <c r="AG981"/>
      <c r="AH981"/>
      <c r="AI981"/>
      <c r="AJ981"/>
      <c r="AK981"/>
      <c r="AL981"/>
      <c r="AM981"/>
      <c r="AN981"/>
      <c r="AO981"/>
      <c r="AP981"/>
      <c r="AQ981"/>
      <c r="AR981"/>
      <c r="AS981"/>
      <c r="AT981"/>
      <c r="AU981"/>
      <c r="AV981"/>
      <c r="AW981"/>
      <c r="AX981"/>
      <c r="AY981"/>
      <c r="AZ981"/>
      <c r="BA981"/>
    </row>
    <row r="982" spans="3:53">
      <c r="C982"/>
      <c r="D982"/>
      <c r="E982"/>
      <c r="F982"/>
      <c r="G982"/>
      <c r="H982"/>
      <c r="I982"/>
      <c r="J982"/>
      <c r="K982"/>
      <c r="L982"/>
      <c r="M982"/>
      <c r="N982"/>
      <c r="O982"/>
      <c r="P982"/>
      <c r="Q982"/>
      <c r="R982"/>
      <c r="S982"/>
      <c r="T982"/>
      <c r="U982"/>
      <c r="V982"/>
      <c r="W982"/>
      <c r="X982"/>
      <c r="Y982"/>
      <c r="Z982"/>
      <c r="AA982"/>
      <c r="AB982"/>
      <c r="AC982"/>
      <c r="AD982"/>
      <c r="AE982"/>
      <c r="AF982"/>
      <c r="AG982"/>
      <c r="AH982"/>
      <c r="AI982"/>
      <c r="AJ982"/>
      <c r="AK982"/>
      <c r="AL982"/>
      <c r="AM982"/>
      <c r="AN982"/>
      <c r="AO982"/>
      <c r="AP982"/>
      <c r="AQ982"/>
      <c r="AR982"/>
      <c r="AS982"/>
      <c r="AT982"/>
      <c r="AU982"/>
      <c r="AV982"/>
      <c r="AW982"/>
      <c r="AX982"/>
      <c r="AY982"/>
      <c r="AZ982"/>
      <c r="BA982"/>
    </row>
    <row r="983" spans="3:53">
      <c r="C983"/>
      <c r="D983"/>
      <c r="E983"/>
      <c r="F983"/>
      <c r="G983"/>
      <c r="H983"/>
      <c r="I983"/>
      <c r="J983"/>
      <c r="K983"/>
      <c r="L983"/>
      <c r="M983"/>
      <c r="N983"/>
      <c r="O983"/>
      <c r="P983"/>
      <c r="Q983"/>
      <c r="R983"/>
      <c r="S983"/>
      <c r="T983"/>
      <c r="U983"/>
      <c r="V983"/>
      <c r="W983"/>
      <c r="X983"/>
      <c r="Y983"/>
      <c r="Z983"/>
      <c r="AA983"/>
      <c r="AB983"/>
      <c r="AC983"/>
      <c r="AD983"/>
      <c r="AE983"/>
      <c r="AF983"/>
      <c r="AG983"/>
      <c r="AH983"/>
      <c r="AI983"/>
      <c r="AJ983"/>
      <c r="AK983"/>
      <c r="AL983"/>
      <c r="AM983"/>
      <c r="AN983"/>
      <c r="AO983"/>
      <c r="AP983"/>
      <c r="AQ983"/>
      <c r="AR983"/>
      <c r="AS983"/>
      <c r="AT983"/>
      <c r="AU983"/>
      <c r="AV983"/>
      <c r="AW983"/>
      <c r="AX983"/>
      <c r="AY983"/>
      <c r="AZ983"/>
      <c r="BA983"/>
    </row>
    <row r="984" spans="3:53">
      <c r="C984"/>
      <c r="D984"/>
      <c r="E984"/>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c r="AQ984"/>
      <c r="AR984"/>
      <c r="AS984"/>
      <c r="AT984"/>
      <c r="AU984"/>
      <c r="AV984"/>
      <c r="AW984"/>
      <c r="AX984"/>
      <c r="AY984"/>
      <c r="AZ984"/>
      <c r="BA984"/>
    </row>
    <row r="985" spans="3:53">
      <c r="C985"/>
      <c r="D985"/>
      <c r="E985"/>
      <c r="F985"/>
      <c r="G985"/>
      <c r="H985"/>
      <c r="I985"/>
      <c r="J985"/>
      <c r="K985"/>
      <c r="L985"/>
      <c r="M985"/>
      <c r="N985"/>
      <c r="O985"/>
      <c r="P985"/>
      <c r="Q985"/>
      <c r="R985"/>
      <c r="S985"/>
      <c r="T985"/>
      <c r="U985"/>
      <c r="V985"/>
      <c r="W985"/>
      <c r="X985"/>
      <c r="Y985"/>
      <c r="Z985"/>
      <c r="AA985"/>
      <c r="AB985"/>
      <c r="AC985"/>
      <c r="AD985"/>
      <c r="AE985"/>
      <c r="AF985"/>
      <c r="AG985"/>
      <c r="AH985"/>
      <c r="AI985"/>
      <c r="AJ985"/>
      <c r="AK985"/>
      <c r="AL985"/>
      <c r="AM985"/>
      <c r="AN985"/>
      <c r="AO985"/>
      <c r="AP985"/>
      <c r="AQ985"/>
      <c r="AR985"/>
      <c r="AS985"/>
      <c r="AT985"/>
      <c r="AU985"/>
      <c r="AV985"/>
      <c r="AW985"/>
      <c r="AX985"/>
      <c r="AY985"/>
      <c r="AZ985"/>
      <c r="BA985"/>
    </row>
    <row r="986" spans="3:53">
      <c r="C986"/>
      <c r="D986"/>
      <c r="E986"/>
      <c r="F986"/>
      <c r="G986"/>
      <c r="H986"/>
      <c r="I986"/>
      <c r="J986"/>
      <c r="K986"/>
      <c r="L986"/>
      <c r="M986"/>
      <c r="N986"/>
      <c r="O986"/>
      <c r="P986"/>
      <c r="Q986"/>
      <c r="R986"/>
      <c r="S986"/>
      <c r="T986"/>
      <c r="U986"/>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row>
    <row r="987" spans="3:53">
      <c r="C987"/>
      <c r="D987"/>
      <c r="E987"/>
      <c r="F987"/>
      <c r="G987"/>
      <c r="H987"/>
      <c r="I987"/>
      <c r="J987"/>
      <c r="K987"/>
      <c r="L987"/>
      <c r="M987"/>
      <c r="N987"/>
      <c r="O987"/>
      <c r="P987"/>
      <c r="Q987"/>
      <c r="R987"/>
      <c r="S987"/>
      <c r="T987"/>
      <c r="U987"/>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row>
    <row r="988" spans="3:53">
      <c r="C988"/>
      <c r="D988"/>
      <c r="E988"/>
      <c r="F988"/>
      <c r="G988"/>
      <c r="H988"/>
      <c r="I988"/>
      <c r="J988"/>
      <c r="K988"/>
      <c r="L988"/>
      <c r="M988"/>
      <c r="N988"/>
      <c r="O988"/>
      <c r="P988"/>
      <c r="Q988"/>
      <c r="R988"/>
      <c r="S988"/>
      <c r="T988"/>
      <c r="U988"/>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row>
    <row r="989" spans="3:53">
      <c r="C989"/>
      <c r="D989"/>
      <c r="E989"/>
      <c r="F989"/>
      <c r="G989"/>
      <c r="H989"/>
      <c r="I989"/>
      <c r="J989"/>
      <c r="K989"/>
      <c r="L989"/>
      <c r="M989"/>
      <c r="N989"/>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row>
    <row r="990" spans="3:53">
      <c r="C990"/>
      <c r="D990"/>
      <c r="E990"/>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row>
    <row r="991" spans="3:53">
      <c r="C991"/>
      <c r="D991"/>
      <c r="E991"/>
      <c r="F991"/>
      <c r="G991"/>
      <c r="H991"/>
      <c r="I991"/>
      <c r="J991"/>
      <c r="K991"/>
      <c r="L991"/>
      <c r="M991"/>
      <c r="N991"/>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row>
    <row r="992" spans="3:53">
      <c r="C992"/>
      <c r="D992"/>
      <c r="E992"/>
      <c r="F992"/>
      <c r="G992"/>
      <c r="H992"/>
      <c r="I992"/>
      <c r="J992"/>
      <c r="K992"/>
      <c r="L992"/>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row>
    <row r="993" spans="3:53">
      <c r="C993"/>
      <c r="D993"/>
      <c r="E993"/>
      <c r="F993"/>
      <c r="G993"/>
      <c r="H993"/>
      <c r="I993"/>
      <c r="J993"/>
      <c r="K993"/>
      <c r="L993"/>
      <c r="M993"/>
      <c r="N993"/>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row>
    <row r="994" spans="3:53">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row>
    <row r="995" spans="3:53">
      <c r="C995"/>
      <c r="D995"/>
      <c r="E995"/>
      <c r="F995"/>
      <c r="G995"/>
      <c r="H995"/>
      <c r="I995"/>
      <c r="J995"/>
      <c r="K995"/>
      <c r="L995"/>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row>
    <row r="996" spans="3:53">
      <c r="C996"/>
      <c r="D996"/>
      <c r="E996"/>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row>
    <row r="997" spans="3:53">
      <c r="C997"/>
      <c r="D997"/>
      <c r="E997"/>
      <c r="F997"/>
      <c r="G997"/>
      <c r="H997"/>
      <c r="I997"/>
      <c r="J997"/>
      <c r="K997"/>
      <c r="L997"/>
      <c r="M997"/>
      <c r="N997"/>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row>
    <row r="998" spans="3:53">
      <c r="C998"/>
      <c r="D998"/>
      <c r="E998"/>
      <c r="F998"/>
      <c r="G998"/>
      <c r="H998"/>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row>
    <row r="999" spans="3:53">
      <c r="C999"/>
      <c r="D999"/>
      <c r="E999"/>
      <c r="F999"/>
      <c r="G999"/>
      <c r="H999"/>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row>
    <row r="1000" spans="3:53">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row>
    <row r="1001" spans="3:53">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row>
    <row r="1002" spans="3:53">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row>
    <row r="1003" spans="3:5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row>
    <row r="1004" spans="3:53">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row>
    <row r="1005" spans="3:53">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row>
    <row r="1006" spans="3:53">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row>
    <row r="1007" spans="3:53">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row>
    <row r="1008" spans="3:53">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row>
    <row r="1009" spans="3:53">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c r="AU1009"/>
      <c r="AV1009"/>
      <c r="AW1009"/>
      <c r="AX1009"/>
      <c r="AY1009"/>
      <c r="AZ1009"/>
      <c r="BA1009"/>
    </row>
    <row r="1010" spans="3:53">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c r="AU1010"/>
      <c r="AV1010"/>
      <c r="AW1010"/>
      <c r="AX1010"/>
      <c r="AY1010"/>
      <c r="AZ1010"/>
      <c r="BA1010"/>
    </row>
    <row r="1011" spans="3:53">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c r="AU1011"/>
      <c r="AV1011"/>
      <c r="AW1011"/>
      <c r="AX1011"/>
      <c r="AY1011"/>
      <c r="AZ1011"/>
      <c r="BA1011"/>
    </row>
    <row r="1012" spans="3:53">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row>
    <row r="1013" spans="3:5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row>
    <row r="1014" spans="3:53">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c r="AU1014"/>
      <c r="AV1014"/>
      <c r="AW1014"/>
      <c r="AX1014"/>
      <c r="AY1014"/>
      <c r="AZ1014"/>
      <c r="BA1014"/>
    </row>
    <row r="1015" spans="3:53">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c r="AU1015"/>
      <c r="AV1015"/>
      <c r="AW1015"/>
      <c r="AX1015"/>
      <c r="AY1015"/>
      <c r="AZ1015"/>
      <c r="BA1015"/>
    </row>
    <row r="1016" spans="3:53">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c r="AU1016"/>
      <c r="AV1016"/>
      <c r="AW1016"/>
      <c r="AX1016"/>
      <c r="AY1016"/>
      <c r="AZ1016"/>
      <c r="BA1016"/>
    </row>
    <row r="1017" spans="3:53">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c r="AU1017"/>
      <c r="AV1017"/>
      <c r="AW1017"/>
      <c r="AX1017"/>
      <c r="AY1017"/>
      <c r="AZ1017"/>
      <c r="BA1017"/>
    </row>
    <row r="1018" spans="3:53">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c r="AU1018"/>
      <c r="AV1018"/>
      <c r="AW1018"/>
      <c r="AX1018"/>
      <c r="AY1018"/>
      <c r="AZ1018"/>
      <c r="BA1018"/>
    </row>
    <row r="1019" spans="3:53">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c r="AU1019"/>
      <c r="AV1019"/>
      <c r="AW1019"/>
      <c r="AX1019"/>
      <c r="AY1019"/>
      <c r="AZ1019"/>
      <c r="BA1019"/>
    </row>
    <row r="1020" spans="3:53">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row>
    <row r="1021" spans="3:53">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c r="AU1021"/>
      <c r="AV1021"/>
      <c r="AW1021"/>
      <c r="AX1021"/>
      <c r="AY1021"/>
      <c r="AZ1021"/>
      <c r="BA1021"/>
    </row>
    <row r="1022" spans="3:53">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c r="AU1022"/>
      <c r="AV1022"/>
      <c r="AW1022"/>
      <c r="AX1022"/>
      <c r="AY1022"/>
      <c r="AZ1022"/>
      <c r="BA1022"/>
    </row>
    <row r="1023" spans="3:5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row>
    <row r="1024" spans="3:53">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c r="AX1024"/>
      <c r="AY1024"/>
      <c r="AZ1024"/>
      <c r="BA1024"/>
    </row>
    <row r="1025" spans="3:53">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H1025"/>
      <c r="AI1025"/>
      <c r="AJ1025"/>
      <c r="AK1025"/>
      <c r="AL1025"/>
      <c r="AM1025"/>
      <c r="AN1025"/>
      <c r="AO1025"/>
      <c r="AP1025"/>
      <c r="AQ1025"/>
      <c r="AR1025"/>
      <c r="AS1025"/>
      <c r="AT1025"/>
      <c r="AU1025"/>
      <c r="AV1025"/>
      <c r="AW1025"/>
      <c r="AX1025"/>
      <c r="AY1025"/>
      <c r="AZ1025"/>
      <c r="BA1025"/>
    </row>
    <row r="1026" spans="3:53">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c r="AU1026"/>
      <c r="AV1026"/>
      <c r="AW1026"/>
      <c r="AX1026"/>
      <c r="AY1026"/>
      <c r="AZ1026"/>
      <c r="BA1026"/>
    </row>
    <row r="1027" spans="3:53">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H1027"/>
      <c r="AI1027"/>
      <c r="AJ1027"/>
      <c r="AK1027"/>
      <c r="AL1027"/>
      <c r="AM1027"/>
      <c r="AN1027"/>
      <c r="AO1027"/>
      <c r="AP1027"/>
      <c r="AQ1027"/>
      <c r="AR1027"/>
      <c r="AS1027"/>
      <c r="AT1027"/>
      <c r="AU1027"/>
      <c r="AV1027"/>
      <c r="AW1027"/>
      <c r="AX1027"/>
      <c r="AY1027"/>
      <c r="AZ1027"/>
      <c r="BA1027"/>
    </row>
    <row r="1028" spans="3:53">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row>
    <row r="1029" spans="3:53">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c r="AX1029"/>
      <c r="AY1029"/>
      <c r="AZ1029"/>
      <c r="BA1029"/>
    </row>
    <row r="1030" spans="3:53">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row>
    <row r="1031" spans="3:53">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row>
    <row r="1032" spans="3:53">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row>
    <row r="1033" spans="3:5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c r="AU1033"/>
      <c r="AV1033"/>
      <c r="AW1033"/>
      <c r="AX1033"/>
      <c r="AY1033"/>
      <c r="AZ1033"/>
      <c r="BA1033"/>
    </row>
    <row r="1034" spans="3:53">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row>
    <row r="1035" spans="3:53">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row>
    <row r="1036" spans="3:53">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row>
    <row r="1037" spans="3:53">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c r="AU1037"/>
      <c r="AV1037"/>
      <c r="AW1037"/>
      <c r="AX1037"/>
      <c r="AY1037"/>
      <c r="AZ1037"/>
      <c r="BA1037"/>
    </row>
    <row r="1038" spans="3:53">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c r="AU1038"/>
      <c r="AV1038"/>
      <c r="AW1038"/>
      <c r="AX1038"/>
      <c r="AY1038"/>
      <c r="AZ1038"/>
      <c r="BA1038"/>
    </row>
    <row r="1039" spans="3:53">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c r="AU1039"/>
      <c r="AV1039"/>
      <c r="AW1039"/>
      <c r="AX1039"/>
      <c r="AY1039"/>
      <c r="AZ1039"/>
      <c r="BA1039"/>
    </row>
    <row r="1040" spans="3:53">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row>
    <row r="1041" spans="3:53">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c r="AX1041"/>
      <c r="AY1041"/>
      <c r="AZ1041"/>
      <c r="BA1041"/>
    </row>
    <row r="1042" spans="3:53">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row>
    <row r="1043" spans="3:5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row>
    <row r="1044" spans="3:53">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row>
    <row r="1045" spans="3:53">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row>
    <row r="1046" spans="3:53">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c r="AU1046"/>
      <c r="AV1046"/>
      <c r="AW1046"/>
      <c r="AX1046"/>
      <c r="AY1046"/>
      <c r="AZ1046"/>
      <c r="BA1046"/>
    </row>
    <row r="1047" spans="3:53">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row>
    <row r="1048" spans="3:53">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c r="AZ1048"/>
      <c r="BA1048"/>
    </row>
    <row r="1049" spans="3:53">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c r="AU1049"/>
      <c r="AV1049"/>
      <c r="AW1049"/>
      <c r="AX1049"/>
      <c r="AY1049"/>
      <c r="AZ1049"/>
      <c r="BA1049"/>
    </row>
    <row r="1050" spans="3:53">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row>
    <row r="1051" spans="3:53">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c r="AU1051"/>
      <c r="AV1051"/>
      <c r="AW1051"/>
      <c r="AX1051"/>
      <c r="AY1051"/>
      <c r="AZ1051"/>
      <c r="BA1051"/>
    </row>
    <row r="1052" spans="3:53">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c r="AX1052"/>
      <c r="AY1052"/>
      <c r="AZ1052"/>
      <c r="BA1052"/>
    </row>
    <row r="1053" spans="3: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H1053"/>
      <c r="AI1053"/>
      <c r="AJ1053"/>
      <c r="AK1053"/>
      <c r="AL1053"/>
      <c r="AM1053"/>
      <c r="AN1053"/>
      <c r="AO1053"/>
      <c r="AP1053"/>
      <c r="AQ1053"/>
      <c r="AR1053"/>
      <c r="AS1053"/>
      <c r="AT1053"/>
      <c r="AU1053"/>
      <c r="AV1053"/>
      <c r="AW1053"/>
      <c r="AX1053"/>
      <c r="AY1053"/>
      <c r="AZ1053"/>
      <c r="BA1053"/>
    </row>
    <row r="1054" spans="3:53">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c r="AU1054"/>
      <c r="AV1054"/>
      <c r="AW1054"/>
      <c r="AX1054"/>
      <c r="AY1054"/>
      <c r="AZ1054"/>
      <c r="BA1054"/>
    </row>
    <row r="1055" spans="3:53">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c r="AX1055"/>
      <c r="AY1055"/>
      <c r="AZ1055"/>
      <c r="BA1055"/>
    </row>
    <row r="1056" spans="3:53">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row>
    <row r="1057" spans="2:53">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c r="AU1057"/>
      <c r="AV1057"/>
      <c r="AW1057"/>
      <c r="AX1057"/>
      <c r="AY1057"/>
      <c r="AZ1057"/>
      <c r="BA1057"/>
    </row>
    <row r="1058" spans="2:53">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H1058"/>
      <c r="AI1058"/>
      <c r="AJ1058"/>
      <c r="AK1058"/>
      <c r="AL1058"/>
      <c r="AM1058"/>
      <c r="AN1058"/>
      <c r="AO1058"/>
      <c r="AP1058"/>
      <c r="AQ1058"/>
      <c r="AR1058"/>
      <c r="AS1058"/>
      <c r="AT1058"/>
      <c r="AU1058"/>
      <c r="AV1058"/>
      <c r="AW1058"/>
      <c r="AX1058"/>
      <c r="AY1058"/>
      <c r="AZ1058"/>
      <c r="BA1058"/>
    </row>
    <row r="1059" spans="2:53">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c r="AU1059"/>
      <c r="AV1059"/>
      <c r="AW1059"/>
      <c r="AX1059"/>
      <c r="AY1059"/>
      <c r="AZ1059"/>
      <c r="BA1059"/>
    </row>
    <row r="1060" spans="2:53">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c r="AU1060"/>
      <c r="AV1060"/>
      <c r="AW1060"/>
      <c r="AX1060"/>
      <c r="AY1060"/>
      <c r="AZ1060"/>
      <c r="BA1060"/>
    </row>
    <row r="1061" spans="2:53">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c r="AU1061"/>
      <c r="AV1061"/>
      <c r="AW1061"/>
      <c r="AX1061"/>
      <c r="AY1061"/>
      <c r="AZ1061"/>
      <c r="BA1061"/>
    </row>
    <row r="1062" spans="2:53">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row>
    <row r="1063" spans="2:5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row>
    <row r="1064" spans="2:53">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row>
    <row r="1065" spans="2:53">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c r="AU1065"/>
      <c r="AV1065"/>
      <c r="AW1065"/>
      <c r="AX1065"/>
      <c r="AY1065"/>
      <c r="AZ1065"/>
      <c r="BA1065"/>
    </row>
    <row r="1066" spans="2:53">
      <c r="B1066" s="274" t="s">
        <v>2143</v>
      </c>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row>
    <row r="1067" spans="2:53">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c r="AU1067"/>
      <c r="AV1067"/>
      <c r="AW1067"/>
      <c r="AX1067"/>
      <c r="AY1067"/>
      <c r="AZ1067"/>
      <c r="BA1067"/>
    </row>
    <row r="1068" spans="2:53">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c r="AU1068"/>
      <c r="AV1068"/>
      <c r="AW1068"/>
      <c r="AX1068"/>
      <c r="AY1068"/>
      <c r="AZ1068"/>
      <c r="BA1068"/>
    </row>
    <row r="1069" spans="2:53">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H1069"/>
      <c r="AI1069"/>
      <c r="AJ1069"/>
      <c r="AK1069"/>
      <c r="AL1069"/>
      <c r="AM1069"/>
      <c r="AN1069"/>
      <c r="AO1069"/>
      <c r="AP1069"/>
      <c r="AQ1069"/>
      <c r="AR1069"/>
      <c r="AS1069"/>
      <c r="AT1069"/>
      <c r="AU1069"/>
      <c r="AV1069"/>
      <c r="AW1069"/>
      <c r="AX1069"/>
      <c r="AY1069"/>
      <c r="AZ1069"/>
      <c r="BA1069"/>
    </row>
    <row r="1070" spans="2:53">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c r="AU1070"/>
      <c r="AV1070"/>
      <c r="AW1070"/>
      <c r="AX1070"/>
      <c r="AY1070"/>
      <c r="AZ1070"/>
      <c r="BA1070"/>
    </row>
    <row r="1071" spans="2:53">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H1071"/>
      <c r="AI1071"/>
      <c r="AJ1071"/>
      <c r="AK1071"/>
      <c r="AL1071"/>
      <c r="AM1071"/>
      <c r="AN1071"/>
      <c r="AO1071"/>
      <c r="AP1071"/>
      <c r="AQ1071"/>
      <c r="AR1071"/>
      <c r="AS1071"/>
      <c r="AT1071"/>
      <c r="AU1071"/>
      <c r="AV1071"/>
      <c r="AW1071"/>
      <c r="AX1071"/>
      <c r="AY1071"/>
      <c r="AZ1071"/>
      <c r="BA1071"/>
    </row>
    <row r="1072" spans="2:53">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H1072"/>
      <c r="AI1072"/>
      <c r="AJ1072"/>
      <c r="AK1072"/>
      <c r="AL1072"/>
      <c r="AM1072"/>
      <c r="AN1072"/>
      <c r="AO1072"/>
      <c r="AP1072"/>
      <c r="AQ1072"/>
      <c r="AR1072"/>
      <c r="AS1072"/>
      <c r="AT1072"/>
      <c r="AU1072"/>
      <c r="AV1072"/>
      <c r="AW1072"/>
      <c r="AX1072"/>
      <c r="AY1072"/>
      <c r="AZ1072"/>
      <c r="BA1072"/>
    </row>
    <row r="1073" spans="3:5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H1073"/>
      <c r="AI1073"/>
      <c r="AJ1073"/>
      <c r="AK1073"/>
      <c r="AL1073"/>
      <c r="AM1073"/>
      <c r="AN1073"/>
      <c r="AO1073"/>
      <c r="AP1073"/>
      <c r="AQ1073"/>
      <c r="AR1073"/>
      <c r="AS1073"/>
      <c r="AT1073"/>
      <c r="AU1073"/>
      <c r="AV1073"/>
      <c r="AW1073"/>
      <c r="AX1073"/>
      <c r="AY1073"/>
      <c r="AZ1073"/>
      <c r="BA1073"/>
    </row>
    <row r="1074" spans="3:53">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c r="AQ1074"/>
      <c r="AR1074"/>
      <c r="AS1074"/>
      <c r="AT1074"/>
      <c r="AU1074"/>
      <c r="AV1074"/>
      <c r="AW1074"/>
      <c r="AX1074"/>
      <c r="AY1074"/>
      <c r="AZ1074"/>
      <c r="BA1074"/>
    </row>
    <row r="1075" spans="3:53">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H1075"/>
      <c r="AI1075"/>
      <c r="AJ1075"/>
      <c r="AK1075"/>
      <c r="AL1075"/>
      <c r="AM1075"/>
      <c r="AN1075"/>
      <c r="AO1075"/>
      <c r="AP1075"/>
      <c r="AQ1075"/>
      <c r="AR1075"/>
      <c r="AS1075"/>
      <c r="AT1075"/>
      <c r="AU1075"/>
      <c r="AV1075"/>
      <c r="AW1075"/>
      <c r="AX1075"/>
      <c r="AY1075"/>
      <c r="AZ1075"/>
      <c r="BA1075"/>
    </row>
    <row r="1076" spans="3:53">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H1076"/>
      <c r="AI1076"/>
      <c r="AJ1076"/>
      <c r="AK1076"/>
      <c r="AL1076"/>
      <c r="AM1076"/>
      <c r="AN1076"/>
      <c r="AO1076"/>
      <c r="AP1076"/>
      <c r="AQ1076"/>
      <c r="AR1076"/>
      <c r="AS1076"/>
      <c r="AT1076"/>
      <c r="AU1076"/>
      <c r="AV1076"/>
      <c r="AW1076"/>
      <c r="AX1076"/>
      <c r="AY1076"/>
      <c r="AZ1076"/>
      <c r="BA1076"/>
    </row>
    <row r="1077" spans="3:53">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H1077"/>
      <c r="AI1077"/>
      <c r="AJ1077"/>
      <c r="AK1077"/>
      <c r="AL1077"/>
      <c r="AM1077"/>
      <c r="AN1077"/>
      <c r="AO1077"/>
      <c r="AP1077"/>
      <c r="AQ1077"/>
      <c r="AR1077"/>
      <c r="AS1077"/>
      <c r="AT1077"/>
      <c r="AU1077"/>
      <c r="AV1077"/>
      <c r="AW1077"/>
      <c r="AX1077"/>
      <c r="AY1077"/>
      <c r="AZ1077"/>
      <c r="BA1077"/>
    </row>
    <row r="1078" spans="3:53">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c r="AT1078"/>
      <c r="AU1078"/>
      <c r="AV1078"/>
      <c r="AW1078"/>
      <c r="AX1078"/>
      <c r="AY1078"/>
      <c r="AZ1078"/>
      <c r="BA1078"/>
    </row>
    <row r="1079" spans="3:53">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c r="AU1079"/>
      <c r="AV1079"/>
      <c r="AW1079"/>
      <c r="AX1079"/>
      <c r="AY1079"/>
      <c r="AZ1079"/>
      <c r="BA1079"/>
    </row>
    <row r="1080" spans="3:53">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c r="AU1080"/>
      <c r="AV1080"/>
      <c r="AW1080"/>
      <c r="AX1080"/>
      <c r="AY1080"/>
      <c r="AZ1080"/>
      <c r="BA1080"/>
    </row>
    <row r="1081" spans="3:53">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H1081"/>
      <c r="AI1081"/>
      <c r="AJ1081"/>
      <c r="AK1081"/>
      <c r="AL1081"/>
      <c r="AM1081"/>
      <c r="AN1081"/>
      <c r="AO1081"/>
      <c r="AP1081"/>
      <c r="AQ1081"/>
      <c r="AR1081"/>
      <c r="AS1081"/>
      <c r="AT1081"/>
      <c r="AU1081"/>
      <c r="AV1081"/>
      <c r="AW1081"/>
      <c r="AX1081"/>
      <c r="AY1081"/>
      <c r="AZ1081"/>
      <c r="BA1081"/>
    </row>
    <row r="1082" spans="3:53">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H1082"/>
      <c r="AI1082"/>
      <c r="AJ1082"/>
      <c r="AK1082"/>
      <c r="AL1082"/>
      <c r="AM1082"/>
      <c r="AN1082"/>
      <c r="AO1082"/>
      <c r="AP1082"/>
      <c r="AQ1082"/>
      <c r="AR1082"/>
      <c r="AS1082"/>
      <c r="AT1082"/>
      <c r="AU1082"/>
      <c r="AV1082"/>
      <c r="AW1082"/>
      <c r="AX1082"/>
      <c r="AY1082"/>
      <c r="AZ1082"/>
      <c r="BA1082"/>
    </row>
    <row r="1083" spans="3:5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H1083"/>
      <c r="AI1083"/>
      <c r="AJ1083"/>
      <c r="AK1083"/>
      <c r="AL1083"/>
      <c r="AM1083"/>
      <c r="AN1083"/>
      <c r="AO1083"/>
      <c r="AP1083"/>
      <c r="AQ1083"/>
      <c r="AR1083"/>
      <c r="AS1083"/>
      <c r="AT1083"/>
      <c r="AU1083"/>
      <c r="AV1083"/>
      <c r="AW1083"/>
      <c r="AX1083"/>
      <c r="AY1083"/>
      <c r="AZ1083"/>
      <c r="BA1083"/>
    </row>
    <row r="1084" spans="3:53">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H1084"/>
      <c r="AI1084"/>
      <c r="AJ1084"/>
      <c r="AK1084"/>
      <c r="AL1084"/>
      <c r="AM1084"/>
      <c r="AN1084"/>
      <c r="AO1084"/>
      <c r="AP1084"/>
      <c r="AQ1084"/>
      <c r="AR1084"/>
      <c r="AS1084"/>
      <c r="AT1084"/>
      <c r="AU1084"/>
      <c r="AV1084"/>
      <c r="AW1084"/>
      <c r="AX1084"/>
      <c r="AY1084"/>
      <c r="AZ1084"/>
      <c r="BA1084"/>
    </row>
    <row r="1085" spans="3:53">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c r="AU1085"/>
      <c r="AV1085"/>
      <c r="AW1085"/>
      <c r="AX1085"/>
      <c r="AY1085"/>
      <c r="AZ1085"/>
      <c r="BA1085"/>
    </row>
    <row r="1086" spans="3:53">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c r="AQ1086"/>
      <c r="AR1086"/>
      <c r="AS1086"/>
      <c r="AT1086"/>
      <c r="AU1086"/>
      <c r="AV1086"/>
      <c r="AW1086"/>
      <c r="AX1086"/>
      <c r="AY1086"/>
      <c r="AZ1086"/>
      <c r="BA1086"/>
    </row>
    <row r="1087" spans="3:53">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H1087"/>
      <c r="AI1087"/>
      <c r="AJ1087"/>
      <c r="AK1087"/>
      <c r="AL1087"/>
      <c r="AM1087"/>
      <c r="AN1087"/>
      <c r="AO1087"/>
      <c r="AP1087"/>
      <c r="AQ1087"/>
      <c r="AR1087"/>
      <c r="AS1087"/>
      <c r="AT1087"/>
      <c r="AU1087"/>
      <c r="AV1087"/>
      <c r="AW1087"/>
      <c r="AX1087"/>
      <c r="AY1087"/>
      <c r="AZ1087"/>
      <c r="BA1087"/>
    </row>
    <row r="1088" spans="3:53">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H1088"/>
      <c r="AI1088"/>
      <c r="AJ1088"/>
      <c r="AK1088"/>
      <c r="AL1088"/>
      <c r="AM1088"/>
      <c r="AN1088"/>
      <c r="AO1088"/>
      <c r="AP1088"/>
      <c r="AQ1088"/>
      <c r="AR1088"/>
      <c r="AS1088"/>
      <c r="AT1088"/>
      <c r="AU1088"/>
      <c r="AV1088"/>
      <c r="AW1088"/>
      <c r="AX1088"/>
      <c r="AY1088"/>
      <c r="AZ1088"/>
      <c r="BA1088"/>
    </row>
    <row r="1089" spans="3:53">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H1089"/>
      <c r="AI1089"/>
      <c r="AJ1089"/>
      <c r="AK1089"/>
      <c r="AL1089"/>
      <c r="AM1089"/>
      <c r="AN1089"/>
      <c r="AO1089"/>
      <c r="AP1089"/>
      <c r="AQ1089"/>
      <c r="AR1089"/>
      <c r="AS1089"/>
      <c r="AT1089"/>
      <c r="AU1089"/>
      <c r="AV1089"/>
      <c r="AW1089"/>
      <c r="AX1089"/>
      <c r="AY1089"/>
      <c r="AZ1089"/>
      <c r="BA1089"/>
    </row>
    <row r="1090" spans="3:53">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H1090"/>
      <c r="AI1090"/>
      <c r="AJ1090"/>
      <c r="AK1090"/>
      <c r="AL1090"/>
      <c r="AM1090"/>
      <c r="AN1090"/>
      <c r="AO1090"/>
      <c r="AP1090"/>
      <c r="AQ1090"/>
      <c r="AR1090"/>
      <c r="AS1090"/>
      <c r="AT1090"/>
      <c r="AU1090"/>
      <c r="AV1090"/>
      <c r="AW1090"/>
      <c r="AX1090"/>
      <c r="AY1090"/>
      <c r="AZ1090"/>
      <c r="BA1090"/>
    </row>
    <row r="1091" spans="3:53">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H1091"/>
      <c r="AI1091"/>
      <c r="AJ1091"/>
      <c r="AK1091"/>
      <c r="AL1091"/>
      <c r="AM1091"/>
      <c r="AN1091"/>
      <c r="AO1091"/>
      <c r="AP1091"/>
      <c r="AQ1091"/>
      <c r="AR1091"/>
      <c r="AS1091"/>
      <c r="AT1091"/>
      <c r="AU1091"/>
      <c r="AV1091"/>
      <c r="AW1091"/>
      <c r="AX1091"/>
      <c r="AY1091"/>
      <c r="AZ1091"/>
      <c r="BA1091"/>
    </row>
    <row r="1092" spans="3:53">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c r="AQ1092"/>
      <c r="AR1092"/>
      <c r="AS1092"/>
      <c r="AT1092"/>
      <c r="AU1092"/>
      <c r="AV1092"/>
      <c r="AW1092"/>
      <c r="AX1092"/>
      <c r="AY1092"/>
      <c r="AZ1092"/>
      <c r="BA1092"/>
    </row>
    <row r="1093" spans="3:5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c r="AU1093"/>
      <c r="AV1093"/>
      <c r="AW1093"/>
      <c r="AX1093"/>
      <c r="AY1093"/>
      <c r="AZ1093"/>
      <c r="BA1093"/>
    </row>
    <row r="1094" spans="3:53">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row>
    <row r="1095" spans="3:53">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c r="AP1095"/>
      <c r="AQ1095"/>
      <c r="AR1095"/>
      <c r="AS1095"/>
      <c r="AT1095"/>
      <c r="AU1095"/>
      <c r="AV1095"/>
      <c r="AW1095"/>
      <c r="AX1095"/>
      <c r="AY1095"/>
      <c r="AZ1095"/>
      <c r="BA1095"/>
    </row>
    <row r="1096" spans="3:53">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c r="AP1096"/>
      <c r="AQ1096"/>
      <c r="AR1096"/>
      <c r="AS1096"/>
      <c r="AT1096"/>
      <c r="AU1096"/>
      <c r="AV1096"/>
      <c r="AW1096"/>
      <c r="AX1096"/>
      <c r="AY1096"/>
      <c r="AZ1096"/>
      <c r="BA1096"/>
    </row>
    <row r="1097" spans="3:53">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c r="AT1097"/>
      <c r="AU1097"/>
      <c r="AV1097"/>
      <c r="AW1097"/>
      <c r="AX1097"/>
      <c r="AY1097"/>
      <c r="AZ1097"/>
      <c r="BA1097"/>
    </row>
    <row r="1098" spans="3:53">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c r="AQ1098"/>
      <c r="AR1098"/>
      <c r="AS1098"/>
      <c r="AT1098"/>
      <c r="AU1098"/>
      <c r="AV1098"/>
      <c r="AW1098"/>
      <c r="AX1098"/>
      <c r="AY1098"/>
      <c r="AZ1098"/>
      <c r="BA1098"/>
    </row>
    <row r="1099" spans="3:53">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c r="AT1099"/>
      <c r="AU1099"/>
      <c r="AV1099"/>
      <c r="AW1099"/>
      <c r="AX1099"/>
      <c r="AY1099"/>
      <c r="AZ1099"/>
      <c r="BA1099"/>
    </row>
    <row r="1100" spans="3:53">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H1100"/>
      <c r="AI1100"/>
      <c r="AJ1100"/>
      <c r="AK1100"/>
      <c r="AL1100"/>
      <c r="AM1100"/>
      <c r="AN1100"/>
      <c r="AO1100"/>
      <c r="AP1100"/>
      <c r="AQ1100"/>
      <c r="AR1100"/>
      <c r="AS1100"/>
      <c r="AT1100"/>
      <c r="AU1100"/>
      <c r="AV1100"/>
      <c r="AW1100"/>
      <c r="AX1100"/>
      <c r="AY1100"/>
      <c r="AZ1100"/>
      <c r="BA1100"/>
    </row>
    <row r="1101" spans="3:53">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H1101"/>
      <c r="AI1101"/>
      <c r="AJ1101"/>
      <c r="AK1101"/>
      <c r="AL1101"/>
      <c r="AM1101"/>
      <c r="AN1101"/>
      <c r="AO1101"/>
      <c r="AP1101"/>
      <c r="AQ1101"/>
      <c r="AR1101"/>
      <c r="AS1101"/>
      <c r="AT1101"/>
      <c r="AU1101"/>
      <c r="AV1101"/>
      <c r="AW1101"/>
      <c r="AX1101"/>
      <c r="AY1101"/>
      <c r="AZ1101"/>
      <c r="BA1101"/>
    </row>
    <row r="1102" spans="3:53">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c r="AT1102"/>
      <c r="AU1102"/>
      <c r="AV1102"/>
      <c r="AW1102"/>
      <c r="AX1102"/>
      <c r="AY1102"/>
      <c r="AZ1102"/>
      <c r="BA1102"/>
    </row>
    <row r="1103" spans="3:5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c r="AP1103"/>
      <c r="AQ1103"/>
      <c r="AR1103"/>
      <c r="AS1103"/>
      <c r="AT1103"/>
      <c r="AU1103"/>
      <c r="AV1103"/>
      <c r="AW1103"/>
      <c r="AX1103"/>
      <c r="AY1103"/>
      <c r="AZ1103"/>
      <c r="BA1103"/>
    </row>
    <row r="1104" spans="3:53">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H1104"/>
      <c r="AI1104"/>
      <c r="AJ1104"/>
      <c r="AK1104"/>
      <c r="AL1104"/>
      <c r="AM1104"/>
      <c r="AN1104"/>
      <c r="AO1104"/>
      <c r="AP1104"/>
      <c r="AQ1104"/>
      <c r="AR1104"/>
      <c r="AS1104"/>
      <c r="AT1104"/>
      <c r="AU1104"/>
      <c r="AV1104"/>
      <c r="AW1104"/>
      <c r="AX1104"/>
      <c r="AY1104"/>
      <c r="AZ1104"/>
      <c r="BA1104"/>
    </row>
    <row r="1105" spans="3:53">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c r="AU1105"/>
      <c r="AV1105"/>
      <c r="AW1105"/>
      <c r="AX1105"/>
      <c r="AY1105"/>
      <c r="AZ1105"/>
      <c r="BA1105"/>
    </row>
    <row r="1106" spans="3:53">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c r="AU1106"/>
      <c r="AV1106"/>
      <c r="AW1106"/>
      <c r="AX1106"/>
      <c r="AY1106"/>
      <c r="AZ1106"/>
      <c r="BA1106"/>
    </row>
    <row r="1107" spans="3:53">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c r="AY1107"/>
      <c r="AZ1107"/>
      <c r="BA1107"/>
    </row>
    <row r="1108" spans="3:53">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c r="AU1108"/>
      <c r="AV1108"/>
      <c r="AW1108"/>
      <c r="AX1108"/>
      <c r="AY1108"/>
      <c r="AZ1108"/>
      <c r="BA1108"/>
    </row>
    <row r="1109" spans="3:53">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c r="AT1109"/>
      <c r="AU1109"/>
      <c r="AV1109"/>
      <c r="AW1109"/>
      <c r="AX1109"/>
      <c r="AY1109"/>
      <c r="AZ1109"/>
      <c r="BA1109"/>
    </row>
    <row r="1110" spans="3:53">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c r="AT1110"/>
      <c r="AU1110"/>
      <c r="AV1110"/>
      <c r="AW1110"/>
      <c r="AX1110"/>
      <c r="AY1110"/>
      <c r="AZ1110"/>
      <c r="BA1110"/>
    </row>
    <row r="1111" spans="3:53">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c r="AU1111"/>
      <c r="AV1111"/>
      <c r="AW1111"/>
      <c r="AX1111"/>
      <c r="AY1111"/>
      <c r="AZ1111"/>
      <c r="BA1111"/>
    </row>
    <row r="1112" spans="3:53">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H1112"/>
      <c r="AI1112"/>
      <c r="AJ1112"/>
      <c r="AK1112"/>
      <c r="AL1112"/>
      <c r="AM1112"/>
      <c r="AN1112"/>
      <c r="AO1112"/>
      <c r="AP1112"/>
      <c r="AQ1112"/>
      <c r="AR1112"/>
      <c r="AS1112"/>
      <c r="AT1112"/>
      <c r="AU1112"/>
      <c r="AV1112"/>
      <c r="AW1112"/>
      <c r="AX1112"/>
      <c r="AY1112"/>
      <c r="AZ1112"/>
      <c r="BA1112"/>
    </row>
    <row r="1113" spans="3:5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c r="AN1113"/>
      <c r="AO1113"/>
      <c r="AP1113"/>
      <c r="AQ1113"/>
      <c r="AR1113"/>
      <c r="AS1113"/>
      <c r="AT1113"/>
      <c r="AU1113"/>
      <c r="AV1113"/>
      <c r="AW1113"/>
      <c r="AX1113"/>
      <c r="AY1113"/>
      <c r="AZ1113"/>
      <c r="BA1113"/>
    </row>
    <row r="1114" spans="3:53">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c r="AX1114"/>
      <c r="AY1114"/>
      <c r="AZ1114"/>
      <c r="BA1114"/>
    </row>
    <row r="1115" spans="3:53">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row>
    <row r="1116" spans="3:53">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row>
    <row r="1117" spans="3:53">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row>
    <row r="1118" spans="3:53">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row>
    <row r="1119" spans="3:53">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row>
    <row r="1120" spans="3:53">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row>
    <row r="1121" spans="3:53">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row>
    <row r="1122" spans="3:53">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row>
    <row r="1123" spans="3:5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row>
    <row r="1124" spans="3:53">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row>
    <row r="1125" spans="3:53">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row>
    <row r="1126" spans="3:53">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row>
    <row r="1127" spans="3:53">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row>
    <row r="1128" spans="3:53">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row>
    <row r="1129" spans="3:53">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row>
    <row r="1130" spans="3:53">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row>
    <row r="1131" spans="3:53">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row>
    <row r="1132" spans="3:53">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row>
    <row r="1133" spans="3:5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row>
    <row r="1134" spans="3:53">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row>
    <row r="1135" spans="3:53">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row>
    <row r="1136" spans="3:53">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row>
    <row r="1137" spans="2:53">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row>
    <row r="1138" spans="2:53">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row>
    <row r="1139" spans="2:53">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row>
    <row r="1140" spans="2:53">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row>
    <row r="1141" spans="2:53">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row>
    <row r="1142" spans="2:53">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row>
    <row r="1143" spans="2:5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row>
    <row r="1144" spans="2:53">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row>
    <row r="1145" spans="2:53">
      <c r="B1145" s="274" t="s">
        <v>2143</v>
      </c>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row>
    <row r="1146" spans="2:53">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row>
    <row r="1147" spans="2:53">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row>
    <row r="1148" spans="2:53">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row>
    <row r="1149" spans="2:53">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row>
    <row r="1150" spans="2:53">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row>
    <row r="1151" spans="2:53">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row>
    <row r="1152" spans="2:53">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row>
    <row r="1153" spans="3: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row>
    <row r="1154" spans="3:53">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row>
    <row r="1155" spans="3:53">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row>
    <row r="1156" spans="3:53">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row>
    <row r="1157" spans="3:53">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row>
    <row r="1158" spans="3:53">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row>
    <row r="1159" spans="3:53">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row>
    <row r="1160" spans="3:53">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row>
    <row r="1161" spans="3:53">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row>
    <row r="1162" spans="3:53">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row>
    <row r="1163" spans="3:5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row>
    <row r="1164" spans="3:53">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row>
    <row r="1165" spans="3:53">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row>
    <row r="1166" spans="3:53">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row>
    <row r="1167" spans="3:53">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row>
    <row r="1168" spans="3:53">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row>
    <row r="1169" spans="2:53">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row>
    <row r="1170" spans="2:53">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row>
    <row r="1171" spans="2:53">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row>
    <row r="1172" spans="2:53">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row>
    <row r="1173" spans="2:53">
      <c r="B1173" s="274" t="s">
        <v>2143</v>
      </c>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row>
    <row r="1174" spans="2:53">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row>
    <row r="1175" spans="2:53">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row>
    <row r="1176" spans="2:53">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row>
    <row r="1177" spans="2:53">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row>
    <row r="1178" spans="2:53">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row>
    <row r="1179" spans="2:53">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row>
    <row r="1180" spans="2:53">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row>
    <row r="1181" spans="2:53">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row>
    <row r="1182" spans="2:53">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row>
    <row r="1183" spans="2:5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row>
    <row r="1184" spans="2:53">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row>
    <row r="1185" spans="3:53">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row>
    <row r="1186" spans="3:53">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row>
    <row r="1187" spans="3:53">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row>
    <row r="1188" spans="3:53">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row>
    <row r="1189" spans="3:53">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row>
    <row r="1190" spans="3:53">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row>
    <row r="1191" spans="3:53">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row>
    <row r="1192" spans="3:53">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row>
    <row r="1193" spans="3:5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row>
    <row r="1194" spans="3:53">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row>
    <row r="1195" spans="3:53">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row>
    <row r="1196" spans="3:53">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row>
    <row r="1197" spans="3:53">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row>
    <row r="1198" spans="3:53">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row>
    <row r="1199" spans="3:53">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row>
    <row r="1200" spans="3:53">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row>
    <row r="1201" spans="2:53">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row>
    <row r="1202" spans="2:53">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row>
    <row r="1203" spans="2:5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row>
    <row r="1204" spans="2:53">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row>
    <row r="1205" spans="2:53">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row>
    <row r="1206" spans="2:53">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row>
    <row r="1207" spans="2:53">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row>
    <row r="1208" spans="2:53">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row>
    <row r="1209" spans="2:53">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row>
    <row r="1210" spans="2:53">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row>
    <row r="1211" spans="2:53">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row>
    <row r="1212" spans="2:53">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row>
    <row r="1213" spans="2:5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row>
    <row r="1214" spans="2:53">
      <c r="B1214" s="274" t="s">
        <v>2143</v>
      </c>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row>
    <row r="1215" spans="2:53">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row>
    <row r="1216" spans="2:53">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row>
    <row r="1217" spans="3:53">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row>
    <row r="1218" spans="3:53">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row>
    <row r="1219" spans="3:53">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row>
    <row r="1220" spans="3:53">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row>
    <row r="1221" spans="3:53">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row>
    <row r="1222" spans="3:53">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row>
    <row r="1223" spans="3:5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row>
    <row r="1224" spans="3:53">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row>
    <row r="1225" spans="3:53">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row>
    <row r="1226" spans="3:53">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row>
    <row r="1227" spans="3:53">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row>
    <row r="1228" spans="3:53">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row>
    <row r="1229" spans="3:53">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row>
    <row r="1230" spans="3:53">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row>
    <row r="1231" spans="3:53">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row>
    <row r="1232" spans="3:53">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row>
    <row r="1233" spans="3:5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row>
    <row r="1234" spans="3:53">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row>
    <row r="1235" spans="3:53">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row>
    <row r="1236" spans="3:53">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row>
    <row r="1237" spans="3:53">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row>
    <row r="1238" spans="3:53">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row>
    <row r="1239" spans="3:53">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row>
    <row r="1240" spans="3:53">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row>
    <row r="1241" spans="3:53">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row>
    <row r="1242" spans="3:53">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row>
    <row r="1243" spans="3:5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row>
    <row r="1244" spans="3:53">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row>
    <row r="1245" spans="3:53">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row>
    <row r="1246" spans="3:53">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row>
    <row r="1247" spans="3:53">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row>
    <row r="1248" spans="3:53">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row>
    <row r="1249" spans="3:53">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row>
    <row r="1250" spans="3:53">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row>
    <row r="1251" spans="3:53">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row>
    <row r="1252" spans="3:53">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row>
    <row r="1253" spans="3: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row>
    <row r="1254" spans="3:53">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row>
    <row r="1255" spans="3:53">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row>
    <row r="1256" spans="3:53">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row>
    <row r="1257" spans="3:53">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row>
    <row r="1258" spans="3:53">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row>
    <row r="1259" spans="3:53">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row>
    <row r="1260" spans="3:53">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row>
    <row r="1261" spans="3:53">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row>
    <row r="1262" spans="3:53">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row>
    <row r="1263" spans="3:5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row>
    <row r="1264" spans="3:53">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row>
    <row r="1265" spans="2:14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row>
    <row r="1266" spans="2:145">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row>
    <row r="1267" spans="2:145">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row>
    <row r="1268" spans="2:145">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row>
    <row r="1269" spans="2:145" s="307" customFormat="1">
      <c r="B1269" s="274"/>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s="274"/>
      <c r="BC1269" s="274"/>
      <c r="BD1269" s="274"/>
      <c r="BE1269" s="274"/>
      <c r="BF1269" s="274"/>
      <c r="BG1269" s="274"/>
      <c r="BH1269" s="274"/>
      <c r="BI1269" s="274"/>
      <c r="BJ1269" s="274"/>
      <c r="BK1269" s="274"/>
      <c r="BL1269" s="274"/>
      <c r="BM1269" s="274"/>
      <c r="BN1269" s="274"/>
      <c r="BO1269" s="274"/>
      <c r="BP1269" s="274"/>
      <c r="BQ1269" s="274"/>
      <c r="BR1269" s="274"/>
      <c r="BS1269" s="274"/>
      <c r="BT1269" s="274"/>
      <c r="BU1269" s="274"/>
      <c r="BV1269" s="274"/>
      <c r="BW1269" s="274"/>
      <c r="BX1269" s="274"/>
      <c r="BY1269" s="274"/>
      <c r="BZ1269" s="274"/>
      <c r="CA1269" s="274"/>
      <c r="CB1269" s="274"/>
      <c r="CC1269" s="274"/>
      <c r="CD1269" s="274"/>
      <c r="CE1269" s="274"/>
      <c r="CF1269" s="274"/>
      <c r="CG1269" s="274"/>
      <c r="CH1269" s="274"/>
      <c r="CI1269" s="274"/>
      <c r="CJ1269" s="274"/>
      <c r="CK1269" s="274"/>
      <c r="CL1269" s="274"/>
      <c r="CM1269" s="274"/>
      <c r="CN1269" s="274"/>
      <c r="CO1269" s="274"/>
      <c r="CP1269" s="274"/>
      <c r="CQ1269" s="274"/>
      <c r="CR1269" s="274"/>
      <c r="CS1269" s="274"/>
      <c r="CT1269" s="274"/>
      <c r="CU1269" s="274"/>
      <c r="CV1269" s="274"/>
      <c r="CW1269" s="274"/>
      <c r="CX1269" s="274"/>
      <c r="CY1269" s="274"/>
      <c r="CZ1269" s="274"/>
      <c r="DA1269" s="274"/>
      <c r="DB1269" s="274"/>
      <c r="DC1269" s="274"/>
      <c r="DD1269" s="274"/>
      <c r="DE1269" s="274"/>
      <c r="DF1269" s="274"/>
      <c r="DG1269" s="274"/>
      <c r="DH1269" s="274"/>
      <c r="DI1269" s="274"/>
      <c r="DJ1269" s="274"/>
      <c r="DK1269" s="274"/>
      <c r="DL1269" s="274"/>
      <c r="DM1269" s="274"/>
      <c r="DN1269" s="274"/>
      <c r="DO1269" s="274"/>
      <c r="DP1269" s="274"/>
      <c r="DQ1269" s="274"/>
      <c r="DR1269" s="274"/>
      <c r="DS1269" s="274"/>
      <c r="DT1269" s="274"/>
      <c r="DU1269" s="274"/>
      <c r="DV1269" s="274"/>
      <c r="DW1269" s="274"/>
      <c r="DX1269" s="274"/>
      <c r="DY1269" s="274"/>
      <c r="DZ1269" s="274"/>
      <c r="EA1269" s="274"/>
      <c r="EB1269" s="274"/>
      <c r="EC1269" s="274"/>
      <c r="ED1269" s="274"/>
      <c r="EE1269" s="274"/>
      <c r="EF1269" s="274"/>
      <c r="EG1269" s="274"/>
      <c r="EH1269" s="274"/>
      <c r="EI1269" s="274"/>
      <c r="EJ1269" s="274"/>
      <c r="EK1269" s="274"/>
      <c r="EL1269" s="274"/>
      <c r="EM1269" s="274"/>
      <c r="EN1269" s="274"/>
      <c r="EO1269" s="274"/>
    </row>
    <row r="1270" spans="2:145">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row>
    <row r="1271" spans="2:145">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row>
    <row r="1272" spans="2:145">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row>
    <row r="1273" spans="2:145">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row>
    <row r="1274" spans="2:145">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row>
    <row r="1275" spans="2:14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row>
    <row r="1276" spans="2:145">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row>
    <row r="1277" spans="2:145">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row>
    <row r="1278" spans="2:145">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row>
    <row r="1279" spans="2:145">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row>
    <row r="1280" spans="2:145">
      <c r="B1280" s="274" t="s">
        <v>2143</v>
      </c>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row>
    <row r="1281" spans="2:145">
      <c r="B1281" s="307"/>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s="307"/>
      <c r="BC1281" s="307"/>
      <c r="BD1281" s="307"/>
      <c r="BE1281" s="307"/>
      <c r="BF1281" s="307"/>
      <c r="BG1281" s="307"/>
      <c r="BH1281" s="307"/>
      <c r="BI1281" s="307"/>
      <c r="BJ1281" s="307"/>
      <c r="BK1281" s="307"/>
      <c r="BL1281" s="307"/>
      <c r="BM1281" s="307"/>
      <c r="BN1281" s="307"/>
      <c r="BO1281" s="307"/>
      <c r="BP1281" s="307"/>
      <c r="BQ1281" s="307"/>
      <c r="BR1281" s="307"/>
      <c r="BS1281" s="307"/>
      <c r="BT1281" s="307"/>
      <c r="BU1281" s="307"/>
      <c r="BV1281" s="307"/>
      <c r="BW1281" s="307"/>
      <c r="BX1281" s="307"/>
      <c r="BY1281" s="307"/>
      <c r="BZ1281" s="307"/>
      <c r="CA1281" s="307"/>
      <c r="CB1281" s="307"/>
      <c r="CC1281" s="307"/>
      <c r="CD1281" s="307"/>
      <c r="CE1281" s="307"/>
      <c r="CF1281" s="307"/>
      <c r="CG1281" s="307"/>
      <c r="CH1281" s="307"/>
      <c r="CI1281" s="307"/>
      <c r="CJ1281" s="307"/>
      <c r="CK1281" s="307"/>
      <c r="CL1281" s="307"/>
      <c r="CM1281" s="307"/>
      <c r="CN1281" s="307"/>
      <c r="CO1281" s="307"/>
      <c r="CP1281" s="307"/>
      <c r="CQ1281" s="307"/>
      <c r="CR1281" s="307"/>
      <c r="CS1281" s="307"/>
      <c r="CT1281" s="307"/>
      <c r="CU1281" s="307"/>
      <c r="CV1281" s="307"/>
      <c r="CW1281" s="307"/>
      <c r="CX1281" s="307"/>
      <c r="CY1281" s="307"/>
      <c r="CZ1281" s="307"/>
      <c r="DA1281" s="307"/>
      <c r="DB1281" s="307"/>
      <c r="DC1281" s="307"/>
      <c r="DD1281" s="307"/>
      <c r="DE1281" s="307"/>
      <c r="DF1281" s="307"/>
      <c r="DG1281" s="307"/>
      <c r="DH1281" s="307"/>
      <c r="DI1281" s="307"/>
      <c r="DJ1281" s="307"/>
      <c r="DK1281" s="307"/>
      <c r="DL1281" s="307"/>
      <c r="DM1281" s="307"/>
      <c r="DN1281" s="307"/>
      <c r="DO1281" s="307"/>
      <c r="DP1281" s="307"/>
      <c r="DQ1281" s="307"/>
      <c r="DR1281" s="307"/>
      <c r="DS1281" s="307"/>
      <c r="DT1281" s="307"/>
      <c r="DU1281" s="307"/>
      <c r="DV1281" s="307"/>
      <c r="DW1281" s="307"/>
      <c r="DX1281" s="307"/>
      <c r="DY1281" s="307"/>
      <c r="DZ1281" s="307"/>
      <c r="EA1281" s="307"/>
      <c r="EB1281" s="307"/>
      <c r="EC1281" s="307"/>
      <c r="ED1281" s="307"/>
      <c r="EE1281" s="307"/>
      <c r="EF1281" s="307"/>
      <c r="EG1281" s="307"/>
      <c r="EH1281" s="307"/>
      <c r="EI1281" s="307"/>
      <c r="EJ1281" s="307"/>
      <c r="EK1281" s="307"/>
      <c r="EL1281" s="307"/>
      <c r="EM1281" s="307"/>
      <c r="EN1281" s="307"/>
      <c r="EO1281" s="307"/>
    </row>
    <row r="1282" spans="2:145">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row>
    <row r="1283" spans="2:145">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row>
    <row r="1284" spans="2:145">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row>
    <row r="1285" spans="2:14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row>
    <row r="1286" spans="2:145">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row>
    <row r="1287" spans="2:145">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row>
    <row r="1288" spans="2:145">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row>
    <row r="1289" spans="2:145">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row>
    <row r="1290" spans="2:145">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row>
    <row r="1291" spans="2:145">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row>
    <row r="1292" spans="2:145">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row>
    <row r="1293" spans="2:145">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row>
    <row r="1294" spans="2:145">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row>
    <row r="1295" spans="2:14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row>
    <row r="1296" spans="2:145">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row>
    <row r="1297" spans="3:53">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row>
    <row r="1298" spans="3:53">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row>
    <row r="1299" spans="3:53">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row>
    <row r="1300" spans="3:53">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row>
    <row r="1301" spans="3:53">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row>
    <row r="1302" spans="3:53">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row>
    <row r="1303" spans="3:5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row>
    <row r="1304" spans="3:53">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row>
    <row r="1305" spans="3:53">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row>
    <row r="1306" spans="3:53">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row>
    <row r="1307" spans="3:53">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row>
    <row r="1308" spans="3:53">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row>
    <row r="1309" spans="3:53">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row>
    <row r="1310" spans="3:53">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row>
    <row r="1311" spans="3:53">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row>
    <row r="1312" spans="3:53">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row>
    <row r="1313" spans="2:5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row>
    <row r="1314" spans="2:53">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row>
    <row r="1315" spans="2:53">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row>
    <row r="1316" spans="2:53">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row>
    <row r="1317" spans="2:53">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row>
    <row r="1318" spans="2:53">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row>
    <row r="1319" spans="2:53">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row>
    <row r="1320" spans="2:53">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row>
    <row r="1321" spans="2:53">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row>
    <row r="1322" spans="2:53">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row>
    <row r="1323" spans="2:5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row>
    <row r="1324" spans="2:53">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row>
    <row r="1325" spans="2:53">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row>
    <row r="1326" spans="2:53">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row>
    <row r="1327" spans="2:53">
      <c r="B1327" s="274" t="s">
        <v>2143</v>
      </c>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row>
    <row r="1328" spans="2:53">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row>
    <row r="1329" spans="3:53">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row>
    <row r="1330" spans="3:53">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row>
    <row r="1331" spans="3:53">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row>
    <row r="1332" spans="3:53">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row>
    <row r="1333" spans="3:5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row>
    <row r="1334" spans="3:53">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row>
    <row r="1335" spans="3:53">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row>
    <row r="1336" spans="3:53">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row>
    <row r="1337" spans="3:53">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row>
    <row r="1338" spans="3:53">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row>
    <row r="1339" spans="3:53">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row>
    <row r="1340" spans="3:53">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row>
    <row r="1341" spans="3:53">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row>
    <row r="1342" spans="3:53">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row>
    <row r="1343" spans="3:5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row>
    <row r="1344" spans="3:53">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row>
    <row r="1345" spans="2:53">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row>
    <row r="1346" spans="2:53">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row>
    <row r="1347" spans="2:53">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row>
    <row r="1348" spans="2:53">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row>
    <row r="1349" spans="2:53">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row>
    <row r="1350" spans="2:53">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row>
    <row r="1351" spans="2:53">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row>
    <row r="1352" spans="2:53">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row>
    <row r="1353" spans="2: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row>
    <row r="1354" spans="2:53">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row>
    <row r="1355" spans="2:53">
      <c r="B1355" s="274" t="s">
        <v>2143</v>
      </c>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row>
    <row r="1356" spans="2:53">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row>
    <row r="1357" spans="2:53">
      <c r="B1357" s="274" t="s">
        <v>2119</v>
      </c>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row>
    <row r="1358" spans="2:53">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row>
    <row r="1359" spans="2:53">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row>
    <row r="1360" spans="2:53">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row>
    <row r="1361" spans="2:53">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row>
    <row r="1362" spans="2:53">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row>
    <row r="1363" spans="2:5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row>
    <row r="1364" spans="2:53">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row>
    <row r="1365" spans="2:53">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row>
    <row r="1366" spans="2:53">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row>
    <row r="1367" spans="2:53">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row>
    <row r="1368" spans="2:53">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row>
    <row r="1369" spans="2:53">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row>
    <row r="1370" spans="2:53">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row>
    <row r="1371" spans="2:53">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row>
    <row r="1372" spans="2:53">
      <c r="B1372" s="274" t="s">
        <v>2143</v>
      </c>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row>
    <row r="1373" spans="2:5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row>
    <row r="1374" spans="2:53">
      <c r="B1374" s="274" t="s">
        <v>2119</v>
      </c>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row>
    <row r="1375" spans="2:53">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row>
    <row r="1376" spans="2:53">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row>
    <row r="1377" spans="2:53">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row>
    <row r="1378" spans="2:53">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row>
    <row r="1379" spans="2:53">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row>
    <row r="1380" spans="2:53">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row>
    <row r="1381" spans="2:53">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row>
    <row r="1382" spans="2:53">
      <c r="B1382" s="274" t="s">
        <v>2143</v>
      </c>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row>
    <row r="1383" spans="2:5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row>
    <row r="1384" spans="2:53">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row>
    <row r="1385" spans="2:53">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row>
    <row r="1386" spans="2:53">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row>
    <row r="1387" spans="2:53">
      <c r="B1387" s="274" t="s">
        <v>2147</v>
      </c>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row>
    <row r="1388" spans="2:53">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row>
    <row r="1389" spans="2:53">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row>
    <row r="1390" spans="2:53">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row>
    <row r="1391" spans="2:53">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row>
    <row r="1392" spans="2:53">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row>
    <row r="1393" spans="2:5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row>
    <row r="1394" spans="2:53">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row>
    <row r="1395" spans="2:53">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row>
    <row r="1396" spans="2:53">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row>
    <row r="1397" spans="2:53">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row>
    <row r="1398" spans="2:53">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row>
    <row r="1399" spans="2:53">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row>
    <row r="1400" spans="2:53">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row>
    <row r="1401" spans="2:53">
      <c r="B1401" s="274" t="s">
        <v>2143</v>
      </c>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row>
    <row r="1402" spans="2:53">
      <c r="B1402" s="274" t="s">
        <v>2146</v>
      </c>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row>
    <row r="1403" spans="2:5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row>
    <row r="1404" spans="2:53">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row>
    <row r="1405" spans="2:53">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row>
    <row r="1406" spans="2:53">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row>
    <row r="1407" spans="2:53">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row>
    <row r="1408" spans="2:53">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row>
    <row r="1409" spans="2:53">
      <c r="B1409" s="274" t="s">
        <v>2143</v>
      </c>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row>
    <row r="1410" spans="2:53">
      <c r="B1410" s="274" t="s">
        <v>2145</v>
      </c>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row>
    <row r="1411" spans="2:53">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row>
    <row r="1412" spans="2:53">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row>
    <row r="1413" spans="2:5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row>
    <row r="1414" spans="2:53">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row>
    <row r="1415" spans="2:53">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row>
    <row r="1416" spans="2:53">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row>
    <row r="1417" spans="2:53">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row>
    <row r="1418" spans="2:53">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row>
    <row r="1419" spans="2:53">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row>
    <row r="1420" spans="2:53">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row>
    <row r="1421" spans="2:53">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row>
    <row r="1422" spans="2:53">
      <c r="B1422" s="274" t="s">
        <v>2143</v>
      </c>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row>
    <row r="1423" spans="2:53">
      <c r="B1423" s="274" t="s">
        <v>2144</v>
      </c>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row>
    <row r="1424" spans="2:53">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row>
    <row r="1425" spans="2:53">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row>
    <row r="1426" spans="2:53">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row>
    <row r="1427" spans="2:53">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row>
    <row r="1428" spans="2:53">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row>
    <row r="1429" spans="2:53">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row>
    <row r="1430" spans="2:53">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row>
    <row r="1431" spans="2:53">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row>
    <row r="1432" spans="2:53">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row>
    <row r="1433" spans="2:5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row>
    <row r="1434" spans="2:53">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row>
    <row r="1435" spans="2:53">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row>
    <row r="1436" spans="2:53">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row>
    <row r="1437" spans="2:53">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row>
    <row r="1438" spans="2:53">
      <c r="B1438" s="274" t="s">
        <v>2143</v>
      </c>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row>
    <row r="1439" spans="2:53">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row>
    <row r="1440" spans="2:53">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row>
    <row r="1441" spans="2:53">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row>
    <row r="1442" spans="2:53">
      <c r="B1442" s="274" t="s">
        <v>2143</v>
      </c>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row>
    <row r="1443" spans="2:5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row>
    <row r="1444" spans="2:53">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row>
    <row r="1445" spans="2:53">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row>
    <row r="1446" spans="2:53">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row>
    <row r="1447" spans="2:53">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row>
    <row r="1448" spans="2:53">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row>
    <row r="1449" spans="2:53">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row>
    <row r="1450" spans="2:53">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row>
    <row r="1451" spans="2:53">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row>
    <row r="1452" spans="2:53">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row>
    <row r="1453" spans="2:53">
      <c r="B1453" s="274" t="s">
        <v>2143</v>
      </c>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row>
    <row r="1454" spans="2:53">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row>
    <row r="1455" spans="2:53">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row>
    <row r="1456" spans="2:53">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row>
    <row r="1457" spans="2:53">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row>
    <row r="1458" spans="2:53">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row>
    <row r="1459" spans="2:53">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row>
    <row r="1460" spans="2:53">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row>
    <row r="1461" spans="2:53">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row>
    <row r="1462" spans="2:53">
      <c r="B1462" s="274" t="s">
        <v>2119</v>
      </c>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row>
    <row r="1463" spans="2:5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row>
    <row r="1464" spans="2:53">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row>
    <row r="1465" spans="2:53">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row>
    <row r="1466" spans="2:53">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row>
    <row r="1467" spans="2:53">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row>
    <row r="1468" spans="2:53">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row>
    <row r="1469" spans="2:53">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row>
    <row r="1470" spans="2:53">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row>
    <row r="1471" spans="2:53">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row>
    <row r="1472" spans="2:53">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row>
    <row r="1473" spans="3:5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row>
    <row r="1474" spans="3:53">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row>
    <row r="1475" spans="3:53">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row>
    <row r="1476" spans="3:53">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row>
    <row r="1477" spans="3:53">
      <c r="C1477"/>
      <c r="D1477"/>
      <c r="E1477"/>
      <c r="F1477"/>
      <c r="G1477"/>
      <c r="H1477"/>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row>
    <row r="1478" spans="3:53">
      <c r="C1478"/>
      <c r="D1478"/>
      <c r="E1478"/>
      <c r="F1478"/>
      <c r="G1478"/>
      <c r="H1478"/>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row>
    <row r="1479" spans="3:53">
      <c r="C1479"/>
      <c r="D1479"/>
      <c r="E1479"/>
      <c r="F1479"/>
      <c r="G1479"/>
      <c r="H1479"/>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row>
    <row r="1480" spans="3:53">
      <c r="C1480"/>
      <c r="D1480"/>
      <c r="E1480"/>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row>
    <row r="1481" spans="3:53">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row>
    <row r="1482" spans="3:53">
      <c r="C1482"/>
      <c r="D1482"/>
      <c r="E1482"/>
      <c r="F1482"/>
      <c r="G1482"/>
      <c r="H1482"/>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row>
    <row r="1483" spans="3:53">
      <c r="C1483"/>
      <c r="D1483"/>
      <c r="E1483"/>
      <c r="F1483"/>
      <c r="G1483"/>
      <c r="H1483"/>
      <c r="I1483"/>
      <c r="J1483"/>
      <c r="K1483"/>
      <c r="L1483"/>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row>
    <row r="1484" spans="3:53">
      <c r="C1484"/>
      <c r="D1484"/>
      <c r="E1484"/>
      <c r="F1484"/>
      <c r="G1484"/>
      <c r="H1484"/>
      <c r="I1484"/>
      <c r="J1484"/>
      <c r="K1484"/>
      <c r="L148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row>
    <row r="1485" spans="3:53">
      <c r="C1485"/>
      <c r="D1485"/>
      <c r="E1485"/>
      <c r="F1485"/>
      <c r="G1485"/>
      <c r="H1485"/>
      <c r="I1485"/>
      <c r="J1485"/>
      <c r="K1485"/>
      <c r="L148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row>
    <row r="1486" spans="3:53">
      <c r="C1486"/>
      <c r="D1486"/>
      <c r="E1486"/>
      <c r="F1486"/>
      <c r="G1486"/>
      <c r="H1486"/>
      <c r="I1486"/>
      <c r="J1486"/>
      <c r="K1486"/>
      <c r="L1486"/>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row>
    <row r="1487" spans="3:53">
      <c r="C1487"/>
      <c r="D1487"/>
      <c r="E1487"/>
      <c r="F1487"/>
      <c r="G1487"/>
      <c r="H1487"/>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row>
    <row r="1488" spans="3:53">
      <c r="C1488"/>
      <c r="D1488"/>
      <c r="E1488"/>
      <c r="F1488"/>
      <c r="G1488"/>
      <c r="H1488"/>
      <c r="I1488"/>
      <c r="J1488"/>
      <c r="K1488"/>
      <c r="L1488"/>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row>
    <row r="1489" spans="3:53">
      <c r="C1489"/>
      <c r="D1489"/>
      <c r="E1489"/>
      <c r="F1489"/>
      <c r="G1489"/>
      <c r="H1489"/>
      <c r="I1489"/>
      <c r="J1489"/>
      <c r="K1489"/>
      <c r="L1489"/>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row>
    <row r="1490" spans="3:53">
      <c r="C1490"/>
      <c r="D1490"/>
      <c r="E1490"/>
      <c r="F1490"/>
      <c r="G1490"/>
      <c r="H1490"/>
      <c r="I1490"/>
      <c r="J1490"/>
      <c r="K1490"/>
      <c r="L1490"/>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row>
    <row r="1491" spans="3:53">
      <c r="C1491"/>
      <c r="D1491"/>
      <c r="E149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row>
    <row r="1492" spans="3:53">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row>
    <row r="1493" spans="3:53">
      <c r="C1493"/>
      <c r="D1493"/>
      <c r="E1493"/>
      <c r="F1493"/>
      <c r="G1493"/>
      <c r="H1493"/>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row>
    <row r="1494" spans="3:53">
      <c r="C1494"/>
      <c r="D1494"/>
      <c r="E1494"/>
      <c r="F1494"/>
      <c r="G1494"/>
      <c r="H1494"/>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row>
    <row r="1495" spans="3:53">
      <c r="C1495"/>
      <c r="D1495"/>
      <c r="E1495"/>
      <c r="F1495"/>
      <c r="G1495"/>
      <c r="H1495"/>
      <c r="I1495"/>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row>
    <row r="1496" spans="3:53">
      <c r="C1496"/>
      <c r="D1496"/>
      <c r="E1496"/>
      <c r="F1496"/>
      <c r="G1496"/>
      <c r="H1496"/>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row>
    <row r="1497" spans="3:53">
      <c r="C1497"/>
      <c r="D1497"/>
      <c r="E1497"/>
      <c r="F1497"/>
      <c r="G1497"/>
      <c r="H1497"/>
      <c r="I1497"/>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row>
    <row r="1498" spans="3:53">
      <c r="C1498"/>
      <c r="D1498"/>
      <c r="E1498"/>
      <c r="F1498"/>
      <c r="G1498"/>
      <c r="H1498"/>
      <c r="I149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row>
    <row r="1499" spans="3:53">
      <c r="C1499"/>
      <c r="D1499"/>
      <c r="E1499"/>
      <c r="F1499"/>
      <c r="G1499"/>
      <c r="H1499"/>
      <c r="I1499"/>
      <c r="J1499"/>
      <c r="K1499"/>
      <c r="L1499"/>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row>
    <row r="1500" spans="3:53">
      <c r="C1500"/>
      <c r="D1500"/>
      <c r="E1500"/>
      <c r="F1500"/>
      <c r="G1500"/>
      <c r="H1500"/>
      <c r="I1500"/>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row>
    <row r="1501" spans="3:53">
      <c r="C1501"/>
      <c r="D1501"/>
      <c r="E1501"/>
      <c r="F1501"/>
      <c r="G1501"/>
      <c r="H1501"/>
      <c r="I1501"/>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row>
    <row r="1502" spans="3:53">
      <c r="C1502"/>
      <c r="D1502"/>
      <c r="E1502"/>
      <c r="F1502"/>
      <c r="G1502"/>
      <c r="H1502"/>
      <c r="I1502"/>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row>
    <row r="1503" spans="3:53">
      <c r="C1503"/>
      <c r="D1503"/>
      <c r="E1503"/>
      <c r="F1503"/>
      <c r="G1503"/>
      <c r="H1503"/>
      <c r="I1503"/>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row>
    <row r="1504" spans="3:53">
      <c r="C1504"/>
      <c r="D1504"/>
      <c r="E1504"/>
      <c r="F1504"/>
      <c r="G1504"/>
      <c r="H1504"/>
      <c r="I1504"/>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row>
    <row r="1505" spans="3:53">
      <c r="C1505"/>
      <c r="D1505"/>
      <c r="E1505"/>
      <c r="F1505"/>
      <c r="G1505"/>
      <c r="H1505"/>
      <c r="I1505"/>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row>
    <row r="1506" spans="3:53">
      <c r="C1506"/>
      <c r="D1506"/>
      <c r="E1506"/>
      <c r="F1506"/>
      <c r="G1506"/>
      <c r="H1506"/>
      <c r="I1506"/>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row>
    <row r="1507" spans="3:53">
      <c r="C1507"/>
      <c r="D1507"/>
      <c r="E1507"/>
      <c r="F1507"/>
      <c r="G1507"/>
      <c r="H1507"/>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row>
    <row r="1508" spans="3:53">
      <c r="C1508"/>
      <c r="D1508"/>
      <c r="E1508"/>
      <c r="F1508"/>
      <c r="G1508"/>
      <c r="H1508"/>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row>
    <row r="1509" spans="3:53">
      <c r="C1509"/>
      <c r="D1509"/>
      <c r="E1509"/>
      <c r="F1509"/>
      <c r="G1509"/>
      <c r="H1509"/>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row>
    <row r="1510" spans="3:53">
      <c r="C1510"/>
      <c r="D1510"/>
      <c r="E1510"/>
      <c r="F1510"/>
      <c r="G1510"/>
      <c r="H1510"/>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row>
    <row r="1511" spans="3:53">
      <c r="C1511"/>
      <c r="D1511"/>
      <c r="E1511"/>
      <c r="F1511"/>
      <c r="G1511"/>
      <c r="H1511"/>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row>
    <row r="1512" spans="3:53">
      <c r="C1512"/>
      <c r="D1512"/>
      <c r="E1512"/>
      <c r="F1512"/>
      <c r="G1512"/>
      <c r="H1512"/>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row>
    <row r="1513" spans="3:53">
      <c r="C1513"/>
      <c r="D1513"/>
      <c r="E1513"/>
      <c r="F1513"/>
      <c r="G1513"/>
      <c r="H1513"/>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row>
    <row r="1514" spans="3:53">
      <c r="C1514"/>
      <c r="D1514"/>
      <c r="E1514"/>
      <c r="F1514"/>
      <c r="G1514"/>
      <c r="H1514"/>
      <c r="I1514"/>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row>
    <row r="1515" spans="3:53">
      <c r="C1515"/>
      <c r="D1515"/>
      <c r="E1515"/>
      <c r="F1515"/>
      <c r="G1515"/>
      <c r="H1515"/>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row>
    <row r="1516" spans="3:53">
      <c r="C1516"/>
      <c r="D1516"/>
      <c r="E1516"/>
      <c r="F1516"/>
      <c r="G1516"/>
      <c r="H1516"/>
      <c r="I1516"/>
      <c r="J1516"/>
      <c r="K1516"/>
      <c r="L1516"/>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row>
    <row r="1517" spans="3:53">
      <c r="C1517"/>
      <c r="D1517"/>
      <c r="E1517"/>
      <c r="F1517"/>
      <c r="G1517"/>
      <c r="H1517"/>
      <c r="I1517"/>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row>
    <row r="1518" spans="3:53">
      <c r="C1518"/>
      <c r="D1518"/>
      <c r="E1518"/>
      <c r="F1518"/>
      <c r="G1518"/>
      <c r="H1518"/>
      <c r="I1518"/>
      <c r="J1518"/>
      <c r="K1518"/>
      <c r="L1518"/>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row>
    <row r="1519" spans="3:53">
      <c r="C1519"/>
      <c r="D1519"/>
      <c r="E1519"/>
      <c r="F1519"/>
      <c r="G1519"/>
      <c r="H1519"/>
      <c r="I1519"/>
      <c r="J1519"/>
      <c r="K1519"/>
      <c r="L1519"/>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row>
    <row r="1520" spans="3:53">
      <c r="C1520"/>
      <c r="D1520"/>
      <c r="E1520"/>
      <c r="F1520"/>
      <c r="G1520"/>
      <c r="H1520"/>
      <c r="I1520"/>
      <c r="J1520"/>
      <c r="K1520"/>
      <c r="L1520"/>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row>
    <row r="1521" spans="3:53">
      <c r="C1521"/>
      <c r="D1521"/>
      <c r="E1521"/>
      <c r="F1521"/>
      <c r="G1521"/>
      <c r="H1521"/>
      <c r="I1521"/>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row>
    <row r="1522" spans="3:53">
      <c r="C1522"/>
      <c r="D1522"/>
      <c r="E1522"/>
      <c r="F1522"/>
      <c r="G1522"/>
      <c r="H1522"/>
      <c r="I1522"/>
      <c r="J1522"/>
      <c r="K1522"/>
      <c r="L1522"/>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row>
    <row r="1523" spans="3:53">
      <c r="C1523"/>
      <c r="D1523"/>
      <c r="E1523"/>
      <c r="F1523"/>
      <c r="G1523"/>
      <c r="H1523"/>
      <c r="I1523"/>
      <c r="J1523"/>
      <c r="K1523"/>
      <c r="L1523"/>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row>
    <row r="1524" spans="3:53">
      <c r="C1524"/>
      <c r="D1524"/>
      <c r="E1524"/>
      <c r="F1524"/>
      <c r="G1524"/>
      <c r="H1524"/>
      <c r="I1524"/>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row>
    <row r="1525" spans="3:53">
      <c r="C1525"/>
      <c r="D1525"/>
      <c r="E1525"/>
      <c r="F1525"/>
      <c r="G1525"/>
      <c r="H1525"/>
      <c r="I1525"/>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row>
    <row r="1526" spans="3:53">
      <c r="C1526"/>
      <c r="D1526"/>
      <c r="E1526"/>
      <c r="F1526"/>
      <c r="G1526"/>
      <c r="H1526"/>
      <c r="I1526"/>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row>
    <row r="1527" spans="3:53">
      <c r="C1527"/>
      <c r="D1527"/>
      <c r="E1527"/>
      <c r="F1527"/>
      <c r="G1527"/>
      <c r="H1527"/>
      <c r="I1527"/>
      <c r="J1527"/>
      <c r="K1527"/>
      <c r="L1527"/>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row>
    <row r="1528" spans="3:53">
      <c r="C1528"/>
      <c r="D1528"/>
      <c r="E1528"/>
      <c r="F1528"/>
      <c r="G1528"/>
      <c r="H1528"/>
      <c r="I1528"/>
      <c r="J1528"/>
      <c r="K1528"/>
      <c r="L1528"/>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row>
    <row r="1529" spans="3:53">
      <c r="C1529"/>
      <c r="D1529"/>
      <c r="E1529"/>
      <c r="F1529"/>
      <c r="G1529"/>
      <c r="H1529"/>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row>
    <row r="1530" spans="3:53">
      <c r="C1530"/>
      <c r="D1530"/>
      <c r="E1530"/>
      <c r="F1530"/>
      <c r="G1530"/>
      <c r="H1530"/>
      <c r="I1530"/>
      <c r="J1530"/>
      <c r="K1530"/>
      <c r="L1530"/>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row>
    <row r="1531" spans="3:53">
      <c r="C1531"/>
      <c r="D1531"/>
      <c r="E1531"/>
      <c r="F1531"/>
      <c r="G1531"/>
      <c r="H1531"/>
      <c r="I1531"/>
      <c r="J1531"/>
      <c r="K1531"/>
      <c r="L1531"/>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row>
    <row r="1532" spans="3:53">
      <c r="C1532"/>
      <c r="D1532"/>
      <c r="E1532"/>
      <c r="F1532"/>
      <c r="G1532"/>
      <c r="H1532"/>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row>
    <row r="1533" spans="3:53">
      <c r="C1533"/>
      <c r="D1533"/>
      <c r="E1533"/>
      <c r="F1533"/>
      <c r="G1533"/>
      <c r="H1533"/>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row>
    <row r="1534" spans="3:53">
      <c r="C1534"/>
      <c r="D1534"/>
      <c r="E1534"/>
      <c r="F1534"/>
      <c r="G1534"/>
      <c r="H1534"/>
      <c r="I1534"/>
      <c r="J1534"/>
      <c r="K1534"/>
      <c r="L153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row>
    <row r="1535" spans="3:53">
      <c r="C1535"/>
      <c r="D1535"/>
      <c r="E1535"/>
      <c r="F1535"/>
      <c r="G1535"/>
      <c r="H1535"/>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row>
    <row r="1536" spans="3:53">
      <c r="C1536"/>
      <c r="D1536"/>
      <c r="E1536"/>
      <c r="F1536"/>
      <c r="G1536"/>
      <c r="H1536"/>
      <c r="I1536"/>
      <c r="J1536"/>
      <c r="K1536"/>
      <c r="L1536"/>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row>
    <row r="1537" spans="3:53">
      <c r="C1537"/>
      <c r="D1537"/>
      <c r="E1537"/>
      <c r="F1537"/>
      <c r="G1537"/>
      <c r="H1537"/>
      <c r="I1537"/>
      <c r="J1537"/>
      <c r="K1537"/>
      <c r="L1537"/>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row>
    <row r="1538" spans="3:53">
      <c r="C1538"/>
      <c r="D1538"/>
      <c r="E1538"/>
      <c r="F1538"/>
      <c r="G1538"/>
      <c r="H1538"/>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row>
    <row r="1539" spans="3:53">
      <c r="C1539"/>
      <c r="D1539"/>
      <c r="E1539"/>
      <c r="F1539"/>
      <c r="G1539"/>
      <c r="H1539"/>
      <c r="I1539"/>
      <c r="J1539"/>
      <c r="K1539"/>
      <c r="L1539"/>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row>
    <row r="1540" spans="3:53">
      <c r="C1540"/>
      <c r="D1540"/>
      <c r="E1540"/>
      <c r="F1540"/>
      <c r="G1540"/>
      <c r="H1540"/>
      <c r="I1540"/>
      <c r="J1540"/>
      <c r="K1540"/>
      <c r="L1540"/>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row>
    <row r="1541" spans="3:53">
      <c r="C1541"/>
      <c r="D1541"/>
      <c r="E1541"/>
      <c r="F1541"/>
      <c r="G1541"/>
      <c r="H1541"/>
      <c r="I1541"/>
      <c r="J1541"/>
      <c r="K1541"/>
      <c r="L1541"/>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row>
    <row r="1542" spans="3:53">
      <c r="C1542"/>
      <c r="D1542"/>
      <c r="E1542"/>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row>
    <row r="1543" spans="3:53">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row>
    <row r="1544" spans="3:53">
      <c r="C1544"/>
      <c r="D1544"/>
      <c r="E1544"/>
      <c r="F1544"/>
      <c r="G1544"/>
      <c r="H1544"/>
      <c r="I1544"/>
      <c r="J1544"/>
      <c r="K1544"/>
      <c r="L154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row>
    <row r="1545" spans="3:53">
      <c r="C1545"/>
      <c r="D1545"/>
      <c r="E1545"/>
      <c r="F1545"/>
      <c r="G1545"/>
      <c r="H1545"/>
      <c r="I1545"/>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row>
    <row r="1546" spans="3:53">
      <c r="C1546"/>
      <c r="D1546"/>
      <c r="E1546"/>
      <c r="F1546"/>
      <c r="G1546"/>
      <c r="H1546"/>
      <c r="I1546"/>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row>
    <row r="1547" spans="3:53">
      <c r="C1547"/>
      <c r="D1547"/>
      <c r="E1547"/>
      <c r="F1547"/>
      <c r="G1547"/>
      <c r="H1547"/>
      <c r="I1547"/>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row>
    <row r="1548" spans="3:53">
      <c r="C1548"/>
      <c r="D1548"/>
      <c r="E1548"/>
      <c r="F1548"/>
      <c r="G1548"/>
      <c r="H1548"/>
      <c r="I1548"/>
      <c r="J1548"/>
      <c r="K1548"/>
      <c r="L1548"/>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row>
    <row r="1549" spans="3:53">
      <c r="C1549"/>
      <c r="D1549"/>
      <c r="E1549"/>
      <c r="F1549"/>
      <c r="G1549"/>
      <c r="H1549"/>
      <c r="I1549"/>
      <c r="J1549"/>
      <c r="K1549"/>
      <c r="L1549"/>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row>
    <row r="1550" spans="3:53">
      <c r="C1550"/>
      <c r="D1550"/>
      <c r="E1550"/>
      <c r="F1550"/>
      <c r="G1550"/>
      <c r="H1550"/>
      <c r="I1550"/>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row>
    <row r="1551" spans="3:53">
      <c r="C1551"/>
      <c r="D1551"/>
      <c r="E1551"/>
      <c r="F1551"/>
      <c r="G1551"/>
      <c r="H1551"/>
      <c r="I1551"/>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row>
    <row r="1552" spans="3:53">
      <c r="C1552"/>
      <c r="D1552"/>
      <c r="E1552"/>
      <c r="F1552"/>
      <c r="G1552"/>
      <c r="H1552"/>
      <c r="I1552"/>
      <c r="J1552"/>
      <c r="K1552"/>
      <c r="L1552"/>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row>
    <row r="1553" spans="2:53">
      <c r="C1553"/>
      <c r="D1553"/>
      <c r="E1553"/>
      <c r="F1553"/>
      <c r="G1553"/>
      <c r="H1553"/>
      <c r="I1553"/>
      <c r="J1553"/>
      <c r="K1553"/>
      <c r="L1553"/>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row>
    <row r="1554" spans="2:53">
      <c r="C1554"/>
      <c r="D1554"/>
      <c r="E1554"/>
      <c r="F1554"/>
      <c r="G1554"/>
      <c r="H1554"/>
      <c r="I1554"/>
      <c r="J1554"/>
      <c r="K1554"/>
      <c r="L155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row>
    <row r="1555" spans="2:53">
      <c r="C1555"/>
      <c r="D1555"/>
      <c r="E1555"/>
      <c r="F1555"/>
      <c r="G1555"/>
      <c r="H1555"/>
      <c r="I1555"/>
      <c r="J1555"/>
      <c r="K1555"/>
      <c r="L155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row>
    <row r="1556" spans="2:53">
      <c r="C1556"/>
      <c r="D1556"/>
      <c r="E1556"/>
      <c r="F1556"/>
      <c r="G1556"/>
      <c r="H1556"/>
      <c r="I1556"/>
      <c r="J1556"/>
      <c r="K1556"/>
      <c r="L1556"/>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row>
    <row r="1557" spans="2:53">
      <c r="C1557"/>
      <c r="D1557"/>
      <c r="E1557"/>
      <c r="F1557"/>
      <c r="G1557"/>
      <c r="H1557"/>
      <c r="I1557"/>
      <c r="J1557"/>
      <c r="K1557"/>
      <c r="L1557"/>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row>
    <row r="1558" spans="2:53">
      <c r="C1558"/>
      <c r="D1558"/>
      <c r="E1558"/>
      <c r="F1558"/>
      <c r="G1558"/>
      <c r="H1558"/>
      <c r="I1558"/>
      <c r="J1558"/>
      <c r="K1558"/>
      <c r="L1558"/>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row>
    <row r="1559" spans="2:53" ht="15" customHeight="1">
      <c r="B1559" s="274" t="s">
        <v>2137</v>
      </c>
      <c r="C1559"/>
      <c r="D1559"/>
      <c r="E1559"/>
      <c r="F1559"/>
      <c r="G1559"/>
      <c r="H1559"/>
      <c r="I1559"/>
      <c r="J1559"/>
      <c r="K1559"/>
      <c r="L1559"/>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row>
    <row r="1560" spans="2:53">
      <c r="B1560" s="306" t="s">
        <v>2136</v>
      </c>
      <c r="C1560"/>
      <c r="D1560"/>
      <c r="E1560"/>
      <c r="F1560"/>
      <c r="G1560"/>
      <c r="H1560"/>
      <c r="I1560"/>
      <c r="J1560"/>
      <c r="K1560"/>
      <c r="L1560"/>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row>
    <row r="1561" spans="2:53">
      <c r="B1561" s="306" t="s">
        <v>2135</v>
      </c>
      <c r="C1561"/>
      <c r="D1561"/>
      <c r="E1561"/>
      <c r="F1561"/>
      <c r="G1561"/>
      <c r="H1561"/>
      <c r="I1561"/>
      <c r="J1561"/>
      <c r="K1561"/>
      <c r="L1561"/>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row>
    <row r="1562" spans="2:53">
      <c r="B1562" s="274" t="s">
        <v>2134</v>
      </c>
      <c r="C1562"/>
      <c r="D1562"/>
      <c r="E1562"/>
      <c r="F1562"/>
      <c r="G1562"/>
      <c r="H1562"/>
      <c r="I1562"/>
      <c r="J1562"/>
      <c r="K1562"/>
      <c r="L1562"/>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row>
    <row r="1563" spans="2:53">
      <c r="C1563"/>
      <c r="D1563"/>
      <c r="E1563"/>
      <c r="F1563"/>
      <c r="G1563"/>
      <c r="H1563"/>
      <c r="I1563"/>
      <c r="J1563"/>
      <c r="K1563"/>
      <c r="L1563"/>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row>
    <row r="1564" spans="2:53">
      <c r="C1564"/>
      <c r="D1564"/>
      <c r="E1564"/>
      <c r="F1564"/>
      <c r="G1564"/>
      <c r="H1564"/>
      <c r="I1564"/>
      <c r="J1564"/>
      <c r="K1564"/>
      <c r="L156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row>
    <row r="1565" spans="2:53">
      <c r="C1565"/>
      <c r="D1565"/>
      <c r="E1565"/>
      <c r="F1565"/>
      <c r="G1565"/>
      <c r="H1565"/>
      <c r="I1565"/>
      <c r="J1565"/>
      <c r="K1565"/>
      <c r="L156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row>
  </sheetData>
  <autoFilter ref="D6:AS19" xr:uid="{00000000-0009-0000-0000-00000E000000}"/>
  <phoneticPr fontId="81" type="noConversion"/>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E758-573D-6342-B00C-7DD97F7784F2}">
  <sheetPr codeName="Sheet24">
    <tabColor theme="6" tint="0.39997558519241921"/>
  </sheetPr>
  <dimension ref="A1:BC1279"/>
  <sheetViews>
    <sheetView zoomScale="118" zoomScaleNormal="80" workbookViewId="0">
      <pane xSplit="1" ySplit="17" topLeftCell="BA964" activePane="bottomRight" state="frozen"/>
      <selection pane="topRight" activeCell="B1" sqref="B1"/>
      <selection pane="bottomLeft" activeCell="A18" sqref="A18"/>
      <selection pane="bottomRight" activeCell="A970" sqref="A970"/>
    </sheetView>
  </sheetViews>
  <sheetFormatPr baseColWidth="10" defaultColWidth="32.796875" defaultRowHeight="15"/>
  <cols>
    <col min="1" max="1" width="67.59765625" style="274" customWidth="1"/>
    <col min="2" max="2" width="14.59765625" style="274" customWidth="1"/>
    <col min="3" max="3" width="23.19921875" style="274" customWidth="1"/>
    <col min="4" max="4" width="21.3984375" style="274" customWidth="1"/>
    <col min="5" max="5" width="26.3984375" style="274" customWidth="1"/>
    <col min="6" max="6" width="26.3984375" style="275" customWidth="1"/>
    <col min="7" max="13" width="26.3984375" style="274" customWidth="1"/>
    <col min="14" max="16384" width="32.796875" style="274"/>
  </cols>
  <sheetData>
    <row r="1" spans="1:55" s="300" customFormat="1" ht="11">
      <c r="A1" s="305" t="s">
        <v>2133</v>
      </c>
      <c r="F1" s="301"/>
    </row>
    <row r="2" spans="1:55" s="300" customFormat="1" ht="11">
      <c r="A2" s="304" t="s">
        <v>2132</v>
      </c>
      <c r="F2" s="301"/>
    </row>
    <row r="3" spans="1:55" s="300" customFormat="1" ht="11">
      <c r="A3" s="300" t="s">
        <v>2131</v>
      </c>
      <c r="F3" s="301"/>
    </row>
    <row r="4" spans="1:55" s="300" customFormat="1">
      <c r="A4" s="300" t="s">
        <v>2130</v>
      </c>
      <c r="F4" s="274"/>
    </row>
    <row r="5" spans="1:55" s="300" customFormat="1">
      <c r="A5" s="300" t="s">
        <v>2129</v>
      </c>
      <c r="F5" s="274"/>
    </row>
    <row r="6" spans="1:55" s="300" customFormat="1">
      <c r="A6" s="300" t="s">
        <v>2128</v>
      </c>
      <c r="B6" s="303"/>
      <c r="C6" s="303"/>
      <c r="D6" s="303"/>
      <c r="E6" s="303"/>
      <c r="F6" s="274"/>
      <c r="G6" s="303"/>
      <c r="I6" s="303"/>
      <c r="J6" s="303"/>
      <c r="K6" s="303"/>
      <c r="L6" s="303"/>
      <c r="M6" s="303"/>
      <c r="N6" s="303"/>
      <c r="O6" s="303"/>
      <c r="P6" s="303"/>
    </row>
    <row r="7" spans="1:55" s="300" customFormat="1">
      <c r="A7" s="292" t="s">
        <v>2127</v>
      </c>
      <c r="B7" s="292"/>
      <c r="C7" s="292"/>
      <c r="D7" s="292"/>
      <c r="E7" s="292"/>
      <c r="F7" s="274"/>
      <c r="G7" s="292"/>
      <c r="I7" s="292"/>
      <c r="J7" s="292"/>
      <c r="K7" s="292"/>
      <c r="L7" s="292"/>
      <c r="M7" s="292"/>
      <c r="N7" s="292"/>
      <c r="O7" s="292"/>
      <c r="P7" s="292"/>
      <c r="Q7" s="292"/>
      <c r="R7" s="292"/>
      <c r="AX7" s="292"/>
      <c r="AY7" s="292"/>
    </row>
    <row r="8" spans="1:55" s="300" customFormat="1">
      <c r="A8" s="292" t="s">
        <v>2126</v>
      </c>
      <c r="B8" s="292"/>
      <c r="C8" s="292"/>
      <c r="D8" s="292"/>
      <c r="E8" s="292"/>
      <c r="F8" s="274"/>
      <c r="G8" s="292"/>
      <c r="H8" s="292"/>
      <c r="I8" s="292"/>
      <c r="J8" s="292"/>
      <c r="K8" s="292"/>
      <c r="L8" s="292"/>
      <c r="M8" s="292"/>
      <c r="N8" s="292"/>
      <c r="O8" s="292"/>
      <c r="P8" s="292"/>
      <c r="Q8" s="292"/>
      <c r="R8" s="292"/>
      <c r="AX8" s="292"/>
      <c r="AY8" s="292"/>
    </row>
    <row r="9" spans="1:55" s="300" customFormat="1">
      <c r="A9" s="292" t="s">
        <v>2125</v>
      </c>
      <c r="C9" s="292"/>
      <c r="D9" s="292"/>
      <c r="E9" s="292"/>
      <c r="F9" s="274"/>
      <c r="G9" s="292"/>
      <c r="H9" s="292"/>
      <c r="I9" s="292"/>
      <c r="J9" s="292"/>
      <c r="K9" s="292"/>
      <c r="L9" s="292"/>
      <c r="M9" s="292"/>
      <c r="N9" s="292"/>
      <c r="O9" s="292"/>
      <c r="P9" s="292"/>
      <c r="Q9" s="292"/>
      <c r="R9" s="292"/>
      <c r="AX9" s="292"/>
      <c r="AY9" s="292"/>
    </row>
    <row r="10" spans="1:55" s="300" customFormat="1">
      <c r="A10" s="292" t="s">
        <v>2124</v>
      </c>
      <c r="C10" s="292"/>
      <c r="D10" s="292"/>
      <c r="E10" s="292"/>
      <c r="F10" s="274"/>
      <c r="G10" s="292"/>
      <c r="H10" s="292"/>
      <c r="I10" s="292"/>
      <c r="J10" s="292"/>
      <c r="K10" s="292"/>
      <c r="L10" s="292"/>
      <c r="M10" s="292"/>
      <c r="N10" s="292"/>
      <c r="O10" s="292"/>
      <c r="P10" s="292"/>
      <c r="Q10" s="292"/>
      <c r="R10" s="292"/>
      <c r="AX10" s="292"/>
      <c r="AY10" s="292"/>
    </row>
    <row r="11" spans="1:55" s="300" customFormat="1">
      <c r="A11" s="302" t="s">
        <v>2123</v>
      </c>
      <c r="B11" s="302"/>
      <c r="C11" s="292"/>
      <c r="D11" s="292"/>
      <c r="E11" s="292"/>
      <c r="F11" s="274"/>
      <c r="G11" s="292"/>
      <c r="H11" s="292"/>
      <c r="I11" s="292"/>
      <c r="J11" s="292"/>
      <c r="K11" s="292"/>
      <c r="L11" s="292"/>
      <c r="M11" s="292"/>
      <c r="N11" s="292"/>
      <c r="O11" s="292"/>
      <c r="P11" s="292"/>
      <c r="Q11" s="292"/>
      <c r="R11" s="292"/>
      <c r="AX11" s="292"/>
      <c r="AY11" s="292"/>
    </row>
    <row r="12" spans="1:55" s="300" customFormat="1" ht="11">
      <c r="A12" s="302" t="s">
        <v>2122</v>
      </c>
      <c r="B12" s="302"/>
      <c r="C12" s="292"/>
      <c r="D12" s="292"/>
      <c r="E12" s="292"/>
      <c r="F12" s="301"/>
      <c r="G12" s="292"/>
      <c r="H12" s="292"/>
      <c r="I12" s="292"/>
      <c r="J12" s="292"/>
      <c r="K12" s="292"/>
      <c r="L12" s="292"/>
      <c r="M12" s="292"/>
      <c r="N12" s="292"/>
      <c r="O12" s="292"/>
      <c r="P12" s="292"/>
      <c r="Q12" s="292"/>
      <c r="R12" s="292"/>
      <c r="AX12" s="292"/>
      <c r="AY12" s="292"/>
    </row>
    <row r="13" spans="1:55" s="300" customFormat="1" ht="11">
      <c r="A13" s="302" t="s">
        <v>2121</v>
      </c>
      <c r="B13" s="302"/>
      <c r="C13" s="292"/>
      <c r="D13" s="292"/>
      <c r="E13" s="292"/>
      <c r="F13" s="301"/>
      <c r="G13" s="292"/>
      <c r="H13" s="292"/>
      <c r="I13" s="292"/>
      <c r="J13" s="292"/>
      <c r="K13" s="292"/>
      <c r="L13" s="292"/>
      <c r="M13" s="292"/>
      <c r="N13" s="292"/>
      <c r="O13" s="292"/>
      <c r="P13" s="292"/>
      <c r="Q13" s="292"/>
      <c r="R13" s="292"/>
      <c r="AX13" s="292"/>
      <c r="AY13" s="292"/>
    </row>
    <row r="14" spans="1:55" s="300" customFormat="1" ht="11">
      <c r="A14" s="292" t="s">
        <v>2120</v>
      </c>
      <c r="C14" s="292"/>
      <c r="D14" s="292"/>
      <c r="E14" s="292"/>
      <c r="F14" s="301"/>
      <c r="G14" s="292"/>
      <c r="H14" s="292"/>
      <c r="I14" s="292"/>
      <c r="J14" s="292"/>
      <c r="K14" s="292"/>
      <c r="L14" s="292"/>
      <c r="M14" s="292"/>
      <c r="N14" s="292"/>
      <c r="O14" s="292"/>
      <c r="P14" s="292"/>
      <c r="Q14" s="292"/>
      <c r="R14" s="292"/>
      <c r="AX14" s="292"/>
      <c r="AY14" s="292"/>
    </row>
    <row r="15" spans="1:55" s="300" customFormat="1" ht="11">
      <c r="A15" s="292"/>
      <c r="B15" s="302"/>
      <c r="C15" s="292"/>
      <c r="D15" s="292"/>
      <c r="E15" s="292"/>
      <c r="F15" s="301"/>
      <c r="H15" s="292"/>
      <c r="I15" s="292"/>
      <c r="J15" s="292"/>
      <c r="K15" s="292"/>
      <c r="N15" s="292"/>
      <c r="O15" s="292"/>
      <c r="P15" s="292"/>
      <c r="Q15" s="292"/>
      <c r="R15" s="292"/>
      <c r="AX15" s="292"/>
      <c r="AY15" s="292"/>
    </row>
    <row r="16" spans="1:55" s="293" customFormat="1" ht="37.5" customHeight="1">
      <c r="A16" s="299" t="s">
        <v>2119</v>
      </c>
      <c r="B16" s="298" t="s">
        <v>2118</v>
      </c>
      <c r="C16" s="298" t="s">
        <v>2117</v>
      </c>
      <c r="D16" s="298" t="s">
        <v>2116</v>
      </c>
      <c r="E16" s="298" t="s">
        <v>2115</v>
      </c>
      <c r="F16" s="298" t="s">
        <v>2114</v>
      </c>
      <c r="G16" s="298" t="s">
        <v>2113</v>
      </c>
      <c r="H16" s="298" t="s">
        <v>2112</v>
      </c>
      <c r="I16" s="298" t="s">
        <v>2111</v>
      </c>
      <c r="J16" s="298" t="s">
        <v>2110</v>
      </c>
      <c r="K16" s="298" t="s">
        <v>2109</v>
      </c>
      <c r="L16" s="298" t="s">
        <v>2108</v>
      </c>
      <c r="M16" s="298" t="s">
        <v>2107</v>
      </c>
      <c r="N16" s="298" t="s">
        <v>2106</v>
      </c>
      <c r="O16" s="298" t="s">
        <v>2105</v>
      </c>
      <c r="P16" s="298" t="s">
        <v>2104</v>
      </c>
      <c r="Q16" s="298" t="s">
        <v>2103</v>
      </c>
      <c r="R16" s="298" t="s">
        <v>2102</v>
      </c>
      <c r="S16" s="298" t="s">
        <v>2101</v>
      </c>
      <c r="T16" s="298" t="s">
        <v>2100</v>
      </c>
      <c r="U16" s="298" t="s">
        <v>2099</v>
      </c>
      <c r="V16" s="298"/>
      <c r="W16" s="298"/>
      <c r="X16" s="298"/>
      <c r="Y16" s="298"/>
      <c r="Z16" s="298"/>
      <c r="AA16" s="298"/>
      <c r="AB16" s="298"/>
      <c r="AC16" s="298"/>
      <c r="AD16" s="298" t="s">
        <v>2098</v>
      </c>
      <c r="AE16" s="298" t="s">
        <v>2097</v>
      </c>
      <c r="AF16" s="298" t="s">
        <v>2096</v>
      </c>
      <c r="AG16" s="298" t="s">
        <v>2095</v>
      </c>
      <c r="AH16" s="298" t="s">
        <v>2094</v>
      </c>
      <c r="AI16" s="298" t="s">
        <v>2093</v>
      </c>
      <c r="AJ16" s="298" t="s">
        <v>2092</v>
      </c>
      <c r="AK16" s="298" t="s">
        <v>2091</v>
      </c>
      <c r="AL16" s="298" t="s">
        <v>2090</v>
      </c>
      <c r="AM16" s="298" t="s">
        <v>2089</v>
      </c>
      <c r="AN16" s="298" t="s">
        <v>2088</v>
      </c>
      <c r="AO16" s="298" t="s">
        <v>2087</v>
      </c>
      <c r="AP16" s="298" t="s">
        <v>2086</v>
      </c>
      <c r="AQ16" s="298" t="s">
        <v>2085</v>
      </c>
      <c r="AR16" s="298" t="s">
        <v>2084</v>
      </c>
      <c r="AS16" s="298" t="s">
        <v>2083</v>
      </c>
      <c r="AT16" s="298" t="s">
        <v>2082</v>
      </c>
      <c r="AU16" s="298" t="s">
        <v>2081</v>
      </c>
      <c r="AV16" s="298" t="s">
        <v>2080</v>
      </c>
      <c r="AW16" s="298" t="s">
        <v>2079</v>
      </c>
      <c r="AX16" s="296" t="s">
        <v>2078</v>
      </c>
      <c r="AY16" s="297" t="s">
        <v>2077</v>
      </c>
      <c r="AZ16" s="297" t="s">
        <v>2076</v>
      </c>
      <c r="BA16" s="296" t="s">
        <v>2075</v>
      </c>
      <c r="BB16" s="295" t="s">
        <v>2074</v>
      </c>
      <c r="BC16" s="294" t="s">
        <v>2073</v>
      </c>
    </row>
    <row r="17" spans="1:55" s="292" customFormat="1">
      <c r="A17" s="274"/>
      <c r="B17" s="274" t="s">
        <v>2072</v>
      </c>
      <c r="C17" s="274" t="s">
        <v>2071</v>
      </c>
      <c r="D17" s="274" t="s">
        <v>2070</v>
      </c>
      <c r="E17" s="274" t="s">
        <v>2069</v>
      </c>
      <c r="F17" s="274" t="s">
        <v>2068</v>
      </c>
      <c r="G17" s="274" t="s">
        <v>2067</v>
      </c>
      <c r="H17" s="274" t="s">
        <v>2066</v>
      </c>
      <c r="I17" s="274" t="s">
        <v>2065</v>
      </c>
      <c r="J17" s="274" t="s">
        <v>2064</v>
      </c>
      <c r="K17" s="274" t="s">
        <v>2063</v>
      </c>
      <c r="L17" s="274" t="s">
        <v>2062</v>
      </c>
      <c r="M17" s="274" t="s">
        <v>2061</v>
      </c>
      <c r="N17" s="274" t="s">
        <v>2060</v>
      </c>
      <c r="O17" s="274" t="s">
        <v>2059</v>
      </c>
      <c r="P17" s="274" t="s">
        <v>2058</v>
      </c>
      <c r="Q17" s="274" t="s">
        <v>2057</v>
      </c>
      <c r="R17" s="274" t="s">
        <v>2056</v>
      </c>
      <c r="S17" s="274" t="s">
        <v>2055</v>
      </c>
      <c r="T17" s="274" t="s">
        <v>2054</v>
      </c>
      <c r="U17" s="274" t="s">
        <v>2053</v>
      </c>
      <c r="V17" s="274" t="s">
        <v>2052</v>
      </c>
      <c r="W17" s="274" t="s">
        <v>2051</v>
      </c>
      <c r="X17" s="274" t="s">
        <v>2050</v>
      </c>
      <c r="Y17" s="274" t="s">
        <v>2049</v>
      </c>
      <c r="Z17" s="274" t="s">
        <v>2048</v>
      </c>
      <c r="AA17" s="274" t="s">
        <v>2047</v>
      </c>
      <c r="AB17" s="274" t="s">
        <v>2046</v>
      </c>
      <c r="AC17" s="274" t="s">
        <v>2045</v>
      </c>
      <c r="AD17" s="274" t="s">
        <v>2044</v>
      </c>
      <c r="AE17" s="274" t="s">
        <v>2043</v>
      </c>
      <c r="AF17" s="274" t="s">
        <v>2042</v>
      </c>
      <c r="AG17" s="274" t="s">
        <v>2041</v>
      </c>
      <c r="AH17" s="274" t="s">
        <v>2040</v>
      </c>
      <c r="AI17" s="274" t="s">
        <v>2039</v>
      </c>
      <c r="AJ17" s="274" t="s">
        <v>2038</v>
      </c>
      <c r="AK17" s="274" t="s">
        <v>2037</v>
      </c>
      <c r="AL17" s="274" t="s">
        <v>2036</v>
      </c>
      <c r="AM17" s="274" t="s">
        <v>2035</v>
      </c>
      <c r="AN17" s="274" t="s">
        <v>2034</v>
      </c>
      <c r="AO17" s="274" t="s">
        <v>2033</v>
      </c>
      <c r="AP17" s="274" t="s">
        <v>2032</v>
      </c>
      <c r="AQ17" s="274" t="s">
        <v>2031</v>
      </c>
      <c r="AR17" s="274" t="s">
        <v>2030</v>
      </c>
      <c r="AS17" s="274" t="s">
        <v>2029</v>
      </c>
      <c r="AT17" s="274" t="s">
        <v>2028</v>
      </c>
      <c r="AU17" s="274" t="s">
        <v>2027</v>
      </c>
      <c r="AV17" s="274" t="s">
        <v>2026</v>
      </c>
      <c r="AW17" s="274" t="s">
        <v>2025</v>
      </c>
      <c r="AX17" s="274" t="s">
        <v>2024</v>
      </c>
      <c r="AY17" s="274" t="s">
        <v>2023</v>
      </c>
      <c r="AZ17" s="274" t="s">
        <v>2022</v>
      </c>
      <c r="BA17" s="274" t="s">
        <v>2021</v>
      </c>
      <c r="BB17" s="292" t="s">
        <v>2020</v>
      </c>
      <c r="BC17" s="274" t="s">
        <v>2019</v>
      </c>
    </row>
    <row r="18" spans="1:55">
      <c r="A18" s="274" t="s">
        <v>2018</v>
      </c>
      <c r="B18" s="274" t="s">
        <v>742</v>
      </c>
      <c r="C18" s="274" t="s">
        <v>738</v>
      </c>
      <c r="D18" s="274">
        <v>0.10000000000000002</v>
      </c>
      <c r="E18" s="274">
        <v>0.77999999999999992</v>
      </c>
      <c r="F18" s="274">
        <v>0.38000000000000006</v>
      </c>
      <c r="H18" s="274">
        <v>105</v>
      </c>
      <c r="I18" s="274">
        <v>0</v>
      </c>
      <c r="J18" s="274" t="s">
        <v>30</v>
      </c>
      <c r="K18" s="274">
        <v>12.050668</v>
      </c>
      <c r="L18" s="274" t="s">
        <v>30</v>
      </c>
      <c r="M18" s="274">
        <v>1.4010600000000002</v>
      </c>
      <c r="O18" s="274">
        <v>20</v>
      </c>
      <c r="Q18" s="274" t="s">
        <v>30</v>
      </c>
      <c r="U18" s="274">
        <v>1</v>
      </c>
      <c r="V18" s="274">
        <v>1</v>
      </c>
      <c r="X18" s="274">
        <v>2.6315789473684208</v>
      </c>
      <c r="AK18" s="274">
        <v>1</v>
      </c>
      <c r="AL18" s="274">
        <v>22</v>
      </c>
      <c r="AM18" s="277">
        <v>0.4</v>
      </c>
      <c r="AN18" s="274">
        <v>29.2</v>
      </c>
      <c r="AO18" s="274">
        <v>1</v>
      </c>
      <c r="AP18" s="278"/>
      <c r="AQ18" s="274">
        <v>1.46</v>
      </c>
      <c r="AR18" s="274">
        <v>2</v>
      </c>
      <c r="AS18" s="274">
        <v>1</v>
      </c>
      <c r="AV18" s="278">
        <v>2.4</v>
      </c>
      <c r="AW18" s="278">
        <v>2.4</v>
      </c>
      <c r="AY18" s="274" t="s">
        <v>734</v>
      </c>
      <c r="BA18" s="274">
        <v>1</v>
      </c>
      <c r="BB18" s="274">
        <v>0.03</v>
      </c>
      <c r="BC18" s="274">
        <v>504</v>
      </c>
    </row>
    <row r="19" spans="1:55">
      <c r="A19" s="274" t="s">
        <v>2017</v>
      </c>
      <c r="B19" s="274" t="s">
        <v>742</v>
      </c>
      <c r="C19" s="274" t="s">
        <v>738</v>
      </c>
      <c r="D19" s="274">
        <v>0.10000000000000002</v>
      </c>
      <c r="E19" s="274">
        <v>0.42222199999999993</v>
      </c>
      <c r="F19" s="274">
        <v>0.33</v>
      </c>
      <c r="H19" s="274">
        <v>105</v>
      </c>
      <c r="I19" s="274">
        <v>0</v>
      </c>
      <c r="J19" s="274" t="s">
        <v>30</v>
      </c>
      <c r="K19" s="274">
        <v>12.050668</v>
      </c>
      <c r="L19" s="274" t="s">
        <v>30</v>
      </c>
      <c r="M19" s="274">
        <v>1.21671</v>
      </c>
      <c r="O19" s="274">
        <v>20</v>
      </c>
      <c r="Q19" s="274" t="s">
        <v>30</v>
      </c>
      <c r="U19" s="274">
        <v>1</v>
      </c>
      <c r="V19" s="274">
        <v>1</v>
      </c>
      <c r="X19" s="274">
        <v>3.0303030303030303</v>
      </c>
      <c r="AK19" s="274">
        <v>1</v>
      </c>
      <c r="AL19" s="274">
        <v>47</v>
      </c>
      <c r="AM19" s="277">
        <v>0.4</v>
      </c>
      <c r="AN19" s="274">
        <v>29.2</v>
      </c>
      <c r="AO19" s="274">
        <v>1</v>
      </c>
      <c r="AP19" s="278"/>
      <c r="AQ19" s="274">
        <v>1.46</v>
      </c>
      <c r="AR19" s="274">
        <v>2</v>
      </c>
      <c r="AS19" s="274">
        <v>1</v>
      </c>
      <c r="AV19" s="278">
        <v>2.4</v>
      </c>
      <c r="AW19" s="278">
        <v>2.4</v>
      </c>
      <c r="AY19" s="274" t="s">
        <v>734</v>
      </c>
      <c r="BA19" s="274">
        <v>1</v>
      </c>
      <c r="BB19" s="274">
        <v>0.03</v>
      </c>
      <c r="BC19" s="274">
        <v>504</v>
      </c>
    </row>
    <row r="20" spans="1:55">
      <c r="A20" s="274" t="s">
        <v>2016</v>
      </c>
      <c r="B20" s="274" t="s">
        <v>742</v>
      </c>
      <c r="C20" s="274" t="s">
        <v>852</v>
      </c>
      <c r="D20" s="274">
        <v>0.2</v>
      </c>
      <c r="E20" s="274">
        <v>0.9</v>
      </c>
      <c r="F20" s="274">
        <v>0.36</v>
      </c>
      <c r="I20" s="274">
        <v>0</v>
      </c>
      <c r="J20" s="274" t="s">
        <v>30</v>
      </c>
      <c r="K20" s="274">
        <v>56.056000000000004</v>
      </c>
      <c r="L20" s="274" t="s">
        <v>30</v>
      </c>
      <c r="M20" s="274">
        <v>0.7056</v>
      </c>
      <c r="Q20" s="274" t="s">
        <v>30</v>
      </c>
      <c r="X20" s="274" t="s">
        <v>30</v>
      </c>
      <c r="AK20" s="274">
        <v>1</v>
      </c>
      <c r="AL20" s="274">
        <v>109</v>
      </c>
      <c r="AM20" s="277">
        <v>0.4</v>
      </c>
      <c r="AN20" s="274">
        <v>36.5</v>
      </c>
      <c r="AO20" s="274">
        <v>1</v>
      </c>
      <c r="AP20" s="278"/>
      <c r="AQ20" s="274">
        <v>1.8250000000000002</v>
      </c>
      <c r="AR20" s="274">
        <v>2</v>
      </c>
      <c r="AS20" s="274">
        <v>1</v>
      </c>
      <c r="AV20" s="278">
        <v>2.4</v>
      </c>
      <c r="AW20" s="278">
        <v>2.4</v>
      </c>
      <c r="AY20" s="274" t="s">
        <v>734</v>
      </c>
      <c r="BA20" s="274">
        <v>1</v>
      </c>
      <c r="BB20" s="274">
        <v>0.03</v>
      </c>
      <c r="BC20" s="274">
        <v>504</v>
      </c>
    </row>
    <row r="21" spans="1:55">
      <c r="A21" s="274" t="s">
        <v>2015</v>
      </c>
      <c r="B21" s="274" t="s">
        <v>829</v>
      </c>
      <c r="C21" s="274" t="s">
        <v>852</v>
      </c>
      <c r="F21" s="274">
        <v>0.3</v>
      </c>
      <c r="I21" s="274">
        <v>0</v>
      </c>
      <c r="J21" s="274" t="s">
        <v>30</v>
      </c>
      <c r="K21" s="274">
        <v>56.056000000000004</v>
      </c>
      <c r="L21" s="274">
        <v>1.96</v>
      </c>
      <c r="M21" s="274" t="s">
        <v>30</v>
      </c>
      <c r="Q21" s="274" t="s">
        <v>30</v>
      </c>
      <c r="X21" s="274" t="s">
        <v>30</v>
      </c>
      <c r="AK21" s="274">
        <v>1</v>
      </c>
      <c r="AL21" s="274">
        <v>610</v>
      </c>
      <c r="AM21" s="277">
        <v>0.4</v>
      </c>
      <c r="AN21" s="274">
        <v>36.5</v>
      </c>
      <c r="AO21" s="274">
        <v>1</v>
      </c>
      <c r="AP21" s="278"/>
      <c r="AQ21" s="274">
        <v>1.8250000000000002</v>
      </c>
      <c r="AR21" s="274">
        <v>2</v>
      </c>
      <c r="AS21" s="274">
        <v>1</v>
      </c>
      <c r="AV21" s="278">
        <v>2.4</v>
      </c>
      <c r="AW21" s="278">
        <v>2.4</v>
      </c>
      <c r="AY21" s="274" t="s">
        <v>734</v>
      </c>
      <c r="BA21" s="274">
        <v>1</v>
      </c>
      <c r="BB21" s="274">
        <v>0.03</v>
      </c>
      <c r="BC21" s="274">
        <v>504</v>
      </c>
    </row>
    <row r="22" spans="1:55">
      <c r="A22" s="274" t="s">
        <v>2014</v>
      </c>
      <c r="B22" s="274" t="s">
        <v>1360</v>
      </c>
      <c r="C22" s="274" t="s">
        <v>1359</v>
      </c>
      <c r="F22" s="274">
        <v>0.86</v>
      </c>
      <c r="I22" s="274">
        <v>0</v>
      </c>
      <c r="J22" s="274" t="s">
        <v>30</v>
      </c>
      <c r="K22" s="274">
        <v>0.37064363601273764</v>
      </c>
      <c r="L22" s="291">
        <v>0</v>
      </c>
      <c r="M22" s="274" t="s">
        <v>30</v>
      </c>
      <c r="P22" s="274">
        <v>0</v>
      </c>
      <c r="Q22" s="274" t="s">
        <v>30</v>
      </c>
      <c r="S22" s="274">
        <v>1.5</v>
      </c>
      <c r="T22" s="274">
        <v>1.5</v>
      </c>
      <c r="X22" s="274" t="s">
        <v>30</v>
      </c>
      <c r="AK22" s="274">
        <v>1</v>
      </c>
      <c r="AL22" s="274">
        <v>0.44</v>
      </c>
      <c r="AM22" s="277">
        <v>0</v>
      </c>
      <c r="AN22" s="274">
        <v>0</v>
      </c>
      <c r="AO22" s="274">
        <v>0</v>
      </c>
      <c r="AP22" s="278"/>
      <c r="AQ22" s="274">
        <v>0</v>
      </c>
      <c r="AR22" s="274">
        <v>0</v>
      </c>
      <c r="AS22" s="274">
        <v>0</v>
      </c>
      <c r="AV22" s="278">
        <v>45000</v>
      </c>
      <c r="AW22" s="278">
        <v>45000</v>
      </c>
      <c r="AY22" s="274" t="s">
        <v>1587</v>
      </c>
      <c r="BA22" s="274">
        <v>1</v>
      </c>
      <c r="BB22" s="274">
        <v>4.0000000000000001E-3</v>
      </c>
      <c r="BC22" s="274">
        <v>33.6</v>
      </c>
    </row>
    <row r="23" spans="1:55">
      <c r="A23" s="274" t="s">
        <v>2013</v>
      </c>
      <c r="B23" s="274" t="s">
        <v>1360</v>
      </c>
      <c r="C23" s="274" t="s">
        <v>1359</v>
      </c>
      <c r="F23" s="274">
        <v>0.75</v>
      </c>
      <c r="I23" s="274">
        <v>0</v>
      </c>
      <c r="J23" s="274" t="s">
        <v>30</v>
      </c>
      <c r="K23" s="274">
        <v>0.14000000000000001</v>
      </c>
      <c r="L23" s="274">
        <v>0</v>
      </c>
      <c r="M23" s="274" t="s">
        <v>30</v>
      </c>
      <c r="P23" s="274">
        <v>0</v>
      </c>
      <c r="Q23" s="274" t="s">
        <v>30</v>
      </c>
      <c r="S23" s="274">
        <v>8</v>
      </c>
      <c r="T23" s="274">
        <v>8</v>
      </c>
      <c r="X23" s="274" t="s">
        <v>30</v>
      </c>
      <c r="AK23" s="274">
        <v>1</v>
      </c>
      <c r="AL23" s="274">
        <v>1000</v>
      </c>
      <c r="AM23" s="277">
        <v>0.4</v>
      </c>
      <c r="AN23" s="274">
        <v>14.600000000000001</v>
      </c>
      <c r="AO23" s="274">
        <v>1</v>
      </c>
      <c r="AP23" s="278"/>
      <c r="AQ23" s="274">
        <v>0.73000000000000009</v>
      </c>
      <c r="AR23" s="274">
        <v>8.3333333333333329E-2</v>
      </c>
      <c r="AS23" s="274">
        <v>8.3333333333333329E-2</v>
      </c>
      <c r="AV23" s="278">
        <v>40</v>
      </c>
      <c r="AW23" s="278">
        <v>40</v>
      </c>
      <c r="AY23" s="274" t="s">
        <v>1358</v>
      </c>
      <c r="BB23" s="274">
        <v>0.01</v>
      </c>
      <c r="BC23" s="274">
        <v>72</v>
      </c>
    </row>
    <row r="24" spans="1:55">
      <c r="A24" s="274" t="s">
        <v>2012</v>
      </c>
      <c r="B24" s="274" t="s">
        <v>1360</v>
      </c>
      <c r="C24" s="274" t="s">
        <v>1359</v>
      </c>
      <c r="F24" s="274">
        <v>0.86</v>
      </c>
      <c r="I24" s="274">
        <v>0</v>
      </c>
      <c r="J24" s="274" t="s">
        <v>30</v>
      </c>
      <c r="K24" s="274">
        <v>0.37064363601273764</v>
      </c>
      <c r="L24" s="274">
        <v>0</v>
      </c>
      <c r="M24" s="274" t="s">
        <v>30</v>
      </c>
      <c r="P24" s="274">
        <v>0</v>
      </c>
      <c r="Q24" s="274" t="s">
        <v>30</v>
      </c>
      <c r="S24" s="274">
        <v>1.5</v>
      </c>
      <c r="T24" s="274">
        <v>1.5</v>
      </c>
      <c r="X24" s="274" t="s">
        <v>30</v>
      </c>
      <c r="AK24" s="274">
        <v>1</v>
      </c>
      <c r="AL24" s="274">
        <v>0.14000000000000001</v>
      </c>
      <c r="AM24" s="277">
        <v>0</v>
      </c>
      <c r="AN24" s="274">
        <v>0</v>
      </c>
      <c r="AO24" s="274">
        <v>0</v>
      </c>
      <c r="AP24" s="278"/>
      <c r="AQ24" s="274">
        <v>0</v>
      </c>
      <c r="AR24" s="274">
        <v>0</v>
      </c>
      <c r="AS24" s="274">
        <v>0</v>
      </c>
      <c r="AV24" s="278">
        <v>45000</v>
      </c>
      <c r="AW24" s="278">
        <v>45000</v>
      </c>
      <c r="AY24" s="274" t="s">
        <v>1587</v>
      </c>
      <c r="BA24" s="274">
        <v>1</v>
      </c>
      <c r="BB24" s="274">
        <v>4.0000000000000001E-3</v>
      </c>
      <c r="BC24" s="274">
        <v>33.6</v>
      </c>
    </row>
    <row r="25" spans="1:55">
      <c r="A25" s="274" t="s">
        <v>2011</v>
      </c>
      <c r="B25" s="274" t="s">
        <v>1360</v>
      </c>
      <c r="C25" s="274" t="s">
        <v>1359</v>
      </c>
      <c r="F25" s="274">
        <v>0.75</v>
      </c>
      <c r="I25" s="274">
        <v>0</v>
      </c>
      <c r="J25" s="274" t="s">
        <v>30</v>
      </c>
      <c r="K25" s="274">
        <v>0.14000000000000001</v>
      </c>
      <c r="L25" s="274">
        <v>0</v>
      </c>
      <c r="M25" s="274" t="s">
        <v>30</v>
      </c>
      <c r="P25" s="274">
        <v>0</v>
      </c>
      <c r="Q25" s="274" t="s">
        <v>30</v>
      </c>
      <c r="S25" s="274">
        <v>8</v>
      </c>
      <c r="T25" s="274">
        <v>8</v>
      </c>
      <c r="X25" s="274" t="s">
        <v>30</v>
      </c>
      <c r="AK25" s="274">
        <v>1</v>
      </c>
      <c r="AL25" s="274">
        <v>1000</v>
      </c>
      <c r="AM25" s="277">
        <v>0.4</v>
      </c>
      <c r="AN25" s="274">
        <v>14.600000000000001</v>
      </c>
      <c r="AO25" s="274">
        <v>1</v>
      </c>
      <c r="AP25" s="278"/>
      <c r="AQ25" s="274">
        <v>0.73000000000000009</v>
      </c>
      <c r="AR25" s="274">
        <v>8.3333333333333329E-2</v>
      </c>
      <c r="AS25" s="274">
        <v>8.3333333333333329E-2</v>
      </c>
      <c r="AV25" s="278">
        <v>40</v>
      </c>
      <c r="AW25" s="278">
        <v>40</v>
      </c>
      <c r="AY25" s="274" t="s">
        <v>1358</v>
      </c>
      <c r="BB25" s="274">
        <v>0.01</v>
      </c>
      <c r="BC25" s="274">
        <v>72</v>
      </c>
    </row>
    <row r="26" spans="1:55">
      <c r="A26" s="274" t="s">
        <v>2010</v>
      </c>
      <c r="B26" s="274" t="s">
        <v>1360</v>
      </c>
      <c r="C26" s="274" t="s">
        <v>1359</v>
      </c>
      <c r="F26" s="274">
        <v>0.86</v>
      </c>
      <c r="I26" s="274">
        <v>0</v>
      </c>
      <c r="J26" s="274" t="s">
        <v>30</v>
      </c>
      <c r="K26" s="274">
        <v>0.37064363601273764</v>
      </c>
      <c r="L26" s="274">
        <v>0</v>
      </c>
      <c r="M26" s="274" t="s">
        <v>30</v>
      </c>
      <c r="P26" s="274">
        <v>0</v>
      </c>
      <c r="Q26" s="274" t="s">
        <v>30</v>
      </c>
      <c r="S26" s="274">
        <v>1.5</v>
      </c>
      <c r="T26" s="274">
        <v>1.5</v>
      </c>
      <c r="X26" s="274" t="s">
        <v>30</v>
      </c>
      <c r="AK26" s="274">
        <v>1</v>
      </c>
      <c r="AL26" s="274">
        <v>0.71</v>
      </c>
      <c r="AM26" s="277">
        <v>0</v>
      </c>
      <c r="AN26" s="274">
        <v>0</v>
      </c>
      <c r="AO26" s="274">
        <v>0</v>
      </c>
      <c r="AP26" s="278"/>
      <c r="AQ26" s="274">
        <v>0</v>
      </c>
      <c r="AR26" s="274">
        <v>0</v>
      </c>
      <c r="AS26" s="274">
        <v>0</v>
      </c>
      <c r="AV26" s="278">
        <v>45000</v>
      </c>
      <c r="AW26" s="278">
        <v>45000</v>
      </c>
      <c r="AY26" s="274" t="s">
        <v>1587</v>
      </c>
      <c r="BA26" s="274">
        <v>1</v>
      </c>
      <c r="BB26" s="274">
        <v>4.0000000000000001E-3</v>
      </c>
      <c r="BC26" s="274">
        <v>33.6</v>
      </c>
    </row>
    <row r="27" spans="1:55">
      <c r="A27" s="274" t="s">
        <v>2009</v>
      </c>
      <c r="B27" s="274" t="s">
        <v>1360</v>
      </c>
      <c r="C27" s="274" t="s">
        <v>1359</v>
      </c>
      <c r="F27" s="274">
        <v>0.75</v>
      </c>
      <c r="I27" s="274">
        <v>0</v>
      </c>
      <c r="J27" s="274" t="s">
        <v>30</v>
      </c>
      <c r="K27" s="274">
        <v>0.14000000000000001</v>
      </c>
      <c r="L27" s="274">
        <v>0</v>
      </c>
      <c r="M27" s="274" t="s">
        <v>30</v>
      </c>
      <c r="P27" s="274">
        <v>0</v>
      </c>
      <c r="Q27" s="274" t="s">
        <v>30</v>
      </c>
      <c r="S27" s="274">
        <v>8</v>
      </c>
      <c r="T27" s="274">
        <v>8</v>
      </c>
      <c r="X27" s="274" t="s">
        <v>30</v>
      </c>
      <c r="AK27" s="274">
        <v>1</v>
      </c>
      <c r="AL27" s="274">
        <v>1000</v>
      </c>
      <c r="AM27" s="277">
        <v>0.4</v>
      </c>
      <c r="AN27" s="274">
        <v>14.600000000000001</v>
      </c>
      <c r="AO27" s="274">
        <v>1</v>
      </c>
      <c r="AP27" s="278"/>
      <c r="AQ27" s="274">
        <v>0.73000000000000009</v>
      </c>
      <c r="AR27" s="274">
        <v>8.3333333333333329E-2</v>
      </c>
      <c r="AS27" s="274">
        <v>8.3333333333333329E-2</v>
      </c>
      <c r="AV27" s="278">
        <v>40</v>
      </c>
      <c r="AW27" s="278">
        <v>40</v>
      </c>
      <c r="AY27" s="274" t="s">
        <v>1358</v>
      </c>
      <c r="BB27" s="274">
        <v>0.01</v>
      </c>
      <c r="BC27" s="274">
        <v>72</v>
      </c>
    </row>
    <row r="28" spans="1:55">
      <c r="A28" s="274" t="s">
        <v>2008</v>
      </c>
      <c r="B28" s="274" t="s">
        <v>1360</v>
      </c>
      <c r="C28" s="274" t="s">
        <v>1359</v>
      </c>
      <c r="F28" s="274">
        <v>0.86</v>
      </c>
      <c r="I28" s="274">
        <v>0</v>
      </c>
      <c r="J28" s="274" t="s">
        <v>30</v>
      </c>
      <c r="K28" s="274">
        <v>0.37064363601273764</v>
      </c>
      <c r="L28" s="274">
        <v>0</v>
      </c>
      <c r="M28" s="274" t="s">
        <v>30</v>
      </c>
      <c r="P28" s="274">
        <v>0</v>
      </c>
      <c r="Q28" s="274" t="s">
        <v>30</v>
      </c>
      <c r="S28" s="274">
        <v>1.5</v>
      </c>
      <c r="T28" s="274">
        <v>1.5</v>
      </c>
      <c r="X28" s="274" t="s">
        <v>30</v>
      </c>
      <c r="AK28" s="274">
        <v>1</v>
      </c>
      <c r="AL28" s="274">
        <v>0.45</v>
      </c>
      <c r="AM28" s="277">
        <v>0</v>
      </c>
      <c r="AN28" s="274">
        <v>0</v>
      </c>
      <c r="AO28" s="274">
        <v>0</v>
      </c>
      <c r="AP28" s="278"/>
      <c r="AQ28" s="274">
        <v>0</v>
      </c>
      <c r="AR28" s="274">
        <v>0</v>
      </c>
      <c r="AS28" s="274">
        <v>0</v>
      </c>
      <c r="AV28" s="278">
        <v>45000</v>
      </c>
      <c r="AW28" s="278">
        <v>45000</v>
      </c>
      <c r="AY28" s="274" t="s">
        <v>1587</v>
      </c>
      <c r="BA28" s="274">
        <v>1</v>
      </c>
      <c r="BB28" s="274">
        <v>4.0000000000000001E-3</v>
      </c>
      <c r="BC28" s="274">
        <v>33.6</v>
      </c>
    </row>
    <row r="29" spans="1:55">
      <c r="A29" s="274" t="s">
        <v>2007</v>
      </c>
      <c r="B29" s="274" t="s">
        <v>1360</v>
      </c>
      <c r="C29" s="274" t="s">
        <v>1359</v>
      </c>
      <c r="F29" s="274">
        <v>0.75</v>
      </c>
      <c r="I29" s="274">
        <v>0</v>
      </c>
      <c r="J29" s="274" t="s">
        <v>30</v>
      </c>
      <c r="K29" s="274">
        <v>0.14000000000000001</v>
      </c>
      <c r="L29" s="274">
        <v>0</v>
      </c>
      <c r="M29" s="274" t="s">
        <v>30</v>
      </c>
      <c r="P29" s="274">
        <v>0</v>
      </c>
      <c r="Q29" s="274" t="s">
        <v>30</v>
      </c>
      <c r="S29" s="274">
        <v>8</v>
      </c>
      <c r="T29" s="274">
        <v>8</v>
      </c>
      <c r="X29" s="274" t="s">
        <v>30</v>
      </c>
      <c r="AK29" s="274">
        <v>1</v>
      </c>
      <c r="AL29" s="274">
        <v>1000</v>
      </c>
      <c r="AM29" s="277">
        <v>0.4</v>
      </c>
      <c r="AN29" s="274">
        <v>14.600000000000001</v>
      </c>
      <c r="AO29" s="274">
        <v>1</v>
      </c>
      <c r="AP29" s="278"/>
      <c r="AQ29" s="274">
        <v>0.73000000000000009</v>
      </c>
      <c r="AR29" s="274">
        <v>8.3333333333333329E-2</v>
      </c>
      <c r="AS29" s="274">
        <v>8.3333333333333329E-2</v>
      </c>
      <c r="AV29" s="278">
        <v>40</v>
      </c>
      <c r="AW29" s="278">
        <v>40</v>
      </c>
      <c r="AY29" s="274" t="s">
        <v>1358</v>
      </c>
      <c r="BB29" s="274">
        <v>0.01</v>
      </c>
      <c r="BC29" s="274">
        <v>72</v>
      </c>
    </row>
    <row r="30" spans="1:55">
      <c r="A30" s="274" t="s">
        <v>2006</v>
      </c>
      <c r="B30" s="274" t="s">
        <v>742</v>
      </c>
      <c r="C30" s="274" t="s">
        <v>801</v>
      </c>
      <c r="D30" s="274">
        <v>0.05</v>
      </c>
      <c r="E30" s="274">
        <v>0.3</v>
      </c>
      <c r="F30" s="274">
        <v>0.23471074380165288</v>
      </c>
      <c r="I30" s="274">
        <v>0</v>
      </c>
      <c r="J30" s="274" t="s">
        <v>30</v>
      </c>
      <c r="K30" s="274">
        <v>39.200000000000003</v>
      </c>
      <c r="L30" s="274" t="s">
        <v>30</v>
      </c>
      <c r="M30" s="274">
        <v>0.36802644628099174</v>
      </c>
      <c r="P30" s="274">
        <v>0</v>
      </c>
      <c r="Q30" s="274" t="s">
        <v>30</v>
      </c>
      <c r="X30" s="274" t="s">
        <v>30</v>
      </c>
      <c r="AK30" s="274">
        <v>1</v>
      </c>
      <c r="AL30" s="274">
        <v>56.8</v>
      </c>
      <c r="AM30" s="277">
        <v>0.4</v>
      </c>
      <c r="AN30" s="274">
        <v>36.5</v>
      </c>
      <c r="AO30" s="274">
        <v>1</v>
      </c>
      <c r="AP30" s="278"/>
      <c r="AQ30" s="274">
        <v>1.8250000000000002</v>
      </c>
      <c r="AR30" s="274">
        <v>2</v>
      </c>
      <c r="AS30" s="274">
        <v>1</v>
      </c>
      <c r="AV30" s="278">
        <v>2.4</v>
      </c>
      <c r="AW30" s="278">
        <v>2.4</v>
      </c>
      <c r="AY30" s="274" t="s">
        <v>734</v>
      </c>
      <c r="BA30" s="274">
        <v>1</v>
      </c>
      <c r="BB30" s="274">
        <v>0.03</v>
      </c>
      <c r="BC30" s="274">
        <v>504</v>
      </c>
    </row>
    <row r="31" spans="1:55">
      <c r="A31" s="274" t="s">
        <v>2005</v>
      </c>
      <c r="B31" s="274" t="s">
        <v>742</v>
      </c>
      <c r="C31" s="274" t="s">
        <v>801</v>
      </c>
      <c r="D31" s="274">
        <v>0.31</v>
      </c>
      <c r="E31" s="274">
        <v>1.2</v>
      </c>
      <c r="F31" s="274">
        <v>0.43</v>
      </c>
      <c r="I31" s="274">
        <v>0</v>
      </c>
      <c r="J31" s="274" t="s">
        <v>30</v>
      </c>
      <c r="K31" s="274">
        <v>39.200000000000003</v>
      </c>
      <c r="L31" s="274" t="s">
        <v>30</v>
      </c>
      <c r="M31" s="274">
        <v>0.67424000000000006</v>
      </c>
      <c r="P31" s="274">
        <v>0</v>
      </c>
      <c r="Q31" s="274" t="s">
        <v>30</v>
      </c>
      <c r="X31" s="274" t="s">
        <v>30</v>
      </c>
      <c r="AK31" s="274">
        <v>1</v>
      </c>
      <c r="AL31" s="274">
        <v>240</v>
      </c>
      <c r="AM31" s="277">
        <v>0.4</v>
      </c>
      <c r="AN31" s="274">
        <v>36.5</v>
      </c>
      <c r="AO31" s="274">
        <v>1</v>
      </c>
      <c r="AP31" s="278"/>
      <c r="AQ31" s="274">
        <v>1.8250000000000002</v>
      </c>
      <c r="AR31" s="274">
        <v>2</v>
      </c>
      <c r="AS31" s="274">
        <v>1</v>
      </c>
      <c r="AV31" s="278">
        <v>2.4</v>
      </c>
      <c r="AW31" s="278">
        <v>2.4</v>
      </c>
      <c r="AY31" s="274" t="s">
        <v>734</v>
      </c>
      <c r="BA31" s="274">
        <v>1</v>
      </c>
      <c r="BB31" s="274">
        <v>0.03</v>
      </c>
      <c r="BC31" s="274">
        <v>504</v>
      </c>
    </row>
    <row r="32" spans="1:55">
      <c r="A32" s="274" t="s">
        <v>2004</v>
      </c>
      <c r="B32" s="274" t="s">
        <v>736</v>
      </c>
      <c r="C32" s="274" t="s">
        <v>738</v>
      </c>
      <c r="E32" s="274">
        <v>0.3</v>
      </c>
      <c r="F32" s="274">
        <v>0.85</v>
      </c>
      <c r="H32" s="274">
        <v>121</v>
      </c>
      <c r="I32" s="274">
        <v>0</v>
      </c>
      <c r="J32" s="274" t="s">
        <v>30</v>
      </c>
      <c r="K32" s="274">
        <v>12.050668</v>
      </c>
      <c r="L32" s="274" t="s">
        <v>30</v>
      </c>
      <c r="M32" s="274">
        <v>0.14024999999999999</v>
      </c>
      <c r="O32" s="274">
        <v>20</v>
      </c>
      <c r="P32" s="274">
        <v>0</v>
      </c>
      <c r="Q32" s="274" t="s">
        <v>30</v>
      </c>
      <c r="U32" s="274">
        <v>1</v>
      </c>
      <c r="V32" s="274">
        <v>1</v>
      </c>
      <c r="X32" s="274">
        <v>5.0980392156862742</v>
      </c>
      <c r="AK32" s="274">
        <v>1</v>
      </c>
      <c r="AL32" s="274">
        <v>9.1999999999999993</v>
      </c>
      <c r="AM32" s="277">
        <v>0.5</v>
      </c>
      <c r="AN32" s="274">
        <v>5</v>
      </c>
      <c r="AO32" s="274">
        <v>1</v>
      </c>
      <c r="AP32" s="278"/>
      <c r="AQ32" s="274">
        <v>0.25</v>
      </c>
      <c r="AR32" s="274">
        <v>0</v>
      </c>
      <c r="AS32" s="274">
        <v>0</v>
      </c>
      <c r="AV32" s="278">
        <v>15</v>
      </c>
      <c r="AW32" s="278">
        <v>15</v>
      </c>
      <c r="AY32" s="274" t="s">
        <v>1604</v>
      </c>
      <c r="BA32" s="274">
        <v>1</v>
      </c>
      <c r="BB32" s="274">
        <v>0.03</v>
      </c>
      <c r="BC32" s="274">
        <v>134</v>
      </c>
    </row>
    <row r="33" spans="1:55">
      <c r="A33" s="274" t="s">
        <v>2003</v>
      </c>
      <c r="B33" s="274" t="s">
        <v>742</v>
      </c>
      <c r="C33" s="274" t="s">
        <v>1027</v>
      </c>
      <c r="D33" s="274">
        <v>0.38</v>
      </c>
      <c r="E33" s="274">
        <v>0.3</v>
      </c>
      <c r="F33" s="274">
        <v>0.41</v>
      </c>
      <c r="G33" s="274">
        <v>3</v>
      </c>
      <c r="H33" s="274">
        <v>30</v>
      </c>
      <c r="I33" s="274">
        <v>0.97499999999999998</v>
      </c>
      <c r="J33" s="274" t="s">
        <v>30</v>
      </c>
      <c r="K33" s="274">
        <v>58.8</v>
      </c>
      <c r="L33" s="274" t="s">
        <v>30</v>
      </c>
      <c r="M33" s="274">
        <v>1.5268399999999998</v>
      </c>
      <c r="P33" s="274">
        <v>0</v>
      </c>
      <c r="Q33" s="274" t="s">
        <v>30</v>
      </c>
      <c r="X33" s="274" t="s">
        <v>30</v>
      </c>
      <c r="AK33" s="274">
        <v>1</v>
      </c>
      <c r="AL33" s="274">
        <v>90</v>
      </c>
      <c r="AM33" s="277">
        <v>0.4</v>
      </c>
      <c r="AN33" s="274">
        <v>36.5</v>
      </c>
      <c r="AO33" s="274">
        <v>1</v>
      </c>
      <c r="AP33" s="278"/>
      <c r="AQ33" s="274">
        <v>1.8250000000000002</v>
      </c>
      <c r="AR33" s="274">
        <v>2</v>
      </c>
      <c r="AS33" s="274">
        <v>1</v>
      </c>
      <c r="AV33" s="278">
        <v>2.4</v>
      </c>
      <c r="AW33" s="278">
        <v>2.4</v>
      </c>
      <c r="AY33" s="274" t="s">
        <v>734</v>
      </c>
      <c r="BA33" s="274">
        <v>1</v>
      </c>
      <c r="BB33" s="274">
        <v>0.03</v>
      </c>
      <c r="BC33" s="274">
        <v>504</v>
      </c>
    </row>
    <row r="34" spans="1:55">
      <c r="A34" s="274" t="s">
        <v>2002</v>
      </c>
      <c r="B34" s="274" t="s">
        <v>742</v>
      </c>
      <c r="C34" s="274" t="s">
        <v>1260</v>
      </c>
      <c r="D34" s="274">
        <v>0.11</v>
      </c>
      <c r="E34" s="274">
        <v>0.5</v>
      </c>
      <c r="F34" s="274">
        <v>0.32500000000000001</v>
      </c>
      <c r="I34" s="274">
        <v>0</v>
      </c>
      <c r="J34" s="274" t="s">
        <v>30</v>
      </c>
      <c r="K34" s="274">
        <v>37.24</v>
      </c>
      <c r="L34" s="274" t="s">
        <v>30</v>
      </c>
      <c r="M34" s="274">
        <v>0.26117000000000001</v>
      </c>
      <c r="P34" s="274">
        <v>0</v>
      </c>
      <c r="Q34" s="274" t="s">
        <v>30</v>
      </c>
      <c r="X34" s="274" t="s">
        <v>30</v>
      </c>
      <c r="AK34" s="274">
        <v>1</v>
      </c>
      <c r="AL34" s="274">
        <v>245</v>
      </c>
      <c r="AM34" s="277">
        <v>0.2</v>
      </c>
      <c r="AN34" s="274">
        <v>29.2</v>
      </c>
      <c r="AO34" s="274">
        <v>1</v>
      </c>
      <c r="AP34" s="278"/>
      <c r="AQ34" s="274">
        <v>1.46</v>
      </c>
      <c r="AR34" s="274">
        <v>2</v>
      </c>
      <c r="AS34" s="274">
        <v>1</v>
      </c>
      <c r="AV34" s="278">
        <v>2.4</v>
      </c>
      <c r="AW34" s="278">
        <v>2.4</v>
      </c>
      <c r="AY34" s="274" t="s">
        <v>734</v>
      </c>
      <c r="BA34" s="274">
        <v>1</v>
      </c>
      <c r="BB34" s="274">
        <v>0.03</v>
      </c>
      <c r="BC34" s="274">
        <v>504</v>
      </c>
    </row>
    <row r="35" spans="1:55">
      <c r="A35" s="274" t="s">
        <v>2001</v>
      </c>
      <c r="B35" s="274" t="s">
        <v>742</v>
      </c>
      <c r="C35" s="274" t="s">
        <v>754</v>
      </c>
      <c r="D35" s="274">
        <v>0.04</v>
      </c>
      <c r="E35" s="274">
        <v>0.4</v>
      </c>
      <c r="F35" s="274">
        <v>0.30499999999999999</v>
      </c>
      <c r="G35" s="274">
        <v>0.3</v>
      </c>
      <c r="H35" s="274">
        <v>90</v>
      </c>
      <c r="I35" s="274">
        <v>0.99814814814814812</v>
      </c>
      <c r="J35" s="274" t="s">
        <v>30</v>
      </c>
      <c r="K35" s="274">
        <v>196</v>
      </c>
      <c r="L35" s="274" t="s">
        <v>30</v>
      </c>
      <c r="M35" s="274">
        <v>7.4127199999999993</v>
      </c>
      <c r="P35" s="274">
        <v>0</v>
      </c>
      <c r="Q35" s="274" t="s">
        <v>30</v>
      </c>
      <c r="X35" s="274" t="s">
        <v>30</v>
      </c>
      <c r="AK35" s="274">
        <v>1</v>
      </c>
      <c r="AL35" s="274">
        <v>51</v>
      </c>
      <c r="AM35" s="277">
        <v>0.2</v>
      </c>
      <c r="AN35" s="274">
        <v>36.5</v>
      </c>
      <c r="AO35" s="274">
        <v>1</v>
      </c>
      <c r="AP35" s="278"/>
      <c r="AQ35" s="274">
        <v>1.8250000000000002</v>
      </c>
      <c r="AR35" s="274">
        <v>0.5</v>
      </c>
      <c r="AS35" s="274">
        <v>0.5</v>
      </c>
      <c r="AV35" s="278">
        <v>6</v>
      </c>
      <c r="AW35" s="278">
        <v>6</v>
      </c>
      <c r="AY35" s="274" t="s">
        <v>734</v>
      </c>
      <c r="BA35" s="274">
        <v>1</v>
      </c>
      <c r="BB35" s="274">
        <v>0.01</v>
      </c>
      <c r="BC35" s="274">
        <v>420</v>
      </c>
    </row>
    <row r="36" spans="1:55">
      <c r="A36" s="274" t="s">
        <v>2000</v>
      </c>
      <c r="B36" s="274" t="s">
        <v>742</v>
      </c>
      <c r="C36" s="274" t="s">
        <v>1027</v>
      </c>
      <c r="D36" s="274">
        <v>0.04</v>
      </c>
      <c r="E36" s="274">
        <v>0.4</v>
      </c>
      <c r="F36" s="274">
        <v>0.30499999999999999</v>
      </c>
      <c r="G36" s="274">
        <v>3</v>
      </c>
      <c r="H36" s="274">
        <v>30</v>
      </c>
      <c r="I36" s="274">
        <v>0.97499999999999998</v>
      </c>
      <c r="J36" s="274" t="s">
        <v>30</v>
      </c>
      <c r="K36" s="274">
        <v>58.8</v>
      </c>
      <c r="L36" s="274" t="s">
        <v>30</v>
      </c>
      <c r="M36" s="274">
        <v>1.1358199999999998</v>
      </c>
      <c r="P36" s="274">
        <v>0</v>
      </c>
      <c r="Q36" s="274" t="s">
        <v>30</v>
      </c>
      <c r="X36" s="274" t="s">
        <v>30</v>
      </c>
      <c r="AK36" s="274">
        <v>1</v>
      </c>
      <c r="AL36" s="274">
        <v>300</v>
      </c>
      <c r="AM36" s="277">
        <v>0.4</v>
      </c>
      <c r="AN36" s="274">
        <v>36.5</v>
      </c>
      <c r="AO36" s="274">
        <v>1</v>
      </c>
      <c r="AP36" s="278"/>
      <c r="AQ36" s="274">
        <v>1.8250000000000002</v>
      </c>
      <c r="AR36" s="274">
        <v>2</v>
      </c>
      <c r="AS36" s="274">
        <v>1</v>
      </c>
      <c r="AV36" s="278">
        <v>2.4</v>
      </c>
      <c r="AW36" s="278">
        <v>2.4</v>
      </c>
      <c r="AY36" s="274" t="s">
        <v>734</v>
      </c>
      <c r="BA36" s="274">
        <v>1</v>
      </c>
      <c r="BB36" s="274">
        <v>0.03</v>
      </c>
      <c r="BC36" s="274">
        <v>504</v>
      </c>
    </row>
    <row r="37" spans="1:55">
      <c r="A37" s="274" t="s">
        <v>1999</v>
      </c>
      <c r="B37" s="274" t="s">
        <v>829</v>
      </c>
      <c r="C37" s="274" t="s">
        <v>892</v>
      </c>
      <c r="F37" s="274">
        <v>0.39750000000000002</v>
      </c>
      <c r="H37" s="274">
        <v>45</v>
      </c>
      <c r="I37" s="274">
        <v>1</v>
      </c>
      <c r="J37" s="274">
        <v>1.38</v>
      </c>
      <c r="K37" s="274">
        <v>30</v>
      </c>
      <c r="L37" s="274">
        <v>1.97</v>
      </c>
      <c r="M37" s="274" t="s">
        <v>30</v>
      </c>
      <c r="O37" s="274">
        <v>30</v>
      </c>
      <c r="Q37" s="274" t="s">
        <v>30</v>
      </c>
      <c r="X37" s="274" t="s">
        <v>30</v>
      </c>
      <c r="AK37" s="274">
        <v>1</v>
      </c>
      <c r="AL37" s="274">
        <v>274</v>
      </c>
      <c r="AM37" s="277">
        <v>0.4</v>
      </c>
      <c r="AN37" s="274">
        <v>29.2</v>
      </c>
      <c r="AO37" s="274">
        <v>1</v>
      </c>
      <c r="AP37" s="278"/>
      <c r="AQ37" s="274">
        <v>1.46</v>
      </c>
      <c r="AR37" s="274">
        <v>2</v>
      </c>
      <c r="AS37" s="274">
        <v>1</v>
      </c>
      <c r="AV37" s="278">
        <v>2.4</v>
      </c>
      <c r="AW37" s="278">
        <v>2.4</v>
      </c>
      <c r="AY37" s="274" t="s">
        <v>734</v>
      </c>
      <c r="BA37" s="274">
        <v>1</v>
      </c>
      <c r="BB37" s="274">
        <v>0.03</v>
      </c>
      <c r="BC37" s="274">
        <v>504</v>
      </c>
    </row>
    <row r="38" spans="1:55">
      <c r="A38" s="274" t="s">
        <v>1998</v>
      </c>
      <c r="B38" s="274" t="s">
        <v>742</v>
      </c>
      <c r="C38" s="274" t="s">
        <v>852</v>
      </c>
      <c r="D38" s="274">
        <v>0.18</v>
      </c>
      <c r="E38" s="274">
        <v>0.73</v>
      </c>
      <c r="F38" s="274">
        <v>0.39</v>
      </c>
      <c r="I38" s="274">
        <v>0</v>
      </c>
      <c r="J38" s="274" t="s">
        <v>30</v>
      </c>
      <c r="K38" s="274">
        <v>56.056000000000004</v>
      </c>
      <c r="L38" s="274" t="s">
        <v>30</v>
      </c>
      <c r="M38" s="274">
        <v>0.76439999999999997</v>
      </c>
      <c r="Q38" s="274" t="s">
        <v>30</v>
      </c>
      <c r="X38" s="274" t="s">
        <v>30</v>
      </c>
      <c r="AK38" s="274">
        <v>1</v>
      </c>
      <c r="AL38" s="274">
        <v>342</v>
      </c>
      <c r="AM38" s="277">
        <v>0.4</v>
      </c>
      <c r="AN38" s="274">
        <v>36.5</v>
      </c>
      <c r="AO38" s="274">
        <v>1</v>
      </c>
      <c r="AP38" s="278"/>
      <c r="AQ38" s="274">
        <v>1.8250000000000002</v>
      </c>
      <c r="AR38" s="274">
        <v>2</v>
      </c>
      <c r="AS38" s="274">
        <v>1</v>
      </c>
      <c r="AV38" s="278">
        <v>2.4</v>
      </c>
      <c r="AW38" s="278">
        <v>2.4</v>
      </c>
      <c r="AY38" s="274" t="s">
        <v>734</v>
      </c>
      <c r="BA38" s="274">
        <v>1</v>
      </c>
      <c r="BB38" s="274">
        <v>0.03</v>
      </c>
      <c r="BC38" s="274">
        <v>504</v>
      </c>
    </row>
    <row r="39" spans="1:55">
      <c r="A39" s="274" t="s">
        <v>1997</v>
      </c>
      <c r="B39" s="274" t="s">
        <v>829</v>
      </c>
      <c r="C39" s="274" t="s">
        <v>852</v>
      </c>
      <c r="F39" s="274">
        <v>0.35</v>
      </c>
      <c r="I39" s="274">
        <v>0</v>
      </c>
      <c r="J39" s="274" t="s">
        <v>30</v>
      </c>
      <c r="K39" s="274">
        <v>56.056000000000004</v>
      </c>
      <c r="L39" s="274">
        <v>1.96</v>
      </c>
      <c r="M39" s="274" t="s">
        <v>30</v>
      </c>
      <c r="Q39" s="274" t="s">
        <v>30</v>
      </c>
      <c r="X39" s="274" t="s">
        <v>30</v>
      </c>
      <c r="AK39" s="274">
        <v>1</v>
      </c>
      <c r="AL39" s="274">
        <v>600</v>
      </c>
      <c r="AM39" s="277">
        <v>0.4</v>
      </c>
      <c r="AN39" s="274">
        <v>36.5</v>
      </c>
      <c r="AO39" s="274">
        <v>1</v>
      </c>
      <c r="AP39" s="278"/>
      <c r="AQ39" s="274">
        <v>1.8250000000000002</v>
      </c>
      <c r="AR39" s="274">
        <v>2</v>
      </c>
      <c r="AS39" s="274">
        <v>1</v>
      </c>
      <c r="AV39" s="278">
        <v>2.4</v>
      </c>
      <c r="AW39" s="278">
        <v>2.4</v>
      </c>
      <c r="AY39" s="274" t="s">
        <v>734</v>
      </c>
      <c r="BA39" s="274">
        <v>1</v>
      </c>
      <c r="BB39" s="274">
        <v>0.03</v>
      </c>
      <c r="BC39" s="274">
        <v>504</v>
      </c>
    </row>
    <row r="40" spans="1:55">
      <c r="A40" s="274" t="s">
        <v>1996</v>
      </c>
      <c r="B40" s="274" t="s">
        <v>764</v>
      </c>
      <c r="C40" s="274" t="s">
        <v>763</v>
      </c>
      <c r="F40" s="274">
        <v>1</v>
      </c>
      <c r="J40" s="282">
        <v>1.830127303415598</v>
      </c>
      <c r="K40" s="281">
        <v>48.019999999999996</v>
      </c>
      <c r="L40" s="281">
        <v>4.8020000000000005</v>
      </c>
      <c r="N40" s="274">
        <v>2020</v>
      </c>
      <c r="O40" s="274">
        <v>27</v>
      </c>
      <c r="P40" s="274">
        <v>1</v>
      </c>
      <c r="Q40" s="274">
        <v>2029</v>
      </c>
      <c r="X40" s="274" t="s">
        <v>30</v>
      </c>
      <c r="AL40" s="274">
        <v>8.4</v>
      </c>
      <c r="AM40" s="277" t="s">
        <v>30</v>
      </c>
      <c r="AN40" s="274" t="s">
        <v>30</v>
      </c>
      <c r="AO40" s="274" t="s">
        <v>30</v>
      </c>
      <c r="AP40" s="278"/>
      <c r="AQ40" s="274" t="s">
        <v>30</v>
      </c>
      <c r="AR40" s="274" t="s">
        <v>30</v>
      </c>
      <c r="AS40" s="274" t="s">
        <v>30</v>
      </c>
      <c r="AV40" s="278" t="s">
        <v>30</v>
      </c>
      <c r="AW40" s="278" t="s">
        <v>30</v>
      </c>
      <c r="AY40" s="274" t="s">
        <v>762</v>
      </c>
      <c r="AZ40" s="274" t="s">
        <v>794</v>
      </c>
      <c r="BA40" s="274">
        <v>1</v>
      </c>
      <c r="BB40" s="274" t="s">
        <v>30</v>
      </c>
      <c r="BC40" s="274" t="s">
        <v>30</v>
      </c>
    </row>
    <row r="41" spans="1:55">
      <c r="A41" s="274" t="s">
        <v>1995</v>
      </c>
      <c r="B41" s="274" t="s">
        <v>764</v>
      </c>
      <c r="C41" s="274" t="s">
        <v>763</v>
      </c>
      <c r="F41" s="274">
        <v>1</v>
      </c>
      <c r="J41" s="282">
        <v>1.5923969615469455</v>
      </c>
      <c r="K41" s="281">
        <v>37.455599999999997</v>
      </c>
      <c r="L41" s="281">
        <v>3.7404363786078236</v>
      </c>
      <c r="N41" s="274">
        <v>2030</v>
      </c>
      <c r="O41" s="274">
        <v>30</v>
      </c>
      <c r="P41" s="274">
        <v>1</v>
      </c>
      <c r="Q41" s="274">
        <v>2039</v>
      </c>
      <c r="X41" s="274" t="s">
        <v>30</v>
      </c>
      <c r="AL41" s="274">
        <v>20</v>
      </c>
      <c r="AM41" s="277" t="s">
        <v>30</v>
      </c>
      <c r="AN41" s="274" t="s">
        <v>30</v>
      </c>
      <c r="AO41" s="274" t="s">
        <v>30</v>
      </c>
      <c r="AP41" s="278"/>
      <c r="AQ41" s="274" t="s">
        <v>30</v>
      </c>
      <c r="AR41" s="274" t="s">
        <v>30</v>
      </c>
      <c r="AS41" s="274" t="s">
        <v>30</v>
      </c>
      <c r="AV41" s="278" t="s">
        <v>30</v>
      </c>
      <c r="AW41" s="278" t="s">
        <v>30</v>
      </c>
      <c r="AY41" s="274" t="s">
        <v>762</v>
      </c>
      <c r="AZ41" s="274" t="s">
        <v>794</v>
      </c>
      <c r="BA41" s="274">
        <v>1</v>
      </c>
      <c r="BB41" s="274" t="s">
        <v>30</v>
      </c>
      <c r="BC41" s="274" t="s">
        <v>30</v>
      </c>
    </row>
    <row r="42" spans="1:55">
      <c r="A42" s="274" t="s">
        <v>1994</v>
      </c>
      <c r="B42" s="274" t="s">
        <v>764</v>
      </c>
      <c r="C42" s="274" t="s">
        <v>763</v>
      </c>
      <c r="D42" s="274" t="s">
        <v>30</v>
      </c>
      <c r="E42" s="274" t="s">
        <v>30</v>
      </c>
      <c r="F42" s="274">
        <v>1</v>
      </c>
      <c r="J42" s="282">
        <v>1.4777829515997287</v>
      </c>
      <c r="K42" s="281">
        <v>32.653599999999997</v>
      </c>
      <c r="L42" s="281">
        <v>3.2853395571216479</v>
      </c>
      <c r="N42" s="274">
        <v>2040</v>
      </c>
      <c r="O42" s="274">
        <v>30</v>
      </c>
      <c r="P42" s="274">
        <v>1</v>
      </c>
      <c r="Q42" s="274">
        <v>2049</v>
      </c>
      <c r="R42" s="274" t="s">
        <v>30</v>
      </c>
      <c r="S42" s="274" t="s">
        <v>30</v>
      </c>
      <c r="T42" s="274" t="s">
        <v>30</v>
      </c>
      <c r="U42" s="274" t="s">
        <v>30</v>
      </c>
      <c r="V42" s="274" t="s">
        <v>30</v>
      </c>
      <c r="W42" s="274" t="s">
        <v>30</v>
      </c>
      <c r="X42" s="274" t="s">
        <v>30</v>
      </c>
      <c r="Z42" s="274" t="s">
        <v>30</v>
      </c>
      <c r="AA42" s="274" t="s">
        <v>30</v>
      </c>
      <c r="AB42" s="274" t="s">
        <v>30</v>
      </c>
      <c r="AC42" s="274" t="s">
        <v>30</v>
      </c>
      <c r="AD42" s="274" t="s">
        <v>30</v>
      </c>
      <c r="AE42" s="274" t="s">
        <v>30</v>
      </c>
      <c r="AF42" s="274" t="s">
        <v>30</v>
      </c>
      <c r="AG42" s="274" t="s">
        <v>30</v>
      </c>
      <c r="AH42" s="274" t="s">
        <v>30</v>
      </c>
      <c r="AI42" s="274" t="s">
        <v>30</v>
      </c>
      <c r="AJ42" s="274" t="s">
        <v>30</v>
      </c>
      <c r="AL42" s="274">
        <v>25</v>
      </c>
      <c r="AM42" s="277" t="s">
        <v>30</v>
      </c>
      <c r="AN42" s="274" t="s">
        <v>30</v>
      </c>
      <c r="AO42" s="274" t="s">
        <v>30</v>
      </c>
      <c r="AP42" s="278"/>
      <c r="AQ42" s="274" t="s">
        <v>30</v>
      </c>
      <c r="AR42" s="274" t="s">
        <v>30</v>
      </c>
      <c r="AS42" s="274" t="s">
        <v>30</v>
      </c>
      <c r="AV42" s="278" t="s">
        <v>30</v>
      </c>
      <c r="AW42" s="278" t="s">
        <v>30</v>
      </c>
      <c r="AX42" s="274" t="s">
        <v>30</v>
      </c>
      <c r="AY42" s="274" t="s">
        <v>762</v>
      </c>
      <c r="AZ42" s="274" t="s">
        <v>794</v>
      </c>
      <c r="BA42" s="274">
        <v>1</v>
      </c>
      <c r="BB42" s="274" t="s">
        <v>30</v>
      </c>
      <c r="BC42" s="274" t="s">
        <v>30</v>
      </c>
    </row>
    <row r="43" spans="1:55">
      <c r="A43" s="274" t="s">
        <v>1993</v>
      </c>
      <c r="B43" s="274" t="s">
        <v>764</v>
      </c>
      <c r="C43" s="274" t="s">
        <v>763</v>
      </c>
      <c r="F43" s="274">
        <v>1</v>
      </c>
      <c r="J43" s="282">
        <v>1.4262656425650395</v>
      </c>
      <c r="K43" s="281">
        <v>31.693199999999997</v>
      </c>
      <c r="L43" s="281">
        <v>3.1231334854663038</v>
      </c>
      <c r="N43" s="274">
        <v>2050</v>
      </c>
      <c r="O43" s="274">
        <v>30</v>
      </c>
      <c r="P43" s="274">
        <v>1</v>
      </c>
      <c r="Q43" s="274">
        <v>2050</v>
      </c>
      <c r="X43" s="274" t="s">
        <v>30</v>
      </c>
      <c r="AL43" s="274">
        <v>30</v>
      </c>
      <c r="AM43" s="277" t="s">
        <v>30</v>
      </c>
      <c r="AN43" s="274" t="s">
        <v>30</v>
      </c>
      <c r="AO43" s="274" t="s">
        <v>30</v>
      </c>
      <c r="AP43" s="278"/>
      <c r="AQ43" s="274" t="s">
        <v>30</v>
      </c>
      <c r="AR43" s="274" t="s">
        <v>30</v>
      </c>
      <c r="AS43" s="274" t="s">
        <v>30</v>
      </c>
      <c r="AV43" s="278" t="s">
        <v>30</v>
      </c>
      <c r="AW43" s="278" t="s">
        <v>30</v>
      </c>
      <c r="AY43" s="274" t="s">
        <v>762</v>
      </c>
      <c r="AZ43" s="274" t="s">
        <v>794</v>
      </c>
      <c r="BA43" s="274">
        <v>1</v>
      </c>
      <c r="BB43" s="274" t="s">
        <v>30</v>
      </c>
      <c r="BC43" s="274" t="s">
        <v>30</v>
      </c>
    </row>
    <row r="44" spans="1:55">
      <c r="A44" s="274" t="s">
        <v>1992</v>
      </c>
      <c r="B44" s="274" t="s">
        <v>736</v>
      </c>
      <c r="C44" s="274" t="s">
        <v>917</v>
      </c>
      <c r="E44" s="274">
        <v>0.4</v>
      </c>
      <c r="F44" s="274">
        <v>0.91</v>
      </c>
      <c r="I44" s="274">
        <v>0</v>
      </c>
      <c r="J44" s="274" t="s">
        <v>30</v>
      </c>
      <c r="K44" s="274">
        <v>37.24</v>
      </c>
      <c r="L44" s="274" t="s">
        <v>30</v>
      </c>
      <c r="M44" s="274">
        <v>0.25480000000000003</v>
      </c>
      <c r="P44" s="274">
        <v>0</v>
      </c>
      <c r="Q44" s="274" t="s">
        <v>30</v>
      </c>
      <c r="X44" s="274" t="s">
        <v>30</v>
      </c>
      <c r="AK44" s="274">
        <v>1</v>
      </c>
      <c r="AL44" s="274">
        <v>128</v>
      </c>
      <c r="AM44" s="277">
        <v>0.4</v>
      </c>
      <c r="AN44" s="274">
        <v>36.5</v>
      </c>
      <c r="AO44" s="274">
        <v>1</v>
      </c>
      <c r="AP44" s="278"/>
      <c r="AQ44" s="274">
        <v>1.8250000000000002</v>
      </c>
      <c r="AR44" s="274">
        <v>2</v>
      </c>
      <c r="AS44" s="274">
        <v>1</v>
      </c>
      <c r="AV44" s="278">
        <v>2.4</v>
      </c>
      <c r="AW44" s="278">
        <v>2.4</v>
      </c>
      <c r="AY44" s="274" t="s">
        <v>734</v>
      </c>
      <c r="BA44" s="274">
        <v>1</v>
      </c>
      <c r="BB44" s="274">
        <v>0.03</v>
      </c>
      <c r="BC44" s="274">
        <v>504</v>
      </c>
    </row>
    <row r="45" spans="1:55">
      <c r="A45" s="274" t="s">
        <v>1991</v>
      </c>
      <c r="B45" s="274" t="s">
        <v>829</v>
      </c>
      <c r="C45" s="274" t="s">
        <v>735</v>
      </c>
      <c r="F45" s="274">
        <v>0.43</v>
      </c>
      <c r="I45" s="274">
        <v>0</v>
      </c>
      <c r="J45" s="274" t="s">
        <v>30</v>
      </c>
      <c r="K45" s="274">
        <v>56.056000000000004</v>
      </c>
      <c r="L45" s="274">
        <v>1.96</v>
      </c>
      <c r="M45" s="274" t="s">
        <v>30</v>
      </c>
      <c r="Q45" s="274" t="s">
        <v>30</v>
      </c>
      <c r="X45" s="274" t="s">
        <v>30</v>
      </c>
      <c r="AK45" s="274">
        <v>1</v>
      </c>
      <c r="AL45" s="274">
        <v>21</v>
      </c>
      <c r="AM45" s="277">
        <v>0.25</v>
      </c>
      <c r="AN45" s="274">
        <v>36.5</v>
      </c>
      <c r="AO45" s="274">
        <v>1</v>
      </c>
      <c r="AP45" s="278"/>
      <c r="AQ45" s="274">
        <v>1.8250000000000002</v>
      </c>
      <c r="AR45" s="274">
        <v>2</v>
      </c>
      <c r="AS45" s="274">
        <v>1</v>
      </c>
      <c r="AV45" s="278">
        <v>2.4</v>
      </c>
      <c r="AW45" s="278">
        <v>2.4</v>
      </c>
      <c r="AY45" s="274" t="s">
        <v>734</v>
      </c>
      <c r="BA45" s="274">
        <v>1</v>
      </c>
      <c r="BB45" s="274">
        <v>0.03</v>
      </c>
      <c r="BC45" s="274">
        <v>504</v>
      </c>
    </row>
    <row r="46" spans="1:55">
      <c r="A46" s="274" t="s">
        <v>1990</v>
      </c>
      <c r="B46" s="274" t="s">
        <v>736</v>
      </c>
      <c r="C46" s="274" t="s">
        <v>735</v>
      </c>
      <c r="E46" s="274">
        <v>0.45</v>
      </c>
      <c r="F46" s="274">
        <v>0.90222222222222226</v>
      </c>
      <c r="I46" s="274">
        <v>0</v>
      </c>
      <c r="J46" s="274" t="s">
        <v>30</v>
      </c>
      <c r="K46" s="274">
        <v>56.056000000000004</v>
      </c>
      <c r="L46" s="274" t="s">
        <v>30</v>
      </c>
      <c r="M46" s="274">
        <v>0.54880000000000007</v>
      </c>
      <c r="P46" s="274">
        <v>0</v>
      </c>
      <c r="Q46" s="274" t="s">
        <v>30</v>
      </c>
      <c r="X46" s="274" t="s">
        <v>30</v>
      </c>
      <c r="AK46" s="274">
        <v>1</v>
      </c>
      <c r="AL46" s="274">
        <v>48</v>
      </c>
      <c r="AM46" s="277">
        <v>0.25</v>
      </c>
      <c r="AN46" s="274">
        <v>36.5</v>
      </c>
      <c r="AO46" s="274">
        <v>1</v>
      </c>
      <c r="AP46" s="278"/>
      <c r="AQ46" s="274">
        <v>1.8250000000000002</v>
      </c>
      <c r="AR46" s="274">
        <v>2</v>
      </c>
      <c r="AS46" s="274">
        <v>1</v>
      </c>
      <c r="AV46" s="278">
        <v>2.4</v>
      </c>
      <c r="AW46" s="278">
        <v>2.4</v>
      </c>
      <c r="AY46" s="274" t="s">
        <v>734</v>
      </c>
      <c r="BA46" s="274">
        <v>1</v>
      </c>
      <c r="BB46" s="274">
        <v>0.03</v>
      </c>
      <c r="BC46" s="274">
        <v>504</v>
      </c>
    </row>
    <row r="47" spans="1:55">
      <c r="A47" s="274" t="s">
        <v>1989</v>
      </c>
      <c r="B47" s="274" t="s">
        <v>736</v>
      </c>
      <c r="C47" s="274" t="s">
        <v>735</v>
      </c>
      <c r="E47" s="274">
        <v>0.6</v>
      </c>
      <c r="F47" s="274">
        <v>0.90666666666666673</v>
      </c>
      <c r="I47" s="274">
        <v>0</v>
      </c>
      <c r="J47" s="274" t="s">
        <v>30</v>
      </c>
      <c r="K47" s="274">
        <v>56.056000000000004</v>
      </c>
      <c r="L47" s="274" t="s">
        <v>30</v>
      </c>
      <c r="M47" s="274">
        <v>0.66639999999999999</v>
      </c>
      <c r="P47" s="274">
        <v>0</v>
      </c>
      <c r="Q47" s="274" t="s">
        <v>30</v>
      </c>
      <c r="X47" s="274" t="s">
        <v>30</v>
      </c>
      <c r="AK47" s="274">
        <v>1</v>
      </c>
      <c r="AL47" s="274">
        <v>272</v>
      </c>
      <c r="AM47" s="277">
        <v>0.25</v>
      </c>
      <c r="AN47" s="274">
        <v>36.5</v>
      </c>
      <c r="AO47" s="274">
        <v>1</v>
      </c>
      <c r="AP47" s="278"/>
      <c r="AQ47" s="274">
        <v>1.8250000000000002</v>
      </c>
      <c r="AR47" s="274">
        <v>2</v>
      </c>
      <c r="AS47" s="274">
        <v>1</v>
      </c>
      <c r="AV47" s="278">
        <v>2.4</v>
      </c>
      <c r="AW47" s="278">
        <v>2.4</v>
      </c>
      <c r="AY47" s="274" t="s">
        <v>734</v>
      </c>
      <c r="BA47" s="274">
        <v>1</v>
      </c>
      <c r="BB47" s="274">
        <v>0.03</v>
      </c>
      <c r="BC47" s="274">
        <v>504</v>
      </c>
    </row>
    <row r="48" spans="1:55">
      <c r="A48" s="274" t="s">
        <v>1988</v>
      </c>
      <c r="B48" s="274" t="s">
        <v>742</v>
      </c>
      <c r="C48" s="274" t="s">
        <v>735</v>
      </c>
      <c r="D48" s="274">
        <v>0.18</v>
      </c>
      <c r="E48" s="274">
        <v>0.3</v>
      </c>
      <c r="F48" s="274">
        <v>0.28999999999999998</v>
      </c>
      <c r="I48" s="274">
        <v>0</v>
      </c>
      <c r="J48" s="274" t="s">
        <v>30</v>
      </c>
      <c r="K48" s="274">
        <v>56.056000000000004</v>
      </c>
      <c r="L48" s="274" t="s">
        <v>30</v>
      </c>
      <c r="M48" s="274">
        <v>0.56839999999999991</v>
      </c>
      <c r="Q48" s="274" t="s">
        <v>30</v>
      </c>
      <c r="X48" s="274" t="s">
        <v>30</v>
      </c>
      <c r="AK48" s="274">
        <v>1</v>
      </c>
      <c r="AL48" s="274">
        <v>30</v>
      </c>
      <c r="AM48" s="277">
        <v>0.25</v>
      </c>
      <c r="AN48" s="274">
        <v>36.5</v>
      </c>
      <c r="AO48" s="274">
        <v>1</v>
      </c>
      <c r="AP48" s="278"/>
      <c r="AQ48" s="274">
        <v>1.8250000000000002</v>
      </c>
      <c r="AR48" s="274">
        <v>2</v>
      </c>
      <c r="AS48" s="274">
        <v>1</v>
      </c>
      <c r="AV48" s="278">
        <v>2.4</v>
      </c>
      <c r="AW48" s="278">
        <v>2.4</v>
      </c>
      <c r="AY48" s="274" t="s">
        <v>734</v>
      </c>
      <c r="BA48" s="274">
        <v>1</v>
      </c>
      <c r="BB48" s="274">
        <v>0.03</v>
      </c>
      <c r="BC48" s="274">
        <v>504</v>
      </c>
    </row>
    <row r="49" spans="1:55">
      <c r="A49" s="274" t="s">
        <v>1987</v>
      </c>
      <c r="B49" s="274" t="s">
        <v>742</v>
      </c>
      <c r="C49" s="274" t="s">
        <v>735</v>
      </c>
      <c r="D49" s="274">
        <v>0.18</v>
      </c>
      <c r="E49" s="274">
        <v>0.17599999999999999</v>
      </c>
      <c r="F49" s="274">
        <v>0.22</v>
      </c>
      <c r="I49" s="274">
        <v>0</v>
      </c>
      <c r="J49" s="274" t="s">
        <v>30</v>
      </c>
      <c r="K49" s="274">
        <v>56.056000000000004</v>
      </c>
      <c r="L49" s="274" t="s">
        <v>30</v>
      </c>
      <c r="M49" s="274">
        <v>0.43119999999999997</v>
      </c>
      <c r="Q49" s="274" t="s">
        <v>30</v>
      </c>
      <c r="X49" s="274" t="s">
        <v>30</v>
      </c>
      <c r="AK49" s="274">
        <v>1</v>
      </c>
      <c r="AL49" s="274">
        <v>327</v>
      </c>
      <c r="AM49" s="277">
        <v>0.25</v>
      </c>
      <c r="AN49" s="274">
        <v>36.5</v>
      </c>
      <c r="AO49" s="274">
        <v>1</v>
      </c>
      <c r="AP49" s="278"/>
      <c r="AQ49" s="274">
        <v>1.8250000000000002</v>
      </c>
      <c r="AR49" s="274">
        <v>2</v>
      </c>
      <c r="AS49" s="274">
        <v>1</v>
      </c>
      <c r="AV49" s="278">
        <v>2.4</v>
      </c>
      <c r="AW49" s="278">
        <v>2.4</v>
      </c>
      <c r="AY49" s="274" t="s">
        <v>734</v>
      </c>
      <c r="BA49" s="274">
        <v>1</v>
      </c>
      <c r="BB49" s="274">
        <v>0.03</v>
      </c>
      <c r="BC49" s="274">
        <v>504</v>
      </c>
    </row>
    <row r="50" spans="1:55">
      <c r="A50" s="274" t="s">
        <v>1986</v>
      </c>
      <c r="B50" s="274" t="s">
        <v>764</v>
      </c>
      <c r="C50" s="274" t="s">
        <v>763</v>
      </c>
      <c r="F50" s="274">
        <v>1</v>
      </c>
      <c r="J50" s="282">
        <v>1.830127303415598</v>
      </c>
      <c r="K50" s="281">
        <v>48.019999999999996</v>
      </c>
      <c r="L50" s="281">
        <v>4.8020000000000005</v>
      </c>
      <c r="N50" s="274">
        <v>2020</v>
      </c>
      <c r="O50" s="274">
        <v>27</v>
      </c>
      <c r="P50" s="274">
        <v>1</v>
      </c>
      <c r="Q50" s="274">
        <v>2029</v>
      </c>
      <c r="X50" s="274" t="s">
        <v>30</v>
      </c>
      <c r="AL50" s="274">
        <v>8.4</v>
      </c>
      <c r="AM50" s="277" t="s">
        <v>30</v>
      </c>
      <c r="AN50" s="274" t="s">
        <v>30</v>
      </c>
      <c r="AO50" s="274" t="s">
        <v>30</v>
      </c>
      <c r="AP50" s="278"/>
      <c r="AQ50" s="274" t="s">
        <v>30</v>
      </c>
      <c r="AR50" s="274" t="s">
        <v>30</v>
      </c>
      <c r="AS50" s="274" t="s">
        <v>30</v>
      </c>
      <c r="AV50" s="278" t="s">
        <v>30</v>
      </c>
      <c r="AW50" s="278" t="s">
        <v>30</v>
      </c>
      <c r="AY50" s="274" t="s">
        <v>762</v>
      </c>
      <c r="AZ50" s="274" t="s">
        <v>794</v>
      </c>
      <c r="BA50" s="274">
        <v>1</v>
      </c>
      <c r="BB50" s="274" t="s">
        <v>30</v>
      </c>
      <c r="BC50" s="274" t="s">
        <v>30</v>
      </c>
    </row>
    <row r="51" spans="1:55">
      <c r="A51" s="274" t="s">
        <v>1985</v>
      </c>
      <c r="B51" s="274" t="s">
        <v>764</v>
      </c>
      <c r="C51" s="274" t="s">
        <v>763</v>
      </c>
      <c r="F51" s="274">
        <v>1</v>
      </c>
      <c r="J51" s="282">
        <v>1.5923969615469455</v>
      </c>
      <c r="K51" s="281">
        <v>37.455599999999997</v>
      </c>
      <c r="L51" s="281">
        <v>3.7404363786078236</v>
      </c>
      <c r="N51" s="274">
        <v>2030</v>
      </c>
      <c r="O51" s="274">
        <v>30</v>
      </c>
      <c r="P51" s="274">
        <v>1</v>
      </c>
      <c r="Q51" s="274">
        <v>2039</v>
      </c>
      <c r="X51" s="274" t="s">
        <v>30</v>
      </c>
      <c r="AL51" s="274">
        <v>20</v>
      </c>
      <c r="AM51" s="277" t="s">
        <v>30</v>
      </c>
      <c r="AN51" s="274" t="s">
        <v>30</v>
      </c>
      <c r="AO51" s="274" t="s">
        <v>30</v>
      </c>
      <c r="AP51" s="278"/>
      <c r="AQ51" s="274" t="s">
        <v>30</v>
      </c>
      <c r="AR51" s="274" t="s">
        <v>30</v>
      </c>
      <c r="AS51" s="274" t="s">
        <v>30</v>
      </c>
      <c r="AV51" s="278" t="s">
        <v>30</v>
      </c>
      <c r="AW51" s="278" t="s">
        <v>30</v>
      </c>
      <c r="AY51" s="274" t="s">
        <v>762</v>
      </c>
      <c r="AZ51" s="274" t="s">
        <v>794</v>
      </c>
      <c r="BA51" s="274">
        <v>1</v>
      </c>
      <c r="BB51" s="274" t="s">
        <v>30</v>
      </c>
      <c r="BC51" s="274" t="s">
        <v>30</v>
      </c>
    </row>
    <row r="52" spans="1:55">
      <c r="A52" s="274" t="s">
        <v>1984</v>
      </c>
      <c r="B52" s="274" t="s">
        <v>764</v>
      </c>
      <c r="C52" s="274" t="s">
        <v>763</v>
      </c>
      <c r="D52" s="274" t="s">
        <v>30</v>
      </c>
      <c r="E52" s="274" t="s">
        <v>30</v>
      </c>
      <c r="F52" s="274">
        <v>1</v>
      </c>
      <c r="J52" s="282">
        <v>1.4777829515997287</v>
      </c>
      <c r="K52" s="281">
        <v>32.653599999999997</v>
      </c>
      <c r="L52" s="281">
        <v>3.2853395571216479</v>
      </c>
      <c r="N52" s="274">
        <v>2040</v>
      </c>
      <c r="O52" s="274">
        <v>30</v>
      </c>
      <c r="P52" s="274">
        <v>1</v>
      </c>
      <c r="Q52" s="274">
        <v>2049</v>
      </c>
      <c r="R52" s="274" t="s">
        <v>30</v>
      </c>
      <c r="S52" s="274" t="s">
        <v>30</v>
      </c>
      <c r="T52" s="274" t="s">
        <v>30</v>
      </c>
      <c r="U52" s="274" t="s">
        <v>30</v>
      </c>
      <c r="V52" s="274" t="s">
        <v>30</v>
      </c>
      <c r="W52" s="274" t="s">
        <v>30</v>
      </c>
      <c r="X52" s="274" t="s">
        <v>30</v>
      </c>
      <c r="Z52" s="274" t="s">
        <v>30</v>
      </c>
      <c r="AA52" s="274" t="s">
        <v>30</v>
      </c>
      <c r="AB52" s="274" t="s">
        <v>30</v>
      </c>
      <c r="AC52" s="274" t="s">
        <v>30</v>
      </c>
      <c r="AD52" s="274" t="s">
        <v>30</v>
      </c>
      <c r="AE52" s="274" t="s">
        <v>30</v>
      </c>
      <c r="AF52" s="274" t="s">
        <v>30</v>
      </c>
      <c r="AG52" s="274" t="s">
        <v>30</v>
      </c>
      <c r="AH52" s="274" t="s">
        <v>30</v>
      </c>
      <c r="AI52" s="274" t="s">
        <v>30</v>
      </c>
      <c r="AJ52" s="274" t="s">
        <v>30</v>
      </c>
      <c r="AL52" s="274">
        <v>25</v>
      </c>
      <c r="AM52" s="277" t="s">
        <v>30</v>
      </c>
      <c r="AN52" s="274" t="s">
        <v>30</v>
      </c>
      <c r="AO52" s="274" t="s">
        <v>30</v>
      </c>
      <c r="AP52" s="278"/>
      <c r="AQ52" s="274" t="s">
        <v>30</v>
      </c>
      <c r="AR52" s="274" t="s">
        <v>30</v>
      </c>
      <c r="AS52" s="274" t="s">
        <v>30</v>
      </c>
      <c r="AV52" s="278" t="s">
        <v>30</v>
      </c>
      <c r="AW52" s="278" t="s">
        <v>30</v>
      </c>
      <c r="AX52" s="274" t="s">
        <v>30</v>
      </c>
      <c r="AY52" s="274" t="s">
        <v>762</v>
      </c>
      <c r="AZ52" s="274" t="s">
        <v>794</v>
      </c>
      <c r="BA52" s="274">
        <v>1</v>
      </c>
      <c r="BB52" s="274" t="s">
        <v>30</v>
      </c>
      <c r="BC52" s="274" t="s">
        <v>30</v>
      </c>
    </row>
    <row r="53" spans="1:55">
      <c r="A53" s="274" t="s">
        <v>1983</v>
      </c>
      <c r="B53" s="274" t="s">
        <v>764</v>
      </c>
      <c r="C53" s="274" t="s">
        <v>763</v>
      </c>
      <c r="F53" s="274">
        <v>1</v>
      </c>
      <c r="J53" s="282">
        <v>1.4262656425650395</v>
      </c>
      <c r="K53" s="281">
        <v>31.693199999999997</v>
      </c>
      <c r="L53" s="281">
        <v>3.1231334854663038</v>
      </c>
      <c r="N53" s="274">
        <v>2050</v>
      </c>
      <c r="O53" s="274">
        <v>30</v>
      </c>
      <c r="P53" s="274">
        <v>1</v>
      </c>
      <c r="Q53" s="274">
        <v>2050</v>
      </c>
      <c r="X53" s="274" t="s">
        <v>30</v>
      </c>
      <c r="AL53" s="274">
        <v>30</v>
      </c>
      <c r="AM53" s="277" t="s">
        <v>30</v>
      </c>
      <c r="AN53" s="274" t="s">
        <v>30</v>
      </c>
      <c r="AO53" s="274" t="s">
        <v>30</v>
      </c>
      <c r="AP53" s="278"/>
      <c r="AQ53" s="274" t="s">
        <v>30</v>
      </c>
      <c r="AR53" s="274" t="s">
        <v>30</v>
      </c>
      <c r="AS53" s="274" t="s">
        <v>30</v>
      </c>
      <c r="AV53" s="278" t="s">
        <v>30</v>
      </c>
      <c r="AW53" s="278" t="s">
        <v>30</v>
      </c>
      <c r="AY53" s="274" t="s">
        <v>762</v>
      </c>
      <c r="AZ53" s="274" t="s">
        <v>794</v>
      </c>
      <c r="BA53" s="274">
        <v>1</v>
      </c>
      <c r="BB53" s="274" t="s">
        <v>30</v>
      </c>
      <c r="BC53" s="274" t="s">
        <v>30</v>
      </c>
    </row>
    <row r="54" spans="1:55">
      <c r="A54" s="274" t="s">
        <v>1982</v>
      </c>
      <c r="B54" s="274" t="s">
        <v>764</v>
      </c>
      <c r="C54" s="274" t="s">
        <v>763</v>
      </c>
      <c r="F54" s="274">
        <v>1</v>
      </c>
      <c r="J54" s="282">
        <v>1.4213347660119264</v>
      </c>
      <c r="K54" s="281">
        <v>48.019999999999996</v>
      </c>
      <c r="L54" s="281">
        <v>4.8020000000000005</v>
      </c>
      <c r="N54" s="274">
        <v>2020</v>
      </c>
      <c r="O54" s="274">
        <v>27</v>
      </c>
      <c r="P54" s="274">
        <v>1</v>
      </c>
      <c r="Q54" s="274">
        <v>2029</v>
      </c>
      <c r="X54" s="274" t="s">
        <v>30</v>
      </c>
      <c r="AL54" s="274">
        <v>8.4</v>
      </c>
      <c r="AM54" s="277" t="s">
        <v>30</v>
      </c>
      <c r="AN54" s="274" t="s">
        <v>30</v>
      </c>
      <c r="AO54" s="274" t="s">
        <v>30</v>
      </c>
      <c r="AP54" s="278"/>
      <c r="AQ54" s="274" t="s">
        <v>30</v>
      </c>
      <c r="AR54" s="274" t="s">
        <v>30</v>
      </c>
      <c r="AS54" s="274" t="s">
        <v>30</v>
      </c>
      <c r="AV54" s="278" t="s">
        <v>30</v>
      </c>
      <c r="AW54" s="278" t="s">
        <v>30</v>
      </c>
      <c r="AY54" s="274" t="s">
        <v>762</v>
      </c>
      <c r="AZ54" s="274" t="s">
        <v>842</v>
      </c>
      <c r="BA54" s="274">
        <v>1</v>
      </c>
      <c r="BB54" s="274" t="s">
        <v>30</v>
      </c>
      <c r="BC54" s="274" t="s">
        <v>30</v>
      </c>
    </row>
    <row r="55" spans="1:55">
      <c r="A55" s="274" t="s">
        <v>1981</v>
      </c>
      <c r="B55" s="274" t="s">
        <v>764</v>
      </c>
      <c r="C55" s="274" t="s">
        <v>763</v>
      </c>
      <c r="F55" s="274">
        <v>1</v>
      </c>
      <c r="J55" s="282">
        <v>1.2023972514790251</v>
      </c>
      <c r="K55" s="281">
        <v>37.455599999999997</v>
      </c>
      <c r="L55" s="281">
        <v>3.7404363786078236</v>
      </c>
      <c r="N55" s="274">
        <v>2030</v>
      </c>
      <c r="O55" s="274">
        <v>30</v>
      </c>
      <c r="P55" s="274">
        <v>1</v>
      </c>
      <c r="Q55" s="274">
        <v>2039</v>
      </c>
      <c r="X55" s="274" t="s">
        <v>30</v>
      </c>
      <c r="AL55" s="274">
        <v>15</v>
      </c>
      <c r="AM55" s="277" t="s">
        <v>30</v>
      </c>
      <c r="AN55" s="274" t="s">
        <v>30</v>
      </c>
      <c r="AO55" s="274" t="s">
        <v>30</v>
      </c>
      <c r="AP55" s="278"/>
      <c r="AQ55" s="274" t="s">
        <v>30</v>
      </c>
      <c r="AR55" s="274" t="s">
        <v>30</v>
      </c>
      <c r="AS55" s="274" t="s">
        <v>30</v>
      </c>
      <c r="AV55" s="278" t="s">
        <v>30</v>
      </c>
      <c r="AW55" s="278" t="s">
        <v>30</v>
      </c>
      <c r="AY55" s="274" t="s">
        <v>762</v>
      </c>
      <c r="AZ55" s="274" t="s">
        <v>842</v>
      </c>
      <c r="BA55" s="274">
        <v>1</v>
      </c>
      <c r="BB55" s="274" t="s">
        <v>30</v>
      </c>
      <c r="BC55" s="274" t="s">
        <v>30</v>
      </c>
    </row>
    <row r="56" spans="1:55">
      <c r="A56" s="274" t="s">
        <v>1980</v>
      </c>
      <c r="B56" s="274" t="s">
        <v>764</v>
      </c>
      <c r="C56" s="274" t="s">
        <v>763</v>
      </c>
      <c r="D56" s="274" t="s">
        <v>30</v>
      </c>
      <c r="E56" s="274" t="s">
        <v>30</v>
      </c>
      <c r="F56" s="274">
        <v>1</v>
      </c>
      <c r="J56" s="282">
        <v>1.0884797963278781</v>
      </c>
      <c r="K56" s="281">
        <v>32.653599999999997</v>
      </c>
      <c r="L56" s="281">
        <v>3.2853395571216479</v>
      </c>
      <c r="N56" s="274">
        <v>2040</v>
      </c>
      <c r="O56" s="274">
        <v>30</v>
      </c>
      <c r="P56" s="274">
        <v>1</v>
      </c>
      <c r="Q56" s="274">
        <v>2049</v>
      </c>
      <c r="R56" s="274" t="s">
        <v>30</v>
      </c>
      <c r="S56" s="274" t="s">
        <v>30</v>
      </c>
      <c r="T56" s="274" t="s">
        <v>30</v>
      </c>
      <c r="U56" s="274" t="s">
        <v>30</v>
      </c>
      <c r="V56" s="274" t="s">
        <v>30</v>
      </c>
      <c r="W56" s="274" t="s">
        <v>30</v>
      </c>
      <c r="X56" s="274" t="s">
        <v>30</v>
      </c>
      <c r="Z56" s="274" t="s">
        <v>30</v>
      </c>
      <c r="AA56" s="274" t="s">
        <v>30</v>
      </c>
      <c r="AB56" s="274" t="s">
        <v>30</v>
      </c>
      <c r="AC56" s="274" t="s">
        <v>30</v>
      </c>
      <c r="AD56" s="274" t="s">
        <v>30</v>
      </c>
      <c r="AE56" s="274" t="s">
        <v>30</v>
      </c>
      <c r="AF56" s="274" t="s">
        <v>30</v>
      </c>
      <c r="AG56" s="274" t="s">
        <v>30</v>
      </c>
      <c r="AH56" s="274" t="s">
        <v>30</v>
      </c>
      <c r="AI56" s="274" t="s">
        <v>30</v>
      </c>
      <c r="AJ56" s="274" t="s">
        <v>30</v>
      </c>
      <c r="AL56" s="274">
        <v>15</v>
      </c>
      <c r="AM56" s="277" t="s">
        <v>30</v>
      </c>
      <c r="AN56" s="274" t="s">
        <v>30</v>
      </c>
      <c r="AO56" s="274" t="s">
        <v>30</v>
      </c>
      <c r="AP56" s="278"/>
      <c r="AQ56" s="274" t="s">
        <v>30</v>
      </c>
      <c r="AR56" s="274" t="s">
        <v>30</v>
      </c>
      <c r="AS56" s="274" t="s">
        <v>30</v>
      </c>
      <c r="AV56" s="278" t="s">
        <v>30</v>
      </c>
      <c r="AW56" s="278" t="s">
        <v>30</v>
      </c>
      <c r="AX56" s="274" t="s">
        <v>30</v>
      </c>
      <c r="AY56" s="274" t="s">
        <v>762</v>
      </c>
      <c r="AZ56" s="274" t="s">
        <v>842</v>
      </c>
      <c r="BA56" s="274">
        <v>1</v>
      </c>
      <c r="BB56" s="274" t="s">
        <v>30</v>
      </c>
      <c r="BC56" s="274" t="s">
        <v>30</v>
      </c>
    </row>
    <row r="57" spans="1:55">
      <c r="A57" s="274" t="s">
        <v>1979</v>
      </c>
      <c r="B57" s="274" t="s">
        <v>764</v>
      </c>
      <c r="C57" s="274" t="s">
        <v>763</v>
      </c>
      <c r="F57" s="274">
        <v>1</v>
      </c>
      <c r="J57" s="282">
        <v>1.0408841270331788</v>
      </c>
      <c r="K57" s="281">
        <v>31.693199999999997</v>
      </c>
      <c r="L57" s="281">
        <v>3.1231334854663038</v>
      </c>
      <c r="N57" s="274">
        <v>2050</v>
      </c>
      <c r="O57" s="274">
        <v>30</v>
      </c>
      <c r="P57" s="274">
        <v>1</v>
      </c>
      <c r="Q57" s="274">
        <v>2050</v>
      </c>
      <c r="X57" s="274" t="s">
        <v>30</v>
      </c>
      <c r="AL57" s="274">
        <v>15</v>
      </c>
      <c r="AM57" s="277" t="s">
        <v>30</v>
      </c>
      <c r="AN57" s="274" t="s">
        <v>30</v>
      </c>
      <c r="AO57" s="274" t="s">
        <v>30</v>
      </c>
      <c r="AP57" s="278"/>
      <c r="AQ57" s="274" t="s">
        <v>30</v>
      </c>
      <c r="AR57" s="274" t="s">
        <v>30</v>
      </c>
      <c r="AS57" s="274" t="s">
        <v>30</v>
      </c>
      <c r="AV57" s="278" t="s">
        <v>30</v>
      </c>
      <c r="AW57" s="278" t="s">
        <v>30</v>
      </c>
      <c r="AY57" s="274" t="s">
        <v>762</v>
      </c>
      <c r="AZ57" s="274" t="s">
        <v>842</v>
      </c>
      <c r="BA57" s="274">
        <v>1</v>
      </c>
      <c r="BB57" s="274" t="s">
        <v>30</v>
      </c>
      <c r="BC57" s="274" t="s">
        <v>30</v>
      </c>
    </row>
    <row r="58" spans="1:55">
      <c r="A58" s="274" t="s">
        <v>1978</v>
      </c>
      <c r="B58" s="274" t="s">
        <v>764</v>
      </c>
      <c r="C58" s="274" t="s">
        <v>763</v>
      </c>
      <c r="F58" s="274">
        <v>1</v>
      </c>
      <c r="J58" s="282">
        <v>1.830127303415598</v>
      </c>
      <c r="K58" s="281">
        <v>48.019999999999996</v>
      </c>
      <c r="L58" s="281">
        <v>4.8020000000000005</v>
      </c>
      <c r="N58" s="274">
        <v>2020</v>
      </c>
      <c r="O58" s="274">
        <v>27</v>
      </c>
      <c r="P58" s="274">
        <v>1</v>
      </c>
      <c r="Q58" s="274">
        <v>2029</v>
      </c>
      <c r="X58" s="274" t="s">
        <v>30</v>
      </c>
      <c r="AL58" s="274">
        <v>8.4</v>
      </c>
      <c r="AM58" s="277" t="s">
        <v>30</v>
      </c>
      <c r="AN58" s="274" t="s">
        <v>30</v>
      </c>
      <c r="AO58" s="274" t="s">
        <v>30</v>
      </c>
      <c r="AP58" s="278"/>
      <c r="AQ58" s="274" t="s">
        <v>30</v>
      </c>
      <c r="AR58" s="274" t="s">
        <v>30</v>
      </c>
      <c r="AS58" s="274" t="s">
        <v>30</v>
      </c>
      <c r="AV58" s="278" t="s">
        <v>30</v>
      </c>
      <c r="AW58" s="278" t="s">
        <v>30</v>
      </c>
      <c r="AY58" s="274" t="s">
        <v>762</v>
      </c>
      <c r="AZ58" s="274" t="s">
        <v>794</v>
      </c>
      <c r="BA58" s="274">
        <v>1</v>
      </c>
      <c r="BB58" s="274" t="s">
        <v>30</v>
      </c>
      <c r="BC58" s="274" t="s">
        <v>30</v>
      </c>
    </row>
    <row r="59" spans="1:55">
      <c r="A59" s="274" t="s">
        <v>1977</v>
      </c>
      <c r="B59" s="274" t="s">
        <v>764</v>
      </c>
      <c r="C59" s="274" t="s">
        <v>763</v>
      </c>
      <c r="F59" s="274">
        <v>1</v>
      </c>
      <c r="J59" s="282">
        <v>1.5923969615469455</v>
      </c>
      <c r="K59" s="281">
        <v>37.455599999999997</v>
      </c>
      <c r="L59" s="281">
        <v>3.7404363786078236</v>
      </c>
      <c r="N59" s="274">
        <v>2030</v>
      </c>
      <c r="O59" s="274">
        <v>30</v>
      </c>
      <c r="P59" s="274">
        <v>1</v>
      </c>
      <c r="Q59" s="274">
        <v>2039</v>
      </c>
      <c r="X59" s="274" t="s">
        <v>30</v>
      </c>
      <c r="AL59" s="274">
        <v>20</v>
      </c>
      <c r="AM59" s="277" t="s">
        <v>30</v>
      </c>
      <c r="AN59" s="274" t="s">
        <v>30</v>
      </c>
      <c r="AO59" s="274" t="s">
        <v>30</v>
      </c>
      <c r="AP59" s="278"/>
      <c r="AQ59" s="274" t="s">
        <v>30</v>
      </c>
      <c r="AR59" s="274" t="s">
        <v>30</v>
      </c>
      <c r="AS59" s="274" t="s">
        <v>30</v>
      </c>
      <c r="AV59" s="278" t="s">
        <v>30</v>
      </c>
      <c r="AW59" s="278" t="s">
        <v>30</v>
      </c>
      <c r="AY59" s="274" t="s">
        <v>762</v>
      </c>
      <c r="AZ59" s="274" t="s">
        <v>794</v>
      </c>
      <c r="BA59" s="274">
        <v>1</v>
      </c>
      <c r="BB59" s="274" t="s">
        <v>30</v>
      </c>
      <c r="BC59" s="274" t="s">
        <v>30</v>
      </c>
    </row>
    <row r="60" spans="1:55">
      <c r="A60" s="274" t="s">
        <v>1976</v>
      </c>
      <c r="B60" s="274" t="s">
        <v>764</v>
      </c>
      <c r="C60" s="274" t="s">
        <v>763</v>
      </c>
      <c r="D60" s="274" t="s">
        <v>30</v>
      </c>
      <c r="E60" s="274" t="s">
        <v>30</v>
      </c>
      <c r="F60" s="274">
        <v>1</v>
      </c>
      <c r="J60" s="282">
        <v>1.4777829515997287</v>
      </c>
      <c r="K60" s="281">
        <v>32.653599999999997</v>
      </c>
      <c r="L60" s="281">
        <v>3.2853395571216479</v>
      </c>
      <c r="N60" s="274">
        <v>2040</v>
      </c>
      <c r="O60" s="274">
        <v>30</v>
      </c>
      <c r="P60" s="274">
        <v>1</v>
      </c>
      <c r="Q60" s="274">
        <v>2049</v>
      </c>
      <c r="R60" s="274" t="s">
        <v>30</v>
      </c>
      <c r="S60" s="274" t="s">
        <v>30</v>
      </c>
      <c r="T60" s="274" t="s">
        <v>30</v>
      </c>
      <c r="U60" s="274" t="s">
        <v>30</v>
      </c>
      <c r="V60" s="274" t="s">
        <v>30</v>
      </c>
      <c r="W60" s="274" t="s">
        <v>30</v>
      </c>
      <c r="X60" s="274" t="s">
        <v>30</v>
      </c>
      <c r="Z60" s="274" t="s">
        <v>30</v>
      </c>
      <c r="AA60" s="274" t="s">
        <v>30</v>
      </c>
      <c r="AB60" s="274" t="s">
        <v>30</v>
      </c>
      <c r="AC60" s="274" t="s">
        <v>30</v>
      </c>
      <c r="AD60" s="274" t="s">
        <v>30</v>
      </c>
      <c r="AE60" s="274" t="s">
        <v>30</v>
      </c>
      <c r="AF60" s="274" t="s">
        <v>30</v>
      </c>
      <c r="AG60" s="274" t="s">
        <v>30</v>
      </c>
      <c r="AH60" s="274" t="s">
        <v>30</v>
      </c>
      <c r="AI60" s="274" t="s">
        <v>30</v>
      </c>
      <c r="AJ60" s="274" t="s">
        <v>30</v>
      </c>
      <c r="AL60" s="274">
        <v>25</v>
      </c>
      <c r="AM60" s="277" t="s">
        <v>30</v>
      </c>
      <c r="AN60" s="274" t="s">
        <v>30</v>
      </c>
      <c r="AO60" s="274" t="s">
        <v>30</v>
      </c>
      <c r="AP60" s="278"/>
      <c r="AQ60" s="274" t="s">
        <v>30</v>
      </c>
      <c r="AR60" s="274" t="s">
        <v>30</v>
      </c>
      <c r="AS60" s="274" t="s">
        <v>30</v>
      </c>
      <c r="AV60" s="278" t="s">
        <v>30</v>
      </c>
      <c r="AW60" s="278" t="s">
        <v>30</v>
      </c>
      <c r="AX60" s="274" t="s">
        <v>30</v>
      </c>
      <c r="AY60" s="274" t="s">
        <v>762</v>
      </c>
      <c r="AZ60" s="274" t="s">
        <v>794</v>
      </c>
      <c r="BA60" s="274">
        <v>1</v>
      </c>
      <c r="BB60" s="274" t="s">
        <v>30</v>
      </c>
      <c r="BC60" s="274" t="s">
        <v>30</v>
      </c>
    </row>
    <row r="61" spans="1:55">
      <c r="A61" s="274" t="s">
        <v>1975</v>
      </c>
      <c r="B61" s="274" t="s">
        <v>764</v>
      </c>
      <c r="C61" s="274" t="s">
        <v>763</v>
      </c>
      <c r="F61" s="274">
        <v>1</v>
      </c>
      <c r="J61" s="282">
        <v>1.4262656425650395</v>
      </c>
      <c r="K61" s="281">
        <v>31.693199999999997</v>
      </c>
      <c r="L61" s="281">
        <v>3.1231334854663038</v>
      </c>
      <c r="N61" s="274">
        <v>2050</v>
      </c>
      <c r="O61" s="274">
        <v>30</v>
      </c>
      <c r="P61" s="274">
        <v>1</v>
      </c>
      <c r="Q61" s="274">
        <v>2050</v>
      </c>
      <c r="X61" s="274" t="s">
        <v>30</v>
      </c>
      <c r="AL61" s="274">
        <v>30</v>
      </c>
      <c r="AM61" s="277" t="s">
        <v>30</v>
      </c>
      <c r="AN61" s="274" t="s">
        <v>30</v>
      </c>
      <c r="AO61" s="274" t="s">
        <v>30</v>
      </c>
      <c r="AP61" s="278"/>
      <c r="AQ61" s="274" t="s">
        <v>30</v>
      </c>
      <c r="AR61" s="274" t="s">
        <v>30</v>
      </c>
      <c r="AS61" s="274" t="s">
        <v>30</v>
      </c>
      <c r="AV61" s="278" t="s">
        <v>30</v>
      </c>
      <c r="AW61" s="278" t="s">
        <v>30</v>
      </c>
      <c r="AY61" s="274" t="s">
        <v>762</v>
      </c>
      <c r="AZ61" s="274" t="s">
        <v>794</v>
      </c>
      <c r="BA61" s="274">
        <v>1</v>
      </c>
      <c r="BB61" s="274" t="s">
        <v>30</v>
      </c>
      <c r="BC61" s="274" t="s">
        <v>30</v>
      </c>
    </row>
    <row r="62" spans="1:55">
      <c r="A62" s="274" t="s">
        <v>1974</v>
      </c>
      <c r="B62" s="274" t="s">
        <v>764</v>
      </c>
      <c r="C62" s="274" t="s">
        <v>763</v>
      </c>
      <c r="F62" s="274">
        <v>1</v>
      </c>
      <c r="J62" s="282">
        <v>1.4213347660119264</v>
      </c>
      <c r="K62" s="281">
        <v>48.019999999999996</v>
      </c>
      <c r="L62" s="281">
        <v>4.8020000000000005</v>
      </c>
      <c r="N62" s="274">
        <v>2020</v>
      </c>
      <c r="O62" s="274">
        <v>27</v>
      </c>
      <c r="P62" s="274">
        <v>1</v>
      </c>
      <c r="Q62" s="274">
        <v>2029</v>
      </c>
      <c r="X62" s="274" t="s">
        <v>30</v>
      </c>
      <c r="AL62" s="274">
        <v>8.4</v>
      </c>
      <c r="AM62" s="277" t="s">
        <v>30</v>
      </c>
      <c r="AN62" s="274" t="s">
        <v>30</v>
      </c>
      <c r="AO62" s="274" t="s">
        <v>30</v>
      </c>
      <c r="AP62" s="278"/>
      <c r="AQ62" s="274" t="s">
        <v>30</v>
      </c>
      <c r="AR62" s="274" t="s">
        <v>30</v>
      </c>
      <c r="AS62" s="274" t="s">
        <v>30</v>
      </c>
      <c r="AV62" s="278" t="s">
        <v>30</v>
      </c>
      <c r="AW62" s="278" t="s">
        <v>30</v>
      </c>
      <c r="AY62" s="274" t="s">
        <v>762</v>
      </c>
      <c r="AZ62" s="274" t="s">
        <v>842</v>
      </c>
      <c r="BA62" s="274">
        <v>1</v>
      </c>
      <c r="BB62" s="274" t="s">
        <v>30</v>
      </c>
      <c r="BC62" s="274" t="s">
        <v>30</v>
      </c>
    </row>
    <row r="63" spans="1:55">
      <c r="A63" s="274" t="s">
        <v>1973</v>
      </c>
      <c r="B63" s="274" t="s">
        <v>764</v>
      </c>
      <c r="C63" s="274" t="s">
        <v>763</v>
      </c>
      <c r="F63" s="274">
        <v>1</v>
      </c>
      <c r="J63" s="282">
        <v>1.2023972514790251</v>
      </c>
      <c r="K63" s="281">
        <v>37.455599999999997</v>
      </c>
      <c r="L63" s="281">
        <v>3.7404363786078236</v>
      </c>
      <c r="N63" s="274">
        <v>2030</v>
      </c>
      <c r="O63" s="274">
        <v>30</v>
      </c>
      <c r="P63" s="274">
        <v>1</v>
      </c>
      <c r="Q63" s="274">
        <v>2039</v>
      </c>
      <c r="X63" s="274" t="s">
        <v>30</v>
      </c>
      <c r="AL63" s="274">
        <v>15</v>
      </c>
      <c r="AM63" s="277" t="s">
        <v>30</v>
      </c>
      <c r="AN63" s="274" t="s">
        <v>30</v>
      </c>
      <c r="AO63" s="274" t="s">
        <v>30</v>
      </c>
      <c r="AP63" s="278"/>
      <c r="AQ63" s="274" t="s">
        <v>30</v>
      </c>
      <c r="AR63" s="274" t="s">
        <v>30</v>
      </c>
      <c r="AS63" s="274" t="s">
        <v>30</v>
      </c>
      <c r="AV63" s="278" t="s">
        <v>30</v>
      </c>
      <c r="AW63" s="278" t="s">
        <v>30</v>
      </c>
      <c r="AY63" s="274" t="s">
        <v>762</v>
      </c>
      <c r="AZ63" s="274" t="s">
        <v>842</v>
      </c>
      <c r="BA63" s="274">
        <v>1</v>
      </c>
      <c r="BB63" s="274" t="s">
        <v>30</v>
      </c>
      <c r="BC63" s="274" t="s">
        <v>30</v>
      </c>
    </row>
    <row r="64" spans="1:55">
      <c r="A64" s="274" t="s">
        <v>1972</v>
      </c>
      <c r="B64" s="274" t="s">
        <v>764</v>
      </c>
      <c r="C64" s="274" t="s">
        <v>763</v>
      </c>
      <c r="D64" s="274" t="s">
        <v>30</v>
      </c>
      <c r="E64" s="274" t="s">
        <v>30</v>
      </c>
      <c r="F64" s="274">
        <v>1</v>
      </c>
      <c r="J64" s="282">
        <v>1.0884797963278781</v>
      </c>
      <c r="K64" s="281">
        <v>32.653599999999997</v>
      </c>
      <c r="L64" s="281">
        <v>3.2853395571216479</v>
      </c>
      <c r="N64" s="274">
        <v>2040</v>
      </c>
      <c r="O64" s="274">
        <v>30</v>
      </c>
      <c r="P64" s="274">
        <v>1</v>
      </c>
      <c r="Q64" s="274">
        <v>2049</v>
      </c>
      <c r="R64" s="274" t="s">
        <v>30</v>
      </c>
      <c r="S64" s="274" t="s">
        <v>30</v>
      </c>
      <c r="T64" s="274" t="s">
        <v>30</v>
      </c>
      <c r="U64" s="274" t="s">
        <v>30</v>
      </c>
      <c r="V64" s="274" t="s">
        <v>30</v>
      </c>
      <c r="W64" s="274" t="s">
        <v>30</v>
      </c>
      <c r="X64" s="274" t="s">
        <v>30</v>
      </c>
      <c r="Z64" s="274" t="s">
        <v>30</v>
      </c>
      <c r="AA64" s="274" t="s">
        <v>30</v>
      </c>
      <c r="AB64" s="274" t="s">
        <v>30</v>
      </c>
      <c r="AC64" s="274" t="s">
        <v>30</v>
      </c>
      <c r="AD64" s="274" t="s">
        <v>30</v>
      </c>
      <c r="AE64" s="274" t="s">
        <v>30</v>
      </c>
      <c r="AF64" s="274" t="s">
        <v>30</v>
      </c>
      <c r="AG64" s="274" t="s">
        <v>30</v>
      </c>
      <c r="AH64" s="274" t="s">
        <v>30</v>
      </c>
      <c r="AI64" s="274" t="s">
        <v>30</v>
      </c>
      <c r="AJ64" s="274" t="s">
        <v>30</v>
      </c>
      <c r="AL64" s="274">
        <v>15</v>
      </c>
      <c r="AM64" s="277" t="s">
        <v>30</v>
      </c>
      <c r="AN64" s="274" t="s">
        <v>30</v>
      </c>
      <c r="AO64" s="274" t="s">
        <v>30</v>
      </c>
      <c r="AP64" s="278"/>
      <c r="AQ64" s="274" t="s">
        <v>30</v>
      </c>
      <c r="AR64" s="274" t="s">
        <v>30</v>
      </c>
      <c r="AS64" s="274" t="s">
        <v>30</v>
      </c>
      <c r="AV64" s="278" t="s">
        <v>30</v>
      </c>
      <c r="AW64" s="278" t="s">
        <v>30</v>
      </c>
      <c r="AX64" s="274" t="s">
        <v>30</v>
      </c>
      <c r="AY64" s="274" t="s">
        <v>762</v>
      </c>
      <c r="AZ64" s="274" t="s">
        <v>842</v>
      </c>
      <c r="BA64" s="274">
        <v>1</v>
      </c>
      <c r="BB64" s="274" t="s">
        <v>30</v>
      </c>
      <c r="BC64" s="274" t="s">
        <v>30</v>
      </c>
    </row>
    <row r="65" spans="1:55">
      <c r="A65" s="274" t="s">
        <v>1971</v>
      </c>
      <c r="B65" s="274" t="s">
        <v>764</v>
      </c>
      <c r="C65" s="274" t="s">
        <v>763</v>
      </c>
      <c r="F65" s="274">
        <v>1</v>
      </c>
      <c r="J65" s="282">
        <v>1.0408841270331788</v>
      </c>
      <c r="K65" s="281">
        <v>31.693199999999997</v>
      </c>
      <c r="L65" s="281">
        <v>3.1231334854663038</v>
      </c>
      <c r="N65" s="274">
        <v>2050</v>
      </c>
      <c r="O65" s="274">
        <v>30</v>
      </c>
      <c r="P65" s="274">
        <v>1</v>
      </c>
      <c r="Q65" s="274">
        <v>2050</v>
      </c>
      <c r="X65" s="274" t="s">
        <v>30</v>
      </c>
      <c r="AL65" s="274">
        <v>15</v>
      </c>
      <c r="AM65" s="277" t="s">
        <v>30</v>
      </c>
      <c r="AN65" s="274" t="s">
        <v>30</v>
      </c>
      <c r="AO65" s="274" t="s">
        <v>30</v>
      </c>
      <c r="AP65" s="278"/>
      <c r="AQ65" s="274" t="s">
        <v>30</v>
      </c>
      <c r="AR65" s="274" t="s">
        <v>30</v>
      </c>
      <c r="AS65" s="274" t="s">
        <v>30</v>
      </c>
      <c r="AV65" s="278" t="s">
        <v>30</v>
      </c>
      <c r="AW65" s="278" t="s">
        <v>30</v>
      </c>
      <c r="AY65" s="274" t="s">
        <v>762</v>
      </c>
      <c r="AZ65" s="274" t="s">
        <v>842</v>
      </c>
      <c r="BA65" s="274">
        <v>1</v>
      </c>
      <c r="BB65" s="274" t="s">
        <v>30</v>
      </c>
      <c r="BC65" s="274" t="s">
        <v>30</v>
      </c>
    </row>
    <row r="66" spans="1:55">
      <c r="A66" s="274" t="s">
        <v>1970</v>
      </c>
      <c r="B66" s="274" t="s">
        <v>764</v>
      </c>
      <c r="C66" s="274" t="s">
        <v>763</v>
      </c>
      <c r="F66" s="274">
        <v>1</v>
      </c>
      <c r="J66" s="282">
        <v>1.830127303415598</v>
      </c>
      <c r="K66" s="281">
        <v>48.019999999999996</v>
      </c>
      <c r="L66" s="281">
        <v>4.8020000000000005</v>
      </c>
      <c r="N66" s="274">
        <v>2020</v>
      </c>
      <c r="O66" s="274">
        <v>27</v>
      </c>
      <c r="P66" s="274">
        <v>1</v>
      </c>
      <c r="Q66" s="274">
        <v>2029</v>
      </c>
      <c r="X66" s="274" t="s">
        <v>30</v>
      </c>
      <c r="AL66" s="274">
        <v>8.4</v>
      </c>
      <c r="AM66" s="277" t="s">
        <v>30</v>
      </c>
      <c r="AN66" s="274" t="s">
        <v>30</v>
      </c>
      <c r="AO66" s="274" t="s">
        <v>30</v>
      </c>
      <c r="AP66" s="278"/>
      <c r="AQ66" s="274" t="s">
        <v>30</v>
      </c>
      <c r="AR66" s="274" t="s">
        <v>30</v>
      </c>
      <c r="AS66" s="274" t="s">
        <v>30</v>
      </c>
      <c r="AV66" s="278" t="s">
        <v>30</v>
      </c>
      <c r="AW66" s="278" t="s">
        <v>30</v>
      </c>
      <c r="AY66" s="274" t="s">
        <v>762</v>
      </c>
      <c r="AZ66" s="274" t="s">
        <v>794</v>
      </c>
      <c r="BA66" s="274">
        <v>1</v>
      </c>
      <c r="BB66" s="274" t="s">
        <v>30</v>
      </c>
      <c r="BC66" s="274" t="s">
        <v>30</v>
      </c>
    </row>
    <row r="67" spans="1:55">
      <c r="A67" s="274" t="s">
        <v>1969</v>
      </c>
      <c r="B67" s="274" t="s">
        <v>764</v>
      </c>
      <c r="C67" s="274" t="s">
        <v>763</v>
      </c>
      <c r="F67" s="274">
        <v>1</v>
      </c>
      <c r="J67" s="282">
        <v>1.5923969615469455</v>
      </c>
      <c r="K67" s="281">
        <v>37.455599999999997</v>
      </c>
      <c r="L67" s="281">
        <v>3.7404363786078236</v>
      </c>
      <c r="N67" s="274">
        <v>2030</v>
      </c>
      <c r="O67" s="274">
        <v>30</v>
      </c>
      <c r="P67" s="274">
        <v>1</v>
      </c>
      <c r="Q67" s="274">
        <v>2039</v>
      </c>
      <c r="X67" s="274" t="s">
        <v>30</v>
      </c>
      <c r="AL67" s="274">
        <v>20</v>
      </c>
      <c r="AM67" s="277" t="s">
        <v>30</v>
      </c>
      <c r="AN67" s="274" t="s">
        <v>30</v>
      </c>
      <c r="AO67" s="274" t="s">
        <v>30</v>
      </c>
      <c r="AP67" s="278"/>
      <c r="AQ67" s="274" t="s">
        <v>30</v>
      </c>
      <c r="AR67" s="274" t="s">
        <v>30</v>
      </c>
      <c r="AS67" s="274" t="s">
        <v>30</v>
      </c>
      <c r="AV67" s="278" t="s">
        <v>30</v>
      </c>
      <c r="AW67" s="278" t="s">
        <v>30</v>
      </c>
      <c r="AY67" s="274" t="s">
        <v>762</v>
      </c>
      <c r="AZ67" s="274" t="s">
        <v>794</v>
      </c>
      <c r="BA67" s="274">
        <v>1</v>
      </c>
      <c r="BB67" s="274" t="s">
        <v>30</v>
      </c>
      <c r="BC67" s="274" t="s">
        <v>30</v>
      </c>
    </row>
    <row r="68" spans="1:55">
      <c r="A68" s="274" t="s">
        <v>1968</v>
      </c>
      <c r="B68" s="274" t="s">
        <v>764</v>
      </c>
      <c r="C68" s="274" t="s">
        <v>763</v>
      </c>
      <c r="D68" s="274" t="s">
        <v>30</v>
      </c>
      <c r="E68" s="274" t="s">
        <v>30</v>
      </c>
      <c r="F68" s="274">
        <v>1</v>
      </c>
      <c r="J68" s="282">
        <v>1.4777829515997287</v>
      </c>
      <c r="K68" s="281">
        <v>32.653599999999997</v>
      </c>
      <c r="L68" s="281">
        <v>3.2853395571216479</v>
      </c>
      <c r="N68" s="274">
        <v>2040</v>
      </c>
      <c r="O68" s="274">
        <v>30</v>
      </c>
      <c r="P68" s="274">
        <v>1</v>
      </c>
      <c r="Q68" s="274">
        <v>2049</v>
      </c>
      <c r="R68" s="274" t="s">
        <v>30</v>
      </c>
      <c r="S68" s="274" t="s">
        <v>30</v>
      </c>
      <c r="T68" s="274" t="s">
        <v>30</v>
      </c>
      <c r="U68" s="274" t="s">
        <v>30</v>
      </c>
      <c r="V68" s="274" t="s">
        <v>30</v>
      </c>
      <c r="W68" s="274" t="s">
        <v>30</v>
      </c>
      <c r="X68" s="274" t="s">
        <v>30</v>
      </c>
      <c r="Z68" s="274" t="s">
        <v>30</v>
      </c>
      <c r="AA68" s="274" t="s">
        <v>30</v>
      </c>
      <c r="AB68" s="274" t="s">
        <v>30</v>
      </c>
      <c r="AC68" s="274" t="s">
        <v>30</v>
      </c>
      <c r="AD68" s="274" t="s">
        <v>30</v>
      </c>
      <c r="AE68" s="274" t="s">
        <v>30</v>
      </c>
      <c r="AF68" s="274" t="s">
        <v>30</v>
      </c>
      <c r="AG68" s="274" t="s">
        <v>30</v>
      </c>
      <c r="AH68" s="274" t="s">
        <v>30</v>
      </c>
      <c r="AI68" s="274" t="s">
        <v>30</v>
      </c>
      <c r="AJ68" s="274" t="s">
        <v>30</v>
      </c>
      <c r="AL68" s="274">
        <v>25</v>
      </c>
      <c r="AM68" s="277" t="s">
        <v>30</v>
      </c>
      <c r="AN68" s="274" t="s">
        <v>30</v>
      </c>
      <c r="AO68" s="274" t="s">
        <v>30</v>
      </c>
      <c r="AP68" s="278"/>
      <c r="AQ68" s="274" t="s">
        <v>30</v>
      </c>
      <c r="AR68" s="274" t="s">
        <v>30</v>
      </c>
      <c r="AS68" s="274" t="s">
        <v>30</v>
      </c>
      <c r="AV68" s="278" t="s">
        <v>30</v>
      </c>
      <c r="AW68" s="278" t="s">
        <v>30</v>
      </c>
      <c r="AX68" s="274" t="s">
        <v>30</v>
      </c>
      <c r="AY68" s="274" t="s">
        <v>762</v>
      </c>
      <c r="AZ68" s="274" t="s">
        <v>794</v>
      </c>
      <c r="BA68" s="274">
        <v>1</v>
      </c>
      <c r="BB68" s="274" t="s">
        <v>30</v>
      </c>
      <c r="BC68" s="274" t="s">
        <v>30</v>
      </c>
    </row>
    <row r="69" spans="1:55">
      <c r="A69" s="274" t="s">
        <v>1967</v>
      </c>
      <c r="B69" s="274" t="s">
        <v>764</v>
      </c>
      <c r="C69" s="274" t="s">
        <v>763</v>
      </c>
      <c r="F69" s="274">
        <v>1</v>
      </c>
      <c r="J69" s="282">
        <v>1.4262656425650395</v>
      </c>
      <c r="K69" s="281">
        <v>31.693199999999997</v>
      </c>
      <c r="L69" s="281">
        <v>3.1231334854663038</v>
      </c>
      <c r="N69" s="274">
        <v>2050</v>
      </c>
      <c r="O69" s="274">
        <v>30</v>
      </c>
      <c r="P69" s="274">
        <v>1</v>
      </c>
      <c r="Q69" s="274">
        <v>2050</v>
      </c>
      <c r="X69" s="274" t="s">
        <v>30</v>
      </c>
      <c r="AL69" s="274">
        <v>30</v>
      </c>
      <c r="AM69" s="277" t="s">
        <v>30</v>
      </c>
      <c r="AN69" s="274" t="s">
        <v>30</v>
      </c>
      <c r="AO69" s="274" t="s">
        <v>30</v>
      </c>
      <c r="AP69" s="278"/>
      <c r="AQ69" s="274" t="s">
        <v>30</v>
      </c>
      <c r="AR69" s="274" t="s">
        <v>30</v>
      </c>
      <c r="AS69" s="274" t="s">
        <v>30</v>
      </c>
      <c r="AV69" s="278" t="s">
        <v>30</v>
      </c>
      <c r="AW69" s="278" t="s">
        <v>30</v>
      </c>
      <c r="AY69" s="274" t="s">
        <v>762</v>
      </c>
      <c r="AZ69" s="274" t="s">
        <v>794</v>
      </c>
      <c r="BA69" s="274">
        <v>1</v>
      </c>
      <c r="BB69" s="274" t="s">
        <v>30</v>
      </c>
      <c r="BC69" s="274" t="s">
        <v>30</v>
      </c>
    </row>
    <row r="70" spans="1:55">
      <c r="A70" s="274" t="s">
        <v>1966</v>
      </c>
      <c r="B70" s="274" t="s">
        <v>764</v>
      </c>
      <c r="C70" s="274" t="s">
        <v>763</v>
      </c>
      <c r="F70" s="274">
        <v>1</v>
      </c>
      <c r="J70" s="282">
        <v>1.4213347660119264</v>
      </c>
      <c r="K70" s="281">
        <v>48.019999999999996</v>
      </c>
      <c r="L70" s="281">
        <v>4.8020000000000005</v>
      </c>
      <c r="N70" s="274">
        <v>2020</v>
      </c>
      <c r="O70" s="274">
        <v>27</v>
      </c>
      <c r="P70" s="274">
        <v>1</v>
      </c>
      <c r="Q70" s="274">
        <v>2029</v>
      </c>
      <c r="X70" s="274" t="s">
        <v>30</v>
      </c>
      <c r="AL70" s="274">
        <v>8.4</v>
      </c>
      <c r="AM70" s="277" t="s">
        <v>30</v>
      </c>
      <c r="AN70" s="274" t="s">
        <v>30</v>
      </c>
      <c r="AO70" s="274" t="s">
        <v>30</v>
      </c>
      <c r="AP70" s="278"/>
      <c r="AQ70" s="274" t="s">
        <v>30</v>
      </c>
      <c r="AR70" s="274" t="s">
        <v>30</v>
      </c>
      <c r="AS70" s="274" t="s">
        <v>30</v>
      </c>
      <c r="AV70" s="278" t="s">
        <v>30</v>
      </c>
      <c r="AW70" s="278" t="s">
        <v>30</v>
      </c>
      <c r="AY70" s="274" t="s">
        <v>762</v>
      </c>
      <c r="AZ70" s="274" t="s">
        <v>842</v>
      </c>
      <c r="BA70" s="274">
        <v>1</v>
      </c>
      <c r="BB70" s="274" t="s">
        <v>30</v>
      </c>
      <c r="BC70" s="274" t="s">
        <v>30</v>
      </c>
    </row>
    <row r="71" spans="1:55">
      <c r="A71" s="274" t="s">
        <v>1965</v>
      </c>
      <c r="B71" s="274" t="s">
        <v>764</v>
      </c>
      <c r="C71" s="274" t="s">
        <v>763</v>
      </c>
      <c r="F71" s="274">
        <v>1</v>
      </c>
      <c r="J71" s="282">
        <v>1.2023972514790251</v>
      </c>
      <c r="K71" s="281">
        <v>37.455599999999997</v>
      </c>
      <c r="L71" s="281">
        <v>3.7404363786078236</v>
      </c>
      <c r="N71" s="274">
        <v>2030</v>
      </c>
      <c r="O71" s="274">
        <v>30</v>
      </c>
      <c r="P71" s="274">
        <v>1</v>
      </c>
      <c r="Q71" s="274">
        <v>2039</v>
      </c>
      <c r="X71" s="274" t="s">
        <v>30</v>
      </c>
      <c r="AL71" s="274">
        <v>15</v>
      </c>
      <c r="AM71" s="277" t="s">
        <v>30</v>
      </c>
      <c r="AN71" s="274" t="s">
        <v>30</v>
      </c>
      <c r="AO71" s="274" t="s">
        <v>30</v>
      </c>
      <c r="AP71" s="278"/>
      <c r="AQ71" s="274" t="s">
        <v>30</v>
      </c>
      <c r="AR71" s="274" t="s">
        <v>30</v>
      </c>
      <c r="AS71" s="274" t="s">
        <v>30</v>
      </c>
      <c r="AV71" s="278" t="s">
        <v>30</v>
      </c>
      <c r="AW71" s="278" t="s">
        <v>30</v>
      </c>
      <c r="AY71" s="274" t="s">
        <v>762</v>
      </c>
      <c r="AZ71" s="274" t="s">
        <v>842</v>
      </c>
      <c r="BA71" s="274">
        <v>1</v>
      </c>
      <c r="BB71" s="274" t="s">
        <v>30</v>
      </c>
      <c r="BC71" s="274" t="s">
        <v>30</v>
      </c>
    </row>
    <row r="72" spans="1:55">
      <c r="A72" s="274" t="s">
        <v>1964</v>
      </c>
      <c r="B72" s="274" t="s">
        <v>764</v>
      </c>
      <c r="C72" s="274" t="s">
        <v>763</v>
      </c>
      <c r="D72" s="274" t="s">
        <v>30</v>
      </c>
      <c r="E72" s="274" t="s">
        <v>30</v>
      </c>
      <c r="F72" s="274">
        <v>1</v>
      </c>
      <c r="J72" s="282">
        <v>1.0884797963278781</v>
      </c>
      <c r="K72" s="281">
        <v>32.653599999999997</v>
      </c>
      <c r="L72" s="281">
        <v>3.2853395571216479</v>
      </c>
      <c r="N72" s="274">
        <v>2040</v>
      </c>
      <c r="O72" s="274">
        <v>30</v>
      </c>
      <c r="P72" s="274">
        <v>1</v>
      </c>
      <c r="Q72" s="274">
        <v>2049</v>
      </c>
      <c r="R72" s="274" t="s">
        <v>30</v>
      </c>
      <c r="S72" s="274" t="s">
        <v>30</v>
      </c>
      <c r="T72" s="274" t="s">
        <v>30</v>
      </c>
      <c r="U72" s="274" t="s">
        <v>30</v>
      </c>
      <c r="V72" s="274" t="s">
        <v>30</v>
      </c>
      <c r="W72" s="274" t="s">
        <v>30</v>
      </c>
      <c r="X72" s="274" t="s">
        <v>30</v>
      </c>
      <c r="Z72" s="274" t="s">
        <v>30</v>
      </c>
      <c r="AA72" s="274" t="s">
        <v>30</v>
      </c>
      <c r="AB72" s="274" t="s">
        <v>30</v>
      </c>
      <c r="AC72" s="274" t="s">
        <v>30</v>
      </c>
      <c r="AD72" s="274" t="s">
        <v>30</v>
      </c>
      <c r="AE72" s="274" t="s">
        <v>30</v>
      </c>
      <c r="AF72" s="274" t="s">
        <v>30</v>
      </c>
      <c r="AG72" s="274" t="s">
        <v>30</v>
      </c>
      <c r="AH72" s="274" t="s">
        <v>30</v>
      </c>
      <c r="AI72" s="274" t="s">
        <v>30</v>
      </c>
      <c r="AJ72" s="274" t="s">
        <v>30</v>
      </c>
      <c r="AL72" s="274">
        <v>15</v>
      </c>
      <c r="AM72" s="277" t="s">
        <v>30</v>
      </c>
      <c r="AN72" s="274" t="s">
        <v>30</v>
      </c>
      <c r="AO72" s="274" t="s">
        <v>30</v>
      </c>
      <c r="AP72" s="278"/>
      <c r="AQ72" s="274" t="s">
        <v>30</v>
      </c>
      <c r="AR72" s="274" t="s">
        <v>30</v>
      </c>
      <c r="AS72" s="274" t="s">
        <v>30</v>
      </c>
      <c r="AV72" s="278" t="s">
        <v>30</v>
      </c>
      <c r="AW72" s="278" t="s">
        <v>30</v>
      </c>
      <c r="AX72" s="274" t="s">
        <v>30</v>
      </c>
      <c r="AY72" s="274" t="s">
        <v>762</v>
      </c>
      <c r="AZ72" s="274" t="s">
        <v>842</v>
      </c>
      <c r="BA72" s="274">
        <v>1</v>
      </c>
      <c r="BB72" s="274" t="s">
        <v>30</v>
      </c>
      <c r="BC72" s="274" t="s">
        <v>30</v>
      </c>
    </row>
    <row r="73" spans="1:55">
      <c r="A73" s="274" t="s">
        <v>1963</v>
      </c>
      <c r="B73" s="274" t="s">
        <v>764</v>
      </c>
      <c r="C73" s="274" t="s">
        <v>763</v>
      </c>
      <c r="F73" s="274">
        <v>1</v>
      </c>
      <c r="J73" s="282">
        <v>1.0408841270331788</v>
      </c>
      <c r="K73" s="281">
        <v>31.693199999999997</v>
      </c>
      <c r="L73" s="281">
        <v>3.1231334854663038</v>
      </c>
      <c r="N73" s="274">
        <v>2050</v>
      </c>
      <c r="O73" s="274">
        <v>30</v>
      </c>
      <c r="P73" s="274">
        <v>1</v>
      </c>
      <c r="Q73" s="274">
        <v>2050</v>
      </c>
      <c r="X73" s="274" t="s">
        <v>30</v>
      </c>
      <c r="AL73" s="274">
        <v>15</v>
      </c>
      <c r="AM73" s="277" t="s">
        <v>30</v>
      </c>
      <c r="AN73" s="274" t="s">
        <v>30</v>
      </c>
      <c r="AO73" s="274" t="s">
        <v>30</v>
      </c>
      <c r="AP73" s="278"/>
      <c r="AQ73" s="274" t="s">
        <v>30</v>
      </c>
      <c r="AR73" s="274" t="s">
        <v>30</v>
      </c>
      <c r="AS73" s="274" t="s">
        <v>30</v>
      </c>
      <c r="AV73" s="278" t="s">
        <v>30</v>
      </c>
      <c r="AW73" s="278" t="s">
        <v>30</v>
      </c>
      <c r="AY73" s="274" t="s">
        <v>762</v>
      </c>
      <c r="AZ73" s="274" t="s">
        <v>842</v>
      </c>
      <c r="BA73" s="274">
        <v>1</v>
      </c>
      <c r="BB73" s="274" t="s">
        <v>30</v>
      </c>
      <c r="BC73" s="274" t="s">
        <v>30</v>
      </c>
    </row>
    <row r="74" spans="1:55">
      <c r="A74" s="274" t="s">
        <v>1962</v>
      </c>
      <c r="B74" s="274" t="s">
        <v>764</v>
      </c>
      <c r="C74" s="274" t="s">
        <v>763</v>
      </c>
      <c r="F74" s="274">
        <v>1</v>
      </c>
      <c r="J74" s="282">
        <v>1.830127303415598</v>
      </c>
      <c r="K74" s="281">
        <v>48.019999999999996</v>
      </c>
      <c r="L74" s="281">
        <v>4.8020000000000005</v>
      </c>
      <c r="N74" s="274">
        <v>2020</v>
      </c>
      <c r="O74" s="274">
        <v>27</v>
      </c>
      <c r="P74" s="274">
        <v>1</v>
      </c>
      <c r="Q74" s="274">
        <v>2029</v>
      </c>
      <c r="X74" s="274" t="s">
        <v>30</v>
      </c>
      <c r="AL74" s="274">
        <v>8.4</v>
      </c>
      <c r="AM74" s="277" t="s">
        <v>30</v>
      </c>
      <c r="AN74" s="274" t="s">
        <v>30</v>
      </c>
      <c r="AO74" s="274" t="s">
        <v>30</v>
      </c>
      <c r="AP74" s="278"/>
      <c r="AQ74" s="274" t="s">
        <v>30</v>
      </c>
      <c r="AR74" s="274" t="s">
        <v>30</v>
      </c>
      <c r="AS74" s="274" t="s">
        <v>30</v>
      </c>
      <c r="AV74" s="278" t="s">
        <v>30</v>
      </c>
      <c r="AW74" s="278" t="s">
        <v>30</v>
      </c>
      <c r="AY74" s="274" t="s">
        <v>762</v>
      </c>
      <c r="AZ74" s="274" t="s">
        <v>794</v>
      </c>
      <c r="BA74" s="274">
        <v>1</v>
      </c>
      <c r="BB74" s="274" t="s">
        <v>30</v>
      </c>
      <c r="BC74" s="274" t="s">
        <v>30</v>
      </c>
    </row>
    <row r="75" spans="1:55">
      <c r="A75" s="274" t="s">
        <v>1961</v>
      </c>
      <c r="B75" s="274" t="s">
        <v>764</v>
      </c>
      <c r="C75" s="274" t="s">
        <v>763</v>
      </c>
      <c r="F75" s="274">
        <v>1</v>
      </c>
      <c r="J75" s="282">
        <v>1.5923969615469455</v>
      </c>
      <c r="K75" s="281">
        <v>37.455599999999997</v>
      </c>
      <c r="L75" s="281">
        <v>3.7404363786078236</v>
      </c>
      <c r="N75" s="274">
        <v>2030</v>
      </c>
      <c r="O75" s="274">
        <v>30</v>
      </c>
      <c r="P75" s="274">
        <v>1</v>
      </c>
      <c r="Q75" s="274">
        <v>2039</v>
      </c>
      <c r="X75" s="274" t="s">
        <v>30</v>
      </c>
      <c r="AL75" s="274">
        <v>20</v>
      </c>
      <c r="AM75" s="277" t="s">
        <v>30</v>
      </c>
      <c r="AN75" s="274" t="s">
        <v>30</v>
      </c>
      <c r="AO75" s="274" t="s">
        <v>30</v>
      </c>
      <c r="AP75" s="278"/>
      <c r="AQ75" s="274" t="s">
        <v>30</v>
      </c>
      <c r="AR75" s="274" t="s">
        <v>30</v>
      </c>
      <c r="AS75" s="274" t="s">
        <v>30</v>
      </c>
      <c r="AV75" s="278" t="s">
        <v>30</v>
      </c>
      <c r="AW75" s="278" t="s">
        <v>30</v>
      </c>
      <c r="AY75" s="274" t="s">
        <v>762</v>
      </c>
      <c r="AZ75" s="274" t="s">
        <v>794</v>
      </c>
      <c r="BA75" s="274">
        <v>1</v>
      </c>
      <c r="BB75" s="274" t="s">
        <v>30</v>
      </c>
      <c r="BC75" s="274" t="s">
        <v>30</v>
      </c>
    </row>
    <row r="76" spans="1:55">
      <c r="A76" s="274" t="s">
        <v>1960</v>
      </c>
      <c r="B76" s="274" t="s">
        <v>764</v>
      </c>
      <c r="C76" s="274" t="s">
        <v>763</v>
      </c>
      <c r="D76" s="274" t="s">
        <v>30</v>
      </c>
      <c r="E76" s="274" t="s">
        <v>30</v>
      </c>
      <c r="F76" s="274">
        <v>1</v>
      </c>
      <c r="J76" s="282">
        <v>1.4777829515997287</v>
      </c>
      <c r="K76" s="281">
        <v>32.653599999999997</v>
      </c>
      <c r="L76" s="281">
        <v>3.2853395571216479</v>
      </c>
      <c r="N76" s="274">
        <v>2040</v>
      </c>
      <c r="O76" s="274">
        <v>30</v>
      </c>
      <c r="P76" s="274">
        <v>1</v>
      </c>
      <c r="Q76" s="274">
        <v>2049</v>
      </c>
      <c r="R76" s="274" t="s">
        <v>30</v>
      </c>
      <c r="S76" s="274" t="s">
        <v>30</v>
      </c>
      <c r="T76" s="274" t="s">
        <v>30</v>
      </c>
      <c r="U76" s="274" t="s">
        <v>30</v>
      </c>
      <c r="V76" s="274" t="s">
        <v>30</v>
      </c>
      <c r="W76" s="274" t="s">
        <v>30</v>
      </c>
      <c r="X76" s="274" t="s">
        <v>30</v>
      </c>
      <c r="Z76" s="274" t="s">
        <v>30</v>
      </c>
      <c r="AA76" s="274" t="s">
        <v>30</v>
      </c>
      <c r="AB76" s="274" t="s">
        <v>30</v>
      </c>
      <c r="AC76" s="274" t="s">
        <v>30</v>
      </c>
      <c r="AD76" s="274" t="s">
        <v>30</v>
      </c>
      <c r="AE76" s="274" t="s">
        <v>30</v>
      </c>
      <c r="AF76" s="274" t="s">
        <v>30</v>
      </c>
      <c r="AG76" s="274" t="s">
        <v>30</v>
      </c>
      <c r="AH76" s="274" t="s">
        <v>30</v>
      </c>
      <c r="AI76" s="274" t="s">
        <v>30</v>
      </c>
      <c r="AJ76" s="274" t="s">
        <v>30</v>
      </c>
      <c r="AL76" s="274">
        <v>25</v>
      </c>
      <c r="AM76" s="277" t="s">
        <v>30</v>
      </c>
      <c r="AN76" s="274" t="s">
        <v>30</v>
      </c>
      <c r="AO76" s="274" t="s">
        <v>30</v>
      </c>
      <c r="AP76" s="278"/>
      <c r="AQ76" s="274" t="s">
        <v>30</v>
      </c>
      <c r="AR76" s="274" t="s">
        <v>30</v>
      </c>
      <c r="AS76" s="274" t="s">
        <v>30</v>
      </c>
      <c r="AV76" s="278" t="s">
        <v>30</v>
      </c>
      <c r="AW76" s="278" t="s">
        <v>30</v>
      </c>
      <c r="AX76" s="274" t="s">
        <v>30</v>
      </c>
      <c r="AY76" s="274" t="s">
        <v>762</v>
      </c>
      <c r="AZ76" s="274" t="s">
        <v>794</v>
      </c>
      <c r="BA76" s="274">
        <v>1</v>
      </c>
      <c r="BB76" s="274" t="s">
        <v>30</v>
      </c>
      <c r="BC76" s="274" t="s">
        <v>30</v>
      </c>
    </row>
    <row r="77" spans="1:55">
      <c r="A77" s="274" t="s">
        <v>1959</v>
      </c>
      <c r="B77" s="274" t="s">
        <v>764</v>
      </c>
      <c r="C77" s="274" t="s">
        <v>763</v>
      </c>
      <c r="F77" s="274">
        <v>1</v>
      </c>
      <c r="J77" s="282">
        <v>1.4262656425650395</v>
      </c>
      <c r="K77" s="281">
        <v>31.693199999999997</v>
      </c>
      <c r="L77" s="281">
        <v>3.1231334854663038</v>
      </c>
      <c r="N77" s="274">
        <v>2050</v>
      </c>
      <c r="O77" s="274">
        <v>30</v>
      </c>
      <c r="P77" s="274">
        <v>1</v>
      </c>
      <c r="Q77" s="274">
        <v>2050</v>
      </c>
      <c r="X77" s="274" t="s">
        <v>30</v>
      </c>
      <c r="AL77" s="274">
        <v>30</v>
      </c>
      <c r="AM77" s="277" t="s">
        <v>30</v>
      </c>
      <c r="AN77" s="274" t="s">
        <v>30</v>
      </c>
      <c r="AO77" s="274" t="s">
        <v>30</v>
      </c>
      <c r="AP77" s="278"/>
      <c r="AQ77" s="274" t="s">
        <v>30</v>
      </c>
      <c r="AR77" s="274" t="s">
        <v>30</v>
      </c>
      <c r="AS77" s="274" t="s">
        <v>30</v>
      </c>
      <c r="AV77" s="278" t="s">
        <v>30</v>
      </c>
      <c r="AW77" s="278" t="s">
        <v>30</v>
      </c>
      <c r="AY77" s="274" t="s">
        <v>762</v>
      </c>
      <c r="AZ77" s="274" t="s">
        <v>794</v>
      </c>
      <c r="BA77" s="274">
        <v>1</v>
      </c>
      <c r="BB77" s="274" t="s">
        <v>30</v>
      </c>
      <c r="BC77" s="274" t="s">
        <v>30</v>
      </c>
    </row>
    <row r="78" spans="1:55">
      <c r="A78" s="274" t="s">
        <v>1958</v>
      </c>
      <c r="B78" s="274" t="s">
        <v>742</v>
      </c>
      <c r="C78" s="274" t="s">
        <v>735</v>
      </c>
      <c r="D78" s="274">
        <v>0.2</v>
      </c>
      <c r="E78" s="274">
        <v>3</v>
      </c>
      <c r="F78" s="274">
        <v>0.3861</v>
      </c>
      <c r="I78" s="274">
        <v>0</v>
      </c>
      <c r="J78" s="282" t="s">
        <v>30</v>
      </c>
      <c r="K78" s="281">
        <v>56.056000000000004</v>
      </c>
      <c r="L78" s="281" t="s">
        <v>30</v>
      </c>
      <c r="M78" s="274">
        <v>0.75675599999999998</v>
      </c>
      <c r="Q78" s="274" t="s">
        <v>30</v>
      </c>
      <c r="X78" s="274" t="s">
        <v>30</v>
      </c>
      <c r="AK78" s="274">
        <v>1</v>
      </c>
      <c r="AL78" s="274">
        <v>204</v>
      </c>
      <c r="AM78" s="277">
        <v>0.25</v>
      </c>
      <c r="AN78" s="274">
        <v>36.5</v>
      </c>
      <c r="AO78" s="274">
        <v>1</v>
      </c>
      <c r="AP78" s="278"/>
      <c r="AQ78" s="274">
        <v>1.8250000000000002</v>
      </c>
      <c r="AR78" s="274">
        <v>2</v>
      </c>
      <c r="AS78" s="274">
        <v>1</v>
      </c>
      <c r="AV78" s="278">
        <v>2.4</v>
      </c>
      <c r="AW78" s="278">
        <v>2.4</v>
      </c>
      <c r="AY78" s="274" t="s">
        <v>734</v>
      </c>
      <c r="BA78" s="274">
        <v>1</v>
      </c>
      <c r="BB78" s="274">
        <v>0.03</v>
      </c>
      <c r="BC78" s="274">
        <v>504</v>
      </c>
    </row>
    <row r="79" spans="1:55">
      <c r="A79" s="274" t="s">
        <v>1957</v>
      </c>
      <c r="B79" s="274" t="s">
        <v>829</v>
      </c>
      <c r="C79" s="274" t="s">
        <v>735</v>
      </c>
      <c r="F79" s="274">
        <v>0.35</v>
      </c>
      <c r="I79" s="274">
        <v>0</v>
      </c>
      <c r="J79" s="282" t="s">
        <v>30</v>
      </c>
      <c r="K79" s="281">
        <v>56.056000000000004</v>
      </c>
      <c r="L79" s="281">
        <v>1.96</v>
      </c>
      <c r="M79" s="274" t="s">
        <v>30</v>
      </c>
      <c r="Q79" s="274" t="s">
        <v>30</v>
      </c>
      <c r="X79" s="274" t="s">
        <v>30</v>
      </c>
      <c r="AK79" s="274">
        <v>1</v>
      </c>
      <c r="AL79" s="274">
        <v>600</v>
      </c>
      <c r="AM79" s="277">
        <v>0.25</v>
      </c>
      <c r="AN79" s="274">
        <v>36.5</v>
      </c>
      <c r="AO79" s="274">
        <v>1</v>
      </c>
      <c r="AP79" s="278"/>
      <c r="AQ79" s="274">
        <v>1.8250000000000002</v>
      </c>
      <c r="AR79" s="274">
        <v>2</v>
      </c>
      <c r="AS79" s="274">
        <v>1</v>
      </c>
      <c r="AV79" s="278">
        <v>2.4</v>
      </c>
      <c r="AW79" s="278">
        <v>2.4</v>
      </c>
      <c r="AY79" s="274" t="s">
        <v>734</v>
      </c>
      <c r="BA79" s="274">
        <v>1</v>
      </c>
      <c r="BB79" s="274">
        <v>0.03</v>
      </c>
      <c r="BC79" s="274">
        <v>504</v>
      </c>
    </row>
    <row r="80" spans="1:55">
      <c r="A80" s="274" t="s">
        <v>1956</v>
      </c>
      <c r="B80" s="274" t="s">
        <v>736</v>
      </c>
      <c r="C80" s="274" t="s">
        <v>752</v>
      </c>
      <c r="E80" s="274">
        <v>0.38</v>
      </c>
      <c r="F80" s="274">
        <v>0.92000000000000015</v>
      </c>
      <c r="G80" s="274">
        <v>2</v>
      </c>
      <c r="H80" s="274">
        <v>81</v>
      </c>
      <c r="I80" s="274">
        <v>0</v>
      </c>
      <c r="J80" s="282">
        <v>2.616514</v>
      </c>
      <c r="K80" s="281">
        <v>48.202672999999997</v>
      </c>
      <c r="L80" s="281" t="s">
        <v>30</v>
      </c>
      <c r="M80" s="274">
        <v>0.43333832</v>
      </c>
      <c r="O80" s="274">
        <v>30</v>
      </c>
      <c r="P80" s="274">
        <v>0</v>
      </c>
      <c r="Q80" s="274" t="s">
        <v>30</v>
      </c>
      <c r="X80" s="274" t="s">
        <v>30</v>
      </c>
      <c r="AK80" s="274">
        <v>1</v>
      </c>
      <c r="AL80" s="274">
        <v>10</v>
      </c>
      <c r="AM80" s="277">
        <v>0.4</v>
      </c>
      <c r="AN80" s="274">
        <v>36.5</v>
      </c>
      <c r="AO80" s="274">
        <v>1</v>
      </c>
      <c r="AP80" s="278"/>
      <c r="AQ80" s="274">
        <v>1.8250000000000002</v>
      </c>
      <c r="AR80" s="274">
        <v>2</v>
      </c>
      <c r="AS80" s="274">
        <v>1</v>
      </c>
      <c r="AV80" s="278">
        <v>2.4</v>
      </c>
      <c r="AW80" s="278">
        <v>2.4</v>
      </c>
      <c r="AY80" s="274" t="s">
        <v>734</v>
      </c>
      <c r="BA80" s="274">
        <v>1</v>
      </c>
      <c r="BB80" s="274">
        <v>0.03</v>
      </c>
      <c r="BC80" s="274">
        <v>504</v>
      </c>
    </row>
    <row r="81" spans="1:55">
      <c r="A81" s="274" t="s">
        <v>1955</v>
      </c>
      <c r="B81" s="274" t="s">
        <v>764</v>
      </c>
      <c r="C81" s="274" t="s">
        <v>763</v>
      </c>
      <c r="F81" s="274">
        <v>1</v>
      </c>
      <c r="J81" s="282">
        <v>1.830127303415598</v>
      </c>
      <c r="K81" s="281">
        <v>48.019999999999996</v>
      </c>
      <c r="L81" s="281">
        <v>4.8020000000000005</v>
      </c>
      <c r="N81" s="274">
        <v>2020</v>
      </c>
      <c r="O81" s="274">
        <v>27</v>
      </c>
      <c r="P81" s="274">
        <v>1</v>
      </c>
      <c r="Q81" s="274">
        <v>2029</v>
      </c>
      <c r="X81" s="274" t="s">
        <v>30</v>
      </c>
      <c r="AL81" s="274">
        <v>8.4</v>
      </c>
      <c r="AM81" s="277" t="s">
        <v>30</v>
      </c>
      <c r="AN81" s="274" t="s">
        <v>30</v>
      </c>
      <c r="AO81" s="274" t="s">
        <v>30</v>
      </c>
      <c r="AP81" s="278"/>
      <c r="AQ81" s="274" t="s">
        <v>30</v>
      </c>
      <c r="AR81" s="274" t="s">
        <v>30</v>
      </c>
      <c r="AS81" s="274" t="s">
        <v>30</v>
      </c>
      <c r="AV81" s="278" t="s">
        <v>30</v>
      </c>
      <c r="AW81" s="278" t="s">
        <v>30</v>
      </c>
      <c r="AY81" s="274" t="s">
        <v>762</v>
      </c>
      <c r="AZ81" s="274" t="s">
        <v>794</v>
      </c>
      <c r="BA81" s="274">
        <v>1</v>
      </c>
      <c r="BB81" s="274" t="s">
        <v>30</v>
      </c>
      <c r="BC81" s="274" t="s">
        <v>30</v>
      </c>
    </row>
    <row r="82" spans="1:55">
      <c r="A82" s="274" t="s">
        <v>1954</v>
      </c>
      <c r="B82" s="274" t="s">
        <v>764</v>
      </c>
      <c r="C82" s="274" t="s">
        <v>763</v>
      </c>
      <c r="F82" s="274">
        <v>1</v>
      </c>
      <c r="J82" s="282">
        <v>1.5923969615469455</v>
      </c>
      <c r="K82" s="281">
        <v>37.455599999999997</v>
      </c>
      <c r="L82" s="281">
        <v>3.7404363786078236</v>
      </c>
      <c r="N82" s="274">
        <v>2030</v>
      </c>
      <c r="O82" s="274">
        <v>30</v>
      </c>
      <c r="P82" s="274">
        <v>1</v>
      </c>
      <c r="Q82" s="274">
        <v>2039</v>
      </c>
      <c r="X82" s="274" t="s">
        <v>30</v>
      </c>
      <c r="AL82" s="274">
        <v>20</v>
      </c>
      <c r="AM82" s="277" t="s">
        <v>30</v>
      </c>
      <c r="AN82" s="274" t="s">
        <v>30</v>
      </c>
      <c r="AO82" s="274" t="s">
        <v>30</v>
      </c>
      <c r="AP82" s="278"/>
      <c r="AQ82" s="274" t="s">
        <v>30</v>
      </c>
      <c r="AR82" s="274" t="s">
        <v>30</v>
      </c>
      <c r="AS82" s="274" t="s">
        <v>30</v>
      </c>
      <c r="AV82" s="278" t="s">
        <v>30</v>
      </c>
      <c r="AW82" s="278" t="s">
        <v>30</v>
      </c>
      <c r="AY82" s="274" t="s">
        <v>762</v>
      </c>
      <c r="AZ82" s="274" t="s">
        <v>794</v>
      </c>
      <c r="BA82" s="274">
        <v>1</v>
      </c>
      <c r="BB82" s="274" t="s">
        <v>30</v>
      </c>
      <c r="BC82" s="274" t="s">
        <v>30</v>
      </c>
    </row>
    <row r="83" spans="1:55">
      <c r="A83" s="274" t="s">
        <v>1953</v>
      </c>
      <c r="B83" s="274" t="s">
        <v>764</v>
      </c>
      <c r="C83" s="274" t="s">
        <v>763</v>
      </c>
      <c r="D83" s="274" t="s">
        <v>30</v>
      </c>
      <c r="E83" s="274" t="s">
        <v>30</v>
      </c>
      <c r="F83" s="274">
        <v>1</v>
      </c>
      <c r="J83" s="282">
        <v>1.4777829515997287</v>
      </c>
      <c r="K83" s="281">
        <v>32.653599999999997</v>
      </c>
      <c r="L83" s="281">
        <v>3.2853395571216479</v>
      </c>
      <c r="N83" s="274">
        <v>2040</v>
      </c>
      <c r="O83" s="274">
        <v>30</v>
      </c>
      <c r="P83" s="274">
        <v>1</v>
      </c>
      <c r="Q83" s="274">
        <v>2049</v>
      </c>
      <c r="R83" s="274" t="s">
        <v>30</v>
      </c>
      <c r="S83" s="274" t="s">
        <v>30</v>
      </c>
      <c r="T83" s="274" t="s">
        <v>30</v>
      </c>
      <c r="U83" s="274" t="s">
        <v>30</v>
      </c>
      <c r="V83" s="274" t="s">
        <v>30</v>
      </c>
      <c r="W83" s="274" t="s">
        <v>30</v>
      </c>
      <c r="X83" s="274" t="s">
        <v>30</v>
      </c>
      <c r="Z83" s="274" t="s">
        <v>30</v>
      </c>
      <c r="AA83" s="274" t="s">
        <v>30</v>
      </c>
      <c r="AB83" s="274" t="s">
        <v>30</v>
      </c>
      <c r="AC83" s="274" t="s">
        <v>30</v>
      </c>
      <c r="AD83" s="274" t="s">
        <v>30</v>
      </c>
      <c r="AE83" s="274" t="s">
        <v>30</v>
      </c>
      <c r="AF83" s="274" t="s">
        <v>30</v>
      </c>
      <c r="AG83" s="274" t="s">
        <v>30</v>
      </c>
      <c r="AH83" s="274" t="s">
        <v>30</v>
      </c>
      <c r="AI83" s="274" t="s">
        <v>30</v>
      </c>
      <c r="AJ83" s="274" t="s">
        <v>30</v>
      </c>
      <c r="AL83" s="274">
        <v>25</v>
      </c>
      <c r="AM83" s="277" t="s">
        <v>30</v>
      </c>
      <c r="AN83" s="274" t="s">
        <v>30</v>
      </c>
      <c r="AO83" s="274" t="s">
        <v>30</v>
      </c>
      <c r="AP83" s="278"/>
      <c r="AQ83" s="274" t="s">
        <v>30</v>
      </c>
      <c r="AR83" s="274" t="s">
        <v>30</v>
      </c>
      <c r="AS83" s="274" t="s">
        <v>30</v>
      </c>
      <c r="AV83" s="278" t="s">
        <v>30</v>
      </c>
      <c r="AW83" s="278" t="s">
        <v>30</v>
      </c>
      <c r="AX83" s="274" t="s">
        <v>30</v>
      </c>
      <c r="AY83" s="274" t="s">
        <v>762</v>
      </c>
      <c r="AZ83" s="274" t="s">
        <v>794</v>
      </c>
      <c r="BA83" s="274">
        <v>1</v>
      </c>
      <c r="BB83" s="274" t="s">
        <v>30</v>
      </c>
      <c r="BC83" s="274" t="s">
        <v>30</v>
      </c>
    </row>
    <row r="84" spans="1:55">
      <c r="A84" s="274" t="s">
        <v>1952</v>
      </c>
      <c r="B84" s="274" t="s">
        <v>764</v>
      </c>
      <c r="C84" s="274" t="s">
        <v>763</v>
      </c>
      <c r="F84" s="274">
        <v>1</v>
      </c>
      <c r="J84" s="282">
        <v>1.4262656425650395</v>
      </c>
      <c r="K84" s="281">
        <v>31.693199999999997</v>
      </c>
      <c r="L84" s="281">
        <v>3.1231334854663038</v>
      </c>
      <c r="N84" s="274">
        <v>2050</v>
      </c>
      <c r="O84" s="274">
        <v>30</v>
      </c>
      <c r="P84" s="274">
        <v>1</v>
      </c>
      <c r="Q84" s="274">
        <v>2050</v>
      </c>
      <c r="X84" s="274" t="s">
        <v>30</v>
      </c>
      <c r="AL84" s="274">
        <v>30</v>
      </c>
      <c r="AM84" s="277" t="s">
        <v>30</v>
      </c>
      <c r="AN84" s="274" t="s">
        <v>30</v>
      </c>
      <c r="AO84" s="274" t="s">
        <v>30</v>
      </c>
      <c r="AP84" s="278"/>
      <c r="AQ84" s="274" t="s">
        <v>30</v>
      </c>
      <c r="AR84" s="274" t="s">
        <v>30</v>
      </c>
      <c r="AS84" s="274" t="s">
        <v>30</v>
      </c>
      <c r="AV84" s="278" t="s">
        <v>30</v>
      </c>
      <c r="AW84" s="278" t="s">
        <v>30</v>
      </c>
      <c r="AY84" s="274" t="s">
        <v>762</v>
      </c>
      <c r="AZ84" s="274" t="s">
        <v>794</v>
      </c>
      <c r="BA84" s="274">
        <v>1</v>
      </c>
      <c r="BB84" s="274" t="s">
        <v>30</v>
      </c>
      <c r="BC84" s="274" t="s">
        <v>30</v>
      </c>
    </row>
    <row r="85" spans="1:55">
      <c r="A85" s="274" t="s">
        <v>1951</v>
      </c>
      <c r="B85" s="274" t="s">
        <v>829</v>
      </c>
      <c r="C85" s="274" t="s">
        <v>1397</v>
      </c>
      <c r="F85" s="274">
        <v>1</v>
      </c>
      <c r="J85" s="282" t="s">
        <v>30</v>
      </c>
      <c r="K85" s="281">
        <v>0.01</v>
      </c>
      <c r="L85" s="281">
        <v>0</v>
      </c>
      <c r="M85" s="274" t="s">
        <v>30</v>
      </c>
      <c r="Q85" s="274" t="s">
        <v>30</v>
      </c>
      <c r="X85" s="274" t="s">
        <v>30</v>
      </c>
      <c r="AK85" s="274">
        <v>1</v>
      </c>
      <c r="AL85" s="274">
        <v>60</v>
      </c>
      <c r="AM85" s="277" t="s">
        <v>30</v>
      </c>
      <c r="AN85" s="274" t="s">
        <v>30</v>
      </c>
      <c r="AO85" s="274" t="s">
        <v>30</v>
      </c>
      <c r="AP85" s="278"/>
      <c r="AQ85" s="274" t="s">
        <v>30</v>
      </c>
      <c r="AR85" s="274" t="s">
        <v>30</v>
      </c>
      <c r="AS85" s="274" t="s">
        <v>30</v>
      </c>
      <c r="AV85" s="278" t="s">
        <v>30</v>
      </c>
      <c r="AW85" s="278" t="s">
        <v>30</v>
      </c>
      <c r="AY85" s="274" t="s">
        <v>1397</v>
      </c>
      <c r="BA85" s="274">
        <v>1</v>
      </c>
      <c r="BB85" s="274" t="s">
        <v>30</v>
      </c>
      <c r="BC85" s="274" t="s">
        <v>30</v>
      </c>
    </row>
    <row r="86" spans="1:55">
      <c r="A86" s="274" t="s">
        <v>1950</v>
      </c>
      <c r="B86" s="274" t="s">
        <v>829</v>
      </c>
      <c r="C86" s="274" t="s">
        <v>750</v>
      </c>
      <c r="F86" s="274">
        <v>0.25</v>
      </c>
      <c r="H86" s="274">
        <v>105</v>
      </c>
      <c r="I86" s="274">
        <v>0</v>
      </c>
      <c r="J86" s="282" t="s">
        <v>30</v>
      </c>
      <c r="K86" s="281">
        <v>0.01</v>
      </c>
      <c r="L86" s="281">
        <v>4</v>
      </c>
      <c r="M86" s="274" t="s">
        <v>30</v>
      </c>
      <c r="O86" s="274">
        <v>20</v>
      </c>
      <c r="Q86" s="274" t="s">
        <v>30</v>
      </c>
      <c r="X86" s="274" t="s">
        <v>30</v>
      </c>
      <c r="AK86" s="274">
        <v>1</v>
      </c>
      <c r="AL86" s="274">
        <v>35</v>
      </c>
      <c r="AM86" s="277">
        <v>0.4</v>
      </c>
      <c r="AN86" s="274">
        <v>29.2</v>
      </c>
      <c r="AO86" s="274">
        <v>1</v>
      </c>
      <c r="AP86" s="278"/>
      <c r="AQ86" s="274">
        <v>1.46</v>
      </c>
      <c r="AR86" s="274">
        <v>2</v>
      </c>
      <c r="AS86" s="274">
        <v>1</v>
      </c>
      <c r="AV86" s="278">
        <v>2.4</v>
      </c>
      <c r="AW86" s="278">
        <v>2.4</v>
      </c>
      <c r="AY86" s="274" t="s">
        <v>734</v>
      </c>
      <c r="BA86" s="274">
        <v>1</v>
      </c>
      <c r="BB86" s="274">
        <v>0.03</v>
      </c>
      <c r="BC86" s="274">
        <v>504</v>
      </c>
    </row>
    <row r="87" spans="1:55">
      <c r="A87" s="274" t="s">
        <v>1949</v>
      </c>
      <c r="B87" s="274" t="s">
        <v>764</v>
      </c>
      <c r="C87" s="274" t="s">
        <v>763</v>
      </c>
      <c r="F87" s="274">
        <v>1</v>
      </c>
      <c r="J87" s="282">
        <v>1.4213347660119264</v>
      </c>
      <c r="K87" s="281">
        <v>48.019999999999996</v>
      </c>
      <c r="L87" s="281">
        <v>4.8020000000000005</v>
      </c>
      <c r="N87" s="274">
        <v>2020</v>
      </c>
      <c r="O87" s="274">
        <v>27</v>
      </c>
      <c r="P87" s="274">
        <v>1</v>
      </c>
      <c r="Q87" s="274">
        <v>2029</v>
      </c>
      <c r="X87" s="274" t="s">
        <v>30</v>
      </c>
      <c r="AL87" s="274">
        <v>8.4</v>
      </c>
      <c r="AM87" s="277" t="s">
        <v>30</v>
      </c>
      <c r="AN87" s="274" t="s">
        <v>30</v>
      </c>
      <c r="AO87" s="274" t="s">
        <v>30</v>
      </c>
      <c r="AP87" s="278"/>
      <c r="AQ87" s="274" t="s">
        <v>30</v>
      </c>
      <c r="AR87" s="274" t="s">
        <v>30</v>
      </c>
      <c r="AS87" s="274" t="s">
        <v>30</v>
      </c>
      <c r="AV87" s="278" t="s">
        <v>30</v>
      </c>
      <c r="AW87" s="278" t="s">
        <v>30</v>
      </c>
      <c r="AY87" s="274" t="s">
        <v>762</v>
      </c>
      <c r="AZ87" s="274" t="s">
        <v>842</v>
      </c>
      <c r="BA87" s="274">
        <v>1</v>
      </c>
      <c r="BB87" s="274" t="s">
        <v>30</v>
      </c>
      <c r="BC87" s="274" t="s">
        <v>30</v>
      </c>
    </row>
    <row r="88" spans="1:55">
      <c r="A88" s="274" t="s">
        <v>1948</v>
      </c>
      <c r="B88" s="274" t="s">
        <v>764</v>
      </c>
      <c r="C88" s="274" t="s">
        <v>763</v>
      </c>
      <c r="F88" s="274">
        <v>1</v>
      </c>
      <c r="J88" s="282">
        <v>1.2023972514790251</v>
      </c>
      <c r="K88" s="281">
        <v>37.455599999999997</v>
      </c>
      <c r="L88" s="281">
        <v>3.7404363786078236</v>
      </c>
      <c r="N88" s="274">
        <v>2030</v>
      </c>
      <c r="O88" s="274">
        <v>30</v>
      </c>
      <c r="P88" s="274">
        <v>1</v>
      </c>
      <c r="Q88" s="274">
        <v>2039</v>
      </c>
      <c r="X88" s="274" t="s">
        <v>30</v>
      </c>
      <c r="AL88" s="274">
        <v>15</v>
      </c>
      <c r="AM88" s="277" t="s">
        <v>30</v>
      </c>
      <c r="AN88" s="274" t="s">
        <v>30</v>
      </c>
      <c r="AO88" s="274" t="s">
        <v>30</v>
      </c>
      <c r="AP88" s="278"/>
      <c r="AQ88" s="274" t="s">
        <v>30</v>
      </c>
      <c r="AR88" s="274" t="s">
        <v>30</v>
      </c>
      <c r="AS88" s="274" t="s">
        <v>30</v>
      </c>
      <c r="AV88" s="278" t="s">
        <v>30</v>
      </c>
      <c r="AW88" s="278" t="s">
        <v>30</v>
      </c>
      <c r="AY88" s="274" t="s">
        <v>762</v>
      </c>
      <c r="AZ88" s="274" t="s">
        <v>842</v>
      </c>
      <c r="BA88" s="274">
        <v>1</v>
      </c>
      <c r="BB88" s="274" t="s">
        <v>30</v>
      </c>
      <c r="BC88" s="274" t="s">
        <v>30</v>
      </c>
    </row>
    <row r="89" spans="1:55">
      <c r="A89" s="274" t="s">
        <v>1947</v>
      </c>
      <c r="B89" s="274" t="s">
        <v>764</v>
      </c>
      <c r="C89" s="274" t="s">
        <v>763</v>
      </c>
      <c r="D89" s="274" t="s">
        <v>30</v>
      </c>
      <c r="E89" s="274" t="s">
        <v>30</v>
      </c>
      <c r="F89" s="274">
        <v>1</v>
      </c>
      <c r="J89" s="282">
        <v>1.0884797963278781</v>
      </c>
      <c r="K89" s="281">
        <v>32.653599999999997</v>
      </c>
      <c r="L89" s="281">
        <v>3.2853395571216479</v>
      </c>
      <c r="N89" s="274">
        <v>2040</v>
      </c>
      <c r="O89" s="274">
        <v>30</v>
      </c>
      <c r="P89" s="274">
        <v>1</v>
      </c>
      <c r="Q89" s="274">
        <v>2049</v>
      </c>
      <c r="R89" s="274" t="s">
        <v>30</v>
      </c>
      <c r="S89" s="274" t="s">
        <v>30</v>
      </c>
      <c r="T89" s="274" t="s">
        <v>30</v>
      </c>
      <c r="U89" s="274" t="s">
        <v>30</v>
      </c>
      <c r="V89" s="274" t="s">
        <v>30</v>
      </c>
      <c r="W89" s="274" t="s">
        <v>30</v>
      </c>
      <c r="X89" s="274" t="s">
        <v>30</v>
      </c>
      <c r="Z89" s="274" t="s">
        <v>30</v>
      </c>
      <c r="AA89" s="274" t="s">
        <v>30</v>
      </c>
      <c r="AB89" s="274" t="s">
        <v>30</v>
      </c>
      <c r="AC89" s="274" t="s">
        <v>30</v>
      </c>
      <c r="AD89" s="274" t="s">
        <v>30</v>
      </c>
      <c r="AE89" s="274" t="s">
        <v>30</v>
      </c>
      <c r="AF89" s="274" t="s">
        <v>30</v>
      </c>
      <c r="AG89" s="274" t="s">
        <v>30</v>
      </c>
      <c r="AH89" s="274" t="s">
        <v>30</v>
      </c>
      <c r="AI89" s="274" t="s">
        <v>30</v>
      </c>
      <c r="AJ89" s="274" t="s">
        <v>30</v>
      </c>
      <c r="AL89" s="274">
        <v>15</v>
      </c>
      <c r="AM89" s="277" t="s">
        <v>30</v>
      </c>
      <c r="AN89" s="274" t="s">
        <v>30</v>
      </c>
      <c r="AO89" s="274" t="s">
        <v>30</v>
      </c>
      <c r="AP89" s="278"/>
      <c r="AQ89" s="274" t="s">
        <v>30</v>
      </c>
      <c r="AR89" s="274" t="s">
        <v>30</v>
      </c>
      <c r="AS89" s="274" t="s">
        <v>30</v>
      </c>
      <c r="AV89" s="278" t="s">
        <v>30</v>
      </c>
      <c r="AW89" s="278" t="s">
        <v>30</v>
      </c>
      <c r="AX89" s="274" t="s">
        <v>30</v>
      </c>
      <c r="AY89" s="274" t="s">
        <v>762</v>
      </c>
      <c r="AZ89" s="274" t="s">
        <v>842</v>
      </c>
      <c r="BA89" s="274">
        <v>1</v>
      </c>
      <c r="BB89" s="274" t="s">
        <v>30</v>
      </c>
      <c r="BC89" s="274" t="s">
        <v>30</v>
      </c>
    </row>
    <row r="90" spans="1:55">
      <c r="A90" s="274" t="s">
        <v>1946</v>
      </c>
      <c r="B90" s="274" t="s">
        <v>764</v>
      </c>
      <c r="C90" s="274" t="s">
        <v>763</v>
      </c>
      <c r="F90" s="274">
        <v>1</v>
      </c>
      <c r="J90" s="274">
        <v>1.0408841270331788</v>
      </c>
      <c r="K90" s="274">
        <v>31.693199999999997</v>
      </c>
      <c r="L90" s="274">
        <v>3.1231334854663038</v>
      </c>
      <c r="N90" s="274">
        <v>2050</v>
      </c>
      <c r="O90" s="274">
        <v>30</v>
      </c>
      <c r="P90" s="274">
        <v>1</v>
      </c>
      <c r="Q90" s="274">
        <v>2050</v>
      </c>
      <c r="X90" s="274" t="s">
        <v>30</v>
      </c>
      <c r="AL90" s="274">
        <v>15</v>
      </c>
      <c r="AM90" s="277" t="s">
        <v>30</v>
      </c>
      <c r="AN90" s="274" t="s">
        <v>30</v>
      </c>
      <c r="AO90" s="274" t="s">
        <v>30</v>
      </c>
      <c r="AP90" s="278"/>
      <c r="AQ90" s="274" t="s">
        <v>30</v>
      </c>
      <c r="AR90" s="274" t="s">
        <v>30</v>
      </c>
      <c r="AS90" s="274" t="s">
        <v>30</v>
      </c>
      <c r="AV90" s="278" t="s">
        <v>30</v>
      </c>
      <c r="AW90" s="278" t="s">
        <v>30</v>
      </c>
      <c r="AY90" s="274" t="s">
        <v>762</v>
      </c>
      <c r="AZ90" s="274" t="s">
        <v>842</v>
      </c>
      <c r="BA90" s="274">
        <v>1</v>
      </c>
      <c r="BB90" s="274" t="s">
        <v>30</v>
      </c>
      <c r="BC90" s="274" t="s">
        <v>30</v>
      </c>
    </row>
    <row r="91" spans="1:55">
      <c r="A91" s="274" t="s">
        <v>1945</v>
      </c>
      <c r="B91" s="274" t="s">
        <v>764</v>
      </c>
      <c r="C91" s="274" t="s">
        <v>763</v>
      </c>
      <c r="F91" s="274">
        <v>1</v>
      </c>
      <c r="J91" s="274">
        <v>1.830127303415598</v>
      </c>
      <c r="K91" s="274">
        <v>48.019999999999996</v>
      </c>
      <c r="L91" s="274">
        <v>4.8020000000000005</v>
      </c>
      <c r="N91" s="274">
        <v>2020</v>
      </c>
      <c r="O91" s="274">
        <v>27</v>
      </c>
      <c r="P91" s="274">
        <v>1</v>
      </c>
      <c r="Q91" s="274">
        <v>2029</v>
      </c>
      <c r="X91" s="274" t="s">
        <v>30</v>
      </c>
      <c r="AL91" s="274">
        <v>8.4</v>
      </c>
      <c r="AM91" s="277" t="s">
        <v>30</v>
      </c>
      <c r="AN91" s="274" t="s">
        <v>30</v>
      </c>
      <c r="AO91" s="274" t="s">
        <v>30</v>
      </c>
      <c r="AP91" s="278"/>
      <c r="AQ91" s="274" t="s">
        <v>30</v>
      </c>
      <c r="AR91" s="274" t="s">
        <v>30</v>
      </c>
      <c r="AS91" s="274" t="s">
        <v>30</v>
      </c>
      <c r="AV91" s="278" t="s">
        <v>30</v>
      </c>
      <c r="AW91" s="278" t="s">
        <v>30</v>
      </c>
      <c r="AY91" s="274" t="s">
        <v>762</v>
      </c>
      <c r="AZ91" s="274" t="s">
        <v>794</v>
      </c>
      <c r="BA91" s="274">
        <v>1</v>
      </c>
      <c r="BB91" s="274" t="s">
        <v>30</v>
      </c>
      <c r="BC91" s="274" t="s">
        <v>30</v>
      </c>
    </row>
    <row r="92" spans="1:55">
      <c r="A92" s="274" t="s">
        <v>1944</v>
      </c>
      <c r="B92" s="274" t="s">
        <v>764</v>
      </c>
      <c r="C92" s="274" t="s">
        <v>763</v>
      </c>
      <c r="F92" s="274">
        <v>1</v>
      </c>
      <c r="J92" s="274">
        <v>1.5923969615469455</v>
      </c>
      <c r="K92" s="274">
        <v>37.455599999999997</v>
      </c>
      <c r="L92" s="274">
        <v>3.7404363786078236</v>
      </c>
      <c r="N92" s="274">
        <v>2030</v>
      </c>
      <c r="O92" s="274">
        <v>30</v>
      </c>
      <c r="P92" s="274">
        <v>1</v>
      </c>
      <c r="Q92" s="274">
        <v>2039</v>
      </c>
      <c r="X92" s="274" t="s">
        <v>30</v>
      </c>
      <c r="AL92" s="274">
        <v>20</v>
      </c>
      <c r="AM92" s="277" t="s">
        <v>30</v>
      </c>
      <c r="AN92" s="274" t="s">
        <v>30</v>
      </c>
      <c r="AO92" s="274" t="s">
        <v>30</v>
      </c>
      <c r="AP92" s="278"/>
      <c r="AQ92" s="274" t="s">
        <v>30</v>
      </c>
      <c r="AR92" s="274" t="s">
        <v>30</v>
      </c>
      <c r="AS92" s="274" t="s">
        <v>30</v>
      </c>
      <c r="AV92" s="278" t="s">
        <v>30</v>
      </c>
      <c r="AW92" s="278" t="s">
        <v>30</v>
      </c>
      <c r="AY92" s="274" t="s">
        <v>762</v>
      </c>
      <c r="AZ92" s="274" t="s">
        <v>794</v>
      </c>
      <c r="BA92" s="274">
        <v>1</v>
      </c>
      <c r="BB92" s="274" t="s">
        <v>30</v>
      </c>
      <c r="BC92" s="274" t="s">
        <v>30</v>
      </c>
    </row>
    <row r="93" spans="1:55">
      <c r="A93" s="274" t="s">
        <v>1943</v>
      </c>
      <c r="B93" s="274" t="s">
        <v>764</v>
      </c>
      <c r="C93" s="274" t="s">
        <v>763</v>
      </c>
      <c r="D93" s="274" t="s">
        <v>30</v>
      </c>
      <c r="E93" s="274" t="s">
        <v>30</v>
      </c>
      <c r="F93" s="274">
        <v>1</v>
      </c>
      <c r="J93" s="282">
        <v>1.4777829515997287</v>
      </c>
      <c r="K93" s="281">
        <v>32.653599999999997</v>
      </c>
      <c r="L93" s="281">
        <v>3.2853395571216479</v>
      </c>
      <c r="N93" s="274">
        <v>2040</v>
      </c>
      <c r="O93" s="274">
        <v>30</v>
      </c>
      <c r="P93" s="274">
        <v>1</v>
      </c>
      <c r="Q93" s="274">
        <v>2049</v>
      </c>
      <c r="R93" s="274" t="s">
        <v>30</v>
      </c>
      <c r="S93" s="274" t="s">
        <v>30</v>
      </c>
      <c r="T93" s="274" t="s">
        <v>30</v>
      </c>
      <c r="U93" s="274" t="s">
        <v>30</v>
      </c>
      <c r="V93" s="274" t="s">
        <v>30</v>
      </c>
      <c r="W93" s="274" t="s">
        <v>30</v>
      </c>
      <c r="X93" s="274" t="s">
        <v>30</v>
      </c>
      <c r="Z93" s="274" t="s">
        <v>30</v>
      </c>
      <c r="AA93" s="274" t="s">
        <v>30</v>
      </c>
      <c r="AB93" s="274" t="s">
        <v>30</v>
      </c>
      <c r="AC93" s="274" t="s">
        <v>30</v>
      </c>
      <c r="AD93" s="274" t="s">
        <v>30</v>
      </c>
      <c r="AE93" s="274" t="s">
        <v>30</v>
      </c>
      <c r="AF93" s="274" t="s">
        <v>30</v>
      </c>
      <c r="AG93" s="274" t="s">
        <v>30</v>
      </c>
      <c r="AH93" s="274" t="s">
        <v>30</v>
      </c>
      <c r="AI93" s="274" t="s">
        <v>30</v>
      </c>
      <c r="AJ93" s="274" t="s">
        <v>30</v>
      </c>
      <c r="AL93" s="274">
        <v>25</v>
      </c>
      <c r="AM93" s="277" t="s">
        <v>30</v>
      </c>
      <c r="AN93" s="274" t="s">
        <v>30</v>
      </c>
      <c r="AO93" s="274" t="s">
        <v>30</v>
      </c>
      <c r="AP93" s="278"/>
      <c r="AQ93" s="274" t="s">
        <v>30</v>
      </c>
      <c r="AR93" s="274" t="s">
        <v>30</v>
      </c>
      <c r="AS93" s="274" t="s">
        <v>30</v>
      </c>
      <c r="AV93" s="278" t="s">
        <v>30</v>
      </c>
      <c r="AW93" s="278" t="s">
        <v>30</v>
      </c>
      <c r="AX93" s="274" t="s">
        <v>30</v>
      </c>
      <c r="AY93" s="274" t="s">
        <v>762</v>
      </c>
      <c r="AZ93" s="274" t="s">
        <v>794</v>
      </c>
      <c r="BA93" s="274">
        <v>1</v>
      </c>
      <c r="BB93" s="274" t="s">
        <v>30</v>
      </c>
      <c r="BC93" s="274" t="s">
        <v>30</v>
      </c>
    </row>
    <row r="94" spans="1:55">
      <c r="A94" s="274" t="s">
        <v>1942</v>
      </c>
      <c r="B94" s="274" t="s">
        <v>764</v>
      </c>
      <c r="C94" s="274" t="s">
        <v>763</v>
      </c>
      <c r="F94" s="274">
        <v>1</v>
      </c>
      <c r="J94" s="282">
        <v>1.4262656425650395</v>
      </c>
      <c r="K94" s="281">
        <v>31.693199999999997</v>
      </c>
      <c r="L94" s="281">
        <v>3.1231334854663038</v>
      </c>
      <c r="N94" s="274">
        <v>2050</v>
      </c>
      <c r="O94" s="274">
        <v>30</v>
      </c>
      <c r="P94" s="274">
        <v>1</v>
      </c>
      <c r="Q94" s="274">
        <v>2050</v>
      </c>
      <c r="X94" s="274" t="s">
        <v>30</v>
      </c>
      <c r="AL94" s="274">
        <v>30</v>
      </c>
      <c r="AM94" s="277" t="s">
        <v>30</v>
      </c>
      <c r="AN94" s="274" t="s">
        <v>30</v>
      </c>
      <c r="AO94" s="274" t="s">
        <v>30</v>
      </c>
      <c r="AP94" s="278"/>
      <c r="AQ94" s="274" t="s">
        <v>30</v>
      </c>
      <c r="AR94" s="274" t="s">
        <v>30</v>
      </c>
      <c r="AS94" s="274" t="s">
        <v>30</v>
      </c>
      <c r="AV94" s="278" t="s">
        <v>30</v>
      </c>
      <c r="AW94" s="278" t="s">
        <v>30</v>
      </c>
      <c r="AY94" s="274" t="s">
        <v>762</v>
      </c>
      <c r="AZ94" s="274" t="s">
        <v>794</v>
      </c>
      <c r="BA94" s="274">
        <v>1</v>
      </c>
      <c r="BB94" s="274" t="s">
        <v>30</v>
      </c>
      <c r="BC94" s="274" t="s">
        <v>30</v>
      </c>
    </row>
    <row r="95" spans="1:55">
      <c r="A95" s="274" t="s">
        <v>1941</v>
      </c>
      <c r="B95" s="274" t="s">
        <v>764</v>
      </c>
      <c r="C95" s="274" t="s">
        <v>763</v>
      </c>
      <c r="F95" s="274">
        <v>1</v>
      </c>
      <c r="J95" s="282">
        <v>1.830127303415598</v>
      </c>
      <c r="K95" s="281">
        <v>48.019999999999996</v>
      </c>
      <c r="L95" s="281">
        <v>4.8020000000000005</v>
      </c>
      <c r="N95" s="274">
        <v>2020</v>
      </c>
      <c r="O95" s="274">
        <v>27</v>
      </c>
      <c r="P95" s="274">
        <v>1</v>
      </c>
      <c r="Q95" s="274">
        <v>2029</v>
      </c>
      <c r="X95" s="274" t="s">
        <v>30</v>
      </c>
      <c r="AL95" s="274">
        <v>8.4</v>
      </c>
      <c r="AM95" s="277" t="s">
        <v>30</v>
      </c>
      <c r="AN95" s="274" t="s">
        <v>30</v>
      </c>
      <c r="AO95" s="274" t="s">
        <v>30</v>
      </c>
      <c r="AP95" s="278"/>
      <c r="AQ95" s="274" t="s">
        <v>30</v>
      </c>
      <c r="AR95" s="274" t="s">
        <v>30</v>
      </c>
      <c r="AS95" s="274" t="s">
        <v>30</v>
      </c>
      <c r="AV95" s="278" t="s">
        <v>30</v>
      </c>
      <c r="AW95" s="278" t="s">
        <v>30</v>
      </c>
      <c r="AY95" s="274" t="s">
        <v>762</v>
      </c>
      <c r="AZ95" s="274" t="s">
        <v>794</v>
      </c>
      <c r="BA95" s="274">
        <v>1</v>
      </c>
      <c r="BB95" s="274" t="s">
        <v>30</v>
      </c>
      <c r="BC95" s="274" t="s">
        <v>30</v>
      </c>
    </row>
    <row r="96" spans="1:55">
      <c r="A96" s="274" t="s">
        <v>1940</v>
      </c>
      <c r="B96" s="274" t="s">
        <v>764</v>
      </c>
      <c r="C96" s="274" t="s">
        <v>763</v>
      </c>
      <c r="F96" s="274">
        <v>1</v>
      </c>
      <c r="J96" s="282">
        <v>1.5923969615469455</v>
      </c>
      <c r="K96" s="281">
        <v>37.455599999999997</v>
      </c>
      <c r="L96" s="281">
        <v>3.7404363786078236</v>
      </c>
      <c r="N96" s="274">
        <v>2030</v>
      </c>
      <c r="O96" s="274">
        <v>30</v>
      </c>
      <c r="P96" s="274">
        <v>1</v>
      </c>
      <c r="Q96" s="274">
        <v>2039</v>
      </c>
      <c r="X96" s="274" t="s">
        <v>30</v>
      </c>
      <c r="AL96" s="274">
        <v>20</v>
      </c>
      <c r="AM96" s="277" t="s">
        <v>30</v>
      </c>
      <c r="AN96" s="274" t="s">
        <v>30</v>
      </c>
      <c r="AO96" s="274" t="s">
        <v>30</v>
      </c>
      <c r="AP96" s="278"/>
      <c r="AQ96" s="274" t="s">
        <v>30</v>
      </c>
      <c r="AR96" s="274" t="s">
        <v>30</v>
      </c>
      <c r="AS96" s="274" t="s">
        <v>30</v>
      </c>
      <c r="AV96" s="278" t="s">
        <v>30</v>
      </c>
      <c r="AW96" s="278" t="s">
        <v>30</v>
      </c>
      <c r="AY96" s="274" t="s">
        <v>762</v>
      </c>
      <c r="AZ96" s="274" t="s">
        <v>794</v>
      </c>
      <c r="BA96" s="274">
        <v>1</v>
      </c>
      <c r="BB96" s="274" t="s">
        <v>30</v>
      </c>
      <c r="BC96" s="274" t="s">
        <v>30</v>
      </c>
    </row>
    <row r="97" spans="1:55">
      <c r="A97" s="274" t="s">
        <v>1939</v>
      </c>
      <c r="B97" s="274" t="s">
        <v>764</v>
      </c>
      <c r="C97" s="274" t="s">
        <v>763</v>
      </c>
      <c r="D97" s="274" t="s">
        <v>30</v>
      </c>
      <c r="E97" s="274" t="s">
        <v>30</v>
      </c>
      <c r="F97" s="274">
        <v>1</v>
      </c>
      <c r="J97" s="274">
        <v>1.4777829515997287</v>
      </c>
      <c r="K97" s="274">
        <v>32.653599999999997</v>
      </c>
      <c r="L97" s="274">
        <v>3.2853395571216479</v>
      </c>
      <c r="N97" s="274">
        <v>2040</v>
      </c>
      <c r="O97" s="274">
        <v>30</v>
      </c>
      <c r="P97" s="274">
        <v>1</v>
      </c>
      <c r="Q97" s="274">
        <v>2049</v>
      </c>
      <c r="R97" s="274" t="s">
        <v>30</v>
      </c>
      <c r="S97" s="274" t="s">
        <v>30</v>
      </c>
      <c r="T97" s="274" t="s">
        <v>30</v>
      </c>
      <c r="U97" s="274" t="s">
        <v>30</v>
      </c>
      <c r="V97" s="274" t="s">
        <v>30</v>
      </c>
      <c r="W97" s="274" t="s">
        <v>30</v>
      </c>
      <c r="X97" s="274" t="s">
        <v>30</v>
      </c>
      <c r="Z97" s="274" t="s">
        <v>30</v>
      </c>
      <c r="AA97" s="274" t="s">
        <v>30</v>
      </c>
      <c r="AB97" s="274" t="s">
        <v>30</v>
      </c>
      <c r="AC97" s="274" t="s">
        <v>30</v>
      </c>
      <c r="AD97" s="274" t="s">
        <v>30</v>
      </c>
      <c r="AE97" s="274" t="s">
        <v>30</v>
      </c>
      <c r="AF97" s="274" t="s">
        <v>30</v>
      </c>
      <c r="AG97" s="274" t="s">
        <v>30</v>
      </c>
      <c r="AH97" s="274" t="s">
        <v>30</v>
      </c>
      <c r="AI97" s="274" t="s">
        <v>30</v>
      </c>
      <c r="AJ97" s="274" t="s">
        <v>30</v>
      </c>
      <c r="AL97" s="274">
        <v>25</v>
      </c>
      <c r="AM97" s="277" t="s">
        <v>30</v>
      </c>
      <c r="AN97" s="274" t="s">
        <v>30</v>
      </c>
      <c r="AO97" s="274" t="s">
        <v>30</v>
      </c>
      <c r="AP97" s="278"/>
      <c r="AQ97" s="274" t="s">
        <v>30</v>
      </c>
      <c r="AR97" s="274" t="s">
        <v>30</v>
      </c>
      <c r="AS97" s="274" t="s">
        <v>30</v>
      </c>
      <c r="AV97" s="278" t="s">
        <v>30</v>
      </c>
      <c r="AW97" s="278" t="s">
        <v>30</v>
      </c>
      <c r="AX97" s="274" t="s">
        <v>30</v>
      </c>
      <c r="AY97" s="274" t="s">
        <v>762</v>
      </c>
      <c r="AZ97" s="274" t="s">
        <v>794</v>
      </c>
      <c r="BA97" s="274">
        <v>1</v>
      </c>
      <c r="BB97" s="274" t="s">
        <v>30</v>
      </c>
      <c r="BC97" s="274" t="s">
        <v>30</v>
      </c>
    </row>
    <row r="98" spans="1:55">
      <c r="A98" s="274" t="s">
        <v>1938</v>
      </c>
      <c r="B98" s="274" t="s">
        <v>764</v>
      </c>
      <c r="C98" s="274" t="s">
        <v>763</v>
      </c>
      <c r="F98" s="274">
        <v>1</v>
      </c>
      <c r="J98" s="274">
        <v>1.4262656425650395</v>
      </c>
      <c r="K98" s="274">
        <v>31.693199999999997</v>
      </c>
      <c r="L98" s="274">
        <v>3.1231334854663038</v>
      </c>
      <c r="N98" s="274">
        <v>2050</v>
      </c>
      <c r="O98" s="274">
        <v>30</v>
      </c>
      <c r="P98" s="274">
        <v>1</v>
      </c>
      <c r="Q98" s="274">
        <v>2050</v>
      </c>
      <c r="X98" s="274" t="s">
        <v>30</v>
      </c>
      <c r="AL98" s="274">
        <v>30</v>
      </c>
      <c r="AM98" s="277" t="s">
        <v>30</v>
      </c>
      <c r="AN98" s="274" t="s">
        <v>30</v>
      </c>
      <c r="AO98" s="274" t="s">
        <v>30</v>
      </c>
      <c r="AP98" s="278"/>
      <c r="AQ98" s="274" t="s">
        <v>30</v>
      </c>
      <c r="AR98" s="274" t="s">
        <v>30</v>
      </c>
      <c r="AS98" s="274" t="s">
        <v>30</v>
      </c>
      <c r="AV98" s="278" t="s">
        <v>30</v>
      </c>
      <c r="AW98" s="278" t="s">
        <v>30</v>
      </c>
      <c r="AY98" s="274" t="s">
        <v>762</v>
      </c>
      <c r="AZ98" s="274" t="s">
        <v>794</v>
      </c>
      <c r="BA98" s="274">
        <v>1</v>
      </c>
      <c r="BB98" s="274" t="s">
        <v>30</v>
      </c>
      <c r="BC98" s="274" t="s">
        <v>30</v>
      </c>
    </row>
    <row r="99" spans="1:55">
      <c r="A99" s="274" t="s">
        <v>1937</v>
      </c>
      <c r="B99" s="274" t="s">
        <v>764</v>
      </c>
      <c r="C99" s="274" t="s">
        <v>763</v>
      </c>
      <c r="F99" s="274">
        <v>1</v>
      </c>
      <c r="J99" s="282">
        <v>2.0653273034155983</v>
      </c>
      <c r="K99" s="281">
        <v>48.019999999999996</v>
      </c>
      <c r="L99" s="281">
        <v>4.8020000000000005</v>
      </c>
      <c r="N99" s="274">
        <v>2020</v>
      </c>
      <c r="O99" s="274">
        <v>27</v>
      </c>
      <c r="P99" s="274">
        <v>1</v>
      </c>
      <c r="Q99" s="274">
        <v>2029</v>
      </c>
      <c r="X99" s="274" t="s">
        <v>30</v>
      </c>
      <c r="AL99" s="274">
        <v>8.4</v>
      </c>
      <c r="AM99" s="277" t="s">
        <v>30</v>
      </c>
      <c r="AN99" s="274" t="s">
        <v>30</v>
      </c>
      <c r="AO99" s="274" t="s">
        <v>30</v>
      </c>
      <c r="AP99" s="278"/>
      <c r="AQ99" s="274" t="s">
        <v>30</v>
      </c>
      <c r="AR99" s="274" t="s">
        <v>30</v>
      </c>
      <c r="AS99" s="274" t="s">
        <v>30</v>
      </c>
      <c r="AV99" s="278" t="s">
        <v>30</v>
      </c>
      <c r="AW99" s="278" t="s">
        <v>30</v>
      </c>
      <c r="AY99" s="274" t="s">
        <v>762</v>
      </c>
      <c r="AZ99" s="274" t="s">
        <v>794</v>
      </c>
      <c r="BA99" s="274">
        <v>1</v>
      </c>
      <c r="BB99" s="274" t="s">
        <v>30</v>
      </c>
      <c r="BC99" s="274" t="s">
        <v>30</v>
      </c>
    </row>
    <row r="100" spans="1:55">
      <c r="A100" s="274" t="s">
        <v>1936</v>
      </c>
      <c r="B100" s="274" t="s">
        <v>764</v>
      </c>
      <c r="C100" s="274" t="s">
        <v>763</v>
      </c>
      <c r="F100" s="274">
        <v>1</v>
      </c>
      <c r="J100" s="282">
        <v>1.7981969615469457</v>
      </c>
      <c r="K100" s="281">
        <v>37.455599999999997</v>
      </c>
      <c r="L100" s="281">
        <v>3.7404363786078236</v>
      </c>
      <c r="N100" s="274">
        <v>2030</v>
      </c>
      <c r="O100" s="274">
        <v>30</v>
      </c>
      <c r="P100" s="274">
        <v>1</v>
      </c>
      <c r="Q100" s="274">
        <v>2039</v>
      </c>
      <c r="X100" s="274" t="s">
        <v>30</v>
      </c>
      <c r="AL100" s="274">
        <v>20</v>
      </c>
      <c r="AM100" s="277" t="s">
        <v>30</v>
      </c>
      <c r="AN100" s="274" t="s">
        <v>30</v>
      </c>
      <c r="AO100" s="274" t="s">
        <v>30</v>
      </c>
      <c r="AP100" s="278"/>
      <c r="AQ100" s="274" t="s">
        <v>30</v>
      </c>
      <c r="AR100" s="274" t="s">
        <v>30</v>
      </c>
      <c r="AS100" s="274" t="s">
        <v>30</v>
      </c>
      <c r="AV100" s="278" t="s">
        <v>30</v>
      </c>
      <c r="AW100" s="278" t="s">
        <v>30</v>
      </c>
      <c r="AY100" s="274" t="s">
        <v>762</v>
      </c>
      <c r="AZ100" s="274" t="s">
        <v>794</v>
      </c>
      <c r="BA100" s="274">
        <v>1</v>
      </c>
      <c r="BB100" s="274" t="s">
        <v>30</v>
      </c>
      <c r="BC100" s="274" t="s">
        <v>30</v>
      </c>
    </row>
    <row r="101" spans="1:55">
      <c r="A101" s="274" t="s">
        <v>1935</v>
      </c>
      <c r="B101" s="274" t="s">
        <v>764</v>
      </c>
      <c r="C101" s="274" t="s">
        <v>763</v>
      </c>
      <c r="D101" s="274" t="s">
        <v>30</v>
      </c>
      <c r="E101" s="274" t="s">
        <v>30</v>
      </c>
      <c r="F101" s="274">
        <v>1</v>
      </c>
      <c r="J101" s="282">
        <v>1.6737829515997287</v>
      </c>
      <c r="K101" s="281">
        <v>32.653599999999997</v>
      </c>
      <c r="L101" s="281">
        <v>3.2853395571216479</v>
      </c>
      <c r="N101" s="274">
        <v>2040</v>
      </c>
      <c r="O101" s="274">
        <v>30</v>
      </c>
      <c r="P101" s="274">
        <v>1</v>
      </c>
      <c r="Q101" s="274">
        <v>2049</v>
      </c>
      <c r="R101" s="274" t="s">
        <v>30</v>
      </c>
      <c r="S101" s="274" t="s">
        <v>30</v>
      </c>
      <c r="T101" s="274" t="s">
        <v>30</v>
      </c>
      <c r="U101" s="274" t="s">
        <v>30</v>
      </c>
      <c r="V101" s="274" t="s">
        <v>30</v>
      </c>
      <c r="W101" s="274" t="s">
        <v>30</v>
      </c>
      <c r="X101" s="274" t="s">
        <v>30</v>
      </c>
      <c r="Z101" s="274" t="s">
        <v>30</v>
      </c>
      <c r="AA101" s="274" t="s">
        <v>30</v>
      </c>
      <c r="AB101" s="274" t="s">
        <v>30</v>
      </c>
      <c r="AC101" s="274" t="s">
        <v>30</v>
      </c>
      <c r="AD101" s="274" t="s">
        <v>30</v>
      </c>
      <c r="AE101" s="274" t="s">
        <v>30</v>
      </c>
      <c r="AF101" s="274" t="s">
        <v>30</v>
      </c>
      <c r="AG101" s="274" t="s">
        <v>30</v>
      </c>
      <c r="AH101" s="274" t="s">
        <v>30</v>
      </c>
      <c r="AI101" s="274" t="s">
        <v>30</v>
      </c>
      <c r="AJ101" s="274" t="s">
        <v>30</v>
      </c>
      <c r="AL101" s="274">
        <v>25</v>
      </c>
      <c r="AM101" s="277" t="s">
        <v>30</v>
      </c>
      <c r="AN101" s="274" t="s">
        <v>30</v>
      </c>
      <c r="AO101" s="274" t="s">
        <v>30</v>
      </c>
      <c r="AP101" s="278"/>
      <c r="AQ101" s="274" t="s">
        <v>30</v>
      </c>
      <c r="AR101" s="274" t="s">
        <v>30</v>
      </c>
      <c r="AS101" s="274" t="s">
        <v>30</v>
      </c>
      <c r="AV101" s="278" t="s">
        <v>30</v>
      </c>
      <c r="AW101" s="278" t="s">
        <v>30</v>
      </c>
      <c r="AX101" s="274" t="s">
        <v>30</v>
      </c>
      <c r="AY101" s="274" t="s">
        <v>762</v>
      </c>
      <c r="AZ101" s="274" t="s">
        <v>794</v>
      </c>
      <c r="BA101" s="274">
        <v>1</v>
      </c>
      <c r="BB101" s="274" t="s">
        <v>30</v>
      </c>
      <c r="BC101" s="274" t="s">
        <v>30</v>
      </c>
    </row>
    <row r="102" spans="1:55">
      <c r="A102" s="274" t="s">
        <v>1934</v>
      </c>
      <c r="B102" s="274" t="s">
        <v>764</v>
      </c>
      <c r="C102" s="274" t="s">
        <v>763</v>
      </c>
      <c r="F102" s="274">
        <v>1</v>
      </c>
      <c r="J102" s="282">
        <v>1.6124656425650397</v>
      </c>
      <c r="K102" s="281">
        <v>31.693199999999997</v>
      </c>
      <c r="L102" s="281">
        <v>3.1231334854663038</v>
      </c>
      <c r="N102" s="274">
        <v>2050</v>
      </c>
      <c r="O102" s="274">
        <v>30</v>
      </c>
      <c r="P102" s="274">
        <v>1</v>
      </c>
      <c r="Q102" s="274">
        <v>2050</v>
      </c>
      <c r="X102" s="274" t="s">
        <v>30</v>
      </c>
      <c r="AL102" s="274">
        <v>30</v>
      </c>
      <c r="AM102" s="277" t="s">
        <v>30</v>
      </c>
      <c r="AN102" s="274" t="s">
        <v>30</v>
      </c>
      <c r="AO102" s="274" t="s">
        <v>30</v>
      </c>
      <c r="AP102" s="278"/>
      <c r="AQ102" s="274" t="s">
        <v>30</v>
      </c>
      <c r="AR102" s="274" t="s">
        <v>30</v>
      </c>
      <c r="AS102" s="274" t="s">
        <v>30</v>
      </c>
      <c r="AV102" s="278" t="s">
        <v>30</v>
      </c>
      <c r="AW102" s="278" t="s">
        <v>30</v>
      </c>
      <c r="AY102" s="274" t="s">
        <v>762</v>
      </c>
      <c r="AZ102" s="274" t="s">
        <v>794</v>
      </c>
      <c r="BA102" s="274">
        <v>1</v>
      </c>
      <c r="BB102" s="274" t="s">
        <v>30</v>
      </c>
      <c r="BC102" s="274" t="s">
        <v>30</v>
      </c>
    </row>
    <row r="103" spans="1:55">
      <c r="A103" s="274" t="s">
        <v>1933</v>
      </c>
      <c r="B103" s="274" t="s">
        <v>736</v>
      </c>
      <c r="C103" s="274" t="s">
        <v>735</v>
      </c>
      <c r="E103" s="274">
        <v>0.45</v>
      </c>
      <c r="F103" s="274">
        <v>0.90222222222222226</v>
      </c>
      <c r="I103" s="274">
        <v>0</v>
      </c>
      <c r="J103" s="282" t="s">
        <v>30</v>
      </c>
      <c r="K103" s="281">
        <v>56.056000000000004</v>
      </c>
      <c r="L103" s="281" t="s">
        <v>30</v>
      </c>
      <c r="M103" s="274">
        <v>0.54880000000000007</v>
      </c>
      <c r="P103" s="274">
        <v>0</v>
      </c>
      <c r="Q103" s="274" t="s">
        <v>30</v>
      </c>
      <c r="X103" s="274" t="s">
        <v>30</v>
      </c>
      <c r="AK103" s="274">
        <v>1</v>
      </c>
      <c r="AL103" s="274">
        <v>737</v>
      </c>
      <c r="AM103" s="277">
        <v>0.25</v>
      </c>
      <c r="AN103" s="274">
        <v>36.5</v>
      </c>
      <c r="AO103" s="274">
        <v>1</v>
      </c>
      <c r="AP103" s="278"/>
      <c r="AQ103" s="274">
        <v>1.8250000000000002</v>
      </c>
      <c r="AR103" s="274">
        <v>2</v>
      </c>
      <c r="AS103" s="274">
        <v>1</v>
      </c>
      <c r="AV103" s="278">
        <v>2.4</v>
      </c>
      <c r="AW103" s="278">
        <v>2.4</v>
      </c>
      <c r="AY103" s="274" t="s">
        <v>734</v>
      </c>
      <c r="BA103" s="274">
        <v>1</v>
      </c>
      <c r="BB103" s="274">
        <v>0.03</v>
      </c>
      <c r="BC103" s="274">
        <v>504</v>
      </c>
    </row>
    <row r="104" spans="1:55">
      <c r="A104" s="274" t="s">
        <v>1932</v>
      </c>
      <c r="B104" s="274" t="s">
        <v>829</v>
      </c>
      <c r="C104" s="274" t="s">
        <v>738</v>
      </c>
      <c r="F104" s="274">
        <v>0.25</v>
      </c>
      <c r="I104" s="274">
        <v>0</v>
      </c>
      <c r="J104" s="282" t="s">
        <v>30</v>
      </c>
      <c r="K104" s="281"/>
      <c r="L104" s="281">
        <v>4.41</v>
      </c>
      <c r="M104" s="274" t="s">
        <v>30</v>
      </c>
      <c r="P104" s="274">
        <v>0</v>
      </c>
      <c r="X104" s="274" t="s">
        <v>30</v>
      </c>
      <c r="AL104" s="274">
        <v>50</v>
      </c>
      <c r="AM104" s="277">
        <v>0.2</v>
      </c>
      <c r="AN104" s="274">
        <v>21.9</v>
      </c>
      <c r="AO104" s="274">
        <v>1</v>
      </c>
      <c r="AP104" s="278"/>
      <c r="AQ104" s="274">
        <v>1.095</v>
      </c>
      <c r="AR104" s="274">
        <v>0.2</v>
      </c>
      <c r="AS104" s="274">
        <v>0.2</v>
      </c>
      <c r="AV104" s="278">
        <v>12</v>
      </c>
      <c r="AW104" s="278">
        <v>12</v>
      </c>
      <c r="AY104" s="274" t="s">
        <v>1931</v>
      </c>
      <c r="BA104" s="274">
        <v>1</v>
      </c>
      <c r="BB104" s="274">
        <v>0</v>
      </c>
      <c r="BC104" s="274">
        <v>0</v>
      </c>
    </row>
    <row r="105" spans="1:55">
      <c r="A105" s="274" t="s">
        <v>1930</v>
      </c>
      <c r="B105" s="274" t="s">
        <v>835</v>
      </c>
      <c r="C105" s="274" t="s">
        <v>738</v>
      </c>
      <c r="F105" s="274">
        <v>0.7</v>
      </c>
      <c r="J105" s="282" t="s">
        <v>30</v>
      </c>
      <c r="K105" s="281"/>
      <c r="L105" s="281">
        <v>1.0780000000000001</v>
      </c>
      <c r="P105" s="274">
        <v>0</v>
      </c>
      <c r="X105" s="274" t="s">
        <v>30</v>
      </c>
      <c r="AL105" s="274">
        <v>10</v>
      </c>
      <c r="AM105" s="277">
        <v>0.15</v>
      </c>
      <c r="AN105" s="274">
        <v>11.68</v>
      </c>
      <c r="AO105" s="274">
        <v>1</v>
      </c>
      <c r="AP105" s="278"/>
      <c r="AQ105" s="274">
        <v>0.58399999999999996</v>
      </c>
      <c r="AR105" s="274">
        <v>0.1</v>
      </c>
      <c r="AS105" s="274">
        <v>0</v>
      </c>
      <c r="AV105" s="278">
        <v>6</v>
      </c>
      <c r="AW105" s="278">
        <v>6</v>
      </c>
      <c r="AY105" s="274" t="s">
        <v>1929</v>
      </c>
      <c r="BA105" s="274">
        <v>1</v>
      </c>
      <c r="BB105" s="274">
        <v>0</v>
      </c>
      <c r="BC105" s="274">
        <v>0</v>
      </c>
    </row>
    <row r="106" spans="1:55">
      <c r="A106" s="274" t="s">
        <v>1928</v>
      </c>
      <c r="B106" s="274" t="s">
        <v>835</v>
      </c>
      <c r="C106" s="274" t="s">
        <v>911</v>
      </c>
      <c r="F106" s="274">
        <v>0.9</v>
      </c>
      <c r="H106" s="274">
        <v>105</v>
      </c>
      <c r="I106" s="274">
        <v>0</v>
      </c>
      <c r="J106" s="282" t="s">
        <v>30</v>
      </c>
      <c r="K106" s="281">
        <v>9.5299999999999994</v>
      </c>
      <c r="L106" s="281">
        <v>0.73000000000000032</v>
      </c>
      <c r="M106" s="274" t="s">
        <v>30</v>
      </c>
      <c r="P106" s="274">
        <v>0</v>
      </c>
      <c r="Q106" s="274" t="s">
        <v>30</v>
      </c>
      <c r="X106" s="274" t="s">
        <v>30</v>
      </c>
      <c r="AK106" s="274">
        <v>1</v>
      </c>
      <c r="AL106" s="274">
        <v>20</v>
      </c>
      <c r="AM106" s="277">
        <v>0.15</v>
      </c>
      <c r="AN106" s="274">
        <v>11.68</v>
      </c>
      <c r="AO106" s="274">
        <v>1</v>
      </c>
      <c r="AP106" s="278"/>
      <c r="AQ106" s="274">
        <v>0.58399999999999996</v>
      </c>
      <c r="AR106" s="274">
        <v>0.1</v>
      </c>
      <c r="AS106" s="274">
        <v>0</v>
      </c>
      <c r="AV106" s="278">
        <v>12</v>
      </c>
      <c r="AW106" s="278">
        <v>12</v>
      </c>
      <c r="AY106" s="274" t="s">
        <v>834</v>
      </c>
      <c r="BA106" s="274">
        <v>1</v>
      </c>
      <c r="BB106" s="274">
        <v>0.01</v>
      </c>
      <c r="BC106" s="274">
        <v>67</v>
      </c>
    </row>
    <row r="107" spans="1:55">
      <c r="A107" s="274" t="s">
        <v>1927</v>
      </c>
      <c r="B107" s="274" t="s">
        <v>835</v>
      </c>
      <c r="C107" s="274" t="s">
        <v>1326</v>
      </c>
      <c r="F107" s="274">
        <v>1</v>
      </c>
      <c r="I107" s="274">
        <v>0</v>
      </c>
      <c r="J107" s="274" t="s">
        <v>30</v>
      </c>
      <c r="K107" s="274">
        <v>1.96</v>
      </c>
      <c r="L107" s="274">
        <v>1.0780000000000001</v>
      </c>
      <c r="M107" s="274" t="s">
        <v>30</v>
      </c>
      <c r="P107" s="274">
        <v>0</v>
      </c>
      <c r="Q107" s="274" t="s">
        <v>30</v>
      </c>
      <c r="X107" s="274" t="s">
        <v>30</v>
      </c>
      <c r="AK107" s="274">
        <v>1</v>
      </c>
      <c r="AL107" s="274">
        <v>0.4</v>
      </c>
      <c r="AM107" s="277">
        <v>0.15</v>
      </c>
      <c r="AN107" s="274">
        <v>11.68</v>
      </c>
      <c r="AO107" s="274">
        <v>1</v>
      </c>
      <c r="AP107" s="278"/>
      <c r="AQ107" s="274">
        <v>0.58399999999999996</v>
      </c>
      <c r="AR107" s="274">
        <v>0.1</v>
      </c>
      <c r="AS107" s="274">
        <v>0</v>
      </c>
      <c r="AV107" s="278">
        <v>12</v>
      </c>
      <c r="AW107" s="278">
        <v>12</v>
      </c>
      <c r="AY107" s="274" t="s">
        <v>834</v>
      </c>
      <c r="BA107" s="274">
        <v>1</v>
      </c>
      <c r="BB107" s="274">
        <v>0.01</v>
      </c>
      <c r="BC107" s="274">
        <v>67</v>
      </c>
    </row>
    <row r="108" spans="1:55">
      <c r="A108" s="274" t="s">
        <v>1926</v>
      </c>
      <c r="B108" s="274" t="s">
        <v>835</v>
      </c>
      <c r="C108" s="274" t="s">
        <v>1326</v>
      </c>
      <c r="F108" s="274">
        <v>0.8</v>
      </c>
      <c r="I108" s="274">
        <v>0</v>
      </c>
      <c r="J108" s="274" t="s">
        <v>30</v>
      </c>
      <c r="K108" s="274">
        <v>1.96</v>
      </c>
      <c r="L108" s="274">
        <v>1.0780000000000001</v>
      </c>
      <c r="M108" s="274" t="s">
        <v>30</v>
      </c>
      <c r="P108" s="274">
        <v>0</v>
      </c>
      <c r="Q108" s="274" t="s">
        <v>30</v>
      </c>
      <c r="X108" s="274" t="s">
        <v>30</v>
      </c>
      <c r="AK108" s="274">
        <v>1</v>
      </c>
      <c r="AL108" s="274">
        <v>10</v>
      </c>
      <c r="AM108" s="277">
        <v>0.15</v>
      </c>
      <c r="AN108" s="274">
        <v>11.68</v>
      </c>
      <c r="AO108" s="274">
        <v>1</v>
      </c>
      <c r="AP108" s="277"/>
      <c r="AQ108" s="274">
        <v>0.58399999999999996</v>
      </c>
      <c r="AR108" s="274">
        <v>0.1</v>
      </c>
      <c r="AS108" s="274">
        <v>0</v>
      </c>
      <c r="AT108" s="276"/>
      <c r="AU108" s="276"/>
      <c r="AV108" s="278">
        <v>12</v>
      </c>
      <c r="AW108" s="278">
        <v>12</v>
      </c>
      <c r="AY108" s="274" t="s">
        <v>834</v>
      </c>
      <c r="BA108" s="274">
        <v>1</v>
      </c>
      <c r="BB108" s="274">
        <v>0.01</v>
      </c>
      <c r="BC108" s="274">
        <v>67</v>
      </c>
    </row>
    <row r="109" spans="1:55">
      <c r="A109" s="274" t="s">
        <v>1925</v>
      </c>
      <c r="B109" s="274" t="s">
        <v>835</v>
      </c>
      <c r="C109" s="274" t="s">
        <v>1326</v>
      </c>
      <c r="F109" s="274">
        <v>0.9</v>
      </c>
      <c r="I109" s="274">
        <v>0</v>
      </c>
      <c r="J109" s="274" t="s">
        <v>30</v>
      </c>
      <c r="K109" s="274">
        <v>1.96</v>
      </c>
      <c r="L109" s="274">
        <v>1.0780000000000001</v>
      </c>
      <c r="M109" s="274" t="s">
        <v>30</v>
      </c>
      <c r="P109" s="274">
        <v>0</v>
      </c>
      <c r="Q109" s="274" t="s">
        <v>30</v>
      </c>
      <c r="X109" s="274" t="s">
        <v>30</v>
      </c>
      <c r="AK109" s="274">
        <v>1</v>
      </c>
      <c r="AL109" s="274">
        <v>2.2499999999999999E-2</v>
      </c>
      <c r="AM109" s="277">
        <v>0.15</v>
      </c>
      <c r="AN109" s="274">
        <v>11.68</v>
      </c>
      <c r="AO109" s="274">
        <v>1</v>
      </c>
      <c r="AP109" s="277"/>
      <c r="AQ109" s="274">
        <v>0.58399999999999996</v>
      </c>
      <c r="AR109" s="274">
        <v>0.1</v>
      </c>
      <c r="AS109" s="274">
        <v>0</v>
      </c>
      <c r="AT109" s="276"/>
      <c r="AU109" s="276"/>
      <c r="AV109" s="278">
        <v>12</v>
      </c>
      <c r="AW109" s="278">
        <v>12</v>
      </c>
      <c r="AY109" s="274" t="s">
        <v>834</v>
      </c>
      <c r="BA109" s="274">
        <v>1</v>
      </c>
      <c r="BB109" s="274">
        <v>0.01</v>
      </c>
      <c r="BC109" s="274">
        <v>67</v>
      </c>
    </row>
    <row r="110" spans="1:55">
      <c r="A110" s="274" t="s">
        <v>1924</v>
      </c>
      <c r="B110" s="274" t="s">
        <v>835</v>
      </c>
      <c r="C110" s="274" t="s">
        <v>1326</v>
      </c>
      <c r="F110" s="274">
        <v>0.91</v>
      </c>
      <c r="I110" s="274">
        <v>0</v>
      </c>
      <c r="J110" s="274" t="s">
        <v>30</v>
      </c>
      <c r="K110" s="274">
        <v>1.96</v>
      </c>
      <c r="L110" s="274">
        <v>1.0780000000000001</v>
      </c>
      <c r="M110" s="274" t="s">
        <v>30</v>
      </c>
      <c r="P110" s="274">
        <v>0</v>
      </c>
      <c r="Q110" s="274" t="s">
        <v>30</v>
      </c>
      <c r="X110" s="274" t="s">
        <v>30</v>
      </c>
      <c r="AK110" s="274">
        <v>1</v>
      </c>
      <c r="AL110" s="274">
        <v>4</v>
      </c>
      <c r="AM110" s="277">
        <v>0.15</v>
      </c>
      <c r="AN110" s="274">
        <v>11.68</v>
      </c>
      <c r="AO110" s="274">
        <v>1</v>
      </c>
      <c r="AP110" s="278"/>
      <c r="AQ110" s="274">
        <v>0.58399999999999996</v>
      </c>
      <c r="AR110" s="274">
        <v>0.1</v>
      </c>
      <c r="AS110" s="274">
        <v>0</v>
      </c>
      <c r="AV110" s="278">
        <v>12</v>
      </c>
      <c r="AW110" s="278">
        <v>12</v>
      </c>
      <c r="AY110" s="274" t="s">
        <v>834</v>
      </c>
      <c r="BA110" s="274">
        <v>1</v>
      </c>
      <c r="BB110" s="274">
        <v>0.01</v>
      </c>
      <c r="BC110" s="274">
        <v>67</v>
      </c>
    </row>
    <row r="111" spans="1:55">
      <c r="A111" s="274" t="s">
        <v>1923</v>
      </c>
      <c r="B111" s="274" t="s">
        <v>835</v>
      </c>
      <c r="C111" s="274" t="s">
        <v>1326</v>
      </c>
      <c r="F111" s="274">
        <v>0.92</v>
      </c>
      <c r="I111" s="274">
        <v>0</v>
      </c>
      <c r="J111" s="274" t="s">
        <v>30</v>
      </c>
      <c r="K111" s="274">
        <v>1.96</v>
      </c>
      <c r="L111" s="274">
        <v>1.0780000000000001</v>
      </c>
      <c r="M111" s="274" t="s">
        <v>30</v>
      </c>
      <c r="P111" s="274">
        <v>0</v>
      </c>
      <c r="Q111" s="274" t="s">
        <v>30</v>
      </c>
      <c r="X111" s="274" t="s">
        <v>30</v>
      </c>
      <c r="AK111" s="274">
        <v>1</v>
      </c>
      <c r="AL111" s="274">
        <v>2.4</v>
      </c>
      <c r="AM111" s="277">
        <v>0.15</v>
      </c>
      <c r="AN111" s="274">
        <v>11.68</v>
      </c>
      <c r="AO111" s="274">
        <v>1</v>
      </c>
      <c r="AP111" s="278"/>
      <c r="AQ111" s="274">
        <v>0.58399999999999996</v>
      </c>
      <c r="AR111" s="274">
        <v>0.1</v>
      </c>
      <c r="AS111" s="274">
        <v>0</v>
      </c>
      <c r="AV111" s="278">
        <v>12</v>
      </c>
      <c r="AW111" s="278">
        <v>12</v>
      </c>
      <c r="AY111" s="274" t="s">
        <v>834</v>
      </c>
      <c r="BA111" s="274">
        <v>1</v>
      </c>
      <c r="BB111" s="274">
        <v>0.01</v>
      </c>
      <c r="BC111" s="274">
        <v>67</v>
      </c>
    </row>
    <row r="112" spans="1:55">
      <c r="A112" s="274" t="s">
        <v>1922</v>
      </c>
      <c r="B112" s="274" t="s">
        <v>835</v>
      </c>
      <c r="C112" s="274" t="s">
        <v>1326</v>
      </c>
      <c r="F112" s="274">
        <v>0.95</v>
      </c>
      <c r="I112" s="274">
        <v>0</v>
      </c>
      <c r="J112" s="274" t="s">
        <v>30</v>
      </c>
      <c r="K112" s="274">
        <v>1.96</v>
      </c>
      <c r="L112" s="274">
        <v>1.0780000000000001</v>
      </c>
      <c r="M112" s="274" t="s">
        <v>30</v>
      </c>
      <c r="P112" s="274">
        <v>0</v>
      </c>
      <c r="Q112" s="274" t="s">
        <v>30</v>
      </c>
      <c r="X112" s="274" t="s">
        <v>30</v>
      </c>
      <c r="AK112" s="274">
        <v>1</v>
      </c>
      <c r="AL112" s="274">
        <v>0.44</v>
      </c>
      <c r="AM112" s="277">
        <v>0.15</v>
      </c>
      <c r="AN112" s="274">
        <v>11.68</v>
      </c>
      <c r="AO112" s="274">
        <v>1</v>
      </c>
      <c r="AP112" s="278"/>
      <c r="AQ112" s="274">
        <v>0.58399999999999996</v>
      </c>
      <c r="AR112" s="274">
        <v>0.1</v>
      </c>
      <c r="AS112" s="274">
        <v>0</v>
      </c>
      <c r="AV112" s="278">
        <v>12</v>
      </c>
      <c r="AW112" s="278">
        <v>12</v>
      </c>
      <c r="AY112" s="274" t="s">
        <v>834</v>
      </c>
      <c r="BA112" s="274">
        <v>1</v>
      </c>
      <c r="BB112" s="274">
        <v>0.01</v>
      </c>
      <c r="BC112" s="274">
        <v>67</v>
      </c>
    </row>
    <row r="113" spans="1:55">
      <c r="A113" s="274" t="s">
        <v>1921</v>
      </c>
      <c r="B113" s="274" t="s">
        <v>835</v>
      </c>
      <c r="C113" s="274" t="s">
        <v>1326</v>
      </c>
      <c r="F113" s="274">
        <v>0.99</v>
      </c>
      <c r="I113" s="274">
        <v>0</v>
      </c>
      <c r="J113" s="274" t="s">
        <v>30</v>
      </c>
      <c r="K113" s="274">
        <v>1.96</v>
      </c>
      <c r="L113" s="274">
        <v>1.0780000000000001</v>
      </c>
      <c r="M113" s="274" t="s">
        <v>30</v>
      </c>
      <c r="P113" s="274">
        <v>0</v>
      </c>
      <c r="Q113" s="274" t="s">
        <v>30</v>
      </c>
      <c r="X113" s="274" t="s">
        <v>30</v>
      </c>
      <c r="AK113" s="274">
        <v>1</v>
      </c>
      <c r="AL113" s="274">
        <v>0.28999999999999998</v>
      </c>
      <c r="AM113" s="277">
        <v>0.15</v>
      </c>
      <c r="AN113" s="274">
        <v>11.68</v>
      </c>
      <c r="AO113" s="274">
        <v>1</v>
      </c>
      <c r="AP113" s="278"/>
      <c r="AQ113" s="274">
        <v>0.58399999999999996</v>
      </c>
      <c r="AR113" s="274">
        <v>0.1</v>
      </c>
      <c r="AS113" s="274">
        <v>0</v>
      </c>
      <c r="AV113" s="278">
        <v>12</v>
      </c>
      <c r="AW113" s="278">
        <v>12</v>
      </c>
      <c r="AY113" s="274" t="s">
        <v>834</v>
      </c>
      <c r="BA113" s="274">
        <v>1</v>
      </c>
      <c r="BB113" s="274">
        <v>0.01</v>
      </c>
      <c r="BC113" s="274">
        <v>67</v>
      </c>
    </row>
    <row r="114" spans="1:55">
      <c r="A114" s="274" t="s">
        <v>1920</v>
      </c>
      <c r="B114" s="274" t="s">
        <v>835</v>
      </c>
      <c r="C114" s="274" t="s">
        <v>757</v>
      </c>
      <c r="F114" s="274">
        <v>1</v>
      </c>
      <c r="I114" s="274">
        <v>0</v>
      </c>
      <c r="J114" s="274" t="s">
        <v>30</v>
      </c>
      <c r="K114" s="274">
        <v>1.96</v>
      </c>
      <c r="L114" s="274">
        <v>1.0780000000000001</v>
      </c>
      <c r="M114" s="274" t="s">
        <v>30</v>
      </c>
      <c r="P114" s="274">
        <v>0</v>
      </c>
      <c r="Q114" s="274" t="s">
        <v>30</v>
      </c>
      <c r="X114" s="274" t="s">
        <v>30</v>
      </c>
      <c r="AK114" s="274">
        <v>1</v>
      </c>
      <c r="AL114" s="274">
        <v>12</v>
      </c>
      <c r="AM114" s="277">
        <v>0.15</v>
      </c>
      <c r="AN114" s="274">
        <v>11.68</v>
      </c>
      <c r="AO114" s="274">
        <v>1</v>
      </c>
      <c r="AP114" s="278"/>
      <c r="AQ114" s="274">
        <v>0.58399999999999996</v>
      </c>
      <c r="AR114" s="274">
        <v>0.1</v>
      </c>
      <c r="AS114" s="274">
        <v>0</v>
      </c>
      <c r="AV114" s="278">
        <v>12</v>
      </c>
      <c r="AW114" s="278">
        <v>12</v>
      </c>
      <c r="AY114" s="274" t="s">
        <v>834</v>
      </c>
      <c r="BA114" s="274">
        <v>1</v>
      </c>
      <c r="BB114" s="274">
        <v>0.03</v>
      </c>
      <c r="BC114" s="274">
        <v>504</v>
      </c>
    </row>
    <row r="115" spans="1:55">
      <c r="A115" s="274" t="s">
        <v>1919</v>
      </c>
      <c r="B115" s="274" t="s">
        <v>835</v>
      </c>
      <c r="C115" s="274" t="s">
        <v>757</v>
      </c>
      <c r="F115" s="274">
        <v>1.02</v>
      </c>
      <c r="I115" s="274">
        <v>0</v>
      </c>
      <c r="J115" s="274" t="s">
        <v>30</v>
      </c>
      <c r="K115" s="274">
        <v>1.96</v>
      </c>
      <c r="L115" s="274">
        <v>1.0780000000000001</v>
      </c>
      <c r="M115" s="274" t="s">
        <v>30</v>
      </c>
      <c r="P115" s="274">
        <v>0</v>
      </c>
      <c r="Q115" s="274" t="s">
        <v>30</v>
      </c>
      <c r="X115" s="274" t="s">
        <v>30</v>
      </c>
      <c r="AK115" s="274">
        <v>1</v>
      </c>
      <c r="AL115" s="274">
        <v>18.3</v>
      </c>
      <c r="AM115" s="277">
        <v>0.15</v>
      </c>
      <c r="AN115" s="274">
        <v>11.68</v>
      </c>
      <c r="AO115" s="274">
        <v>1</v>
      </c>
      <c r="AP115" s="278"/>
      <c r="AQ115" s="274">
        <v>0.58399999999999996</v>
      </c>
      <c r="AR115" s="274">
        <v>0.1</v>
      </c>
      <c r="AS115" s="274">
        <v>0</v>
      </c>
      <c r="AV115" s="278">
        <v>12</v>
      </c>
      <c r="AW115" s="278">
        <v>12</v>
      </c>
      <c r="AY115" s="274" t="s">
        <v>834</v>
      </c>
      <c r="BA115" s="274">
        <v>1</v>
      </c>
      <c r="BB115" s="274">
        <v>0.03</v>
      </c>
      <c r="BC115" s="274">
        <v>504</v>
      </c>
    </row>
    <row r="116" spans="1:55">
      <c r="A116" s="274" t="s">
        <v>1918</v>
      </c>
      <c r="B116" s="274" t="s">
        <v>835</v>
      </c>
      <c r="C116" s="274" t="s">
        <v>757</v>
      </c>
      <c r="F116" s="274">
        <v>1.03</v>
      </c>
      <c r="I116" s="274">
        <v>0</v>
      </c>
      <c r="J116" s="274" t="s">
        <v>30</v>
      </c>
      <c r="K116" s="274">
        <v>1.96</v>
      </c>
      <c r="L116" s="274">
        <v>1.0780000000000001</v>
      </c>
      <c r="M116" s="274" t="s">
        <v>30</v>
      </c>
      <c r="P116" s="274">
        <v>0</v>
      </c>
      <c r="Q116" s="274" t="s">
        <v>30</v>
      </c>
      <c r="X116" s="274" t="s">
        <v>30</v>
      </c>
      <c r="AK116" s="274">
        <v>1</v>
      </c>
      <c r="AL116" s="274">
        <v>7.5</v>
      </c>
      <c r="AM116" s="277">
        <v>0.15</v>
      </c>
      <c r="AN116" s="274">
        <v>11.68</v>
      </c>
      <c r="AO116" s="274">
        <v>1</v>
      </c>
      <c r="AP116" s="278"/>
      <c r="AQ116" s="274">
        <v>0.58399999999999996</v>
      </c>
      <c r="AR116" s="274">
        <v>0.1</v>
      </c>
      <c r="AS116" s="274">
        <v>0</v>
      </c>
      <c r="AV116" s="278">
        <v>12</v>
      </c>
      <c r="AW116" s="278">
        <v>12</v>
      </c>
      <c r="AY116" s="274" t="s">
        <v>834</v>
      </c>
      <c r="BA116" s="274">
        <v>1</v>
      </c>
      <c r="BB116" s="274">
        <v>0.03</v>
      </c>
      <c r="BC116" s="274">
        <v>504</v>
      </c>
    </row>
    <row r="117" spans="1:55">
      <c r="A117" s="274" t="s">
        <v>1917</v>
      </c>
      <c r="B117" s="274" t="s">
        <v>835</v>
      </c>
      <c r="C117" s="274" t="s">
        <v>757</v>
      </c>
      <c r="F117" s="274">
        <v>1.1399999999999999</v>
      </c>
      <c r="I117" s="274">
        <v>0</v>
      </c>
      <c r="J117" s="274" t="s">
        <v>30</v>
      </c>
      <c r="K117" s="274">
        <v>1.96</v>
      </c>
      <c r="L117" s="274">
        <v>1.0780000000000001</v>
      </c>
      <c r="M117" s="274" t="s">
        <v>30</v>
      </c>
      <c r="P117" s="274">
        <v>0</v>
      </c>
      <c r="Q117" s="274" t="s">
        <v>30</v>
      </c>
      <c r="X117" s="274" t="s">
        <v>30</v>
      </c>
      <c r="AK117" s="274">
        <v>1</v>
      </c>
      <c r="AL117" s="274">
        <v>25</v>
      </c>
      <c r="AM117" s="277">
        <v>0.15</v>
      </c>
      <c r="AN117" s="274">
        <v>11.68</v>
      </c>
      <c r="AO117" s="274">
        <v>1</v>
      </c>
      <c r="AP117" s="278"/>
      <c r="AQ117" s="274">
        <v>0.58399999999999996</v>
      </c>
      <c r="AR117" s="274">
        <v>0.1</v>
      </c>
      <c r="AS117" s="274">
        <v>0</v>
      </c>
      <c r="AV117" s="278">
        <v>12</v>
      </c>
      <c r="AW117" s="278">
        <v>12</v>
      </c>
      <c r="AY117" s="274" t="s">
        <v>834</v>
      </c>
      <c r="BA117" s="274">
        <v>1</v>
      </c>
      <c r="BB117" s="274">
        <v>0.03</v>
      </c>
      <c r="BC117" s="274">
        <v>504</v>
      </c>
    </row>
    <row r="118" spans="1:55">
      <c r="A118" s="274" t="s">
        <v>1916</v>
      </c>
      <c r="B118" s="274" t="s">
        <v>835</v>
      </c>
      <c r="C118" s="274" t="s">
        <v>757</v>
      </c>
      <c r="F118" s="274">
        <v>0.75</v>
      </c>
      <c r="I118" s="274">
        <v>0</v>
      </c>
      <c r="J118" s="274" t="s">
        <v>30</v>
      </c>
      <c r="K118" s="274">
        <v>1.96</v>
      </c>
      <c r="L118" s="274">
        <v>1.0780000000000001</v>
      </c>
      <c r="M118" s="274" t="s">
        <v>30</v>
      </c>
      <c r="P118" s="274">
        <v>0</v>
      </c>
      <c r="Q118" s="274" t="s">
        <v>30</v>
      </c>
      <c r="X118" s="274" t="s">
        <v>30</v>
      </c>
      <c r="AK118" s="274">
        <v>1</v>
      </c>
      <c r="AL118" s="274">
        <v>9.6999999999999993</v>
      </c>
      <c r="AM118" s="277">
        <v>0.15</v>
      </c>
      <c r="AN118" s="274">
        <v>11.68</v>
      </c>
      <c r="AO118" s="274">
        <v>1</v>
      </c>
      <c r="AP118" s="278"/>
      <c r="AQ118" s="274">
        <v>0.58399999999999996</v>
      </c>
      <c r="AR118" s="274">
        <v>0.1</v>
      </c>
      <c r="AS118" s="274">
        <v>0</v>
      </c>
      <c r="AV118" s="278">
        <v>12</v>
      </c>
      <c r="AW118" s="278">
        <v>12</v>
      </c>
      <c r="AY118" s="274" t="s">
        <v>834</v>
      </c>
      <c r="BA118" s="274">
        <v>1</v>
      </c>
      <c r="BB118" s="274">
        <v>0.03</v>
      </c>
      <c r="BC118" s="274">
        <v>504</v>
      </c>
    </row>
    <row r="119" spans="1:55">
      <c r="A119" s="274" t="s">
        <v>1915</v>
      </c>
      <c r="B119" s="274" t="s">
        <v>835</v>
      </c>
      <c r="C119" s="274" t="s">
        <v>757</v>
      </c>
      <c r="F119" s="274">
        <v>0.79</v>
      </c>
      <c r="I119" s="274">
        <v>0</v>
      </c>
      <c r="J119" s="274" t="s">
        <v>30</v>
      </c>
      <c r="K119" s="274">
        <v>1.96</v>
      </c>
      <c r="L119" s="274">
        <v>1.0780000000000001</v>
      </c>
      <c r="M119" s="274" t="s">
        <v>30</v>
      </c>
      <c r="P119" s="274">
        <v>0</v>
      </c>
      <c r="Q119" s="274" t="s">
        <v>30</v>
      </c>
      <c r="X119" s="274" t="s">
        <v>30</v>
      </c>
      <c r="AK119" s="274">
        <v>1</v>
      </c>
      <c r="AL119" s="274">
        <v>5.5</v>
      </c>
      <c r="AM119" s="277">
        <v>0.15</v>
      </c>
      <c r="AN119" s="274">
        <v>11.68</v>
      </c>
      <c r="AO119" s="274">
        <v>1</v>
      </c>
      <c r="AP119" s="278"/>
      <c r="AQ119" s="274">
        <v>0.58399999999999996</v>
      </c>
      <c r="AR119" s="274">
        <v>0.1</v>
      </c>
      <c r="AS119" s="274">
        <v>0</v>
      </c>
      <c r="AV119" s="278">
        <v>12</v>
      </c>
      <c r="AW119" s="278">
        <v>12</v>
      </c>
      <c r="AY119" s="274" t="s">
        <v>834</v>
      </c>
      <c r="BA119" s="274">
        <v>1</v>
      </c>
      <c r="BB119" s="274">
        <v>0.03</v>
      </c>
      <c r="BC119" s="274">
        <v>504</v>
      </c>
    </row>
    <row r="120" spans="1:55">
      <c r="A120" s="274" t="s">
        <v>1914</v>
      </c>
      <c r="B120" s="274" t="s">
        <v>835</v>
      </c>
      <c r="C120" s="274" t="s">
        <v>757</v>
      </c>
      <c r="F120" s="274">
        <v>0.85</v>
      </c>
      <c r="I120" s="274">
        <v>0</v>
      </c>
      <c r="J120" s="274" t="s">
        <v>30</v>
      </c>
      <c r="K120" s="274">
        <v>1.96</v>
      </c>
      <c r="L120" s="274">
        <v>1.0780000000000001</v>
      </c>
      <c r="M120" s="274" t="s">
        <v>30</v>
      </c>
      <c r="P120" s="274">
        <v>0</v>
      </c>
      <c r="Q120" s="274" t="s">
        <v>30</v>
      </c>
      <c r="X120" s="274" t="s">
        <v>30</v>
      </c>
      <c r="AK120" s="274">
        <v>1</v>
      </c>
      <c r="AL120" s="274">
        <v>18.399999999999999</v>
      </c>
      <c r="AM120" s="277">
        <v>0.15</v>
      </c>
      <c r="AN120" s="274">
        <v>11.68</v>
      </c>
      <c r="AO120" s="274">
        <v>1</v>
      </c>
      <c r="AP120" s="278"/>
      <c r="AQ120" s="274">
        <v>0.58399999999999996</v>
      </c>
      <c r="AR120" s="274">
        <v>0.1</v>
      </c>
      <c r="AS120" s="274">
        <v>0</v>
      </c>
      <c r="AV120" s="278">
        <v>12</v>
      </c>
      <c r="AW120" s="278">
        <v>12</v>
      </c>
      <c r="AY120" s="274" t="s">
        <v>834</v>
      </c>
      <c r="BA120" s="274">
        <v>1</v>
      </c>
      <c r="BB120" s="274">
        <v>0.03</v>
      </c>
      <c r="BC120" s="274">
        <v>504</v>
      </c>
    </row>
    <row r="121" spans="1:55">
      <c r="A121" s="274" t="s">
        <v>1913</v>
      </c>
      <c r="B121" s="274" t="s">
        <v>835</v>
      </c>
      <c r="C121" s="274" t="s">
        <v>757</v>
      </c>
      <c r="F121" s="274">
        <v>0.86</v>
      </c>
      <c r="I121" s="274">
        <v>0</v>
      </c>
      <c r="J121" s="274" t="s">
        <v>30</v>
      </c>
      <c r="K121" s="274">
        <v>1.96</v>
      </c>
      <c r="L121" s="274">
        <v>1.0780000000000001</v>
      </c>
      <c r="M121" s="274" t="s">
        <v>30</v>
      </c>
      <c r="P121" s="274">
        <v>0</v>
      </c>
      <c r="Q121" s="274" t="s">
        <v>30</v>
      </c>
      <c r="X121" s="274" t="s">
        <v>30</v>
      </c>
      <c r="AK121" s="274">
        <v>1</v>
      </c>
      <c r="AL121" s="274">
        <v>6.5</v>
      </c>
      <c r="AM121" s="277">
        <v>0.15</v>
      </c>
      <c r="AN121" s="274">
        <v>11.68</v>
      </c>
      <c r="AO121" s="274">
        <v>1</v>
      </c>
      <c r="AP121" s="278"/>
      <c r="AQ121" s="274">
        <v>0.58399999999999996</v>
      </c>
      <c r="AR121" s="274">
        <v>0.1</v>
      </c>
      <c r="AS121" s="274">
        <v>0</v>
      </c>
      <c r="AV121" s="278">
        <v>12</v>
      </c>
      <c r="AW121" s="278">
        <v>12</v>
      </c>
      <c r="AY121" s="274" t="s">
        <v>834</v>
      </c>
      <c r="BA121" s="274">
        <v>1</v>
      </c>
      <c r="BB121" s="274">
        <v>0.03</v>
      </c>
      <c r="BC121" s="274">
        <v>504</v>
      </c>
    </row>
    <row r="122" spans="1:55">
      <c r="A122" s="274" t="s">
        <v>1912</v>
      </c>
      <c r="B122" s="274" t="s">
        <v>835</v>
      </c>
      <c r="C122" s="274" t="s">
        <v>757</v>
      </c>
      <c r="F122" s="274">
        <v>0.9</v>
      </c>
      <c r="I122" s="274">
        <v>0</v>
      </c>
      <c r="J122" s="274" t="s">
        <v>30</v>
      </c>
      <c r="K122" s="274">
        <v>1.96</v>
      </c>
      <c r="L122" s="274">
        <v>1.0780000000000001</v>
      </c>
      <c r="M122" s="274" t="s">
        <v>30</v>
      </c>
      <c r="P122" s="274">
        <v>0</v>
      </c>
      <c r="Q122" s="274" t="s">
        <v>30</v>
      </c>
      <c r="X122" s="274" t="s">
        <v>30</v>
      </c>
      <c r="AK122" s="274">
        <v>1</v>
      </c>
      <c r="AL122" s="274">
        <v>7.0919999999999996</v>
      </c>
      <c r="AM122" s="277">
        <v>0.15</v>
      </c>
      <c r="AN122" s="274">
        <v>11.68</v>
      </c>
      <c r="AO122" s="274">
        <v>1</v>
      </c>
      <c r="AP122" s="278"/>
      <c r="AQ122" s="274">
        <v>0.58399999999999996</v>
      </c>
      <c r="AR122" s="274">
        <v>0.1</v>
      </c>
      <c r="AS122" s="274">
        <v>0</v>
      </c>
      <c r="AV122" s="278">
        <v>12</v>
      </c>
      <c r="AW122" s="278">
        <v>12</v>
      </c>
      <c r="AY122" s="274" t="s">
        <v>834</v>
      </c>
      <c r="BA122" s="274">
        <v>1</v>
      </c>
      <c r="BB122" s="274">
        <v>0.03</v>
      </c>
      <c r="BC122" s="274">
        <v>504</v>
      </c>
    </row>
    <row r="123" spans="1:55">
      <c r="A123" s="274" t="s">
        <v>1911</v>
      </c>
      <c r="B123" s="274" t="s">
        <v>835</v>
      </c>
      <c r="C123" s="274" t="s">
        <v>757</v>
      </c>
      <c r="F123" s="274">
        <v>0.91</v>
      </c>
      <c r="I123" s="274">
        <v>0</v>
      </c>
      <c r="J123" s="274" t="s">
        <v>30</v>
      </c>
      <c r="K123" s="274">
        <v>1.96</v>
      </c>
      <c r="L123" s="274">
        <v>1.0780000000000001</v>
      </c>
      <c r="M123" s="274" t="s">
        <v>30</v>
      </c>
      <c r="P123" s="274">
        <v>0</v>
      </c>
      <c r="Q123" s="274" t="s">
        <v>30</v>
      </c>
      <c r="X123" s="274" t="s">
        <v>30</v>
      </c>
      <c r="AK123" s="274">
        <v>1</v>
      </c>
      <c r="AL123" s="274">
        <v>6</v>
      </c>
      <c r="AM123" s="277">
        <v>0.15</v>
      </c>
      <c r="AN123" s="274">
        <v>11.68</v>
      </c>
      <c r="AO123" s="274">
        <v>1</v>
      </c>
      <c r="AP123" s="278"/>
      <c r="AQ123" s="274">
        <v>0.58399999999999996</v>
      </c>
      <c r="AR123" s="274">
        <v>0.1</v>
      </c>
      <c r="AS123" s="274">
        <v>0</v>
      </c>
      <c r="AV123" s="278">
        <v>12</v>
      </c>
      <c r="AW123" s="278">
        <v>12</v>
      </c>
      <c r="AY123" s="274" t="s">
        <v>834</v>
      </c>
      <c r="BA123" s="274">
        <v>1</v>
      </c>
      <c r="BB123" s="274">
        <v>0.03</v>
      </c>
      <c r="BC123" s="274">
        <v>504</v>
      </c>
    </row>
    <row r="124" spans="1:55">
      <c r="A124" s="274" t="s">
        <v>1910</v>
      </c>
      <c r="B124" s="274" t="s">
        <v>835</v>
      </c>
      <c r="C124" s="274" t="s">
        <v>757</v>
      </c>
      <c r="F124" s="274">
        <v>0.92</v>
      </c>
      <c r="I124" s="274">
        <v>0</v>
      </c>
      <c r="J124" s="274" t="s">
        <v>30</v>
      </c>
      <c r="K124" s="274">
        <v>1.96</v>
      </c>
      <c r="L124" s="274">
        <v>1.0780000000000001</v>
      </c>
      <c r="M124" s="274" t="s">
        <v>30</v>
      </c>
      <c r="P124" s="274">
        <v>0</v>
      </c>
      <c r="Q124" s="274" t="s">
        <v>30</v>
      </c>
      <c r="X124" s="274" t="s">
        <v>30</v>
      </c>
      <c r="AK124" s="274">
        <v>1</v>
      </c>
      <c r="AL124" s="274">
        <v>3.7</v>
      </c>
      <c r="AM124" s="277">
        <v>0.15</v>
      </c>
      <c r="AN124" s="274">
        <v>11.68</v>
      </c>
      <c r="AO124" s="274">
        <v>1</v>
      </c>
      <c r="AP124" s="278"/>
      <c r="AQ124" s="274">
        <v>0.58399999999999996</v>
      </c>
      <c r="AR124" s="274">
        <v>0.1</v>
      </c>
      <c r="AS124" s="274">
        <v>0</v>
      </c>
      <c r="AV124" s="278">
        <v>12</v>
      </c>
      <c r="AW124" s="278">
        <v>12</v>
      </c>
      <c r="AY124" s="274" t="s">
        <v>834</v>
      </c>
      <c r="BA124" s="274">
        <v>1</v>
      </c>
      <c r="BB124" s="274">
        <v>0.03</v>
      </c>
      <c r="BC124" s="274">
        <v>504</v>
      </c>
    </row>
    <row r="125" spans="1:55">
      <c r="A125" s="274" t="s">
        <v>1909</v>
      </c>
      <c r="B125" s="274" t="s">
        <v>835</v>
      </c>
      <c r="C125" s="274" t="s">
        <v>757</v>
      </c>
      <c r="F125" s="274">
        <v>0.93</v>
      </c>
      <c r="I125" s="274">
        <v>0</v>
      </c>
      <c r="J125" s="274" t="s">
        <v>30</v>
      </c>
      <c r="K125" s="274">
        <v>1.96</v>
      </c>
      <c r="L125" s="274">
        <v>1.0780000000000001</v>
      </c>
      <c r="M125" s="274" t="s">
        <v>30</v>
      </c>
      <c r="P125" s="274">
        <v>0</v>
      </c>
      <c r="Q125" s="274" t="s">
        <v>30</v>
      </c>
      <c r="X125" s="274" t="s">
        <v>30</v>
      </c>
      <c r="AK125" s="274">
        <v>1</v>
      </c>
      <c r="AL125" s="274">
        <v>5</v>
      </c>
      <c r="AM125" s="277">
        <v>0.15</v>
      </c>
      <c r="AN125" s="274">
        <v>11.68</v>
      </c>
      <c r="AO125" s="274">
        <v>1</v>
      </c>
      <c r="AP125" s="278"/>
      <c r="AQ125" s="274">
        <v>0.58399999999999996</v>
      </c>
      <c r="AR125" s="274">
        <v>0.1</v>
      </c>
      <c r="AS125" s="274">
        <v>0</v>
      </c>
      <c r="AV125" s="278">
        <v>12</v>
      </c>
      <c r="AW125" s="278">
        <v>12</v>
      </c>
      <c r="AY125" s="274" t="s">
        <v>834</v>
      </c>
      <c r="BA125" s="274">
        <v>1</v>
      </c>
      <c r="BB125" s="274">
        <v>0.03</v>
      </c>
      <c r="BC125" s="274">
        <v>504</v>
      </c>
    </row>
    <row r="126" spans="1:55">
      <c r="A126" s="274" t="s">
        <v>1908</v>
      </c>
      <c r="B126" s="274" t="s">
        <v>835</v>
      </c>
      <c r="C126" s="274" t="s">
        <v>757</v>
      </c>
      <c r="F126" s="274">
        <v>0.94</v>
      </c>
      <c r="I126" s="274">
        <v>0</v>
      </c>
      <c r="J126" s="274" t="s">
        <v>30</v>
      </c>
      <c r="K126" s="274">
        <v>1.96</v>
      </c>
      <c r="L126" s="274">
        <v>1.0780000000000001</v>
      </c>
      <c r="M126" s="274" t="s">
        <v>30</v>
      </c>
      <c r="P126" s="274">
        <v>0</v>
      </c>
      <c r="Q126" s="274" t="s">
        <v>30</v>
      </c>
      <c r="X126" s="274" t="s">
        <v>30</v>
      </c>
      <c r="AK126" s="274">
        <v>1</v>
      </c>
      <c r="AL126" s="274">
        <v>100</v>
      </c>
      <c r="AM126" s="277">
        <v>0.15</v>
      </c>
      <c r="AN126" s="274">
        <v>11.68</v>
      </c>
      <c r="AO126" s="274">
        <v>1</v>
      </c>
      <c r="AP126" s="278"/>
      <c r="AQ126" s="274">
        <v>0.58399999999999996</v>
      </c>
      <c r="AR126" s="274">
        <v>0.1</v>
      </c>
      <c r="AS126" s="274">
        <v>0</v>
      </c>
      <c r="AV126" s="278">
        <v>12</v>
      </c>
      <c r="AW126" s="278">
        <v>12</v>
      </c>
      <c r="AY126" s="274" t="s">
        <v>834</v>
      </c>
      <c r="BA126" s="274">
        <v>1</v>
      </c>
      <c r="BB126" s="274">
        <v>0.03</v>
      </c>
      <c r="BC126" s="274">
        <v>504</v>
      </c>
    </row>
    <row r="127" spans="1:55">
      <c r="A127" s="274" t="s">
        <v>1907</v>
      </c>
      <c r="B127" s="274" t="s">
        <v>835</v>
      </c>
      <c r="C127" s="274" t="s">
        <v>757</v>
      </c>
      <c r="F127" s="274">
        <v>0.97</v>
      </c>
      <c r="I127" s="274">
        <v>0</v>
      </c>
      <c r="J127" s="274" t="s">
        <v>30</v>
      </c>
      <c r="K127" s="274">
        <v>1.96</v>
      </c>
      <c r="L127" s="274">
        <v>1.0780000000000001</v>
      </c>
      <c r="M127" s="274" t="s">
        <v>30</v>
      </c>
      <c r="P127" s="274">
        <v>0</v>
      </c>
      <c r="Q127" s="274" t="s">
        <v>30</v>
      </c>
      <c r="X127" s="274" t="s">
        <v>30</v>
      </c>
      <c r="AK127" s="274">
        <v>1</v>
      </c>
      <c r="AL127" s="274">
        <v>17.75</v>
      </c>
      <c r="AM127" s="277">
        <v>0.15</v>
      </c>
      <c r="AN127" s="274">
        <v>11.68</v>
      </c>
      <c r="AO127" s="274">
        <v>1</v>
      </c>
      <c r="AP127" s="278"/>
      <c r="AQ127" s="274">
        <v>0.58399999999999996</v>
      </c>
      <c r="AR127" s="274">
        <v>0.1</v>
      </c>
      <c r="AS127" s="274">
        <v>0</v>
      </c>
      <c r="AV127" s="278">
        <v>12</v>
      </c>
      <c r="AW127" s="278">
        <v>12</v>
      </c>
      <c r="AY127" s="274" t="s">
        <v>834</v>
      </c>
      <c r="BA127" s="274">
        <v>1</v>
      </c>
      <c r="BB127" s="274">
        <v>0.03</v>
      </c>
      <c r="BC127" s="274">
        <v>504</v>
      </c>
    </row>
    <row r="128" spans="1:55">
      <c r="A128" s="274" t="s">
        <v>1906</v>
      </c>
      <c r="B128" s="274" t="s">
        <v>835</v>
      </c>
      <c r="C128" s="274" t="s">
        <v>757</v>
      </c>
      <c r="F128" s="274">
        <v>0.99</v>
      </c>
      <c r="I128" s="274">
        <v>0</v>
      </c>
      <c r="J128" s="274" t="s">
        <v>30</v>
      </c>
      <c r="K128" s="274">
        <v>1.96</v>
      </c>
      <c r="L128" s="274">
        <v>1.0780000000000001</v>
      </c>
      <c r="M128" s="274" t="s">
        <v>30</v>
      </c>
      <c r="P128" s="274">
        <v>0</v>
      </c>
      <c r="Q128" s="274" t="s">
        <v>30</v>
      </c>
      <c r="X128" s="274" t="s">
        <v>30</v>
      </c>
      <c r="AK128" s="274">
        <v>1</v>
      </c>
      <c r="AL128" s="274">
        <v>18.899999999999999</v>
      </c>
      <c r="AM128" s="277">
        <v>0.15</v>
      </c>
      <c r="AN128" s="274">
        <v>11.68</v>
      </c>
      <c r="AO128" s="274">
        <v>1</v>
      </c>
      <c r="AP128" s="278"/>
      <c r="AQ128" s="274">
        <v>0.58399999999999996</v>
      </c>
      <c r="AR128" s="274">
        <v>0.1</v>
      </c>
      <c r="AS128" s="274">
        <v>0</v>
      </c>
      <c r="AV128" s="278">
        <v>12</v>
      </c>
      <c r="AW128" s="278">
        <v>12</v>
      </c>
      <c r="AY128" s="274" t="s">
        <v>834</v>
      </c>
      <c r="BA128" s="274">
        <v>1</v>
      </c>
      <c r="BB128" s="274">
        <v>0.03</v>
      </c>
      <c r="BC128" s="274">
        <v>504</v>
      </c>
    </row>
    <row r="129" spans="1:55">
      <c r="A129" s="274" t="s">
        <v>1905</v>
      </c>
      <c r="B129" s="274" t="s">
        <v>835</v>
      </c>
      <c r="C129" s="274" t="s">
        <v>735</v>
      </c>
      <c r="E129" s="274">
        <v>0</v>
      </c>
      <c r="F129" s="274">
        <v>1</v>
      </c>
      <c r="I129" s="274">
        <v>0</v>
      </c>
      <c r="J129" s="274" t="s">
        <v>30</v>
      </c>
      <c r="K129" s="274">
        <v>3.6</v>
      </c>
      <c r="L129" s="274">
        <v>1.5</v>
      </c>
      <c r="M129" s="274" t="s">
        <v>30</v>
      </c>
      <c r="Q129" s="274" t="s">
        <v>30</v>
      </c>
      <c r="X129" s="274" t="s">
        <v>30</v>
      </c>
      <c r="AK129" s="274">
        <v>1</v>
      </c>
      <c r="AL129" s="274">
        <v>10</v>
      </c>
      <c r="AM129" s="277">
        <v>0.4</v>
      </c>
      <c r="AN129" s="274">
        <v>14.600000000000001</v>
      </c>
      <c r="AO129" s="274">
        <v>1</v>
      </c>
      <c r="AP129" s="278"/>
      <c r="AQ129" s="274">
        <v>0.73000000000000009</v>
      </c>
      <c r="AR129" s="274">
        <v>0.3</v>
      </c>
      <c r="AS129" s="274">
        <v>0</v>
      </c>
      <c r="AV129" s="278">
        <v>6</v>
      </c>
      <c r="AW129" s="278">
        <v>6</v>
      </c>
      <c r="AY129" s="274" t="s">
        <v>834</v>
      </c>
      <c r="BA129" s="274">
        <v>1</v>
      </c>
      <c r="BB129" s="274">
        <v>0.03</v>
      </c>
      <c r="BC129" s="274">
        <v>504</v>
      </c>
    </row>
    <row r="130" spans="1:55">
      <c r="A130" s="274" t="s">
        <v>1904</v>
      </c>
      <c r="B130" s="274" t="s">
        <v>835</v>
      </c>
      <c r="C130" s="274" t="s">
        <v>735</v>
      </c>
      <c r="F130" s="274">
        <v>0.76</v>
      </c>
      <c r="I130" s="274">
        <v>0</v>
      </c>
      <c r="J130" s="274">
        <v>0.12</v>
      </c>
      <c r="K130" s="274">
        <v>3.6</v>
      </c>
      <c r="L130" s="274">
        <v>1.5</v>
      </c>
      <c r="M130" s="274" t="s">
        <v>30</v>
      </c>
      <c r="P130" s="274">
        <v>0</v>
      </c>
      <c r="Q130" s="274" t="s">
        <v>30</v>
      </c>
      <c r="X130" s="274" t="s">
        <v>30</v>
      </c>
      <c r="AK130" s="274">
        <v>1</v>
      </c>
      <c r="AL130" s="274">
        <v>47.5</v>
      </c>
      <c r="AM130" s="277">
        <v>0.4</v>
      </c>
      <c r="AN130" s="274">
        <v>14.600000000000001</v>
      </c>
      <c r="AO130" s="274">
        <v>1</v>
      </c>
      <c r="AP130" s="278"/>
      <c r="AQ130" s="274">
        <v>0.73000000000000009</v>
      </c>
      <c r="AR130" s="274">
        <v>0.3</v>
      </c>
      <c r="AS130" s="274">
        <v>0</v>
      </c>
      <c r="AV130" s="278">
        <v>6</v>
      </c>
      <c r="AW130" s="278">
        <v>6</v>
      </c>
      <c r="AY130" s="274" t="s">
        <v>834</v>
      </c>
      <c r="BA130" s="274">
        <v>1</v>
      </c>
      <c r="BB130" s="274">
        <v>0.03</v>
      </c>
      <c r="BC130" s="274">
        <v>504</v>
      </c>
    </row>
    <row r="131" spans="1:55">
      <c r="A131" s="274" t="s">
        <v>1903</v>
      </c>
      <c r="B131" s="274" t="s">
        <v>835</v>
      </c>
      <c r="C131" s="274" t="s">
        <v>735</v>
      </c>
      <c r="F131" s="274">
        <v>0.76</v>
      </c>
      <c r="J131" s="274" t="s">
        <v>30</v>
      </c>
      <c r="K131" s="274">
        <v>16.268000000000001</v>
      </c>
      <c r="L131" s="274">
        <v>0</v>
      </c>
      <c r="P131" s="274">
        <v>0</v>
      </c>
      <c r="X131" s="274" t="s">
        <v>30</v>
      </c>
      <c r="AK131" s="274">
        <v>1</v>
      </c>
      <c r="AL131" s="274">
        <v>1.4999999999999999E-2</v>
      </c>
      <c r="AM131" s="277">
        <v>0.4</v>
      </c>
      <c r="AN131" s="274">
        <v>14.600000000000001</v>
      </c>
      <c r="AO131" s="274">
        <v>1</v>
      </c>
      <c r="AP131" s="278"/>
      <c r="AQ131" s="274">
        <v>0.73000000000000009</v>
      </c>
      <c r="AR131" s="274">
        <v>0.3</v>
      </c>
      <c r="AS131" s="274">
        <v>0</v>
      </c>
      <c r="AV131" s="278">
        <v>6</v>
      </c>
      <c r="AW131" s="278">
        <v>6</v>
      </c>
      <c r="AY131" s="274" t="s">
        <v>834</v>
      </c>
      <c r="BA131" s="274">
        <v>1</v>
      </c>
      <c r="BB131" s="274">
        <v>0.03</v>
      </c>
      <c r="BC131" s="274">
        <v>504</v>
      </c>
    </row>
    <row r="132" spans="1:55">
      <c r="A132" s="274" t="s">
        <v>1902</v>
      </c>
      <c r="B132" s="274" t="s">
        <v>835</v>
      </c>
      <c r="C132" s="274" t="s">
        <v>735</v>
      </c>
      <c r="F132" s="274">
        <v>0.8</v>
      </c>
      <c r="I132" s="274">
        <v>0</v>
      </c>
      <c r="J132" s="274" t="s">
        <v>30</v>
      </c>
      <c r="K132" s="274">
        <v>1.96</v>
      </c>
      <c r="L132" s="274">
        <v>1.0780000000000001</v>
      </c>
      <c r="M132" s="274" t="s">
        <v>30</v>
      </c>
      <c r="P132" s="274">
        <v>0</v>
      </c>
      <c r="Q132" s="274" t="s">
        <v>30</v>
      </c>
      <c r="X132" s="274" t="s">
        <v>30</v>
      </c>
      <c r="AK132" s="274">
        <v>1</v>
      </c>
      <c r="AL132" s="274">
        <v>0.04</v>
      </c>
      <c r="AM132" s="277">
        <v>0.4</v>
      </c>
      <c r="AN132" s="274">
        <v>14.600000000000001</v>
      </c>
      <c r="AO132" s="274">
        <v>1</v>
      </c>
      <c r="AP132" s="278"/>
      <c r="AQ132" s="274">
        <v>0.73000000000000009</v>
      </c>
      <c r="AR132" s="274">
        <v>0.3</v>
      </c>
      <c r="AS132" s="274">
        <v>0</v>
      </c>
      <c r="AV132" s="278">
        <v>6</v>
      </c>
      <c r="AW132" s="278">
        <v>6</v>
      </c>
      <c r="AY132" s="274" t="s">
        <v>834</v>
      </c>
      <c r="BA132" s="274">
        <v>1</v>
      </c>
      <c r="BB132" s="274">
        <v>0.03</v>
      </c>
      <c r="BC132" s="274">
        <v>504</v>
      </c>
    </row>
    <row r="133" spans="1:55">
      <c r="A133" s="274" t="s">
        <v>1901</v>
      </c>
      <c r="B133" s="274" t="s">
        <v>835</v>
      </c>
      <c r="C133" s="274" t="s">
        <v>735</v>
      </c>
      <c r="F133" s="274">
        <v>0.9</v>
      </c>
      <c r="I133" s="274">
        <v>0</v>
      </c>
      <c r="J133" s="274">
        <v>0.12</v>
      </c>
      <c r="K133" s="274">
        <v>3.6</v>
      </c>
      <c r="L133" s="274">
        <v>1.5</v>
      </c>
      <c r="M133" s="274" t="s">
        <v>30</v>
      </c>
      <c r="P133" s="274">
        <v>0</v>
      </c>
      <c r="Q133" s="274" t="s">
        <v>30</v>
      </c>
      <c r="X133" s="274" t="s">
        <v>30</v>
      </c>
      <c r="AK133" s="274">
        <v>1</v>
      </c>
      <c r="AL133" s="274">
        <v>3</v>
      </c>
      <c r="AM133" s="277">
        <v>0.4</v>
      </c>
      <c r="AN133" s="274">
        <v>14.600000000000001</v>
      </c>
      <c r="AO133" s="274">
        <v>1</v>
      </c>
      <c r="AP133" s="278"/>
      <c r="AQ133" s="274">
        <v>0.73000000000000009</v>
      </c>
      <c r="AR133" s="274">
        <v>0.3</v>
      </c>
      <c r="AS133" s="274">
        <v>0</v>
      </c>
      <c r="AV133" s="278">
        <v>6</v>
      </c>
      <c r="AW133" s="278">
        <v>6</v>
      </c>
      <c r="AY133" s="274" t="s">
        <v>834</v>
      </c>
      <c r="BA133" s="274">
        <v>1</v>
      </c>
      <c r="BB133" s="274">
        <v>0.03</v>
      </c>
      <c r="BC133" s="274">
        <v>504</v>
      </c>
    </row>
    <row r="134" spans="1:55">
      <c r="A134" s="274" t="s">
        <v>1900</v>
      </c>
      <c r="B134" s="274" t="s">
        <v>835</v>
      </c>
      <c r="C134" s="274" t="s">
        <v>735</v>
      </c>
      <c r="F134" s="274">
        <v>0.91</v>
      </c>
      <c r="I134" s="274">
        <v>0</v>
      </c>
      <c r="J134" s="274" t="s">
        <v>30</v>
      </c>
      <c r="K134" s="274">
        <v>1.96</v>
      </c>
      <c r="L134" s="274">
        <v>1.0780000000000001</v>
      </c>
      <c r="M134" s="274" t="s">
        <v>30</v>
      </c>
      <c r="P134" s="274">
        <v>0</v>
      </c>
      <c r="Q134" s="274" t="s">
        <v>30</v>
      </c>
      <c r="X134" s="274" t="s">
        <v>30</v>
      </c>
      <c r="AK134" s="274">
        <v>1</v>
      </c>
      <c r="AL134" s="274">
        <v>10</v>
      </c>
      <c r="AM134" s="277">
        <v>0.4</v>
      </c>
      <c r="AN134" s="274">
        <v>14.600000000000001</v>
      </c>
      <c r="AO134" s="274">
        <v>1</v>
      </c>
      <c r="AP134" s="278"/>
      <c r="AQ134" s="274">
        <v>0.73000000000000009</v>
      </c>
      <c r="AR134" s="274">
        <v>0.3</v>
      </c>
      <c r="AS134" s="274">
        <v>0</v>
      </c>
      <c r="AV134" s="278">
        <v>6</v>
      </c>
      <c r="AW134" s="278">
        <v>6</v>
      </c>
      <c r="AY134" s="274" t="s">
        <v>834</v>
      </c>
      <c r="BA134" s="274">
        <v>1</v>
      </c>
      <c r="BB134" s="274">
        <v>0.03</v>
      </c>
      <c r="BC134" s="274">
        <v>504</v>
      </c>
    </row>
    <row r="135" spans="1:55">
      <c r="A135" s="274" t="s">
        <v>1899</v>
      </c>
      <c r="B135" s="274" t="s">
        <v>1428</v>
      </c>
      <c r="C135" s="274" t="s">
        <v>1359</v>
      </c>
      <c r="F135" s="274">
        <v>1</v>
      </c>
      <c r="G135" s="274">
        <v>0</v>
      </c>
      <c r="H135" s="274">
        <v>0</v>
      </c>
      <c r="I135" s="274">
        <v>0</v>
      </c>
      <c r="J135" s="274" t="s">
        <v>30</v>
      </c>
      <c r="K135" s="274">
        <v>1.0780000000000001</v>
      </c>
      <c r="L135" s="274">
        <v>0.49</v>
      </c>
      <c r="M135" s="274" t="s">
        <v>30</v>
      </c>
      <c r="P135" s="274">
        <v>0</v>
      </c>
      <c r="Q135" s="274" t="s">
        <v>30</v>
      </c>
      <c r="X135" s="274" t="s">
        <v>30</v>
      </c>
      <c r="AK135" s="274">
        <v>1</v>
      </c>
      <c r="AL135" s="274">
        <v>1</v>
      </c>
      <c r="AM135" s="277">
        <v>0.05</v>
      </c>
      <c r="AN135" s="274">
        <v>2</v>
      </c>
      <c r="AO135" s="274">
        <v>0</v>
      </c>
      <c r="AP135" s="277"/>
      <c r="AQ135" s="274">
        <v>0.1</v>
      </c>
      <c r="AR135" s="274">
        <v>8.0000000000000002E-3</v>
      </c>
      <c r="AS135" s="274">
        <v>0</v>
      </c>
      <c r="AT135" s="276"/>
      <c r="AU135" s="276"/>
      <c r="AV135" s="278">
        <v>60</v>
      </c>
      <c r="AW135" s="278">
        <v>60</v>
      </c>
      <c r="AY135" s="274" t="s">
        <v>834</v>
      </c>
      <c r="BA135" s="274">
        <v>1</v>
      </c>
      <c r="BB135" s="274">
        <v>0.01</v>
      </c>
      <c r="BC135" s="274">
        <v>34</v>
      </c>
    </row>
    <row r="136" spans="1:55">
      <c r="A136" s="274" t="s">
        <v>1898</v>
      </c>
      <c r="B136" s="274" t="s">
        <v>1428</v>
      </c>
      <c r="C136" s="274" t="s">
        <v>1359</v>
      </c>
      <c r="F136" s="274">
        <v>1</v>
      </c>
      <c r="I136" s="274">
        <v>0</v>
      </c>
      <c r="J136" s="274" t="s">
        <v>30</v>
      </c>
      <c r="K136" s="274">
        <v>8.1666666666666696</v>
      </c>
      <c r="L136" s="274">
        <v>0</v>
      </c>
      <c r="M136" s="274" t="s">
        <v>30</v>
      </c>
      <c r="O136" s="274">
        <v>30</v>
      </c>
      <c r="X136" s="274" t="s">
        <v>30</v>
      </c>
      <c r="AK136" s="274">
        <v>1</v>
      </c>
      <c r="AL136" s="274">
        <v>3.0000000000000001E-3</v>
      </c>
      <c r="AM136" s="277">
        <v>0.05</v>
      </c>
      <c r="AN136" s="274">
        <v>2</v>
      </c>
      <c r="AO136" s="274">
        <v>0</v>
      </c>
      <c r="AP136" s="278"/>
      <c r="AQ136" s="274">
        <v>0.1</v>
      </c>
      <c r="AR136" s="274">
        <v>8.0000000000000002E-3</v>
      </c>
      <c r="AS136" s="274">
        <v>0</v>
      </c>
      <c r="AV136" s="278">
        <v>60</v>
      </c>
      <c r="AW136" s="278">
        <v>60</v>
      </c>
      <c r="AY136" s="274" t="s">
        <v>834</v>
      </c>
      <c r="BA136" s="274">
        <v>1</v>
      </c>
      <c r="BB136" s="274">
        <v>0.01</v>
      </c>
      <c r="BC136" s="274">
        <v>34</v>
      </c>
    </row>
    <row r="137" spans="1:55">
      <c r="A137" s="274" t="s">
        <v>1897</v>
      </c>
      <c r="B137" s="274" t="s">
        <v>1428</v>
      </c>
      <c r="C137" s="274" t="s">
        <v>1359</v>
      </c>
      <c r="F137" s="274">
        <v>1</v>
      </c>
      <c r="I137" s="274">
        <v>0</v>
      </c>
      <c r="J137" s="274">
        <v>0.94733333333333336</v>
      </c>
      <c r="K137" s="274">
        <v>7.84</v>
      </c>
      <c r="L137" s="274">
        <v>0</v>
      </c>
      <c r="M137" s="274" t="s">
        <v>30</v>
      </c>
      <c r="N137" s="274">
        <v>2020</v>
      </c>
      <c r="O137" s="274">
        <v>30</v>
      </c>
      <c r="P137" s="274">
        <v>1</v>
      </c>
      <c r="Q137" s="274">
        <v>2029</v>
      </c>
      <c r="X137" s="274" t="s">
        <v>30</v>
      </c>
      <c r="AK137" s="274">
        <v>1</v>
      </c>
      <c r="AL137" s="274">
        <v>3.0000000000000001E-3</v>
      </c>
      <c r="AM137" s="277">
        <v>0.05</v>
      </c>
      <c r="AN137" s="274">
        <v>2</v>
      </c>
      <c r="AO137" s="274">
        <v>0</v>
      </c>
      <c r="AP137" s="278"/>
      <c r="AQ137" s="274">
        <v>0.1</v>
      </c>
      <c r="AR137" s="274">
        <v>8.0000000000000002E-3</v>
      </c>
      <c r="AS137" s="274">
        <v>0</v>
      </c>
      <c r="AV137" s="278">
        <v>60</v>
      </c>
      <c r="AW137" s="278">
        <v>60</v>
      </c>
      <c r="AY137" s="274" t="s">
        <v>834</v>
      </c>
      <c r="BA137" s="274">
        <v>1</v>
      </c>
      <c r="BB137" s="274">
        <v>0.01</v>
      </c>
      <c r="BC137" s="274">
        <v>34</v>
      </c>
    </row>
    <row r="138" spans="1:55">
      <c r="A138" s="274" t="s">
        <v>1896</v>
      </c>
      <c r="B138" s="274" t="s">
        <v>1428</v>
      </c>
      <c r="C138" s="274" t="s">
        <v>1359</v>
      </c>
      <c r="F138" s="274">
        <v>1</v>
      </c>
      <c r="I138" s="274">
        <v>0</v>
      </c>
      <c r="J138" s="274">
        <v>0.91466666666666652</v>
      </c>
      <c r="K138" s="274">
        <v>7.5133333333333301</v>
      </c>
      <c r="L138" s="274">
        <v>0</v>
      </c>
      <c r="M138" s="274" t="s">
        <v>30</v>
      </c>
      <c r="N138" s="274">
        <v>2030</v>
      </c>
      <c r="O138" s="274">
        <v>30</v>
      </c>
      <c r="P138" s="274">
        <v>1</v>
      </c>
      <c r="Q138" s="274">
        <v>2039</v>
      </c>
      <c r="X138" s="274" t="s">
        <v>30</v>
      </c>
      <c r="AK138" s="274">
        <v>1</v>
      </c>
      <c r="AL138" s="274">
        <v>3.0000000000000001E-3</v>
      </c>
      <c r="AM138" s="277">
        <v>0.05</v>
      </c>
      <c r="AN138" s="274">
        <v>2</v>
      </c>
      <c r="AO138" s="274">
        <v>0</v>
      </c>
      <c r="AP138" s="278"/>
      <c r="AQ138" s="274">
        <v>0.1</v>
      </c>
      <c r="AR138" s="274">
        <v>8.0000000000000002E-3</v>
      </c>
      <c r="AS138" s="274">
        <v>0</v>
      </c>
      <c r="AV138" s="278">
        <v>60</v>
      </c>
      <c r="AW138" s="278">
        <v>60</v>
      </c>
      <c r="AY138" s="274" t="s">
        <v>834</v>
      </c>
      <c r="BA138" s="274">
        <v>1</v>
      </c>
      <c r="BB138" s="274">
        <v>0.01</v>
      </c>
      <c r="BC138" s="274">
        <v>34</v>
      </c>
    </row>
    <row r="139" spans="1:55">
      <c r="A139" s="274" t="s">
        <v>1895</v>
      </c>
      <c r="B139" s="274" t="s">
        <v>1428</v>
      </c>
      <c r="C139" s="274" t="s">
        <v>1359</v>
      </c>
      <c r="F139" s="274">
        <v>1</v>
      </c>
      <c r="I139" s="274">
        <v>0</v>
      </c>
      <c r="J139" s="274">
        <v>0.86566666666666658</v>
      </c>
      <c r="K139" s="274">
        <v>7.1866666666666648</v>
      </c>
      <c r="L139" s="274">
        <v>0</v>
      </c>
      <c r="M139" s="274" t="s">
        <v>30</v>
      </c>
      <c r="N139" s="274">
        <v>2040</v>
      </c>
      <c r="O139" s="274">
        <v>30</v>
      </c>
      <c r="P139" s="274">
        <v>1</v>
      </c>
      <c r="Q139" s="274">
        <v>2049</v>
      </c>
      <c r="X139" s="274" t="s">
        <v>30</v>
      </c>
      <c r="AK139" s="274">
        <v>1</v>
      </c>
      <c r="AL139" s="274">
        <v>3.0000000000000001E-3</v>
      </c>
      <c r="AM139" s="277">
        <v>0.05</v>
      </c>
      <c r="AN139" s="274">
        <v>2</v>
      </c>
      <c r="AO139" s="274">
        <v>0</v>
      </c>
      <c r="AP139" s="278"/>
      <c r="AQ139" s="274">
        <v>0.1</v>
      </c>
      <c r="AR139" s="274">
        <v>8.0000000000000002E-3</v>
      </c>
      <c r="AS139" s="274">
        <v>0</v>
      </c>
      <c r="AV139" s="278">
        <v>60</v>
      </c>
      <c r="AW139" s="278">
        <v>60</v>
      </c>
      <c r="AY139" s="274" t="s">
        <v>834</v>
      </c>
      <c r="BA139" s="274">
        <v>1</v>
      </c>
      <c r="BB139" s="274">
        <v>0.01</v>
      </c>
      <c r="BC139" s="274">
        <v>34</v>
      </c>
    </row>
    <row r="140" spans="1:55">
      <c r="A140" s="274" t="s">
        <v>1894</v>
      </c>
      <c r="B140" s="274" t="s">
        <v>1428</v>
      </c>
      <c r="C140" s="274" t="s">
        <v>1359</v>
      </c>
      <c r="F140" s="274">
        <v>1</v>
      </c>
      <c r="I140" s="274">
        <v>0</v>
      </c>
      <c r="J140" s="274">
        <v>0.81666666666666665</v>
      </c>
      <c r="K140" s="274">
        <v>6.8599999999999994</v>
      </c>
      <c r="L140" s="274">
        <v>0</v>
      </c>
      <c r="M140" s="274" t="s">
        <v>30</v>
      </c>
      <c r="N140" s="274">
        <v>2050</v>
      </c>
      <c r="O140" s="274">
        <v>30</v>
      </c>
      <c r="P140" s="274">
        <v>1</v>
      </c>
      <c r="Q140" s="274">
        <v>2050</v>
      </c>
      <c r="X140" s="274" t="s">
        <v>30</v>
      </c>
      <c r="AK140" s="274">
        <v>1</v>
      </c>
      <c r="AL140" s="274">
        <v>3.0000000000000001E-3</v>
      </c>
      <c r="AM140" s="277">
        <v>0.05</v>
      </c>
      <c r="AN140" s="274">
        <v>2</v>
      </c>
      <c r="AO140" s="274">
        <v>0</v>
      </c>
      <c r="AP140" s="278"/>
      <c r="AQ140" s="274">
        <v>0.1</v>
      </c>
      <c r="AR140" s="274">
        <v>8.0000000000000002E-3</v>
      </c>
      <c r="AS140" s="274">
        <v>0</v>
      </c>
      <c r="AV140" s="278">
        <v>60</v>
      </c>
      <c r="AW140" s="278">
        <v>60</v>
      </c>
      <c r="AY140" s="274" t="s">
        <v>834</v>
      </c>
      <c r="BA140" s="274">
        <v>1</v>
      </c>
      <c r="BB140" s="274">
        <v>0.01</v>
      </c>
      <c r="BC140" s="274">
        <v>34</v>
      </c>
    </row>
    <row r="141" spans="1:55">
      <c r="A141" s="274" t="s">
        <v>1893</v>
      </c>
      <c r="B141" s="274" t="s">
        <v>1428</v>
      </c>
      <c r="C141" s="274" t="s">
        <v>1359</v>
      </c>
      <c r="F141" s="274">
        <v>0.8</v>
      </c>
      <c r="G141" s="274">
        <v>0</v>
      </c>
      <c r="H141" s="274">
        <v>0</v>
      </c>
      <c r="I141" s="274">
        <v>0</v>
      </c>
      <c r="J141" s="274" t="s">
        <v>30</v>
      </c>
      <c r="K141" s="274">
        <v>1.0780000000000001</v>
      </c>
      <c r="L141" s="274">
        <v>0.49</v>
      </c>
      <c r="M141" s="274" t="s">
        <v>30</v>
      </c>
      <c r="P141" s="274">
        <v>0</v>
      </c>
      <c r="Q141" s="274" t="s">
        <v>30</v>
      </c>
      <c r="X141" s="274" t="s">
        <v>30</v>
      </c>
      <c r="AK141" s="274">
        <v>1</v>
      </c>
      <c r="AL141" s="274">
        <v>10</v>
      </c>
      <c r="AM141" s="277">
        <v>0.05</v>
      </c>
      <c r="AN141" s="274">
        <v>2</v>
      </c>
      <c r="AO141" s="274">
        <v>0</v>
      </c>
      <c r="AP141" s="278"/>
      <c r="AQ141" s="274">
        <v>0.1</v>
      </c>
      <c r="AR141" s="274">
        <v>8.0000000000000002E-3</v>
      </c>
      <c r="AS141" s="274">
        <v>0</v>
      </c>
      <c r="AV141" s="278">
        <v>60</v>
      </c>
      <c r="AW141" s="278">
        <v>60</v>
      </c>
      <c r="AY141" s="274" t="s">
        <v>834</v>
      </c>
      <c r="BA141" s="274">
        <v>1</v>
      </c>
      <c r="BB141" s="274">
        <v>0.01</v>
      </c>
      <c r="BC141" s="274">
        <v>34</v>
      </c>
    </row>
    <row r="142" spans="1:55">
      <c r="A142" s="274" t="s">
        <v>1892</v>
      </c>
      <c r="B142" s="274" t="s">
        <v>1428</v>
      </c>
      <c r="C142" s="274" t="s">
        <v>1359</v>
      </c>
      <c r="F142" s="274">
        <v>0.98</v>
      </c>
      <c r="G142" s="274">
        <v>0</v>
      </c>
      <c r="H142" s="274">
        <v>0</v>
      </c>
      <c r="I142" s="274">
        <v>0</v>
      </c>
      <c r="J142" s="274" t="s">
        <v>30</v>
      </c>
      <c r="K142" s="274">
        <v>1.0780000000000001</v>
      </c>
      <c r="L142" s="274">
        <v>0.49</v>
      </c>
      <c r="M142" s="274" t="s">
        <v>30</v>
      </c>
      <c r="P142" s="274">
        <v>0</v>
      </c>
      <c r="Q142" s="274" t="s">
        <v>30</v>
      </c>
      <c r="X142" s="274" t="s">
        <v>30</v>
      </c>
      <c r="AK142" s="274">
        <v>1</v>
      </c>
      <c r="AL142" s="274">
        <v>13.6</v>
      </c>
      <c r="AM142" s="277">
        <v>0.05</v>
      </c>
      <c r="AN142" s="274">
        <v>2</v>
      </c>
      <c r="AO142" s="274">
        <v>0</v>
      </c>
      <c r="AP142" s="278"/>
      <c r="AQ142" s="274">
        <v>0.1</v>
      </c>
      <c r="AR142" s="274">
        <v>8.0000000000000002E-3</v>
      </c>
      <c r="AS142" s="274">
        <v>0</v>
      </c>
      <c r="AV142" s="278">
        <v>60</v>
      </c>
      <c r="AW142" s="278">
        <v>60</v>
      </c>
      <c r="AY142" s="274" t="s">
        <v>834</v>
      </c>
      <c r="BA142" s="274">
        <v>1</v>
      </c>
      <c r="BB142" s="274">
        <v>0.01</v>
      </c>
      <c r="BC142" s="274">
        <v>34</v>
      </c>
    </row>
    <row r="143" spans="1:55">
      <c r="A143" s="274" t="s">
        <v>1891</v>
      </c>
      <c r="B143" s="274" t="s">
        <v>1428</v>
      </c>
      <c r="C143" s="274" t="s">
        <v>1359</v>
      </c>
      <c r="F143" s="274">
        <v>0.99</v>
      </c>
      <c r="G143" s="274">
        <v>0</v>
      </c>
      <c r="H143" s="274">
        <v>0</v>
      </c>
      <c r="I143" s="274">
        <v>0</v>
      </c>
      <c r="J143" s="274" t="s">
        <v>30</v>
      </c>
      <c r="K143" s="274">
        <v>1.0780000000000001</v>
      </c>
      <c r="L143" s="274">
        <v>0.49</v>
      </c>
      <c r="M143" s="274" t="s">
        <v>30</v>
      </c>
      <c r="P143" s="274">
        <v>0</v>
      </c>
      <c r="Q143" s="274" t="s">
        <v>30</v>
      </c>
      <c r="X143" s="274" t="s">
        <v>30</v>
      </c>
      <c r="AK143" s="274">
        <v>1</v>
      </c>
      <c r="AL143" s="274">
        <v>5.9399999999999897E-2</v>
      </c>
      <c r="AM143" s="277">
        <v>0.05</v>
      </c>
      <c r="AN143" s="274">
        <v>2</v>
      </c>
      <c r="AO143" s="274">
        <v>0</v>
      </c>
      <c r="AP143" s="278"/>
      <c r="AQ143" s="274">
        <v>0.1</v>
      </c>
      <c r="AR143" s="274">
        <v>8.0000000000000002E-3</v>
      </c>
      <c r="AS143" s="274">
        <v>0</v>
      </c>
      <c r="AV143" s="278">
        <v>60</v>
      </c>
      <c r="AW143" s="278">
        <v>60</v>
      </c>
      <c r="AY143" s="274" t="s">
        <v>834</v>
      </c>
      <c r="BA143" s="274">
        <v>1</v>
      </c>
      <c r="BB143" s="274">
        <v>0.01</v>
      </c>
      <c r="BC143" s="274">
        <v>34</v>
      </c>
    </row>
    <row r="144" spans="1:55">
      <c r="A144" s="274" t="s">
        <v>1890</v>
      </c>
      <c r="B144" s="274" t="s">
        <v>1428</v>
      </c>
      <c r="C144" s="274" t="s">
        <v>1359</v>
      </c>
      <c r="F144" s="274">
        <v>0.99</v>
      </c>
      <c r="G144" s="274">
        <v>0</v>
      </c>
      <c r="H144" s="274">
        <v>0</v>
      </c>
      <c r="I144" s="274">
        <v>0</v>
      </c>
      <c r="J144" s="274">
        <v>6.8600000000000008E-2</v>
      </c>
      <c r="K144" s="274">
        <v>1.0486</v>
      </c>
      <c r="L144" s="274">
        <v>0.88200000000000001</v>
      </c>
      <c r="M144" s="274" t="s">
        <v>30</v>
      </c>
      <c r="N144" s="274">
        <v>2020</v>
      </c>
      <c r="O144" s="274">
        <v>20</v>
      </c>
      <c r="P144" s="274">
        <v>1</v>
      </c>
      <c r="Q144" s="274">
        <v>2029</v>
      </c>
      <c r="X144" s="274" t="s">
        <v>30</v>
      </c>
      <c r="AK144" s="274">
        <v>1</v>
      </c>
      <c r="AL144" s="274">
        <v>10</v>
      </c>
      <c r="AM144" s="277">
        <v>0.05</v>
      </c>
      <c r="AN144" s="274">
        <v>2</v>
      </c>
      <c r="AO144" s="274">
        <v>0</v>
      </c>
      <c r="AP144" s="278"/>
      <c r="AQ144" s="274">
        <v>0.1</v>
      </c>
      <c r="AR144" s="274">
        <v>8.0000000000000002E-3</v>
      </c>
      <c r="AS144" s="274">
        <v>0</v>
      </c>
      <c r="AV144" s="278">
        <v>60</v>
      </c>
      <c r="AW144" s="278">
        <v>60</v>
      </c>
      <c r="AY144" s="274" t="s">
        <v>834</v>
      </c>
      <c r="BA144" s="274">
        <v>1</v>
      </c>
      <c r="BB144" s="274">
        <v>0.01</v>
      </c>
      <c r="BC144" s="274">
        <v>34</v>
      </c>
    </row>
    <row r="145" spans="1:55">
      <c r="A145" s="274" t="s">
        <v>1889</v>
      </c>
      <c r="B145" s="274" t="s">
        <v>1428</v>
      </c>
      <c r="C145" s="274" t="s">
        <v>1359</v>
      </c>
      <c r="F145" s="274">
        <v>0.99</v>
      </c>
      <c r="G145" s="274">
        <v>0</v>
      </c>
      <c r="H145" s="274">
        <v>0</v>
      </c>
      <c r="I145" s="274">
        <v>0</v>
      </c>
      <c r="J145" s="274">
        <v>5.8799999999999998E-2</v>
      </c>
      <c r="K145" s="274">
        <v>0.99960000000000004</v>
      </c>
      <c r="L145" s="274">
        <v>0.98</v>
      </c>
      <c r="M145" s="274" t="s">
        <v>30</v>
      </c>
      <c r="N145" s="274">
        <v>2030</v>
      </c>
      <c r="O145" s="274">
        <v>20</v>
      </c>
      <c r="P145" s="274">
        <v>1</v>
      </c>
      <c r="Q145" s="274">
        <v>2039</v>
      </c>
      <c r="X145" s="274" t="s">
        <v>30</v>
      </c>
      <c r="AK145" s="274">
        <v>1</v>
      </c>
      <c r="AL145" s="274">
        <v>10</v>
      </c>
      <c r="AM145" s="277">
        <v>0.05</v>
      </c>
      <c r="AN145" s="274">
        <v>2</v>
      </c>
      <c r="AO145" s="274">
        <v>0</v>
      </c>
      <c r="AP145" s="278"/>
      <c r="AQ145" s="274">
        <v>0.1</v>
      </c>
      <c r="AR145" s="274">
        <v>8.0000000000000002E-3</v>
      </c>
      <c r="AS145" s="274">
        <v>0</v>
      </c>
      <c r="AV145" s="278">
        <v>60</v>
      </c>
      <c r="AW145" s="278">
        <v>60</v>
      </c>
      <c r="AY145" s="274" t="s">
        <v>834</v>
      </c>
      <c r="BA145" s="274">
        <v>1</v>
      </c>
      <c r="BB145" s="274">
        <v>0.01</v>
      </c>
      <c r="BC145" s="274">
        <v>34</v>
      </c>
    </row>
    <row r="146" spans="1:55">
      <c r="A146" s="274" t="s">
        <v>1888</v>
      </c>
      <c r="B146" s="274" t="s">
        <v>1428</v>
      </c>
      <c r="C146" s="274" t="s">
        <v>1359</v>
      </c>
      <c r="D146" s="274" t="s">
        <v>30</v>
      </c>
      <c r="E146" s="274" t="s">
        <v>30</v>
      </c>
      <c r="F146" s="274">
        <v>0.99</v>
      </c>
      <c r="G146" s="274">
        <v>0</v>
      </c>
      <c r="H146" s="274">
        <v>0</v>
      </c>
      <c r="I146" s="274">
        <v>0</v>
      </c>
      <c r="J146" s="274">
        <v>5.8799999999999998E-2</v>
      </c>
      <c r="K146" s="274">
        <v>0.95060000000000011</v>
      </c>
      <c r="L146" s="274">
        <v>0.98</v>
      </c>
      <c r="M146" s="274" t="s">
        <v>30</v>
      </c>
      <c r="N146" s="274">
        <v>2040</v>
      </c>
      <c r="O146" s="274">
        <v>20</v>
      </c>
      <c r="P146" s="274">
        <v>1</v>
      </c>
      <c r="Q146" s="274">
        <v>2049</v>
      </c>
      <c r="R146" s="274" t="s">
        <v>30</v>
      </c>
      <c r="S146" s="274" t="s">
        <v>30</v>
      </c>
      <c r="T146" s="274" t="s">
        <v>30</v>
      </c>
      <c r="U146" s="274" t="s">
        <v>30</v>
      </c>
      <c r="V146" s="274" t="s">
        <v>30</v>
      </c>
      <c r="W146" s="274" t="s">
        <v>30</v>
      </c>
      <c r="X146" s="274" t="s">
        <v>30</v>
      </c>
      <c r="Z146" s="274" t="s">
        <v>30</v>
      </c>
      <c r="AA146" s="274" t="s">
        <v>30</v>
      </c>
      <c r="AB146" s="274" t="s">
        <v>30</v>
      </c>
      <c r="AC146" s="274" t="s">
        <v>30</v>
      </c>
      <c r="AD146" s="274" t="s">
        <v>30</v>
      </c>
      <c r="AE146" s="274" t="s">
        <v>30</v>
      </c>
      <c r="AF146" s="274" t="s">
        <v>30</v>
      </c>
      <c r="AG146" s="274" t="s">
        <v>30</v>
      </c>
      <c r="AH146" s="274" t="s">
        <v>30</v>
      </c>
      <c r="AI146" s="274" t="s">
        <v>30</v>
      </c>
      <c r="AJ146" s="274" t="s">
        <v>30</v>
      </c>
      <c r="AK146" s="274">
        <v>1</v>
      </c>
      <c r="AL146" s="274">
        <v>10</v>
      </c>
      <c r="AM146" s="277">
        <v>0.05</v>
      </c>
      <c r="AN146" s="274">
        <v>2</v>
      </c>
      <c r="AO146" s="274">
        <v>0</v>
      </c>
      <c r="AP146" s="278"/>
      <c r="AQ146" s="274">
        <v>0.1</v>
      </c>
      <c r="AR146" s="274">
        <v>8.0000000000000002E-3</v>
      </c>
      <c r="AS146" s="274">
        <v>0</v>
      </c>
      <c r="AV146" s="278">
        <v>60</v>
      </c>
      <c r="AW146" s="278">
        <v>60</v>
      </c>
      <c r="AX146" s="274" t="s">
        <v>30</v>
      </c>
      <c r="AY146" s="274" t="s">
        <v>834</v>
      </c>
      <c r="BA146" s="274">
        <v>1</v>
      </c>
      <c r="BB146" s="274">
        <v>0.01</v>
      </c>
      <c r="BC146" s="274">
        <v>34</v>
      </c>
    </row>
    <row r="147" spans="1:55">
      <c r="A147" s="274" t="s">
        <v>1887</v>
      </c>
      <c r="B147" s="274" t="s">
        <v>1428</v>
      </c>
      <c r="C147" s="274" t="s">
        <v>1359</v>
      </c>
      <c r="F147" s="274">
        <v>0.99</v>
      </c>
      <c r="G147" s="274">
        <v>0</v>
      </c>
      <c r="H147" s="274">
        <v>0</v>
      </c>
      <c r="I147" s="274">
        <v>0</v>
      </c>
      <c r="J147" s="274">
        <v>5.8799999999999998E-2</v>
      </c>
      <c r="K147" s="274">
        <v>0.90160000000000007</v>
      </c>
      <c r="L147" s="274">
        <v>0.98</v>
      </c>
      <c r="M147" s="274" t="s">
        <v>30</v>
      </c>
      <c r="N147" s="274">
        <v>2050</v>
      </c>
      <c r="O147" s="274">
        <v>20</v>
      </c>
      <c r="P147" s="274">
        <v>1</v>
      </c>
      <c r="Q147" s="274">
        <v>2050</v>
      </c>
      <c r="X147" s="274" t="s">
        <v>30</v>
      </c>
      <c r="AK147" s="274">
        <v>1</v>
      </c>
      <c r="AL147" s="274">
        <v>10</v>
      </c>
      <c r="AM147" s="277">
        <v>0.05</v>
      </c>
      <c r="AN147" s="274">
        <v>2</v>
      </c>
      <c r="AO147" s="274">
        <v>0</v>
      </c>
      <c r="AP147" s="278"/>
      <c r="AQ147" s="274">
        <v>0.1</v>
      </c>
      <c r="AR147" s="274">
        <v>8.0000000000000002E-3</v>
      </c>
      <c r="AS147" s="274">
        <v>0</v>
      </c>
      <c r="AV147" s="278">
        <v>60</v>
      </c>
      <c r="AW147" s="278">
        <v>60</v>
      </c>
      <c r="AY147" s="274" t="s">
        <v>834</v>
      </c>
      <c r="BA147" s="274">
        <v>1</v>
      </c>
      <c r="BB147" s="274">
        <v>0.01</v>
      </c>
      <c r="BC147" s="274">
        <v>34</v>
      </c>
    </row>
    <row r="148" spans="1:55">
      <c r="A148" s="274" t="s">
        <v>1886</v>
      </c>
      <c r="B148" s="274" t="s">
        <v>1428</v>
      </c>
      <c r="C148" s="274" t="s">
        <v>1359</v>
      </c>
      <c r="F148" s="274">
        <v>0.99</v>
      </c>
      <c r="G148" s="274">
        <v>0</v>
      </c>
      <c r="H148" s="274">
        <v>0</v>
      </c>
      <c r="I148" s="274">
        <v>0</v>
      </c>
      <c r="J148" s="284">
        <v>0.14699999999999999</v>
      </c>
      <c r="K148" s="274">
        <v>1.0486</v>
      </c>
      <c r="L148" s="274">
        <v>0.88200000000000001</v>
      </c>
      <c r="M148" s="274" t="s">
        <v>30</v>
      </c>
      <c r="N148" s="274">
        <v>2020</v>
      </c>
      <c r="O148" s="274">
        <v>20</v>
      </c>
      <c r="P148" s="274">
        <v>1</v>
      </c>
      <c r="Q148" s="274">
        <v>2029</v>
      </c>
      <c r="X148" s="274" t="s">
        <v>30</v>
      </c>
      <c r="AK148" s="274">
        <v>1</v>
      </c>
      <c r="AL148" s="274">
        <v>1</v>
      </c>
      <c r="AM148" s="277">
        <v>0.05</v>
      </c>
      <c r="AN148" s="274">
        <v>2</v>
      </c>
      <c r="AO148" s="274">
        <v>0</v>
      </c>
      <c r="AP148" s="278"/>
      <c r="AQ148" s="274">
        <v>0.1</v>
      </c>
      <c r="AR148" s="274">
        <v>8.0000000000000002E-3</v>
      </c>
      <c r="AS148" s="274">
        <v>0</v>
      </c>
      <c r="AV148" s="278">
        <v>60</v>
      </c>
      <c r="AW148" s="278">
        <v>60</v>
      </c>
      <c r="AY148" s="274" t="s">
        <v>834</v>
      </c>
      <c r="BA148" s="274">
        <v>1</v>
      </c>
      <c r="BB148" s="274">
        <v>0.01</v>
      </c>
      <c r="BC148" s="274">
        <v>34</v>
      </c>
    </row>
    <row r="149" spans="1:55">
      <c r="A149" s="274" t="s">
        <v>1885</v>
      </c>
      <c r="B149" s="274" t="s">
        <v>1428</v>
      </c>
      <c r="C149" s="274" t="s">
        <v>1359</v>
      </c>
      <c r="F149" s="274">
        <v>0.99</v>
      </c>
      <c r="G149" s="274">
        <v>0</v>
      </c>
      <c r="H149" s="274">
        <v>0</v>
      </c>
      <c r="I149" s="274">
        <v>0</v>
      </c>
      <c r="J149" s="284">
        <v>0.13720000000000002</v>
      </c>
      <c r="K149" s="274">
        <v>0.99960000000000004</v>
      </c>
      <c r="L149" s="274">
        <v>0.98</v>
      </c>
      <c r="M149" s="274" t="s">
        <v>30</v>
      </c>
      <c r="N149" s="274">
        <v>2030</v>
      </c>
      <c r="O149" s="274">
        <v>20</v>
      </c>
      <c r="P149" s="274">
        <v>1</v>
      </c>
      <c r="Q149" s="274">
        <v>2039</v>
      </c>
      <c r="X149" s="274" t="s">
        <v>30</v>
      </c>
      <c r="AK149" s="274">
        <v>1</v>
      </c>
      <c r="AL149" s="274">
        <v>1</v>
      </c>
      <c r="AM149" s="277">
        <v>0.05</v>
      </c>
      <c r="AN149" s="274">
        <v>2</v>
      </c>
      <c r="AO149" s="274">
        <v>0</v>
      </c>
      <c r="AP149" s="278"/>
      <c r="AQ149" s="274">
        <v>0.1</v>
      </c>
      <c r="AR149" s="274">
        <v>8.0000000000000002E-3</v>
      </c>
      <c r="AS149" s="274">
        <v>0</v>
      </c>
      <c r="AV149" s="278">
        <v>60</v>
      </c>
      <c r="AW149" s="278">
        <v>60</v>
      </c>
      <c r="AY149" s="274" t="s">
        <v>834</v>
      </c>
      <c r="BA149" s="274">
        <v>1</v>
      </c>
      <c r="BB149" s="274">
        <v>0.01</v>
      </c>
      <c r="BC149" s="274">
        <v>34</v>
      </c>
    </row>
    <row r="150" spans="1:55">
      <c r="A150" s="274" t="s">
        <v>1884</v>
      </c>
      <c r="B150" s="274" t="s">
        <v>1428</v>
      </c>
      <c r="C150" s="274" t="s">
        <v>1359</v>
      </c>
      <c r="D150" s="274" t="s">
        <v>30</v>
      </c>
      <c r="E150" s="274" t="s">
        <v>30</v>
      </c>
      <c r="F150" s="274">
        <v>0.99</v>
      </c>
      <c r="G150" s="274">
        <v>0</v>
      </c>
      <c r="H150" s="274">
        <v>0</v>
      </c>
      <c r="I150" s="274">
        <v>0</v>
      </c>
      <c r="J150" s="274">
        <v>0.13230000000000003</v>
      </c>
      <c r="K150" s="274">
        <v>0.95060000000000011</v>
      </c>
      <c r="L150" s="274">
        <v>0.98</v>
      </c>
      <c r="M150" s="274" t="s">
        <v>30</v>
      </c>
      <c r="N150" s="274">
        <v>2040</v>
      </c>
      <c r="O150" s="274">
        <v>20</v>
      </c>
      <c r="P150" s="274">
        <v>1</v>
      </c>
      <c r="Q150" s="274">
        <v>2049</v>
      </c>
      <c r="R150" s="274" t="s">
        <v>30</v>
      </c>
      <c r="S150" s="274" t="s">
        <v>30</v>
      </c>
      <c r="T150" s="274" t="s">
        <v>30</v>
      </c>
      <c r="U150" s="274" t="s">
        <v>30</v>
      </c>
      <c r="V150" s="274" t="s">
        <v>30</v>
      </c>
      <c r="W150" s="274" t="s">
        <v>30</v>
      </c>
      <c r="X150" s="274" t="s">
        <v>30</v>
      </c>
      <c r="Z150" s="274" t="s">
        <v>30</v>
      </c>
      <c r="AA150" s="274" t="s">
        <v>30</v>
      </c>
      <c r="AB150" s="274" t="s">
        <v>30</v>
      </c>
      <c r="AC150" s="274" t="s">
        <v>30</v>
      </c>
      <c r="AD150" s="274" t="s">
        <v>30</v>
      </c>
      <c r="AE150" s="274" t="s">
        <v>30</v>
      </c>
      <c r="AF150" s="274" t="s">
        <v>30</v>
      </c>
      <c r="AG150" s="274" t="s">
        <v>30</v>
      </c>
      <c r="AH150" s="274" t="s">
        <v>30</v>
      </c>
      <c r="AI150" s="274" t="s">
        <v>30</v>
      </c>
      <c r="AJ150" s="274" t="s">
        <v>30</v>
      </c>
      <c r="AK150" s="274">
        <v>1</v>
      </c>
      <c r="AL150" s="274">
        <v>1</v>
      </c>
      <c r="AM150" s="277">
        <v>0.05</v>
      </c>
      <c r="AN150" s="274">
        <v>2</v>
      </c>
      <c r="AO150" s="274">
        <v>0</v>
      </c>
      <c r="AP150" s="278"/>
      <c r="AQ150" s="274">
        <v>0.1</v>
      </c>
      <c r="AR150" s="274">
        <v>8.0000000000000002E-3</v>
      </c>
      <c r="AS150" s="274">
        <v>0</v>
      </c>
      <c r="AV150" s="278">
        <v>60</v>
      </c>
      <c r="AW150" s="278">
        <v>60</v>
      </c>
      <c r="AX150" s="274" t="s">
        <v>30</v>
      </c>
      <c r="AY150" s="274" t="s">
        <v>834</v>
      </c>
      <c r="BA150" s="274">
        <v>1</v>
      </c>
      <c r="BB150" s="274">
        <v>0.01</v>
      </c>
      <c r="BC150" s="274">
        <v>34</v>
      </c>
    </row>
    <row r="151" spans="1:55">
      <c r="A151" s="274" t="s">
        <v>1883</v>
      </c>
      <c r="B151" s="274" t="s">
        <v>1428</v>
      </c>
      <c r="C151" s="274" t="s">
        <v>1359</v>
      </c>
      <c r="F151" s="274">
        <v>0.99</v>
      </c>
      <c r="G151" s="274">
        <v>0</v>
      </c>
      <c r="H151" s="274">
        <v>0</v>
      </c>
      <c r="I151" s="274">
        <v>0</v>
      </c>
      <c r="J151" s="284">
        <v>0.12740000000000001</v>
      </c>
      <c r="K151" s="274">
        <v>0.90160000000000007</v>
      </c>
      <c r="L151" s="274">
        <v>0.98</v>
      </c>
      <c r="M151" s="274" t="s">
        <v>30</v>
      </c>
      <c r="N151" s="274">
        <v>2050</v>
      </c>
      <c r="O151" s="274">
        <v>20</v>
      </c>
      <c r="P151" s="274">
        <v>1</v>
      </c>
      <c r="Q151" s="274">
        <v>2050</v>
      </c>
      <c r="X151" s="274" t="s">
        <v>30</v>
      </c>
      <c r="AK151" s="274">
        <v>1</v>
      </c>
      <c r="AL151" s="274">
        <v>1</v>
      </c>
      <c r="AM151" s="277">
        <v>0.05</v>
      </c>
      <c r="AN151" s="274">
        <v>2</v>
      </c>
      <c r="AO151" s="274">
        <v>0</v>
      </c>
      <c r="AP151" s="278"/>
      <c r="AQ151" s="274">
        <v>0.1</v>
      </c>
      <c r="AR151" s="274">
        <v>8.0000000000000002E-3</v>
      </c>
      <c r="AS151" s="274">
        <v>0</v>
      </c>
      <c r="AV151" s="278">
        <v>60</v>
      </c>
      <c r="AW151" s="278">
        <v>60</v>
      </c>
      <c r="AY151" s="274" t="s">
        <v>834</v>
      </c>
      <c r="BA151" s="274">
        <v>1</v>
      </c>
      <c r="BB151" s="274">
        <v>0.01</v>
      </c>
      <c r="BC151" s="274">
        <v>34</v>
      </c>
    </row>
    <row r="152" spans="1:55">
      <c r="A152" s="274" t="s">
        <v>1882</v>
      </c>
      <c r="B152" s="274" t="s">
        <v>835</v>
      </c>
      <c r="C152" s="274" t="s">
        <v>1260</v>
      </c>
      <c r="F152" s="274">
        <v>1</v>
      </c>
      <c r="I152" s="274">
        <v>0</v>
      </c>
      <c r="J152" s="274" t="s">
        <v>30</v>
      </c>
      <c r="K152" s="274">
        <v>1.96</v>
      </c>
      <c r="L152" s="274">
        <v>1.0780000000000001</v>
      </c>
      <c r="M152" s="274" t="s">
        <v>30</v>
      </c>
      <c r="P152" s="274">
        <v>0</v>
      </c>
      <c r="Q152" s="274" t="s">
        <v>30</v>
      </c>
      <c r="X152" s="274" t="s">
        <v>30</v>
      </c>
      <c r="AK152" s="274">
        <v>1</v>
      </c>
      <c r="AL152" s="274">
        <v>10</v>
      </c>
      <c r="AM152" s="277">
        <v>0.15</v>
      </c>
      <c r="AN152" s="274">
        <v>11.68</v>
      </c>
      <c r="AO152" s="274">
        <v>1</v>
      </c>
      <c r="AP152" s="278"/>
      <c r="AQ152" s="274">
        <v>0.58399999999999996</v>
      </c>
      <c r="AR152" s="274">
        <v>0.1</v>
      </c>
      <c r="AS152" s="274">
        <v>0</v>
      </c>
      <c r="AV152" s="278">
        <v>12</v>
      </c>
      <c r="AW152" s="278">
        <v>12</v>
      </c>
      <c r="AY152" s="274" t="s">
        <v>834</v>
      </c>
      <c r="BA152" s="274">
        <v>1</v>
      </c>
      <c r="BB152" s="274">
        <v>0.01</v>
      </c>
      <c r="BC152" s="274">
        <v>67</v>
      </c>
    </row>
    <row r="153" spans="1:55">
      <c r="A153" s="274" t="s">
        <v>1881</v>
      </c>
      <c r="B153" s="274" t="s">
        <v>835</v>
      </c>
      <c r="C153" s="274" t="s">
        <v>1260</v>
      </c>
      <c r="F153" s="274">
        <v>0.61</v>
      </c>
      <c r="I153" s="274">
        <v>0</v>
      </c>
      <c r="J153" s="274" t="s">
        <v>30</v>
      </c>
      <c r="K153" s="274">
        <v>1.96</v>
      </c>
      <c r="L153" s="274">
        <v>1.0780000000000001</v>
      </c>
      <c r="M153" s="274" t="s">
        <v>30</v>
      </c>
      <c r="P153" s="274">
        <v>0</v>
      </c>
      <c r="Q153" s="274" t="s">
        <v>30</v>
      </c>
      <c r="X153" s="274" t="s">
        <v>30</v>
      </c>
      <c r="AK153" s="274">
        <v>1</v>
      </c>
      <c r="AL153" s="274">
        <v>4.5</v>
      </c>
      <c r="AM153" s="277">
        <v>0.15</v>
      </c>
      <c r="AN153" s="274">
        <v>11.68</v>
      </c>
      <c r="AO153" s="274">
        <v>1</v>
      </c>
      <c r="AP153" s="278"/>
      <c r="AQ153" s="274">
        <v>0.58399999999999996</v>
      </c>
      <c r="AR153" s="274">
        <v>0.1</v>
      </c>
      <c r="AS153" s="274">
        <v>0</v>
      </c>
      <c r="AV153" s="278">
        <v>12</v>
      </c>
      <c r="AW153" s="278">
        <v>12</v>
      </c>
      <c r="AY153" s="274" t="s">
        <v>834</v>
      </c>
      <c r="BA153" s="274">
        <v>1</v>
      </c>
      <c r="BB153" s="274">
        <v>0.01</v>
      </c>
      <c r="BC153" s="274">
        <v>67</v>
      </c>
    </row>
    <row r="154" spans="1:55">
      <c r="A154" s="274" t="s">
        <v>1880</v>
      </c>
      <c r="B154" s="274" t="s">
        <v>835</v>
      </c>
      <c r="C154" s="274" t="s">
        <v>1260</v>
      </c>
      <c r="F154" s="274">
        <v>0.8</v>
      </c>
      <c r="I154" s="274">
        <v>0</v>
      </c>
      <c r="J154" s="274" t="s">
        <v>30</v>
      </c>
      <c r="K154" s="274">
        <v>1.96</v>
      </c>
      <c r="L154" s="274">
        <v>1.0780000000000001</v>
      </c>
      <c r="M154" s="274" t="s">
        <v>30</v>
      </c>
      <c r="P154" s="274">
        <v>0</v>
      </c>
      <c r="Q154" s="274" t="s">
        <v>30</v>
      </c>
      <c r="X154" s="274" t="s">
        <v>30</v>
      </c>
      <c r="AK154" s="274">
        <v>1</v>
      </c>
      <c r="AL154" s="274">
        <v>50</v>
      </c>
      <c r="AM154" s="277">
        <v>0.15</v>
      </c>
      <c r="AN154" s="274">
        <v>11.68</v>
      </c>
      <c r="AO154" s="274">
        <v>1</v>
      </c>
      <c r="AP154" s="278"/>
      <c r="AQ154" s="274">
        <v>0.58399999999999996</v>
      </c>
      <c r="AR154" s="274">
        <v>0.1</v>
      </c>
      <c r="AS154" s="274">
        <v>0</v>
      </c>
      <c r="AV154" s="278">
        <v>12</v>
      </c>
      <c r="AW154" s="278">
        <v>12</v>
      </c>
      <c r="AY154" s="274" t="s">
        <v>834</v>
      </c>
      <c r="BA154" s="274">
        <v>1</v>
      </c>
      <c r="BB154" s="274">
        <v>0.01</v>
      </c>
      <c r="BC154" s="274">
        <v>67</v>
      </c>
    </row>
    <row r="155" spans="1:55">
      <c r="A155" s="274" t="s">
        <v>1879</v>
      </c>
      <c r="B155" s="274" t="s">
        <v>835</v>
      </c>
      <c r="C155" s="274" t="s">
        <v>1260</v>
      </c>
      <c r="F155" s="274">
        <v>0.83</v>
      </c>
      <c r="I155" s="274">
        <v>0</v>
      </c>
      <c r="J155" s="274" t="s">
        <v>30</v>
      </c>
      <c r="K155" s="274">
        <v>1.96</v>
      </c>
      <c r="L155" s="274">
        <v>1.0780000000000001</v>
      </c>
      <c r="M155" s="274" t="s">
        <v>30</v>
      </c>
      <c r="P155" s="274">
        <v>0</v>
      </c>
      <c r="Q155" s="274" t="s">
        <v>30</v>
      </c>
      <c r="X155" s="274" t="s">
        <v>30</v>
      </c>
      <c r="AK155" s="274">
        <v>1</v>
      </c>
      <c r="AL155" s="274">
        <v>4.1500000000000004</v>
      </c>
      <c r="AM155" s="277">
        <v>0.15</v>
      </c>
      <c r="AN155" s="274">
        <v>11.68</v>
      </c>
      <c r="AO155" s="274">
        <v>1</v>
      </c>
      <c r="AP155" s="278"/>
      <c r="AQ155" s="274">
        <v>0.58399999999999996</v>
      </c>
      <c r="AR155" s="274">
        <v>0.1</v>
      </c>
      <c r="AS155" s="274">
        <v>0</v>
      </c>
      <c r="AV155" s="278">
        <v>12</v>
      </c>
      <c r="AW155" s="278">
        <v>12</v>
      </c>
      <c r="AY155" s="274" t="s">
        <v>834</v>
      </c>
      <c r="BA155" s="274">
        <v>1</v>
      </c>
      <c r="BB155" s="274">
        <v>0.01</v>
      </c>
      <c r="BC155" s="274">
        <v>67</v>
      </c>
    </row>
    <row r="156" spans="1:55">
      <c r="A156" s="274" t="s">
        <v>1878</v>
      </c>
      <c r="B156" s="274" t="s">
        <v>835</v>
      </c>
      <c r="C156" s="274" t="s">
        <v>1260</v>
      </c>
      <c r="F156" s="274">
        <v>0.84999999999999976</v>
      </c>
      <c r="H156" s="274">
        <v>130</v>
      </c>
      <c r="I156" s="274">
        <v>0</v>
      </c>
      <c r="J156" s="274" t="s">
        <v>30</v>
      </c>
      <c r="K156" s="274">
        <v>10</v>
      </c>
      <c r="L156" s="274">
        <v>0.7599999999999999</v>
      </c>
      <c r="M156" s="274" t="s">
        <v>30</v>
      </c>
      <c r="O156" s="274">
        <v>20</v>
      </c>
      <c r="Q156" s="274" t="s">
        <v>30</v>
      </c>
      <c r="X156" s="274" t="s">
        <v>30</v>
      </c>
      <c r="AK156" s="274">
        <v>1</v>
      </c>
      <c r="AL156" s="274">
        <v>57.16</v>
      </c>
      <c r="AM156" s="277">
        <v>0.15</v>
      </c>
      <c r="AN156" s="274">
        <v>11.68</v>
      </c>
      <c r="AO156" s="274">
        <v>1</v>
      </c>
      <c r="AP156" s="278"/>
      <c r="AQ156" s="274">
        <v>0.58399999999999996</v>
      </c>
      <c r="AR156" s="274">
        <v>0.1</v>
      </c>
      <c r="AS156" s="274">
        <v>0</v>
      </c>
      <c r="AV156" s="278">
        <v>12</v>
      </c>
      <c r="AW156" s="278">
        <v>12</v>
      </c>
      <c r="AY156" s="274" t="s">
        <v>834</v>
      </c>
      <c r="BA156" s="274">
        <v>1</v>
      </c>
      <c r="BB156" s="274">
        <v>0.01</v>
      </c>
      <c r="BC156" s="274">
        <v>67</v>
      </c>
    </row>
    <row r="157" spans="1:55">
      <c r="A157" s="274" t="s">
        <v>1877</v>
      </c>
      <c r="B157" s="274" t="s">
        <v>835</v>
      </c>
      <c r="C157" s="274" t="s">
        <v>1260</v>
      </c>
      <c r="F157" s="274">
        <v>0.88</v>
      </c>
      <c r="I157" s="274">
        <v>0</v>
      </c>
      <c r="J157" s="274" t="s">
        <v>30</v>
      </c>
      <c r="K157" s="274">
        <v>1.96</v>
      </c>
      <c r="L157" s="274">
        <v>1.0780000000000001</v>
      </c>
      <c r="M157" s="274" t="s">
        <v>30</v>
      </c>
      <c r="P157" s="274">
        <v>0</v>
      </c>
      <c r="Q157" s="274" t="s">
        <v>30</v>
      </c>
      <c r="X157" s="274" t="s">
        <v>30</v>
      </c>
      <c r="AK157" s="274">
        <v>1</v>
      </c>
      <c r="AL157" s="274">
        <v>7</v>
      </c>
      <c r="AM157" s="277">
        <v>0.15</v>
      </c>
      <c r="AN157" s="274">
        <v>11.68</v>
      </c>
      <c r="AO157" s="274">
        <v>1</v>
      </c>
      <c r="AP157" s="278"/>
      <c r="AQ157" s="274">
        <v>0.58399999999999996</v>
      </c>
      <c r="AR157" s="274">
        <v>0.1</v>
      </c>
      <c r="AS157" s="274">
        <v>0</v>
      </c>
      <c r="AV157" s="278">
        <v>12</v>
      </c>
      <c r="AW157" s="278">
        <v>12</v>
      </c>
      <c r="AY157" s="274" t="s">
        <v>834</v>
      </c>
      <c r="BA157" s="274">
        <v>1</v>
      </c>
      <c r="BB157" s="274">
        <v>0.01</v>
      </c>
      <c r="BC157" s="274">
        <v>67</v>
      </c>
    </row>
    <row r="158" spans="1:55">
      <c r="A158" s="274" t="s">
        <v>1876</v>
      </c>
      <c r="B158" s="274" t="s">
        <v>835</v>
      </c>
      <c r="C158" s="274" t="s">
        <v>1260</v>
      </c>
      <c r="F158" s="274">
        <v>0.89</v>
      </c>
      <c r="I158" s="274">
        <v>0</v>
      </c>
      <c r="J158" s="274" t="s">
        <v>30</v>
      </c>
      <c r="K158" s="274">
        <v>1.96</v>
      </c>
      <c r="L158" s="274">
        <v>1.0780000000000001</v>
      </c>
      <c r="M158" s="274" t="s">
        <v>30</v>
      </c>
      <c r="P158" s="274">
        <v>0</v>
      </c>
      <c r="Q158" s="274" t="s">
        <v>30</v>
      </c>
      <c r="X158" s="274" t="s">
        <v>30</v>
      </c>
      <c r="AK158" s="274">
        <v>1</v>
      </c>
      <c r="AL158" s="274">
        <v>30.8</v>
      </c>
      <c r="AM158" s="277">
        <v>0.15</v>
      </c>
      <c r="AN158" s="274">
        <v>11.68</v>
      </c>
      <c r="AO158" s="274">
        <v>1</v>
      </c>
      <c r="AP158" s="278"/>
      <c r="AQ158" s="274">
        <v>0.58399999999999996</v>
      </c>
      <c r="AR158" s="274">
        <v>0.1</v>
      </c>
      <c r="AS158" s="274">
        <v>0</v>
      </c>
      <c r="AV158" s="278">
        <v>12</v>
      </c>
      <c r="AW158" s="278">
        <v>12</v>
      </c>
      <c r="AY158" s="274" t="s">
        <v>834</v>
      </c>
      <c r="BA158" s="274">
        <v>1</v>
      </c>
      <c r="BB158" s="274">
        <v>0.01</v>
      </c>
      <c r="BC158" s="274">
        <v>67</v>
      </c>
    </row>
    <row r="159" spans="1:55">
      <c r="A159" s="274" t="s">
        <v>1875</v>
      </c>
      <c r="B159" s="274" t="s">
        <v>835</v>
      </c>
      <c r="C159" s="274" t="s">
        <v>1260</v>
      </c>
      <c r="F159" s="274">
        <v>0.9</v>
      </c>
      <c r="I159" s="274">
        <v>0</v>
      </c>
      <c r="J159" s="274" t="s">
        <v>30</v>
      </c>
      <c r="K159" s="274">
        <v>1.96</v>
      </c>
      <c r="L159" s="274">
        <v>1.0780000000000001</v>
      </c>
      <c r="M159" s="274" t="s">
        <v>30</v>
      </c>
      <c r="P159" s="274">
        <v>0</v>
      </c>
      <c r="Q159" s="274" t="s">
        <v>30</v>
      </c>
      <c r="X159" s="274" t="s">
        <v>30</v>
      </c>
      <c r="AK159" s="274">
        <v>1</v>
      </c>
      <c r="AL159" s="274">
        <v>4</v>
      </c>
      <c r="AM159" s="277">
        <v>0.15</v>
      </c>
      <c r="AN159" s="274">
        <v>11.68</v>
      </c>
      <c r="AO159" s="274">
        <v>1</v>
      </c>
      <c r="AP159" s="278"/>
      <c r="AQ159" s="274">
        <v>0.58399999999999996</v>
      </c>
      <c r="AR159" s="274">
        <v>0.1</v>
      </c>
      <c r="AS159" s="274">
        <v>0</v>
      </c>
      <c r="AV159" s="278">
        <v>12</v>
      </c>
      <c r="AW159" s="278">
        <v>12</v>
      </c>
      <c r="AY159" s="274" t="s">
        <v>834</v>
      </c>
      <c r="BA159" s="274">
        <v>1</v>
      </c>
      <c r="BB159" s="274">
        <v>0.01</v>
      </c>
      <c r="BC159" s="274">
        <v>67</v>
      </c>
    </row>
    <row r="160" spans="1:55">
      <c r="A160" s="274" t="s">
        <v>1874</v>
      </c>
      <c r="B160" s="274" t="s">
        <v>835</v>
      </c>
      <c r="C160" s="274" t="s">
        <v>1260</v>
      </c>
      <c r="F160" s="274">
        <v>0.91</v>
      </c>
      <c r="I160" s="274">
        <v>0</v>
      </c>
      <c r="J160" s="274" t="s">
        <v>30</v>
      </c>
      <c r="K160" s="274">
        <v>1.96</v>
      </c>
      <c r="L160" s="274">
        <v>1.0780000000000001</v>
      </c>
      <c r="M160" s="274" t="s">
        <v>30</v>
      </c>
      <c r="P160" s="274">
        <v>0</v>
      </c>
      <c r="Q160" s="274" t="s">
        <v>30</v>
      </c>
      <c r="X160" s="274" t="s">
        <v>30</v>
      </c>
      <c r="AK160" s="274">
        <v>1</v>
      </c>
      <c r="AL160" s="274">
        <v>8</v>
      </c>
      <c r="AM160" s="277">
        <v>0.15</v>
      </c>
      <c r="AN160" s="274">
        <v>11.68</v>
      </c>
      <c r="AO160" s="274">
        <v>1</v>
      </c>
      <c r="AP160" s="278"/>
      <c r="AQ160" s="274">
        <v>0.58399999999999996</v>
      </c>
      <c r="AR160" s="274">
        <v>0.1</v>
      </c>
      <c r="AS160" s="274">
        <v>0</v>
      </c>
      <c r="AV160" s="278">
        <v>12</v>
      </c>
      <c r="AW160" s="278">
        <v>12</v>
      </c>
      <c r="AY160" s="274" t="s">
        <v>834</v>
      </c>
      <c r="BA160" s="274">
        <v>1</v>
      </c>
      <c r="BB160" s="274">
        <v>0.01</v>
      </c>
      <c r="BC160" s="274">
        <v>67</v>
      </c>
    </row>
    <row r="161" spans="1:55">
      <c r="A161" s="274" t="s">
        <v>1873</v>
      </c>
      <c r="B161" s="274" t="s">
        <v>835</v>
      </c>
      <c r="C161" s="274" t="s">
        <v>1260</v>
      </c>
      <c r="F161" s="274">
        <v>0.92</v>
      </c>
      <c r="I161" s="274">
        <v>0</v>
      </c>
      <c r="J161" s="274" t="s">
        <v>30</v>
      </c>
      <c r="K161" s="274">
        <v>1.96</v>
      </c>
      <c r="L161" s="274">
        <v>1.0780000000000001</v>
      </c>
      <c r="M161" s="274" t="s">
        <v>30</v>
      </c>
      <c r="P161" s="274">
        <v>0</v>
      </c>
      <c r="Q161" s="274" t="s">
        <v>30</v>
      </c>
      <c r="X161" s="274" t="s">
        <v>30</v>
      </c>
      <c r="AK161" s="274">
        <v>1</v>
      </c>
      <c r="AL161" s="274">
        <v>9.1999999999999993</v>
      </c>
      <c r="AM161" s="277">
        <v>0.15</v>
      </c>
      <c r="AN161" s="274">
        <v>11.68</v>
      </c>
      <c r="AO161" s="274">
        <v>1</v>
      </c>
      <c r="AP161" s="278"/>
      <c r="AQ161" s="274">
        <v>0.58399999999999996</v>
      </c>
      <c r="AR161" s="274">
        <v>0.1</v>
      </c>
      <c r="AS161" s="274">
        <v>0</v>
      </c>
      <c r="AV161" s="278">
        <v>12</v>
      </c>
      <c r="AW161" s="278">
        <v>12</v>
      </c>
      <c r="AY161" s="274" t="s">
        <v>834</v>
      </c>
      <c r="BA161" s="274">
        <v>1</v>
      </c>
      <c r="BB161" s="274">
        <v>0.01</v>
      </c>
      <c r="BC161" s="274">
        <v>67</v>
      </c>
    </row>
    <row r="162" spans="1:55">
      <c r="A162" s="274" t="s">
        <v>1872</v>
      </c>
      <c r="B162" s="274" t="s">
        <v>835</v>
      </c>
      <c r="C162" s="274" t="s">
        <v>1260</v>
      </c>
      <c r="F162" s="274">
        <v>0.95</v>
      </c>
      <c r="I162" s="274">
        <v>0</v>
      </c>
      <c r="J162" s="274" t="s">
        <v>30</v>
      </c>
      <c r="K162" s="274">
        <v>1.96</v>
      </c>
      <c r="L162" s="274">
        <v>1.0780000000000001</v>
      </c>
      <c r="M162" s="274" t="s">
        <v>30</v>
      </c>
      <c r="P162" s="274">
        <v>0</v>
      </c>
      <c r="Q162" s="274" t="s">
        <v>30</v>
      </c>
      <c r="X162" s="274" t="s">
        <v>30</v>
      </c>
      <c r="AK162" s="274">
        <v>1</v>
      </c>
      <c r="AL162" s="274">
        <v>16.3</v>
      </c>
      <c r="AM162" s="277">
        <v>0.15</v>
      </c>
      <c r="AN162" s="274">
        <v>11.68</v>
      </c>
      <c r="AO162" s="274">
        <v>1</v>
      </c>
      <c r="AP162" s="278"/>
      <c r="AQ162" s="274">
        <v>0.58399999999999996</v>
      </c>
      <c r="AR162" s="274">
        <v>0.1</v>
      </c>
      <c r="AS162" s="274">
        <v>0</v>
      </c>
      <c r="AV162" s="278">
        <v>12</v>
      </c>
      <c r="AW162" s="278">
        <v>12</v>
      </c>
      <c r="AY162" s="274" t="s">
        <v>834</v>
      </c>
      <c r="BA162" s="274">
        <v>1</v>
      </c>
      <c r="BB162" s="274">
        <v>0.01</v>
      </c>
      <c r="BC162" s="274">
        <v>67</v>
      </c>
    </row>
    <row r="163" spans="1:55">
      <c r="A163" s="274" t="s">
        <v>1871</v>
      </c>
      <c r="B163" s="274" t="s">
        <v>835</v>
      </c>
      <c r="C163" s="274" t="s">
        <v>1260</v>
      </c>
      <c r="F163" s="274">
        <v>0.99</v>
      </c>
      <c r="I163" s="274">
        <v>0</v>
      </c>
      <c r="J163" s="274" t="s">
        <v>30</v>
      </c>
      <c r="K163" s="274">
        <v>1.96</v>
      </c>
      <c r="L163" s="274">
        <v>1.0780000000000001</v>
      </c>
      <c r="M163" s="274" t="s">
        <v>30</v>
      </c>
      <c r="P163" s="274">
        <v>0</v>
      </c>
      <c r="Q163" s="274" t="s">
        <v>30</v>
      </c>
      <c r="X163" s="274" t="s">
        <v>30</v>
      </c>
      <c r="AK163" s="274">
        <v>1</v>
      </c>
      <c r="AL163" s="274">
        <v>19</v>
      </c>
      <c r="AM163" s="277">
        <v>0.15</v>
      </c>
      <c r="AN163" s="274">
        <v>11.68</v>
      </c>
      <c r="AO163" s="274">
        <v>1</v>
      </c>
      <c r="AP163" s="278"/>
      <c r="AQ163" s="274">
        <v>0.58399999999999996</v>
      </c>
      <c r="AR163" s="274">
        <v>0.1</v>
      </c>
      <c r="AS163" s="274">
        <v>0</v>
      </c>
      <c r="AV163" s="278">
        <v>12</v>
      </c>
      <c r="AW163" s="278">
        <v>12</v>
      </c>
      <c r="AY163" s="274" t="s">
        <v>834</v>
      </c>
      <c r="BA163" s="274">
        <v>1</v>
      </c>
      <c r="BB163" s="274">
        <v>0.01</v>
      </c>
      <c r="BC163" s="274">
        <v>67</v>
      </c>
    </row>
    <row r="164" spans="1:55">
      <c r="A164" s="274" t="s">
        <v>1870</v>
      </c>
      <c r="B164" s="274" t="s">
        <v>835</v>
      </c>
      <c r="C164" s="274" t="s">
        <v>911</v>
      </c>
      <c r="F164" s="274">
        <v>0.9</v>
      </c>
      <c r="I164" s="274">
        <v>0</v>
      </c>
      <c r="J164" s="274" t="s">
        <v>30</v>
      </c>
      <c r="K164" s="274">
        <v>3.6</v>
      </c>
      <c r="L164" s="274">
        <v>1.5</v>
      </c>
      <c r="M164" s="274" t="s">
        <v>30</v>
      </c>
      <c r="P164" s="274">
        <v>0</v>
      </c>
      <c r="Q164" s="274" t="s">
        <v>30</v>
      </c>
      <c r="X164" s="274" t="s">
        <v>30</v>
      </c>
      <c r="AK164" s="274">
        <v>1</v>
      </c>
      <c r="AL164" s="274">
        <v>5</v>
      </c>
      <c r="AM164" s="277">
        <v>0.15</v>
      </c>
      <c r="AN164" s="274">
        <v>11.68</v>
      </c>
      <c r="AO164" s="274">
        <v>1</v>
      </c>
      <c r="AP164" s="278"/>
      <c r="AQ164" s="274">
        <v>0.58399999999999996</v>
      </c>
      <c r="AR164" s="274">
        <v>0.1</v>
      </c>
      <c r="AS164" s="274">
        <v>0</v>
      </c>
      <c r="AV164" s="278">
        <v>12</v>
      </c>
      <c r="AW164" s="278">
        <v>12</v>
      </c>
      <c r="AY164" s="274" t="s">
        <v>834</v>
      </c>
      <c r="BA164" s="274">
        <v>1</v>
      </c>
      <c r="BB164" s="274">
        <v>0.01</v>
      </c>
      <c r="BC164" s="274">
        <v>67</v>
      </c>
    </row>
    <row r="165" spans="1:55">
      <c r="A165" s="274" t="s">
        <v>1869</v>
      </c>
      <c r="B165" s="274" t="s">
        <v>835</v>
      </c>
      <c r="C165" s="274" t="s">
        <v>1256</v>
      </c>
      <c r="F165" s="274">
        <v>1</v>
      </c>
      <c r="I165" s="274">
        <v>0</v>
      </c>
      <c r="J165" s="274" t="s">
        <v>30</v>
      </c>
      <c r="K165" s="274">
        <v>1.96</v>
      </c>
      <c r="L165" s="274">
        <v>1.0780000000000001</v>
      </c>
      <c r="M165" s="274" t="s">
        <v>30</v>
      </c>
      <c r="P165" s="274">
        <v>0</v>
      </c>
      <c r="Q165" s="274" t="s">
        <v>30</v>
      </c>
      <c r="X165" s="274" t="s">
        <v>30</v>
      </c>
      <c r="AK165" s="274">
        <v>1</v>
      </c>
      <c r="AL165" s="274">
        <v>15</v>
      </c>
      <c r="AM165" s="277">
        <v>0.15</v>
      </c>
      <c r="AN165" s="274">
        <v>11.68</v>
      </c>
      <c r="AO165" s="274">
        <v>1</v>
      </c>
      <c r="AP165" s="278"/>
      <c r="AQ165" s="274">
        <v>0.58399999999999996</v>
      </c>
      <c r="AR165" s="274">
        <v>0.1</v>
      </c>
      <c r="AS165" s="274">
        <v>0</v>
      </c>
      <c r="AV165" s="278">
        <v>12</v>
      </c>
      <c r="AW165" s="278">
        <v>12</v>
      </c>
      <c r="AY165" s="274" t="s">
        <v>834</v>
      </c>
      <c r="BA165" s="274">
        <v>1</v>
      </c>
      <c r="BB165" s="274">
        <v>0.01</v>
      </c>
      <c r="BC165" s="274">
        <v>67</v>
      </c>
    </row>
    <row r="166" spans="1:55">
      <c r="A166" s="274" t="s">
        <v>1868</v>
      </c>
      <c r="B166" s="274" t="s">
        <v>835</v>
      </c>
      <c r="C166" s="274" t="s">
        <v>1256</v>
      </c>
      <c r="F166" s="274">
        <v>1.0900000000000001</v>
      </c>
      <c r="I166" s="274">
        <v>0</v>
      </c>
      <c r="J166" s="274" t="s">
        <v>30</v>
      </c>
      <c r="K166" s="274">
        <v>1.96</v>
      </c>
      <c r="L166" s="274">
        <v>1.0780000000000001</v>
      </c>
      <c r="M166" s="274" t="s">
        <v>30</v>
      </c>
      <c r="P166" s="274">
        <v>0</v>
      </c>
      <c r="Q166" s="274" t="s">
        <v>30</v>
      </c>
      <c r="X166" s="274" t="s">
        <v>30</v>
      </c>
      <c r="AK166" s="274">
        <v>1</v>
      </c>
      <c r="AL166" s="274">
        <v>7.5</v>
      </c>
      <c r="AM166" s="277">
        <v>0.15</v>
      </c>
      <c r="AN166" s="274">
        <v>11.68</v>
      </c>
      <c r="AO166" s="274">
        <v>1</v>
      </c>
      <c r="AP166" s="278"/>
      <c r="AQ166" s="274">
        <v>0.58399999999999996</v>
      </c>
      <c r="AR166" s="274">
        <v>0.1</v>
      </c>
      <c r="AS166" s="274">
        <v>0</v>
      </c>
      <c r="AV166" s="278">
        <v>12</v>
      </c>
      <c r="AW166" s="278">
        <v>12</v>
      </c>
      <c r="AY166" s="274" t="s">
        <v>834</v>
      </c>
      <c r="BA166" s="274">
        <v>1</v>
      </c>
      <c r="BB166" s="274">
        <v>0.01</v>
      </c>
      <c r="BC166" s="274">
        <v>67</v>
      </c>
    </row>
    <row r="167" spans="1:55">
      <c r="A167" s="274" t="s">
        <v>1867</v>
      </c>
      <c r="B167" s="274" t="s">
        <v>835</v>
      </c>
      <c r="C167" s="274" t="s">
        <v>1256</v>
      </c>
      <c r="F167" s="274">
        <v>1.1000000000000001</v>
      </c>
      <c r="I167" s="274">
        <v>0</v>
      </c>
      <c r="J167" s="274" t="s">
        <v>30</v>
      </c>
      <c r="K167" s="274">
        <v>1.96</v>
      </c>
      <c r="L167" s="274">
        <v>1.0780000000000001</v>
      </c>
      <c r="M167" s="274" t="s">
        <v>30</v>
      </c>
      <c r="P167" s="274">
        <v>0</v>
      </c>
      <c r="Q167" s="274" t="s">
        <v>30</v>
      </c>
      <c r="X167" s="274" t="s">
        <v>30</v>
      </c>
      <c r="AK167" s="274">
        <v>1</v>
      </c>
      <c r="AL167" s="274">
        <v>6.5</v>
      </c>
      <c r="AM167" s="277">
        <v>0.15</v>
      </c>
      <c r="AN167" s="274">
        <v>11.68</v>
      </c>
      <c r="AO167" s="274">
        <v>1</v>
      </c>
      <c r="AP167" s="278"/>
      <c r="AQ167" s="274">
        <v>0.58399999999999996</v>
      </c>
      <c r="AR167" s="274">
        <v>0.1</v>
      </c>
      <c r="AS167" s="274">
        <v>0</v>
      </c>
      <c r="AV167" s="278">
        <v>12</v>
      </c>
      <c r="AW167" s="278">
        <v>12</v>
      </c>
      <c r="AY167" s="274" t="s">
        <v>834</v>
      </c>
      <c r="BA167" s="274">
        <v>1</v>
      </c>
      <c r="BB167" s="274">
        <v>0.01</v>
      </c>
      <c r="BC167" s="274">
        <v>67</v>
      </c>
    </row>
    <row r="168" spans="1:55">
      <c r="A168" s="274" t="s">
        <v>1866</v>
      </c>
      <c r="B168" s="274" t="s">
        <v>835</v>
      </c>
      <c r="C168" s="274" t="s">
        <v>1256</v>
      </c>
      <c r="F168" s="274">
        <v>1.1499999999999999</v>
      </c>
      <c r="I168" s="274">
        <v>0</v>
      </c>
      <c r="J168" s="274" t="s">
        <v>30</v>
      </c>
      <c r="K168" s="274">
        <v>1.96</v>
      </c>
      <c r="L168" s="274">
        <v>1.0780000000000001</v>
      </c>
      <c r="M168" s="274" t="s">
        <v>30</v>
      </c>
      <c r="P168" s="274">
        <v>0</v>
      </c>
      <c r="Q168" s="274" t="s">
        <v>30</v>
      </c>
      <c r="X168" s="274" t="s">
        <v>30</v>
      </c>
      <c r="AK168" s="274">
        <v>1</v>
      </c>
      <c r="AL168" s="274">
        <v>17.8</v>
      </c>
      <c r="AM168" s="277">
        <v>0.15</v>
      </c>
      <c r="AN168" s="274">
        <v>11.68</v>
      </c>
      <c r="AO168" s="274">
        <v>1</v>
      </c>
      <c r="AP168" s="278"/>
      <c r="AQ168" s="274">
        <v>0.58399999999999996</v>
      </c>
      <c r="AR168" s="274">
        <v>0.1</v>
      </c>
      <c r="AS168" s="274">
        <v>0</v>
      </c>
      <c r="AV168" s="278">
        <v>12</v>
      </c>
      <c r="AW168" s="278">
        <v>12</v>
      </c>
      <c r="AY168" s="274" t="s">
        <v>834</v>
      </c>
      <c r="BA168" s="274">
        <v>1</v>
      </c>
      <c r="BB168" s="274">
        <v>0.01</v>
      </c>
      <c r="BC168" s="274">
        <v>67</v>
      </c>
    </row>
    <row r="169" spans="1:55">
      <c r="A169" s="274" t="s">
        <v>1865</v>
      </c>
      <c r="B169" s="274" t="s">
        <v>835</v>
      </c>
      <c r="C169" s="274" t="s">
        <v>1256</v>
      </c>
      <c r="F169" s="274">
        <v>1.1599999999999999</v>
      </c>
      <c r="I169" s="274">
        <v>0</v>
      </c>
      <c r="J169" s="274" t="s">
        <v>30</v>
      </c>
      <c r="K169" s="274">
        <v>1.96</v>
      </c>
      <c r="L169" s="274">
        <v>1.0780000000000001</v>
      </c>
      <c r="M169" s="274" t="s">
        <v>30</v>
      </c>
      <c r="P169" s="274">
        <v>0</v>
      </c>
      <c r="Q169" s="274" t="s">
        <v>30</v>
      </c>
      <c r="X169" s="274" t="s">
        <v>30</v>
      </c>
      <c r="AK169" s="274">
        <v>1</v>
      </c>
      <c r="AL169" s="274">
        <v>30</v>
      </c>
      <c r="AM169" s="277">
        <v>0.15</v>
      </c>
      <c r="AN169" s="274">
        <v>11.68</v>
      </c>
      <c r="AO169" s="274">
        <v>1</v>
      </c>
      <c r="AP169" s="278"/>
      <c r="AQ169" s="274">
        <v>0.58399999999999996</v>
      </c>
      <c r="AR169" s="274">
        <v>0.1</v>
      </c>
      <c r="AS169" s="274">
        <v>0</v>
      </c>
      <c r="AV169" s="278">
        <v>12</v>
      </c>
      <c r="AW169" s="278">
        <v>12</v>
      </c>
      <c r="AY169" s="274" t="s">
        <v>834</v>
      </c>
      <c r="BA169" s="274">
        <v>1</v>
      </c>
      <c r="BB169" s="274">
        <v>0.01</v>
      </c>
      <c r="BC169" s="274">
        <v>67</v>
      </c>
    </row>
    <row r="170" spans="1:55">
      <c r="A170" s="274" t="s">
        <v>1864</v>
      </c>
      <c r="B170" s="274" t="s">
        <v>835</v>
      </c>
      <c r="C170" s="274" t="s">
        <v>1256</v>
      </c>
      <c r="F170" s="274">
        <v>1.2</v>
      </c>
      <c r="I170" s="274">
        <v>0</v>
      </c>
      <c r="J170" s="274" t="s">
        <v>30</v>
      </c>
      <c r="K170" s="274">
        <v>1.96</v>
      </c>
      <c r="L170" s="274">
        <v>1.0780000000000001</v>
      </c>
      <c r="M170" s="274" t="s">
        <v>30</v>
      </c>
      <c r="P170" s="274">
        <v>0</v>
      </c>
      <c r="Q170" s="274" t="s">
        <v>30</v>
      </c>
      <c r="X170" s="274" t="s">
        <v>30</v>
      </c>
      <c r="AK170" s="274">
        <v>1</v>
      </c>
      <c r="AL170" s="274">
        <v>6</v>
      </c>
      <c r="AM170" s="277">
        <v>0.15</v>
      </c>
      <c r="AN170" s="274">
        <v>11.68</v>
      </c>
      <c r="AO170" s="274">
        <v>1</v>
      </c>
      <c r="AP170" s="278"/>
      <c r="AQ170" s="274">
        <v>0.58399999999999996</v>
      </c>
      <c r="AR170" s="274">
        <v>0.1</v>
      </c>
      <c r="AS170" s="274">
        <v>0</v>
      </c>
      <c r="AV170" s="278">
        <v>12</v>
      </c>
      <c r="AW170" s="278">
        <v>12</v>
      </c>
      <c r="AY170" s="274" t="s">
        <v>834</v>
      </c>
      <c r="BA170" s="274">
        <v>1</v>
      </c>
      <c r="BB170" s="274">
        <v>0.01</v>
      </c>
      <c r="BC170" s="274">
        <v>67</v>
      </c>
    </row>
    <row r="171" spans="1:55">
      <c r="A171" s="274" t="s">
        <v>1863</v>
      </c>
      <c r="B171" s="274" t="s">
        <v>835</v>
      </c>
      <c r="C171" s="274" t="s">
        <v>1256</v>
      </c>
      <c r="F171" s="274">
        <v>0.67</v>
      </c>
      <c r="I171" s="274">
        <v>0</v>
      </c>
      <c r="J171" s="274" t="s">
        <v>30</v>
      </c>
      <c r="K171" s="274">
        <v>1.96</v>
      </c>
      <c r="L171" s="274">
        <v>1.0780000000000001</v>
      </c>
      <c r="M171" s="274" t="s">
        <v>30</v>
      </c>
      <c r="P171" s="274">
        <v>0</v>
      </c>
      <c r="Q171" s="274" t="s">
        <v>30</v>
      </c>
      <c r="X171" s="274" t="s">
        <v>30</v>
      </c>
      <c r="AK171" s="274">
        <v>1</v>
      </c>
      <c r="AL171" s="274">
        <v>0.02</v>
      </c>
      <c r="AM171" s="277">
        <v>0.15</v>
      </c>
      <c r="AN171" s="274">
        <v>11.68</v>
      </c>
      <c r="AO171" s="274">
        <v>1</v>
      </c>
      <c r="AP171" s="278"/>
      <c r="AQ171" s="274">
        <v>0.58399999999999996</v>
      </c>
      <c r="AR171" s="274">
        <v>0.1</v>
      </c>
      <c r="AS171" s="274">
        <v>0</v>
      </c>
      <c r="AV171" s="278">
        <v>12</v>
      </c>
      <c r="AW171" s="278">
        <v>12</v>
      </c>
      <c r="AY171" s="274" t="s">
        <v>834</v>
      </c>
      <c r="BA171" s="274">
        <v>1</v>
      </c>
      <c r="BB171" s="274">
        <v>0.01</v>
      </c>
      <c r="BC171" s="274">
        <v>67</v>
      </c>
    </row>
    <row r="172" spans="1:55">
      <c r="A172" s="274" t="s">
        <v>1862</v>
      </c>
      <c r="B172" s="274" t="s">
        <v>835</v>
      </c>
      <c r="C172" s="274" t="s">
        <v>1256</v>
      </c>
      <c r="F172" s="274">
        <v>0.72</v>
      </c>
      <c r="I172" s="274">
        <v>0</v>
      </c>
      <c r="J172" s="274" t="s">
        <v>30</v>
      </c>
      <c r="K172" s="274">
        <v>1.96</v>
      </c>
      <c r="L172" s="274">
        <v>1.0780000000000001</v>
      </c>
      <c r="M172" s="274" t="s">
        <v>30</v>
      </c>
      <c r="P172" s="274">
        <v>0</v>
      </c>
      <c r="Q172" s="274" t="s">
        <v>30</v>
      </c>
      <c r="X172" s="274" t="s">
        <v>30</v>
      </c>
      <c r="AK172" s="274">
        <v>1</v>
      </c>
      <c r="AL172" s="274">
        <v>5</v>
      </c>
      <c r="AM172" s="277">
        <v>0.15</v>
      </c>
      <c r="AN172" s="274">
        <v>11.68</v>
      </c>
      <c r="AO172" s="274">
        <v>1</v>
      </c>
      <c r="AP172" s="278"/>
      <c r="AQ172" s="274">
        <v>0.58399999999999996</v>
      </c>
      <c r="AR172" s="274">
        <v>0.1</v>
      </c>
      <c r="AS172" s="274">
        <v>0</v>
      </c>
      <c r="AV172" s="278">
        <v>12</v>
      </c>
      <c r="AW172" s="278">
        <v>12</v>
      </c>
      <c r="AY172" s="274" t="s">
        <v>834</v>
      </c>
      <c r="BA172" s="274">
        <v>1</v>
      </c>
      <c r="BB172" s="274">
        <v>0.01</v>
      </c>
      <c r="BC172" s="274">
        <v>67</v>
      </c>
    </row>
    <row r="173" spans="1:55">
      <c r="A173" s="274" t="s">
        <v>1861</v>
      </c>
      <c r="B173" s="274" t="s">
        <v>835</v>
      </c>
      <c r="C173" s="274" t="s">
        <v>1256</v>
      </c>
      <c r="F173" s="274">
        <v>0.73</v>
      </c>
      <c r="I173" s="274">
        <v>0</v>
      </c>
      <c r="J173" s="274" t="s">
        <v>30</v>
      </c>
      <c r="K173" s="274">
        <v>1.96</v>
      </c>
      <c r="L173" s="274">
        <v>1.0780000000000001</v>
      </c>
      <c r="M173" s="274" t="s">
        <v>30</v>
      </c>
      <c r="P173" s="274">
        <v>0</v>
      </c>
      <c r="Q173" s="274" t="s">
        <v>30</v>
      </c>
      <c r="X173" s="274" t="s">
        <v>30</v>
      </c>
      <c r="AK173" s="274">
        <v>1</v>
      </c>
      <c r="AL173" s="274">
        <v>4</v>
      </c>
      <c r="AM173" s="277">
        <v>0.15</v>
      </c>
      <c r="AN173" s="274">
        <v>11.68</v>
      </c>
      <c r="AO173" s="274">
        <v>1</v>
      </c>
      <c r="AP173" s="278"/>
      <c r="AQ173" s="274">
        <v>0.58399999999999996</v>
      </c>
      <c r="AR173" s="274">
        <v>0.1</v>
      </c>
      <c r="AS173" s="274">
        <v>0</v>
      </c>
      <c r="AV173" s="278">
        <v>12</v>
      </c>
      <c r="AW173" s="278">
        <v>12</v>
      </c>
      <c r="AY173" s="274" t="s">
        <v>834</v>
      </c>
      <c r="BA173" s="274">
        <v>1</v>
      </c>
      <c r="BB173" s="274">
        <v>0.01</v>
      </c>
      <c r="BC173" s="274">
        <v>67</v>
      </c>
    </row>
    <row r="174" spans="1:55">
      <c r="A174" s="274" t="s">
        <v>1860</v>
      </c>
      <c r="B174" s="274" t="s">
        <v>835</v>
      </c>
      <c r="C174" s="274" t="s">
        <v>1256</v>
      </c>
      <c r="F174" s="274">
        <v>0.75</v>
      </c>
      <c r="I174" s="274">
        <v>0</v>
      </c>
      <c r="J174" s="274" t="s">
        <v>30</v>
      </c>
      <c r="K174" s="274">
        <v>1.96</v>
      </c>
      <c r="L174" s="274">
        <v>1.0780000000000001</v>
      </c>
      <c r="M174" s="274" t="s">
        <v>30</v>
      </c>
      <c r="P174" s="274">
        <v>0</v>
      </c>
      <c r="Q174" s="274" t="s">
        <v>30</v>
      </c>
      <c r="X174" s="274" t="s">
        <v>30</v>
      </c>
      <c r="AK174" s="274">
        <v>1</v>
      </c>
      <c r="AL174" s="274">
        <v>1.2</v>
      </c>
      <c r="AM174" s="277">
        <v>0.15</v>
      </c>
      <c r="AN174" s="274">
        <v>11.68</v>
      </c>
      <c r="AO174" s="274">
        <v>1</v>
      </c>
      <c r="AP174" s="278"/>
      <c r="AQ174" s="274">
        <v>0.58399999999999996</v>
      </c>
      <c r="AR174" s="274">
        <v>0.1</v>
      </c>
      <c r="AS174" s="274">
        <v>0</v>
      </c>
      <c r="AV174" s="278">
        <v>12</v>
      </c>
      <c r="AW174" s="278">
        <v>12</v>
      </c>
      <c r="AY174" s="274" t="s">
        <v>834</v>
      </c>
      <c r="BA174" s="274">
        <v>1</v>
      </c>
      <c r="BB174" s="274">
        <v>0.01</v>
      </c>
      <c r="BC174" s="274">
        <v>67</v>
      </c>
    </row>
    <row r="175" spans="1:55">
      <c r="A175" s="274" t="s">
        <v>1859</v>
      </c>
      <c r="B175" s="274" t="s">
        <v>835</v>
      </c>
      <c r="C175" s="274" t="s">
        <v>1256</v>
      </c>
      <c r="F175" s="274">
        <v>0.78</v>
      </c>
      <c r="I175" s="274">
        <v>0</v>
      </c>
      <c r="J175" s="274" t="s">
        <v>30</v>
      </c>
      <c r="K175" s="274">
        <v>1.96</v>
      </c>
      <c r="L175" s="274">
        <v>1.0780000000000001</v>
      </c>
      <c r="M175" s="274" t="s">
        <v>30</v>
      </c>
      <c r="P175" s="274">
        <v>0</v>
      </c>
      <c r="Q175" s="274" t="s">
        <v>30</v>
      </c>
      <c r="X175" s="274" t="s">
        <v>30</v>
      </c>
      <c r="AK175" s="274">
        <v>1</v>
      </c>
      <c r="AL175" s="274">
        <v>5</v>
      </c>
      <c r="AM175" s="277">
        <v>0.15</v>
      </c>
      <c r="AN175" s="274">
        <v>11.68</v>
      </c>
      <c r="AO175" s="274">
        <v>1</v>
      </c>
      <c r="AP175" s="278"/>
      <c r="AQ175" s="274">
        <v>0.58399999999999996</v>
      </c>
      <c r="AR175" s="274">
        <v>0.1</v>
      </c>
      <c r="AS175" s="274">
        <v>0</v>
      </c>
      <c r="AV175" s="278">
        <v>12</v>
      </c>
      <c r="AW175" s="278">
        <v>12</v>
      </c>
      <c r="AY175" s="274" t="s">
        <v>834</v>
      </c>
      <c r="BA175" s="274">
        <v>1</v>
      </c>
      <c r="BB175" s="274">
        <v>0.01</v>
      </c>
      <c r="BC175" s="274">
        <v>67</v>
      </c>
    </row>
    <row r="176" spans="1:55">
      <c r="A176" s="274" t="s">
        <v>1858</v>
      </c>
      <c r="B176" s="274" t="s">
        <v>835</v>
      </c>
      <c r="C176" s="274" t="s">
        <v>1256</v>
      </c>
      <c r="F176" s="274">
        <v>0.79</v>
      </c>
      <c r="I176" s="274">
        <v>0</v>
      </c>
      <c r="J176" s="274" t="s">
        <v>30</v>
      </c>
      <c r="K176" s="274">
        <v>1.96</v>
      </c>
      <c r="L176" s="274">
        <v>1.0780000000000001</v>
      </c>
      <c r="M176" s="274" t="s">
        <v>30</v>
      </c>
      <c r="P176" s="274">
        <v>0</v>
      </c>
      <c r="Q176" s="274" t="s">
        <v>30</v>
      </c>
      <c r="X176" s="274" t="s">
        <v>30</v>
      </c>
      <c r="AK176" s="274">
        <v>1</v>
      </c>
      <c r="AL176" s="274">
        <v>5.8</v>
      </c>
      <c r="AM176" s="277">
        <v>0.15</v>
      </c>
      <c r="AN176" s="274">
        <v>11.68</v>
      </c>
      <c r="AO176" s="274">
        <v>1</v>
      </c>
      <c r="AP176" s="278"/>
      <c r="AQ176" s="274">
        <v>0.58399999999999996</v>
      </c>
      <c r="AR176" s="274">
        <v>0.1</v>
      </c>
      <c r="AS176" s="274">
        <v>0</v>
      </c>
      <c r="AV176" s="278">
        <v>12</v>
      </c>
      <c r="AW176" s="278">
        <v>12</v>
      </c>
      <c r="AY176" s="274" t="s">
        <v>834</v>
      </c>
      <c r="BA176" s="274">
        <v>1</v>
      </c>
      <c r="BB176" s="274">
        <v>0.01</v>
      </c>
      <c r="BC176" s="274">
        <v>67</v>
      </c>
    </row>
    <row r="177" spans="1:55">
      <c r="A177" s="274" t="s">
        <v>1857</v>
      </c>
      <c r="B177" s="274" t="s">
        <v>835</v>
      </c>
      <c r="C177" s="274" t="s">
        <v>1256</v>
      </c>
      <c r="F177" s="274">
        <v>0.81</v>
      </c>
      <c r="I177" s="274">
        <v>0</v>
      </c>
      <c r="J177" s="274" t="s">
        <v>30</v>
      </c>
      <c r="K177" s="274">
        <v>1.96</v>
      </c>
      <c r="L177" s="274">
        <v>1.0780000000000001</v>
      </c>
      <c r="M177" s="274" t="s">
        <v>30</v>
      </c>
      <c r="P177" s="274">
        <v>0</v>
      </c>
      <c r="Q177" s="274" t="s">
        <v>30</v>
      </c>
      <c r="X177" s="274" t="s">
        <v>30</v>
      </c>
      <c r="AK177" s="274">
        <v>1</v>
      </c>
      <c r="AL177" s="274">
        <v>25</v>
      </c>
      <c r="AM177" s="277">
        <v>0.15</v>
      </c>
      <c r="AN177" s="274">
        <v>11.68</v>
      </c>
      <c r="AO177" s="274">
        <v>1</v>
      </c>
      <c r="AP177" s="278"/>
      <c r="AQ177" s="274">
        <v>0.58399999999999996</v>
      </c>
      <c r="AR177" s="274">
        <v>0.1</v>
      </c>
      <c r="AS177" s="274">
        <v>0</v>
      </c>
      <c r="AV177" s="278">
        <v>12</v>
      </c>
      <c r="AW177" s="278">
        <v>12</v>
      </c>
      <c r="AY177" s="274" t="s">
        <v>834</v>
      </c>
      <c r="BA177" s="274">
        <v>1</v>
      </c>
      <c r="BB177" s="274">
        <v>0.01</v>
      </c>
      <c r="BC177" s="274">
        <v>67</v>
      </c>
    </row>
    <row r="178" spans="1:55">
      <c r="A178" s="274" t="s">
        <v>1856</v>
      </c>
      <c r="B178" s="274" t="s">
        <v>835</v>
      </c>
      <c r="C178" s="274" t="s">
        <v>1256</v>
      </c>
      <c r="F178" s="274">
        <v>0.82</v>
      </c>
      <c r="I178" s="274">
        <v>0</v>
      </c>
      <c r="J178" s="274" t="s">
        <v>30</v>
      </c>
      <c r="K178" s="274">
        <v>1.96</v>
      </c>
      <c r="L178" s="274">
        <v>1.0780000000000001</v>
      </c>
      <c r="M178" s="274" t="s">
        <v>30</v>
      </c>
      <c r="P178" s="274">
        <v>0</v>
      </c>
      <c r="Q178" s="274" t="s">
        <v>30</v>
      </c>
      <c r="X178" s="274" t="s">
        <v>30</v>
      </c>
      <c r="AK178" s="274">
        <v>1</v>
      </c>
      <c r="AL178" s="274">
        <v>10.37</v>
      </c>
      <c r="AM178" s="277">
        <v>0.15</v>
      </c>
      <c r="AN178" s="274">
        <v>11.68</v>
      </c>
      <c r="AO178" s="274">
        <v>1</v>
      </c>
      <c r="AP178" s="278"/>
      <c r="AQ178" s="274">
        <v>0.58399999999999996</v>
      </c>
      <c r="AR178" s="274">
        <v>0.1</v>
      </c>
      <c r="AS178" s="274">
        <v>0</v>
      </c>
      <c r="AV178" s="278">
        <v>12</v>
      </c>
      <c r="AW178" s="278">
        <v>12</v>
      </c>
      <c r="AY178" s="274" t="s">
        <v>834</v>
      </c>
      <c r="BA178" s="274">
        <v>1</v>
      </c>
      <c r="BB178" s="274">
        <v>0.01</v>
      </c>
      <c r="BC178" s="274">
        <v>67</v>
      </c>
    </row>
    <row r="179" spans="1:55">
      <c r="A179" s="274" t="s">
        <v>1855</v>
      </c>
      <c r="B179" s="274" t="s">
        <v>835</v>
      </c>
      <c r="C179" s="274" t="s">
        <v>1256</v>
      </c>
      <c r="F179" s="274">
        <v>0.83</v>
      </c>
      <c r="I179" s="274">
        <v>0</v>
      </c>
      <c r="J179" s="274" t="s">
        <v>30</v>
      </c>
      <c r="K179" s="274">
        <v>1.96</v>
      </c>
      <c r="L179" s="274">
        <v>1.0780000000000001</v>
      </c>
      <c r="M179" s="274" t="s">
        <v>30</v>
      </c>
      <c r="P179" s="274">
        <v>0</v>
      </c>
      <c r="Q179" s="274" t="s">
        <v>30</v>
      </c>
      <c r="X179" s="274" t="s">
        <v>30</v>
      </c>
      <c r="AK179" s="274">
        <v>1</v>
      </c>
      <c r="AL179" s="274">
        <v>7.5</v>
      </c>
      <c r="AM179" s="277">
        <v>0.15</v>
      </c>
      <c r="AN179" s="274">
        <v>11.68</v>
      </c>
      <c r="AO179" s="274">
        <v>1</v>
      </c>
      <c r="AP179" s="278"/>
      <c r="AQ179" s="274">
        <v>0.58399999999999996</v>
      </c>
      <c r="AR179" s="274">
        <v>0.1</v>
      </c>
      <c r="AS179" s="274">
        <v>0</v>
      </c>
      <c r="AV179" s="278">
        <v>12</v>
      </c>
      <c r="AW179" s="278">
        <v>12</v>
      </c>
      <c r="AY179" s="274" t="s">
        <v>834</v>
      </c>
      <c r="BA179" s="274">
        <v>1</v>
      </c>
      <c r="BB179" s="274">
        <v>0.01</v>
      </c>
      <c r="BC179" s="274">
        <v>67</v>
      </c>
    </row>
    <row r="180" spans="1:55">
      <c r="A180" s="274" t="s">
        <v>1854</v>
      </c>
      <c r="B180" s="274" t="s">
        <v>835</v>
      </c>
      <c r="C180" s="274" t="s">
        <v>1256</v>
      </c>
      <c r="F180" s="274">
        <v>0.84</v>
      </c>
      <c r="I180" s="274">
        <v>0</v>
      </c>
      <c r="J180" s="274" t="s">
        <v>30</v>
      </c>
      <c r="K180" s="274">
        <v>1.96</v>
      </c>
      <c r="L180" s="274">
        <v>1.0780000000000001</v>
      </c>
      <c r="M180" s="274" t="s">
        <v>30</v>
      </c>
      <c r="P180" s="274">
        <v>0</v>
      </c>
      <c r="Q180" s="274" t="s">
        <v>30</v>
      </c>
      <c r="X180" s="274" t="s">
        <v>30</v>
      </c>
      <c r="AK180" s="274">
        <v>1</v>
      </c>
      <c r="AL180" s="274">
        <v>3.8</v>
      </c>
      <c r="AM180" s="277">
        <v>0.15</v>
      </c>
      <c r="AN180" s="274">
        <v>11.68</v>
      </c>
      <c r="AO180" s="274">
        <v>1</v>
      </c>
      <c r="AP180" s="278"/>
      <c r="AQ180" s="274">
        <v>0.58399999999999996</v>
      </c>
      <c r="AR180" s="274">
        <v>0.1</v>
      </c>
      <c r="AS180" s="274">
        <v>0</v>
      </c>
      <c r="AV180" s="278">
        <v>12</v>
      </c>
      <c r="AW180" s="278">
        <v>12</v>
      </c>
      <c r="AY180" s="274" t="s">
        <v>834</v>
      </c>
      <c r="BA180" s="274">
        <v>1</v>
      </c>
      <c r="BB180" s="274">
        <v>0.01</v>
      </c>
      <c r="BC180" s="274">
        <v>67</v>
      </c>
    </row>
    <row r="181" spans="1:55">
      <c r="A181" s="274" t="s">
        <v>1853</v>
      </c>
      <c r="B181" s="274" t="s">
        <v>835</v>
      </c>
      <c r="C181" s="274" t="s">
        <v>1256</v>
      </c>
      <c r="F181" s="274">
        <v>0.85</v>
      </c>
      <c r="I181" s="274">
        <v>0</v>
      </c>
      <c r="J181" s="274" t="s">
        <v>30</v>
      </c>
      <c r="K181" s="274">
        <v>1.96</v>
      </c>
      <c r="L181" s="274">
        <v>1.0780000000000001</v>
      </c>
      <c r="M181" s="274" t="s">
        <v>30</v>
      </c>
      <c r="P181" s="274">
        <v>0</v>
      </c>
      <c r="Q181" s="274" t="s">
        <v>30</v>
      </c>
      <c r="X181" s="274" t="s">
        <v>30</v>
      </c>
      <c r="AK181" s="274">
        <v>1</v>
      </c>
      <c r="AL181" s="274">
        <v>7.5</v>
      </c>
      <c r="AM181" s="277">
        <v>0.15</v>
      </c>
      <c r="AN181" s="274">
        <v>11.68</v>
      </c>
      <c r="AO181" s="274">
        <v>1</v>
      </c>
      <c r="AP181" s="278"/>
      <c r="AQ181" s="274">
        <v>0.58399999999999996</v>
      </c>
      <c r="AR181" s="274">
        <v>0.1</v>
      </c>
      <c r="AS181" s="274">
        <v>0</v>
      </c>
      <c r="AV181" s="278">
        <v>12</v>
      </c>
      <c r="AW181" s="278">
        <v>12</v>
      </c>
      <c r="AY181" s="274" t="s">
        <v>834</v>
      </c>
      <c r="BA181" s="274">
        <v>1</v>
      </c>
      <c r="BB181" s="274">
        <v>0.01</v>
      </c>
      <c r="BC181" s="274">
        <v>67</v>
      </c>
    </row>
    <row r="182" spans="1:55">
      <c r="A182" s="274" t="s">
        <v>1852</v>
      </c>
      <c r="B182" s="274" t="s">
        <v>835</v>
      </c>
      <c r="C182" s="274" t="s">
        <v>1256</v>
      </c>
      <c r="F182" s="274">
        <v>0.86</v>
      </c>
      <c r="I182" s="274">
        <v>0</v>
      </c>
      <c r="J182" s="274" t="s">
        <v>30</v>
      </c>
      <c r="K182" s="274">
        <v>1.96</v>
      </c>
      <c r="L182" s="274">
        <v>1.0780000000000001</v>
      </c>
      <c r="M182" s="274" t="s">
        <v>30</v>
      </c>
      <c r="P182" s="274">
        <v>0</v>
      </c>
      <c r="Q182" s="274" t="s">
        <v>30</v>
      </c>
      <c r="X182" s="274" t="s">
        <v>30</v>
      </c>
      <c r="AK182" s="274">
        <v>1</v>
      </c>
      <c r="AL182" s="274">
        <v>14.6</v>
      </c>
      <c r="AM182" s="277">
        <v>0.15</v>
      </c>
      <c r="AN182" s="274">
        <v>11.68</v>
      </c>
      <c r="AO182" s="274">
        <v>1</v>
      </c>
      <c r="AP182" s="278"/>
      <c r="AQ182" s="274">
        <v>0.58399999999999996</v>
      </c>
      <c r="AR182" s="274">
        <v>0.1</v>
      </c>
      <c r="AS182" s="274">
        <v>0</v>
      </c>
      <c r="AV182" s="278">
        <v>12</v>
      </c>
      <c r="AW182" s="278">
        <v>12</v>
      </c>
      <c r="AY182" s="274" t="s">
        <v>834</v>
      </c>
      <c r="BA182" s="274">
        <v>1</v>
      </c>
      <c r="BB182" s="274">
        <v>0.01</v>
      </c>
      <c r="BC182" s="274">
        <v>67</v>
      </c>
    </row>
    <row r="183" spans="1:55">
      <c r="A183" s="274" t="s">
        <v>1851</v>
      </c>
      <c r="B183" s="274" t="s">
        <v>835</v>
      </c>
      <c r="C183" s="274" t="s">
        <v>1256</v>
      </c>
      <c r="F183" s="274">
        <v>0.87</v>
      </c>
      <c r="I183" s="274">
        <v>0</v>
      </c>
      <c r="J183" s="274" t="s">
        <v>30</v>
      </c>
      <c r="K183" s="274">
        <v>1.96</v>
      </c>
      <c r="L183" s="274">
        <v>1.0780000000000001</v>
      </c>
      <c r="M183" s="274" t="s">
        <v>30</v>
      </c>
      <c r="P183" s="274">
        <v>0</v>
      </c>
      <c r="Q183" s="274" t="s">
        <v>30</v>
      </c>
      <c r="X183" s="274" t="s">
        <v>30</v>
      </c>
      <c r="AK183" s="274">
        <v>1</v>
      </c>
      <c r="AL183" s="274">
        <v>7.5</v>
      </c>
      <c r="AM183" s="277">
        <v>0.15</v>
      </c>
      <c r="AN183" s="274">
        <v>11.68</v>
      </c>
      <c r="AO183" s="274">
        <v>1</v>
      </c>
      <c r="AP183" s="278"/>
      <c r="AQ183" s="274">
        <v>0.58399999999999996</v>
      </c>
      <c r="AR183" s="274">
        <v>0.1</v>
      </c>
      <c r="AS183" s="274">
        <v>0</v>
      </c>
      <c r="AV183" s="278">
        <v>12</v>
      </c>
      <c r="AW183" s="278">
        <v>12</v>
      </c>
      <c r="AY183" s="274" t="s">
        <v>834</v>
      </c>
      <c r="BA183" s="274">
        <v>1</v>
      </c>
      <c r="BB183" s="274">
        <v>0.01</v>
      </c>
      <c r="BC183" s="274">
        <v>67</v>
      </c>
    </row>
    <row r="184" spans="1:55">
      <c r="A184" s="274" t="s">
        <v>1850</v>
      </c>
      <c r="B184" s="274" t="s">
        <v>835</v>
      </c>
      <c r="C184" s="274" t="s">
        <v>1256</v>
      </c>
      <c r="F184" s="274">
        <v>0.88</v>
      </c>
      <c r="I184" s="274">
        <v>0</v>
      </c>
      <c r="J184" s="274" t="s">
        <v>30</v>
      </c>
      <c r="K184" s="274">
        <v>1.96</v>
      </c>
      <c r="L184" s="274">
        <v>1.0780000000000001</v>
      </c>
      <c r="M184" s="274" t="s">
        <v>30</v>
      </c>
      <c r="P184" s="274">
        <v>0</v>
      </c>
      <c r="Q184" s="274" t="s">
        <v>30</v>
      </c>
      <c r="X184" s="274" t="s">
        <v>30</v>
      </c>
      <c r="AK184" s="274">
        <v>1</v>
      </c>
      <c r="AL184" s="274">
        <v>0.23</v>
      </c>
      <c r="AM184" s="277">
        <v>0.15</v>
      </c>
      <c r="AN184" s="274">
        <v>11.68</v>
      </c>
      <c r="AO184" s="274">
        <v>1</v>
      </c>
      <c r="AP184" s="278"/>
      <c r="AQ184" s="274">
        <v>0.58399999999999996</v>
      </c>
      <c r="AR184" s="274">
        <v>0.1</v>
      </c>
      <c r="AS184" s="274">
        <v>0</v>
      </c>
      <c r="AV184" s="278">
        <v>12</v>
      </c>
      <c r="AW184" s="278">
        <v>12</v>
      </c>
      <c r="AY184" s="274" t="s">
        <v>834</v>
      </c>
      <c r="BA184" s="274">
        <v>1</v>
      </c>
      <c r="BB184" s="274">
        <v>0.01</v>
      </c>
      <c r="BC184" s="274">
        <v>67</v>
      </c>
    </row>
    <row r="185" spans="1:55">
      <c r="A185" s="274" t="s">
        <v>1849</v>
      </c>
      <c r="B185" s="274" t="s">
        <v>835</v>
      </c>
      <c r="C185" s="274" t="s">
        <v>1256</v>
      </c>
      <c r="F185" s="274">
        <v>0.89</v>
      </c>
      <c r="I185" s="274">
        <v>0</v>
      </c>
      <c r="J185" s="274" t="s">
        <v>30</v>
      </c>
      <c r="K185" s="274">
        <v>1.96</v>
      </c>
      <c r="L185" s="274">
        <v>1.0780000000000001</v>
      </c>
      <c r="M185" s="274" t="s">
        <v>30</v>
      </c>
      <c r="P185" s="274">
        <v>0</v>
      </c>
      <c r="Q185" s="274" t="s">
        <v>30</v>
      </c>
      <c r="X185" s="274" t="s">
        <v>30</v>
      </c>
      <c r="AK185" s="274">
        <v>1</v>
      </c>
      <c r="AL185" s="274">
        <v>5</v>
      </c>
      <c r="AM185" s="277">
        <v>0.15</v>
      </c>
      <c r="AN185" s="274">
        <v>11.68</v>
      </c>
      <c r="AO185" s="274">
        <v>1</v>
      </c>
      <c r="AP185" s="278"/>
      <c r="AQ185" s="274">
        <v>0.58399999999999996</v>
      </c>
      <c r="AR185" s="274">
        <v>0.1</v>
      </c>
      <c r="AS185" s="274">
        <v>0</v>
      </c>
      <c r="AV185" s="278">
        <v>12</v>
      </c>
      <c r="AW185" s="278">
        <v>12</v>
      </c>
      <c r="AY185" s="274" t="s">
        <v>834</v>
      </c>
      <c r="BA185" s="274">
        <v>1</v>
      </c>
      <c r="BB185" s="274">
        <v>0.01</v>
      </c>
      <c r="BC185" s="274">
        <v>67</v>
      </c>
    </row>
    <row r="186" spans="1:55">
      <c r="A186" s="274" t="s">
        <v>1848</v>
      </c>
      <c r="B186" s="274" t="s">
        <v>835</v>
      </c>
      <c r="C186" s="274" t="s">
        <v>1256</v>
      </c>
      <c r="F186" s="274">
        <v>0.9</v>
      </c>
      <c r="I186" s="274">
        <v>0</v>
      </c>
      <c r="J186" s="274" t="s">
        <v>30</v>
      </c>
      <c r="K186" s="274">
        <v>1.96</v>
      </c>
      <c r="L186" s="274">
        <v>1.0780000000000001</v>
      </c>
      <c r="M186" s="274" t="s">
        <v>30</v>
      </c>
      <c r="P186" s="274">
        <v>0</v>
      </c>
      <c r="Q186" s="274" t="s">
        <v>30</v>
      </c>
      <c r="X186" s="274" t="s">
        <v>30</v>
      </c>
      <c r="AK186" s="274">
        <v>1</v>
      </c>
      <c r="AL186" s="274">
        <v>6.85</v>
      </c>
      <c r="AM186" s="277">
        <v>0.15</v>
      </c>
      <c r="AN186" s="274">
        <v>11.68</v>
      </c>
      <c r="AO186" s="274">
        <v>1</v>
      </c>
      <c r="AP186" s="278"/>
      <c r="AQ186" s="274">
        <v>0.58399999999999996</v>
      </c>
      <c r="AR186" s="274">
        <v>0.1</v>
      </c>
      <c r="AS186" s="274">
        <v>0</v>
      </c>
      <c r="AV186" s="278">
        <v>12</v>
      </c>
      <c r="AW186" s="278">
        <v>12</v>
      </c>
      <c r="AY186" s="274" t="s">
        <v>834</v>
      </c>
      <c r="BA186" s="274">
        <v>1</v>
      </c>
      <c r="BB186" s="274">
        <v>0.01</v>
      </c>
      <c r="BC186" s="274">
        <v>67</v>
      </c>
    </row>
    <row r="187" spans="1:55">
      <c r="A187" s="274" t="s">
        <v>1847</v>
      </c>
      <c r="B187" s="274" t="s">
        <v>835</v>
      </c>
      <c r="C187" s="274" t="s">
        <v>1256</v>
      </c>
      <c r="F187" s="274">
        <v>0.91</v>
      </c>
      <c r="I187" s="274">
        <v>0</v>
      </c>
      <c r="J187" s="274" t="s">
        <v>30</v>
      </c>
      <c r="K187" s="274">
        <v>1.96</v>
      </c>
      <c r="L187" s="274">
        <v>1.0780000000000001</v>
      </c>
      <c r="M187" s="274" t="s">
        <v>30</v>
      </c>
      <c r="P187" s="274">
        <v>0</v>
      </c>
      <c r="Q187" s="274" t="s">
        <v>30</v>
      </c>
      <c r="X187" s="274" t="s">
        <v>30</v>
      </c>
      <c r="AK187" s="274">
        <v>1</v>
      </c>
      <c r="AL187" s="274">
        <v>2.1</v>
      </c>
      <c r="AM187" s="277">
        <v>0.15</v>
      </c>
      <c r="AN187" s="274">
        <v>11.68</v>
      </c>
      <c r="AO187" s="274">
        <v>1</v>
      </c>
      <c r="AP187" s="278"/>
      <c r="AQ187" s="274">
        <v>0.58399999999999996</v>
      </c>
      <c r="AR187" s="274">
        <v>0.1</v>
      </c>
      <c r="AS187" s="274">
        <v>0</v>
      </c>
      <c r="AV187" s="278">
        <v>12</v>
      </c>
      <c r="AW187" s="278">
        <v>12</v>
      </c>
      <c r="AY187" s="274" t="s">
        <v>834</v>
      </c>
      <c r="BA187" s="274">
        <v>1</v>
      </c>
      <c r="BB187" s="274">
        <v>0.01</v>
      </c>
      <c r="BC187" s="274">
        <v>67</v>
      </c>
    </row>
    <row r="188" spans="1:55">
      <c r="A188" s="274" t="s">
        <v>1846</v>
      </c>
      <c r="B188" s="274" t="s">
        <v>835</v>
      </c>
      <c r="C188" s="274" t="s">
        <v>1256</v>
      </c>
      <c r="F188" s="274">
        <v>0.92</v>
      </c>
      <c r="I188" s="274">
        <v>0</v>
      </c>
      <c r="J188" s="274" t="s">
        <v>30</v>
      </c>
      <c r="K188" s="274">
        <v>1.96</v>
      </c>
      <c r="L188" s="274">
        <v>1.0780000000000001</v>
      </c>
      <c r="M188" s="274" t="s">
        <v>30</v>
      </c>
      <c r="P188" s="274">
        <v>0</v>
      </c>
      <c r="Q188" s="274" t="s">
        <v>30</v>
      </c>
      <c r="X188" s="274" t="s">
        <v>30</v>
      </c>
      <c r="AK188" s="274">
        <v>1</v>
      </c>
      <c r="AL188" s="274">
        <v>3</v>
      </c>
      <c r="AM188" s="277">
        <v>0.15</v>
      </c>
      <c r="AN188" s="274">
        <v>11.68</v>
      </c>
      <c r="AO188" s="274">
        <v>1</v>
      </c>
      <c r="AP188" s="278"/>
      <c r="AQ188" s="274">
        <v>0.58399999999999996</v>
      </c>
      <c r="AR188" s="274">
        <v>0.1</v>
      </c>
      <c r="AS188" s="274">
        <v>0</v>
      </c>
      <c r="AV188" s="278">
        <v>12</v>
      </c>
      <c r="AW188" s="278">
        <v>12</v>
      </c>
      <c r="AY188" s="274" t="s">
        <v>834</v>
      </c>
      <c r="BA188" s="274">
        <v>1</v>
      </c>
      <c r="BB188" s="274">
        <v>0.01</v>
      </c>
      <c r="BC188" s="274">
        <v>67</v>
      </c>
    </row>
    <row r="189" spans="1:55">
      <c r="A189" s="274" t="s">
        <v>1845</v>
      </c>
      <c r="B189" s="274" t="s">
        <v>835</v>
      </c>
      <c r="C189" s="274" t="s">
        <v>1256</v>
      </c>
      <c r="F189" s="274">
        <v>0.92</v>
      </c>
      <c r="G189" s="274">
        <v>0</v>
      </c>
      <c r="H189" s="274">
        <v>30</v>
      </c>
      <c r="I189" s="274">
        <v>0.5</v>
      </c>
      <c r="J189" s="274" t="s">
        <v>30</v>
      </c>
      <c r="K189" s="274">
        <v>16.268000000000001</v>
      </c>
      <c r="L189" s="274">
        <v>0</v>
      </c>
      <c r="P189" s="274">
        <v>0</v>
      </c>
      <c r="X189" s="274" t="s">
        <v>30</v>
      </c>
      <c r="AK189" s="274">
        <v>1</v>
      </c>
      <c r="AL189" s="274">
        <v>1.4999999999999999E-2</v>
      </c>
      <c r="AM189" s="277">
        <v>0.15</v>
      </c>
      <c r="AN189" s="274">
        <v>11.68</v>
      </c>
      <c r="AO189" s="274">
        <v>1</v>
      </c>
      <c r="AP189" s="278"/>
      <c r="AQ189" s="274">
        <v>0.58399999999999996</v>
      </c>
      <c r="AR189" s="274">
        <v>0.1</v>
      </c>
      <c r="AS189" s="274">
        <v>0</v>
      </c>
      <c r="AV189" s="278">
        <v>12</v>
      </c>
      <c r="AW189" s="278">
        <v>12</v>
      </c>
      <c r="AY189" s="274" t="s">
        <v>834</v>
      </c>
      <c r="BA189" s="274">
        <v>1</v>
      </c>
      <c r="BB189" s="274">
        <v>0.01</v>
      </c>
      <c r="BC189" s="274">
        <v>67</v>
      </c>
    </row>
    <row r="190" spans="1:55">
      <c r="A190" s="274" t="s">
        <v>1844</v>
      </c>
      <c r="B190" s="274" t="s">
        <v>835</v>
      </c>
      <c r="C190" s="274" t="s">
        <v>1256</v>
      </c>
      <c r="F190" s="274">
        <v>0.93</v>
      </c>
      <c r="I190" s="274">
        <v>0</v>
      </c>
      <c r="J190" s="274" t="s">
        <v>30</v>
      </c>
      <c r="K190" s="274">
        <v>1.96</v>
      </c>
      <c r="L190" s="274">
        <v>1.0780000000000001</v>
      </c>
      <c r="M190" s="274" t="s">
        <v>30</v>
      </c>
      <c r="P190" s="274">
        <v>0</v>
      </c>
      <c r="Q190" s="274" t="s">
        <v>30</v>
      </c>
      <c r="X190" s="274" t="s">
        <v>30</v>
      </c>
      <c r="AK190" s="274">
        <v>1</v>
      </c>
      <c r="AL190" s="274">
        <v>3.15</v>
      </c>
      <c r="AM190" s="277">
        <v>0.15</v>
      </c>
      <c r="AN190" s="274">
        <v>11.68</v>
      </c>
      <c r="AO190" s="274">
        <v>1</v>
      </c>
      <c r="AP190" s="278"/>
      <c r="AQ190" s="274">
        <v>0.58399999999999996</v>
      </c>
      <c r="AR190" s="274">
        <v>0.1</v>
      </c>
      <c r="AS190" s="274">
        <v>0</v>
      </c>
      <c r="AV190" s="278">
        <v>12</v>
      </c>
      <c r="AW190" s="278">
        <v>12</v>
      </c>
      <c r="AY190" s="274" t="s">
        <v>834</v>
      </c>
      <c r="BA190" s="274">
        <v>1</v>
      </c>
      <c r="BB190" s="274">
        <v>0.01</v>
      </c>
      <c r="BC190" s="274">
        <v>67</v>
      </c>
    </row>
    <row r="191" spans="1:55">
      <c r="A191" s="274" t="s">
        <v>1843</v>
      </c>
      <c r="B191" s="274" t="s">
        <v>835</v>
      </c>
      <c r="C191" s="274" t="s">
        <v>1256</v>
      </c>
      <c r="F191" s="274">
        <v>0.94</v>
      </c>
      <c r="I191" s="274">
        <v>0</v>
      </c>
      <c r="J191" s="274" t="s">
        <v>30</v>
      </c>
      <c r="K191" s="274">
        <v>1.96</v>
      </c>
      <c r="L191" s="274">
        <v>1.0780000000000001</v>
      </c>
      <c r="M191" s="274" t="s">
        <v>30</v>
      </c>
      <c r="P191" s="274">
        <v>0</v>
      </c>
      <c r="Q191" s="274" t="s">
        <v>30</v>
      </c>
      <c r="X191" s="274" t="s">
        <v>30</v>
      </c>
      <c r="AK191" s="274">
        <v>1</v>
      </c>
      <c r="AL191" s="274">
        <v>30.98</v>
      </c>
      <c r="AM191" s="277">
        <v>0.15</v>
      </c>
      <c r="AN191" s="274">
        <v>11.68</v>
      </c>
      <c r="AO191" s="274">
        <v>1</v>
      </c>
      <c r="AP191" s="278"/>
      <c r="AQ191" s="274">
        <v>0.58399999999999996</v>
      </c>
      <c r="AR191" s="274">
        <v>0.1</v>
      </c>
      <c r="AS191" s="274">
        <v>0</v>
      </c>
      <c r="AV191" s="278">
        <v>12</v>
      </c>
      <c r="AW191" s="278">
        <v>12</v>
      </c>
      <c r="AY191" s="274" t="s">
        <v>834</v>
      </c>
      <c r="BA191" s="274">
        <v>1</v>
      </c>
      <c r="BB191" s="274">
        <v>0.01</v>
      </c>
      <c r="BC191" s="274">
        <v>67</v>
      </c>
    </row>
    <row r="192" spans="1:55">
      <c r="A192" s="274" t="s">
        <v>1842</v>
      </c>
      <c r="B192" s="274" t="s">
        <v>835</v>
      </c>
      <c r="C192" s="274" t="s">
        <v>1256</v>
      </c>
      <c r="F192" s="274">
        <v>0.95</v>
      </c>
      <c r="I192" s="274">
        <v>0</v>
      </c>
      <c r="J192" s="274" t="s">
        <v>30</v>
      </c>
      <c r="K192" s="274">
        <v>1.96</v>
      </c>
      <c r="L192" s="274">
        <v>1.0780000000000001</v>
      </c>
      <c r="M192" s="274" t="s">
        <v>30</v>
      </c>
      <c r="P192" s="274">
        <v>0</v>
      </c>
      <c r="Q192" s="274" t="s">
        <v>30</v>
      </c>
      <c r="X192" s="274" t="s">
        <v>30</v>
      </c>
      <c r="AK192" s="274">
        <v>1</v>
      </c>
      <c r="AL192" s="274">
        <v>7.5</v>
      </c>
      <c r="AM192" s="277">
        <v>0.15</v>
      </c>
      <c r="AN192" s="274">
        <v>11.68</v>
      </c>
      <c r="AO192" s="274">
        <v>1</v>
      </c>
      <c r="AP192" s="278"/>
      <c r="AQ192" s="274">
        <v>0.58399999999999996</v>
      </c>
      <c r="AR192" s="274">
        <v>0.1</v>
      </c>
      <c r="AS192" s="274">
        <v>0</v>
      </c>
      <c r="AV192" s="278">
        <v>12</v>
      </c>
      <c r="AW192" s="278">
        <v>12</v>
      </c>
      <c r="AY192" s="274" t="s">
        <v>834</v>
      </c>
      <c r="BA192" s="274">
        <v>1</v>
      </c>
      <c r="BB192" s="274">
        <v>0.01</v>
      </c>
      <c r="BC192" s="274">
        <v>67</v>
      </c>
    </row>
    <row r="193" spans="1:55">
      <c r="A193" s="274" t="s">
        <v>1841</v>
      </c>
      <c r="B193" s="274" t="s">
        <v>835</v>
      </c>
      <c r="C193" s="274" t="s">
        <v>1256</v>
      </c>
      <c r="F193" s="274">
        <v>0.96</v>
      </c>
      <c r="I193" s="274">
        <v>0</v>
      </c>
      <c r="J193" s="274" t="s">
        <v>30</v>
      </c>
      <c r="K193" s="274">
        <v>1.96</v>
      </c>
      <c r="L193" s="274">
        <v>1.0780000000000001</v>
      </c>
      <c r="M193" s="274" t="s">
        <v>30</v>
      </c>
      <c r="P193" s="274">
        <v>0</v>
      </c>
      <c r="Q193" s="274" t="s">
        <v>30</v>
      </c>
      <c r="X193" s="274" t="s">
        <v>30</v>
      </c>
      <c r="AK193" s="274">
        <v>1</v>
      </c>
      <c r="AL193" s="274">
        <v>2.4</v>
      </c>
      <c r="AM193" s="277">
        <v>0.15</v>
      </c>
      <c r="AN193" s="274">
        <v>11.68</v>
      </c>
      <c r="AO193" s="274">
        <v>1</v>
      </c>
      <c r="AP193" s="277"/>
      <c r="AQ193" s="274">
        <v>0.58399999999999996</v>
      </c>
      <c r="AR193" s="274">
        <v>0.1</v>
      </c>
      <c r="AS193" s="274">
        <v>0</v>
      </c>
      <c r="AT193" s="276"/>
      <c r="AU193" s="276"/>
      <c r="AV193" s="278">
        <v>12</v>
      </c>
      <c r="AW193" s="278">
        <v>12</v>
      </c>
      <c r="AY193" s="274" t="s">
        <v>834</v>
      </c>
      <c r="BA193" s="274">
        <v>1</v>
      </c>
      <c r="BB193" s="274">
        <v>0.01</v>
      </c>
      <c r="BC193" s="274">
        <v>67</v>
      </c>
    </row>
    <row r="194" spans="1:55">
      <c r="A194" s="274" t="s">
        <v>1840</v>
      </c>
      <c r="B194" s="274" t="s">
        <v>835</v>
      </c>
      <c r="C194" s="274" t="s">
        <v>1256</v>
      </c>
      <c r="F194" s="274">
        <v>0.97</v>
      </c>
      <c r="I194" s="274">
        <v>0</v>
      </c>
      <c r="J194" s="274" t="s">
        <v>30</v>
      </c>
      <c r="K194" s="274">
        <v>1.96</v>
      </c>
      <c r="L194" s="274">
        <v>1.0780000000000001</v>
      </c>
      <c r="M194" s="274" t="s">
        <v>30</v>
      </c>
      <c r="P194" s="274">
        <v>0</v>
      </c>
      <c r="Q194" s="274" t="s">
        <v>30</v>
      </c>
      <c r="X194" s="274" t="s">
        <v>30</v>
      </c>
      <c r="AK194" s="274">
        <v>1</v>
      </c>
      <c r="AL194" s="274">
        <v>0.93</v>
      </c>
      <c r="AM194" s="277">
        <v>0.15</v>
      </c>
      <c r="AN194" s="274">
        <v>11.68</v>
      </c>
      <c r="AO194" s="274">
        <v>1</v>
      </c>
      <c r="AP194" s="278"/>
      <c r="AQ194" s="274">
        <v>0.58399999999999996</v>
      </c>
      <c r="AR194" s="274">
        <v>0.1</v>
      </c>
      <c r="AS194" s="274">
        <v>0</v>
      </c>
      <c r="AV194" s="278">
        <v>12</v>
      </c>
      <c r="AW194" s="278">
        <v>12</v>
      </c>
      <c r="AY194" s="274" t="s">
        <v>834</v>
      </c>
      <c r="BA194" s="274">
        <v>1</v>
      </c>
      <c r="BB194" s="274">
        <v>0.01</v>
      </c>
      <c r="BC194" s="274">
        <v>67</v>
      </c>
    </row>
    <row r="195" spans="1:55">
      <c r="A195" s="274" t="s">
        <v>1839</v>
      </c>
      <c r="B195" s="274" t="s">
        <v>835</v>
      </c>
      <c r="C195" s="274" t="s">
        <v>1256</v>
      </c>
      <c r="F195" s="274">
        <v>0.98</v>
      </c>
      <c r="I195" s="274">
        <v>0</v>
      </c>
      <c r="J195" s="274" t="s">
        <v>30</v>
      </c>
      <c r="K195" s="274">
        <v>1.96</v>
      </c>
      <c r="L195" s="274">
        <v>1.0780000000000001</v>
      </c>
      <c r="M195" s="274" t="s">
        <v>30</v>
      </c>
      <c r="P195" s="274">
        <v>0</v>
      </c>
      <c r="Q195" s="274" t="s">
        <v>30</v>
      </c>
      <c r="X195" s="274" t="s">
        <v>30</v>
      </c>
      <c r="AK195" s="274">
        <v>1</v>
      </c>
      <c r="AL195" s="274">
        <v>12.3</v>
      </c>
      <c r="AM195" s="277">
        <v>0.15</v>
      </c>
      <c r="AN195" s="274">
        <v>11.68</v>
      </c>
      <c r="AO195" s="274">
        <v>1</v>
      </c>
      <c r="AP195" s="278"/>
      <c r="AQ195" s="274">
        <v>0.58399999999999996</v>
      </c>
      <c r="AR195" s="274">
        <v>0.1</v>
      </c>
      <c r="AS195" s="274">
        <v>0</v>
      </c>
      <c r="AV195" s="278">
        <v>12</v>
      </c>
      <c r="AW195" s="278">
        <v>12</v>
      </c>
      <c r="AY195" s="274" t="s">
        <v>834</v>
      </c>
      <c r="BA195" s="274">
        <v>1</v>
      </c>
      <c r="BB195" s="274">
        <v>0.01</v>
      </c>
      <c r="BC195" s="274">
        <v>67</v>
      </c>
    </row>
    <row r="196" spans="1:55">
      <c r="A196" s="274" t="s">
        <v>1838</v>
      </c>
      <c r="B196" s="274" t="s">
        <v>835</v>
      </c>
      <c r="C196" s="274" t="s">
        <v>1837</v>
      </c>
      <c r="F196" s="274">
        <v>0.9</v>
      </c>
      <c r="H196" s="274">
        <v>105</v>
      </c>
      <c r="I196" s="274">
        <v>0</v>
      </c>
      <c r="J196" s="274" t="s">
        <v>30</v>
      </c>
      <c r="K196" s="274">
        <v>9.5299999999999994</v>
      </c>
      <c r="L196" s="274">
        <v>0.73000000000000032</v>
      </c>
      <c r="M196" s="274" t="s">
        <v>30</v>
      </c>
      <c r="P196" s="274">
        <v>0</v>
      </c>
      <c r="Q196" s="274" t="s">
        <v>30</v>
      </c>
      <c r="X196" s="274" t="s">
        <v>30</v>
      </c>
      <c r="AK196" s="274">
        <v>1</v>
      </c>
      <c r="AL196" s="274">
        <v>3</v>
      </c>
      <c r="AM196" s="277">
        <v>0.15</v>
      </c>
      <c r="AN196" s="274">
        <v>11.68</v>
      </c>
      <c r="AO196" s="274">
        <v>1</v>
      </c>
      <c r="AP196" s="278"/>
      <c r="AQ196" s="274">
        <v>0.58399999999999996</v>
      </c>
      <c r="AR196" s="274">
        <v>0.1</v>
      </c>
      <c r="AS196" s="274">
        <v>0</v>
      </c>
      <c r="AV196" s="278">
        <v>12</v>
      </c>
      <c r="AW196" s="278">
        <v>12</v>
      </c>
      <c r="AY196" s="274" t="s">
        <v>834</v>
      </c>
      <c r="BA196" s="274">
        <v>1</v>
      </c>
      <c r="BB196" s="274">
        <v>0.01</v>
      </c>
      <c r="BC196" s="274">
        <v>67</v>
      </c>
    </row>
    <row r="197" spans="1:55">
      <c r="A197" s="274" t="s">
        <v>1836</v>
      </c>
      <c r="B197" s="274" t="s">
        <v>835</v>
      </c>
      <c r="C197" s="274" t="s">
        <v>754</v>
      </c>
      <c r="F197" s="274">
        <v>1</v>
      </c>
      <c r="G197" s="274">
        <v>0.3</v>
      </c>
      <c r="H197" s="274">
        <v>90</v>
      </c>
      <c r="I197" s="274">
        <v>0.99814814814814812</v>
      </c>
      <c r="J197" s="274" t="s">
        <v>30</v>
      </c>
      <c r="K197" s="274">
        <v>82.873227649213291</v>
      </c>
      <c r="L197" s="274">
        <v>6.2154920736909967</v>
      </c>
      <c r="M197" s="274" t="s">
        <v>30</v>
      </c>
      <c r="P197" s="274">
        <v>0</v>
      </c>
      <c r="Q197" s="274" t="s">
        <v>30</v>
      </c>
      <c r="X197" s="274" t="s">
        <v>30</v>
      </c>
      <c r="AK197" s="274">
        <v>1</v>
      </c>
      <c r="AL197" s="274">
        <v>6.5</v>
      </c>
      <c r="AM197" s="277">
        <v>0.7</v>
      </c>
      <c r="AN197" s="274">
        <v>14.600000000000001</v>
      </c>
      <c r="AO197" s="274">
        <v>1</v>
      </c>
      <c r="AP197" s="278"/>
      <c r="AQ197" s="274">
        <v>0.73000000000000009</v>
      </c>
      <c r="AR197" s="274">
        <v>8</v>
      </c>
      <c r="AS197" s="274">
        <v>1</v>
      </c>
      <c r="AV197" s="278">
        <v>0.6</v>
      </c>
      <c r="AW197" s="278">
        <v>0.6</v>
      </c>
      <c r="AY197" s="274" t="s">
        <v>834</v>
      </c>
      <c r="BA197" s="274">
        <v>1</v>
      </c>
      <c r="BB197" s="274">
        <v>0.01</v>
      </c>
      <c r="BC197" s="274">
        <v>504</v>
      </c>
    </row>
    <row r="198" spans="1:55">
      <c r="A198" s="274" t="s">
        <v>1835</v>
      </c>
      <c r="B198" s="274" t="s">
        <v>835</v>
      </c>
      <c r="C198" s="274" t="s">
        <v>754</v>
      </c>
      <c r="F198" s="274">
        <v>1.04</v>
      </c>
      <c r="G198" s="274">
        <v>0.3</v>
      </c>
      <c r="H198" s="274">
        <v>90</v>
      </c>
      <c r="I198" s="274">
        <v>0.99814814814814812</v>
      </c>
      <c r="J198" s="274" t="s">
        <v>30</v>
      </c>
      <c r="K198" s="274">
        <v>82.873227649213291</v>
      </c>
      <c r="L198" s="274">
        <v>6.2154920736909967</v>
      </c>
      <c r="M198" s="274" t="s">
        <v>30</v>
      </c>
      <c r="P198" s="274">
        <v>0</v>
      </c>
      <c r="Q198" s="274" t="s">
        <v>30</v>
      </c>
      <c r="X198" s="274" t="s">
        <v>30</v>
      </c>
      <c r="AK198" s="274">
        <v>1</v>
      </c>
      <c r="AL198" s="274">
        <v>6.66</v>
      </c>
      <c r="AM198" s="277">
        <v>0.7</v>
      </c>
      <c r="AN198" s="274">
        <v>14.600000000000001</v>
      </c>
      <c r="AO198" s="274">
        <v>1</v>
      </c>
      <c r="AP198" s="278"/>
      <c r="AQ198" s="274">
        <v>0.73000000000000009</v>
      </c>
      <c r="AR198" s="274">
        <v>8</v>
      </c>
      <c r="AS198" s="274">
        <v>1</v>
      </c>
      <c r="AV198" s="278">
        <v>0.6</v>
      </c>
      <c r="AW198" s="278">
        <v>0.6</v>
      </c>
      <c r="AY198" s="274" t="s">
        <v>834</v>
      </c>
      <c r="BA198" s="274">
        <v>1</v>
      </c>
      <c r="BB198" s="274">
        <v>0.01</v>
      </c>
      <c r="BC198" s="274">
        <v>504</v>
      </c>
    </row>
    <row r="199" spans="1:55">
      <c r="A199" s="274" t="s">
        <v>1834</v>
      </c>
      <c r="B199" s="274" t="s">
        <v>835</v>
      </c>
      <c r="C199" s="274" t="s">
        <v>754</v>
      </c>
      <c r="F199" s="274">
        <v>1.05</v>
      </c>
      <c r="G199" s="274">
        <v>0.3</v>
      </c>
      <c r="H199" s="274">
        <v>90</v>
      </c>
      <c r="I199" s="274">
        <v>0.99814814814814812</v>
      </c>
      <c r="J199" s="274" t="s">
        <v>30</v>
      </c>
      <c r="K199" s="274">
        <v>82.873227649213291</v>
      </c>
      <c r="L199" s="274">
        <v>6.2154920736909967</v>
      </c>
      <c r="M199" s="274" t="s">
        <v>30</v>
      </c>
      <c r="P199" s="274">
        <v>0</v>
      </c>
      <c r="Q199" s="274" t="s">
        <v>30</v>
      </c>
      <c r="X199" s="274" t="s">
        <v>30</v>
      </c>
      <c r="AK199" s="274">
        <v>1</v>
      </c>
      <c r="AL199" s="274">
        <v>3.3</v>
      </c>
      <c r="AM199" s="277">
        <v>0.7</v>
      </c>
      <c r="AN199" s="274">
        <v>14.600000000000001</v>
      </c>
      <c r="AO199" s="274">
        <v>1</v>
      </c>
      <c r="AP199" s="278"/>
      <c r="AQ199" s="274">
        <v>0.73000000000000009</v>
      </c>
      <c r="AR199" s="274">
        <v>8</v>
      </c>
      <c r="AS199" s="274">
        <v>1</v>
      </c>
      <c r="AV199" s="278">
        <v>0.6</v>
      </c>
      <c r="AW199" s="278">
        <v>0.6</v>
      </c>
      <c r="AY199" s="274" t="s">
        <v>834</v>
      </c>
      <c r="BA199" s="274">
        <v>1</v>
      </c>
      <c r="BB199" s="274">
        <v>0.01</v>
      </c>
      <c r="BC199" s="274">
        <v>504</v>
      </c>
    </row>
    <row r="200" spans="1:55">
      <c r="A200" s="274" t="s">
        <v>1833</v>
      </c>
      <c r="B200" s="274" t="s">
        <v>835</v>
      </c>
      <c r="C200" s="274" t="s">
        <v>754</v>
      </c>
      <c r="F200" s="274">
        <v>1.06</v>
      </c>
      <c r="G200" s="274">
        <v>0.1</v>
      </c>
      <c r="H200" s="274">
        <v>70</v>
      </c>
      <c r="I200" s="274">
        <v>0.998</v>
      </c>
      <c r="J200" s="274">
        <v>1.9027354153064493</v>
      </c>
      <c r="K200" s="274">
        <v>79.765481612367793</v>
      </c>
      <c r="L200" s="274">
        <v>6.2154920736909967</v>
      </c>
      <c r="M200" s="274" t="s">
        <v>30</v>
      </c>
      <c r="N200" s="274">
        <v>2020</v>
      </c>
      <c r="O200" s="274">
        <v>25</v>
      </c>
      <c r="P200" s="274">
        <v>1</v>
      </c>
      <c r="Q200" s="274">
        <v>2029</v>
      </c>
      <c r="X200" s="274" t="s">
        <v>30</v>
      </c>
      <c r="AK200" s="274">
        <v>1</v>
      </c>
      <c r="AL200" s="274">
        <v>37</v>
      </c>
      <c r="AM200" s="277">
        <v>0.7</v>
      </c>
      <c r="AN200" s="274">
        <v>14.600000000000001</v>
      </c>
      <c r="AO200" s="274">
        <v>1</v>
      </c>
      <c r="AP200" s="278"/>
      <c r="AQ200" s="274">
        <v>0.73000000000000009</v>
      </c>
      <c r="AR200" s="274">
        <v>8</v>
      </c>
      <c r="AS200" s="274">
        <v>1</v>
      </c>
      <c r="AV200" s="278">
        <v>0.6</v>
      </c>
      <c r="AW200" s="278">
        <v>0.6</v>
      </c>
      <c r="AY200" s="274" t="s">
        <v>834</v>
      </c>
      <c r="BA200" s="274">
        <v>1</v>
      </c>
      <c r="BB200" s="274">
        <v>0.01</v>
      </c>
      <c r="BC200" s="274">
        <v>487</v>
      </c>
    </row>
    <row r="201" spans="1:55">
      <c r="A201" s="274" t="s">
        <v>1832</v>
      </c>
      <c r="B201" s="274" t="s">
        <v>835</v>
      </c>
      <c r="C201" s="274" t="s">
        <v>754</v>
      </c>
      <c r="F201" s="274">
        <v>1.06</v>
      </c>
      <c r="G201" s="274">
        <v>0.1</v>
      </c>
      <c r="H201" s="274">
        <v>60</v>
      </c>
      <c r="I201" s="274">
        <v>0.998</v>
      </c>
      <c r="J201" s="274">
        <v>1.8140406999014262</v>
      </c>
      <c r="K201" s="274">
        <v>74.76435320353707</v>
      </c>
      <c r="L201" s="274">
        <v>6.2303627669614219</v>
      </c>
      <c r="M201" s="274" t="s">
        <v>30</v>
      </c>
      <c r="N201" s="274">
        <v>2030</v>
      </c>
      <c r="O201" s="274">
        <v>25</v>
      </c>
      <c r="P201" s="274">
        <v>1</v>
      </c>
      <c r="Q201" s="274">
        <v>2039</v>
      </c>
      <c r="X201" s="274" t="s">
        <v>30</v>
      </c>
      <c r="AK201" s="274">
        <v>1</v>
      </c>
      <c r="AL201" s="274">
        <v>37</v>
      </c>
      <c r="AM201" s="277">
        <v>0.7</v>
      </c>
      <c r="AN201" s="274">
        <v>14.600000000000001</v>
      </c>
      <c r="AO201" s="274">
        <v>1</v>
      </c>
      <c r="AP201" s="278"/>
      <c r="AQ201" s="274">
        <v>0.73000000000000009</v>
      </c>
      <c r="AR201" s="274">
        <v>8</v>
      </c>
      <c r="AS201" s="274">
        <v>1</v>
      </c>
      <c r="AV201" s="278">
        <v>0.6</v>
      </c>
      <c r="AW201" s="278">
        <v>0.6</v>
      </c>
      <c r="AY201" s="274" t="s">
        <v>834</v>
      </c>
      <c r="BA201" s="274">
        <v>1</v>
      </c>
      <c r="BB201" s="274">
        <v>0.01</v>
      </c>
      <c r="BC201" s="274">
        <v>437</v>
      </c>
    </row>
    <row r="202" spans="1:55">
      <c r="A202" s="274" t="s">
        <v>1831</v>
      </c>
      <c r="B202" s="274" t="s">
        <v>835</v>
      </c>
      <c r="C202" s="274" t="s">
        <v>754</v>
      </c>
      <c r="D202" s="274" t="s">
        <v>30</v>
      </c>
      <c r="E202" s="274" t="s">
        <v>30</v>
      </c>
      <c r="F202" s="274">
        <v>1.06</v>
      </c>
      <c r="G202" s="274">
        <v>0.1</v>
      </c>
      <c r="H202" s="274">
        <v>40</v>
      </c>
      <c r="I202" s="274">
        <v>0.998</v>
      </c>
      <c r="J202" s="274">
        <v>1.762210565387563</v>
      </c>
      <c r="K202" s="274">
        <v>71.291074099905856</v>
      </c>
      <c r="L202" s="274">
        <v>6.2452334602318489</v>
      </c>
      <c r="M202" s="274" t="s">
        <v>30</v>
      </c>
      <c r="N202" s="274">
        <v>2040</v>
      </c>
      <c r="O202" s="274">
        <v>25</v>
      </c>
      <c r="P202" s="274">
        <v>1</v>
      </c>
      <c r="Q202" s="274">
        <v>2049</v>
      </c>
      <c r="R202" s="274" t="s">
        <v>30</v>
      </c>
      <c r="S202" s="274" t="s">
        <v>30</v>
      </c>
      <c r="T202" s="274" t="s">
        <v>30</v>
      </c>
      <c r="U202" s="274" t="s">
        <v>30</v>
      </c>
      <c r="V202" s="274" t="s">
        <v>30</v>
      </c>
      <c r="W202" s="274" t="s">
        <v>30</v>
      </c>
      <c r="X202" s="274" t="s">
        <v>30</v>
      </c>
      <c r="Z202" s="274" t="s">
        <v>30</v>
      </c>
      <c r="AA202" s="274" t="s">
        <v>30</v>
      </c>
      <c r="AB202" s="274" t="s">
        <v>30</v>
      </c>
      <c r="AC202" s="274" t="s">
        <v>30</v>
      </c>
      <c r="AD202" s="274" t="s">
        <v>30</v>
      </c>
      <c r="AE202" s="274" t="s">
        <v>30</v>
      </c>
      <c r="AF202" s="274" t="s">
        <v>30</v>
      </c>
      <c r="AG202" s="274" t="s">
        <v>30</v>
      </c>
      <c r="AH202" s="274" t="s">
        <v>30</v>
      </c>
      <c r="AI202" s="274" t="s">
        <v>30</v>
      </c>
      <c r="AJ202" s="274" t="s">
        <v>30</v>
      </c>
      <c r="AK202" s="274">
        <v>1</v>
      </c>
      <c r="AL202" s="274">
        <v>37</v>
      </c>
      <c r="AM202" s="277">
        <v>0.7</v>
      </c>
      <c r="AN202" s="274">
        <v>14.600000000000001</v>
      </c>
      <c r="AO202" s="274">
        <v>1</v>
      </c>
      <c r="AP202" s="278"/>
      <c r="AQ202" s="274">
        <v>0.73000000000000009</v>
      </c>
      <c r="AR202" s="274">
        <v>8</v>
      </c>
      <c r="AS202" s="274">
        <v>1</v>
      </c>
      <c r="AV202" s="278">
        <v>0.6</v>
      </c>
      <c r="AW202" s="278">
        <v>0.6</v>
      </c>
      <c r="AX202" s="274" t="s">
        <v>30</v>
      </c>
      <c r="AY202" s="274" t="s">
        <v>834</v>
      </c>
      <c r="BA202" s="274">
        <v>1</v>
      </c>
      <c r="BB202" s="274">
        <v>0.01</v>
      </c>
      <c r="BC202" s="274">
        <v>437</v>
      </c>
    </row>
    <row r="203" spans="1:55">
      <c r="A203" s="274" t="s">
        <v>1830</v>
      </c>
      <c r="B203" s="274" t="s">
        <v>835</v>
      </c>
      <c r="C203" s="274" t="s">
        <v>754</v>
      </c>
      <c r="F203" s="274">
        <v>1.06</v>
      </c>
      <c r="G203" s="274">
        <v>0.1</v>
      </c>
      <c r="H203" s="274">
        <v>20</v>
      </c>
      <c r="I203" s="274">
        <v>0.998</v>
      </c>
      <c r="J203" s="274">
        <v>1.7103804308736996</v>
      </c>
      <c r="K203" s="274">
        <v>67.817794996274642</v>
      </c>
      <c r="L203" s="274">
        <v>6.2601041535022759</v>
      </c>
      <c r="M203" s="274" t="s">
        <v>30</v>
      </c>
      <c r="N203" s="274">
        <v>2050</v>
      </c>
      <c r="O203" s="274">
        <v>25</v>
      </c>
      <c r="P203" s="274">
        <v>1</v>
      </c>
      <c r="Q203" s="274">
        <v>2050</v>
      </c>
      <c r="X203" s="274" t="s">
        <v>30</v>
      </c>
      <c r="AK203" s="274">
        <v>1</v>
      </c>
      <c r="AL203" s="274">
        <v>37</v>
      </c>
      <c r="AM203" s="277">
        <v>0.7</v>
      </c>
      <c r="AN203" s="274">
        <v>14.600000000000001</v>
      </c>
      <c r="AO203" s="274">
        <v>1</v>
      </c>
      <c r="AP203" s="278"/>
      <c r="AQ203" s="274">
        <v>0.73000000000000009</v>
      </c>
      <c r="AR203" s="274">
        <v>8</v>
      </c>
      <c r="AS203" s="274">
        <v>1</v>
      </c>
      <c r="AV203" s="278">
        <v>0.6</v>
      </c>
      <c r="AW203" s="278">
        <v>0.6</v>
      </c>
      <c r="AY203" s="274" t="s">
        <v>834</v>
      </c>
      <c r="BA203" s="274">
        <v>1</v>
      </c>
      <c r="BB203" s="274">
        <v>0.01</v>
      </c>
      <c r="BC203" s="274">
        <v>353</v>
      </c>
    </row>
    <row r="204" spans="1:55">
      <c r="A204" s="274" t="s">
        <v>1829</v>
      </c>
      <c r="B204" s="274" t="s">
        <v>835</v>
      </c>
      <c r="C204" s="274" t="s">
        <v>754</v>
      </c>
      <c r="F204" s="274">
        <v>0.8</v>
      </c>
      <c r="G204" s="274">
        <v>0.3</v>
      </c>
      <c r="H204" s="274">
        <v>90</v>
      </c>
      <c r="I204" s="274">
        <v>0.99814814814814812</v>
      </c>
      <c r="J204" s="274" t="s">
        <v>30</v>
      </c>
      <c r="K204" s="274">
        <v>82.873227649213291</v>
      </c>
      <c r="L204" s="274">
        <v>6.2154920736909967</v>
      </c>
      <c r="M204" s="274" t="s">
        <v>30</v>
      </c>
      <c r="P204" s="274">
        <v>0</v>
      </c>
      <c r="Q204" s="274" t="s">
        <v>30</v>
      </c>
      <c r="X204" s="274" t="s">
        <v>30</v>
      </c>
      <c r="AK204" s="274">
        <v>1</v>
      </c>
      <c r="AL204" s="274">
        <v>122.41</v>
      </c>
      <c r="AM204" s="277">
        <v>0.7</v>
      </c>
      <c r="AN204" s="274">
        <v>14.600000000000001</v>
      </c>
      <c r="AO204" s="274">
        <v>1</v>
      </c>
      <c r="AP204" s="278"/>
      <c r="AQ204" s="274">
        <v>0.73000000000000009</v>
      </c>
      <c r="AR204" s="274">
        <v>8</v>
      </c>
      <c r="AS204" s="274">
        <v>1</v>
      </c>
      <c r="AV204" s="278">
        <v>0.6</v>
      </c>
      <c r="AW204" s="278">
        <v>0.6</v>
      </c>
      <c r="AY204" s="274" t="s">
        <v>834</v>
      </c>
      <c r="BA204" s="274">
        <v>1</v>
      </c>
      <c r="BB204" s="274">
        <v>0.01</v>
      </c>
      <c r="BC204" s="274">
        <v>504</v>
      </c>
    </row>
    <row r="205" spans="1:55">
      <c r="A205" s="274" t="s">
        <v>1828</v>
      </c>
      <c r="B205" s="274" t="s">
        <v>835</v>
      </c>
      <c r="C205" s="274" t="s">
        <v>754</v>
      </c>
      <c r="F205" s="274">
        <v>0.9</v>
      </c>
      <c r="G205" s="274">
        <v>0.3</v>
      </c>
      <c r="H205" s="274">
        <v>90</v>
      </c>
      <c r="I205" s="274">
        <v>0.99814814814814812</v>
      </c>
      <c r="J205" s="274" t="s">
        <v>30</v>
      </c>
      <c r="K205" s="274">
        <v>82.873227649213291</v>
      </c>
      <c r="L205" s="274">
        <v>6.2154920736909967</v>
      </c>
      <c r="M205" s="274" t="s">
        <v>30</v>
      </c>
      <c r="P205" s="274">
        <v>0</v>
      </c>
      <c r="Q205" s="274" t="s">
        <v>30</v>
      </c>
      <c r="X205" s="274" t="s">
        <v>30</v>
      </c>
      <c r="AK205" s="274">
        <v>1</v>
      </c>
      <c r="AL205" s="274">
        <v>7.4</v>
      </c>
      <c r="AM205" s="277">
        <v>0.7</v>
      </c>
      <c r="AN205" s="274">
        <v>14.600000000000001</v>
      </c>
      <c r="AO205" s="274">
        <v>1</v>
      </c>
      <c r="AP205" s="278"/>
      <c r="AQ205" s="274">
        <v>0.73000000000000009</v>
      </c>
      <c r="AR205" s="274">
        <v>8</v>
      </c>
      <c r="AS205" s="274">
        <v>1</v>
      </c>
      <c r="AV205" s="278">
        <v>0.6</v>
      </c>
      <c r="AW205" s="278">
        <v>0.6</v>
      </c>
      <c r="AY205" s="274" t="s">
        <v>834</v>
      </c>
      <c r="BA205" s="274">
        <v>1</v>
      </c>
      <c r="BB205" s="274">
        <v>0.01</v>
      </c>
      <c r="BC205" s="274">
        <v>504</v>
      </c>
    </row>
    <row r="206" spans="1:55">
      <c r="A206" s="274" t="s">
        <v>1827</v>
      </c>
      <c r="B206" s="274" t="s">
        <v>835</v>
      </c>
      <c r="C206" s="274" t="s">
        <v>738</v>
      </c>
      <c r="F206" s="274">
        <v>1</v>
      </c>
      <c r="G206" s="274">
        <v>3</v>
      </c>
      <c r="H206" s="274">
        <v>10</v>
      </c>
      <c r="I206" s="274">
        <v>0</v>
      </c>
      <c r="J206" s="274" t="s">
        <v>30</v>
      </c>
      <c r="K206" s="274">
        <v>1.96</v>
      </c>
      <c r="L206" s="274">
        <v>1.0780000000000001</v>
      </c>
      <c r="M206" s="274" t="s">
        <v>30</v>
      </c>
      <c r="P206" s="274">
        <v>0</v>
      </c>
      <c r="Q206" s="274" t="s">
        <v>30</v>
      </c>
      <c r="U206" s="274">
        <v>1</v>
      </c>
      <c r="V206" s="274">
        <v>1</v>
      </c>
      <c r="X206" s="274">
        <v>1</v>
      </c>
      <c r="AK206" s="274">
        <v>1</v>
      </c>
      <c r="AL206" s="274">
        <v>3.1</v>
      </c>
      <c r="AM206" s="277">
        <v>0.15</v>
      </c>
      <c r="AN206" s="274">
        <v>11.68</v>
      </c>
      <c r="AO206" s="274">
        <v>1</v>
      </c>
      <c r="AP206" s="278"/>
      <c r="AQ206" s="274">
        <v>0.58399999999999996</v>
      </c>
      <c r="AR206" s="274">
        <v>0.1</v>
      </c>
      <c r="AS206" s="274">
        <v>0</v>
      </c>
      <c r="AV206" s="278">
        <v>12</v>
      </c>
      <c r="AW206" s="278">
        <v>12</v>
      </c>
      <c r="AY206" s="274" t="s">
        <v>834</v>
      </c>
      <c r="BA206" s="274">
        <v>1</v>
      </c>
      <c r="BB206" s="274">
        <v>0.01</v>
      </c>
      <c r="BC206" s="274">
        <v>67</v>
      </c>
    </row>
    <row r="207" spans="1:55">
      <c r="A207" s="274" t="s">
        <v>1826</v>
      </c>
      <c r="B207" s="274" t="s">
        <v>835</v>
      </c>
      <c r="C207" s="274" t="s">
        <v>738</v>
      </c>
      <c r="F207" s="274">
        <v>1.01</v>
      </c>
      <c r="G207" s="274">
        <v>3</v>
      </c>
      <c r="H207" s="274">
        <v>10</v>
      </c>
      <c r="I207" s="274">
        <v>0</v>
      </c>
      <c r="J207" s="274" t="s">
        <v>30</v>
      </c>
      <c r="K207" s="274">
        <v>1.96</v>
      </c>
      <c r="L207" s="274">
        <v>1.0780000000000001</v>
      </c>
      <c r="M207" s="274" t="s">
        <v>30</v>
      </c>
      <c r="P207" s="274">
        <v>0</v>
      </c>
      <c r="Q207" s="274" t="s">
        <v>30</v>
      </c>
      <c r="U207" s="274">
        <v>1</v>
      </c>
      <c r="V207" s="274">
        <v>1</v>
      </c>
      <c r="X207" s="274">
        <v>0.99009900990099009</v>
      </c>
      <c r="AK207" s="274">
        <v>1</v>
      </c>
      <c r="AL207" s="274">
        <v>4.2</v>
      </c>
      <c r="AM207" s="277">
        <v>0.15</v>
      </c>
      <c r="AN207" s="274">
        <v>11.68</v>
      </c>
      <c r="AO207" s="274">
        <v>1</v>
      </c>
      <c r="AP207" s="278"/>
      <c r="AQ207" s="274">
        <v>0.58399999999999996</v>
      </c>
      <c r="AR207" s="274">
        <v>0.1</v>
      </c>
      <c r="AS207" s="274">
        <v>0</v>
      </c>
      <c r="AV207" s="278">
        <v>12</v>
      </c>
      <c r="AW207" s="278">
        <v>12</v>
      </c>
      <c r="AY207" s="274" t="s">
        <v>834</v>
      </c>
      <c r="BA207" s="274">
        <v>1</v>
      </c>
      <c r="BB207" s="274">
        <v>0.01</v>
      </c>
      <c r="BC207" s="274">
        <v>67</v>
      </c>
    </row>
    <row r="208" spans="1:55">
      <c r="A208" s="274" t="s">
        <v>1825</v>
      </c>
      <c r="B208" s="274" t="s">
        <v>835</v>
      </c>
      <c r="C208" s="274" t="s">
        <v>738</v>
      </c>
      <c r="F208" s="274">
        <v>1.02</v>
      </c>
      <c r="G208" s="274">
        <v>3</v>
      </c>
      <c r="H208" s="274">
        <v>10</v>
      </c>
      <c r="I208" s="274">
        <v>0</v>
      </c>
      <c r="J208" s="274" t="s">
        <v>30</v>
      </c>
      <c r="K208" s="290">
        <v>1.96</v>
      </c>
      <c r="L208" s="290">
        <v>1.0780000000000001</v>
      </c>
      <c r="M208" s="290" t="s">
        <v>30</v>
      </c>
      <c r="P208" s="274">
        <v>0</v>
      </c>
      <c r="Q208" s="274" t="s">
        <v>30</v>
      </c>
      <c r="U208" s="274">
        <v>1</v>
      </c>
      <c r="V208" s="274">
        <v>1</v>
      </c>
      <c r="X208" s="274">
        <v>0.98039215686274506</v>
      </c>
      <c r="AK208" s="274">
        <v>1</v>
      </c>
      <c r="AL208" s="274">
        <v>5.0999999999999996</v>
      </c>
      <c r="AM208" s="277">
        <v>0.15</v>
      </c>
      <c r="AN208" s="274">
        <v>11.68</v>
      </c>
      <c r="AO208" s="274">
        <v>1</v>
      </c>
      <c r="AP208" s="278"/>
      <c r="AQ208" s="274">
        <v>0.58399999999999996</v>
      </c>
      <c r="AR208" s="274">
        <v>0.1</v>
      </c>
      <c r="AS208" s="274">
        <v>0</v>
      </c>
      <c r="AV208" s="278">
        <v>12</v>
      </c>
      <c r="AW208" s="278">
        <v>12</v>
      </c>
      <c r="AY208" s="274" t="s">
        <v>834</v>
      </c>
      <c r="BA208" s="274">
        <v>1</v>
      </c>
      <c r="BB208" s="274">
        <v>0.01</v>
      </c>
      <c r="BC208" s="274">
        <v>67</v>
      </c>
    </row>
    <row r="209" spans="1:55">
      <c r="A209" s="274" t="s">
        <v>1824</v>
      </c>
      <c r="B209" s="274" t="s">
        <v>835</v>
      </c>
      <c r="C209" s="274" t="s">
        <v>738</v>
      </c>
      <c r="F209" s="274">
        <v>1.03</v>
      </c>
      <c r="G209" s="274">
        <v>3</v>
      </c>
      <c r="H209" s="274">
        <v>10</v>
      </c>
      <c r="I209" s="274">
        <v>0</v>
      </c>
      <c r="J209" s="274" t="s">
        <v>30</v>
      </c>
      <c r="K209" s="274">
        <v>1.96</v>
      </c>
      <c r="L209" s="274">
        <v>1.0780000000000001</v>
      </c>
      <c r="M209" s="274" t="s">
        <v>30</v>
      </c>
      <c r="P209" s="274">
        <v>0</v>
      </c>
      <c r="Q209" s="274" t="s">
        <v>30</v>
      </c>
      <c r="U209" s="274">
        <v>1</v>
      </c>
      <c r="V209" s="274">
        <v>1</v>
      </c>
      <c r="X209" s="274">
        <v>0.970873786407767</v>
      </c>
      <c r="AK209" s="274">
        <v>1</v>
      </c>
      <c r="AL209" s="274">
        <v>4</v>
      </c>
      <c r="AM209" s="277">
        <v>0.15</v>
      </c>
      <c r="AN209" s="274">
        <v>11.68</v>
      </c>
      <c r="AO209" s="274">
        <v>1</v>
      </c>
      <c r="AP209" s="278"/>
      <c r="AQ209" s="274">
        <v>0.58399999999999996</v>
      </c>
      <c r="AR209" s="274">
        <v>0.1</v>
      </c>
      <c r="AS209" s="274">
        <v>0</v>
      </c>
      <c r="AV209" s="278">
        <v>12</v>
      </c>
      <c r="AW209" s="278">
        <v>12</v>
      </c>
      <c r="AY209" s="274" t="s">
        <v>834</v>
      </c>
      <c r="BA209" s="274">
        <v>1</v>
      </c>
      <c r="BB209" s="274">
        <v>0.01</v>
      </c>
      <c r="BC209" s="274">
        <v>67</v>
      </c>
    </row>
    <row r="210" spans="1:55">
      <c r="A210" s="274" t="s">
        <v>1823</v>
      </c>
      <c r="B210" s="274" t="s">
        <v>835</v>
      </c>
      <c r="C210" s="274" t="s">
        <v>738</v>
      </c>
      <c r="F210" s="274">
        <v>1.04</v>
      </c>
      <c r="G210" s="274">
        <v>3</v>
      </c>
      <c r="H210" s="274">
        <v>10</v>
      </c>
      <c r="I210" s="274">
        <v>0</v>
      </c>
      <c r="J210" s="274" t="s">
        <v>30</v>
      </c>
      <c r="K210" s="274">
        <v>1.96</v>
      </c>
      <c r="L210" s="274">
        <v>1.0780000000000001</v>
      </c>
      <c r="M210" s="274" t="s">
        <v>30</v>
      </c>
      <c r="P210" s="274">
        <v>0</v>
      </c>
      <c r="Q210" s="274" t="s">
        <v>30</v>
      </c>
      <c r="U210" s="274">
        <v>1</v>
      </c>
      <c r="V210" s="274">
        <v>1</v>
      </c>
      <c r="X210" s="274">
        <v>0.96153846153846145</v>
      </c>
      <c r="AK210" s="274">
        <v>1</v>
      </c>
      <c r="AL210" s="274">
        <v>2.5</v>
      </c>
      <c r="AM210" s="277">
        <v>0.15</v>
      </c>
      <c r="AN210" s="274">
        <v>11.68</v>
      </c>
      <c r="AO210" s="274">
        <v>1</v>
      </c>
      <c r="AP210" s="278"/>
      <c r="AQ210" s="274">
        <v>0.58399999999999996</v>
      </c>
      <c r="AR210" s="274">
        <v>0.1</v>
      </c>
      <c r="AS210" s="274">
        <v>0</v>
      </c>
      <c r="AV210" s="278">
        <v>12</v>
      </c>
      <c r="AW210" s="278">
        <v>12</v>
      </c>
      <c r="AY210" s="274" t="s">
        <v>834</v>
      </c>
      <c r="BA210" s="274">
        <v>1</v>
      </c>
      <c r="BB210" s="274">
        <v>0.01</v>
      </c>
      <c r="BC210" s="274">
        <v>67</v>
      </c>
    </row>
    <row r="211" spans="1:55">
      <c r="A211" s="274" t="s">
        <v>1822</v>
      </c>
      <c r="B211" s="274" t="s">
        <v>835</v>
      </c>
      <c r="C211" s="274" t="s">
        <v>738</v>
      </c>
      <c r="F211" s="274">
        <v>1.05</v>
      </c>
      <c r="G211" s="274">
        <v>3</v>
      </c>
      <c r="H211" s="274">
        <v>10</v>
      </c>
      <c r="I211" s="274">
        <v>0</v>
      </c>
      <c r="J211" s="274" t="s">
        <v>30</v>
      </c>
      <c r="K211" s="274">
        <v>1.96</v>
      </c>
      <c r="L211" s="274">
        <v>1.0780000000000001</v>
      </c>
      <c r="M211" s="274" t="s">
        <v>30</v>
      </c>
      <c r="P211" s="274">
        <v>0</v>
      </c>
      <c r="Q211" s="274" t="s">
        <v>30</v>
      </c>
      <c r="U211" s="274">
        <v>1</v>
      </c>
      <c r="V211" s="274">
        <v>1</v>
      </c>
      <c r="X211" s="274">
        <v>0.95238095238095233</v>
      </c>
      <c r="AK211" s="274">
        <v>1</v>
      </c>
      <c r="AL211" s="274">
        <v>37.75</v>
      </c>
      <c r="AM211" s="277">
        <v>0.15</v>
      </c>
      <c r="AN211" s="274">
        <v>11.68</v>
      </c>
      <c r="AO211" s="274">
        <v>1</v>
      </c>
      <c r="AP211" s="278"/>
      <c r="AQ211" s="274">
        <v>0.58399999999999996</v>
      </c>
      <c r="AR211" s="274">
        <v>0.1</v>
      </c>
      <c r="AS211" s="274">
        <v>0</v>
      </c>
      <c r="AV211" s="278">
        <v>12</v>
      </c>
      <c r="AW211" s="278">
        <v>12</v>
      </c>
      <c r="AY211" s="274" t="s">
        <v>834</v>
      </c>
      <c r="BA211" s="274">
        <v>1</v>
      </c>
      <c r="BB211" s="274">
        <v>0.01</v>
      </c>
      <c r="BC211" s="274">
        <v>67</v>
      </c>
    </row>
    <row r="212" spans="1:55">
      <c r="A212" s="274" t="s">
        <v>1821</v>
      </c>
      <c r="B212" s="274" t="s">
        <v>835</v>
      </c>
      <c r="C212" s="274" t="s">
        <v>738</v>
      </c>
      <c r="F212" s="274">
        <v>1.05</v>
      </c>
      <c r="G212" s="274">
        <v>3</v>
      </c>
      <c r="H212" s="274">
        <v>9</v>
      </c>
      <c r="I212" s="274">
        <v>0</v>
      </c>
      <c r="J212" s="274">
        <v>5.8799999999999998E-2</v>
      </c>
      <c r="K212" s="274">
        <v>1.911</v>
      </c>
      <c r="L212" s="274">
        <v>1.0780000000000001</v>
      </c>
      <c r="M212" s="274" t="s">
        <v>30</v>
      </c>
      <c r="N212" s="274">
        <v>2020</v>
      </c>
      <c r="O212" s="274">
        <v>25</v>
      </c>
      <c r="P212" s="274">
        <v>1</v>
      </c>
      <c r="Q212" s="274">
        <v>2029</v>
      </c>
      <c r="U212" s="274">
        <v>1</v>
      </c>
      <c r="V212" s="274">
        <v>1</v>
      </c>
      <c r="X212" s="274">
        <v>0.95238095238095233</v>
      </c>
      <c r="AK212" s="274">
        <v>1</v>
      </c>
      <c r="AL212" s="274">
        <v>5</v>
      </c>
      <c r="AM212" s="277">
        <v>0.15</v>
      </c>
      <c r="AN212" s="274">
        <v>11.68</v>
      </c>
      <c r="AO212" s="274">
        <v>1</v>
      </c>
      <c r="AP212" s="278"/>
      <c r="AQ212" s="274">
        <v>0.58399999999999996</v>
      </c>
      <c r="AR212" s="274">
        <v>0.1</v>
      </c>
      <c r="AS212" s="274">
        <v>0</v>
      </c>
      <c r="AV212" s="278">
        <v>12</v>
      </c>
      <c r="AW212" s="278">
        <v>12</v>
      </c>
      <c r="AY212" s="274" t="s">
        <v>834</v>
      </c>
      <c r="BA212" s="274">
        <v>1</v>
      </c>
      <c r="BB212" s="274">
        <v>0.01</v>
      </c>
      <c r="BC212" s="274">
        <v>67</v>
      </c>
    </row>
    <row r="213" spans="1:55">
      <c r="A213" s="274" t="s">
        <v>1820</v>
      </c>
      <c r="B213" s="274" t="s">
        <v>835</v>
      </c>
      <c r="C213" s="274" t="s">
        <v>738</v>
      </c>
      <c r="F213" s="274">
        <v>1.06</v>
      </c>
      <c r="G213" s="274">
        <v>2</v>
      </c>
      <c r="H213" s="274">
        <v>7</v>
      </c>
      <c r="I213" s="274">
        <v>0</v>
      </c>
      <c r="J213" s="274">
        <v>4.9000000000000002E-2</v>
      </c>
      <c r="K213" s="274">
        <v>1.8620000000000001</v>
      </c>
      <c r="L213" s="274">
        <v>0.98</v>
      </c>
      <c r="M213" s="274" t="s">
        <v>30</v>
      </c>
      <c r="N213" s="274">
        <v>2030</v>
      </c>
      <c r="O213" s="274">
        <v>25</v>
      </c>
      <c r="P213" s="274">
        <v>1</v>
      </c>
      <c r="Q213" s="274">
        <v>2039</v>
      </c>
      <c r="U213" s="274">
        <v>1</v>
      </c>
      <c r="V213" s="274">
        <v>1</v>
      </c>
      <c r="X213" s="274">
        <v>0.94339622641509424</v>
      </c>
      <c r="AK213" s="274">
        <v>1</v>
      </c>
      <c r="AL213" s="274">
        <v>5</v>
      </c>
      <c r="AM213" s="277">
        <v>0.15</v>
      </c>
      <c r="AN213" s="274">
        <v>11.68</v>
      </c>
      <c r="AO213" s="274">
        <v>1</v>
      </c>
      <c r="AP213" s="278"/>
      <c r="AQ213" s="274">
        <v>0.58399999999999996</v>
      </c>
      <c r="AR213" s="274">
        <v>0.1</v>
      </c>
      <c r="AS213" s="274">
        <v>0</v>
      </c>
      <c r="AV213" s="278">
        <v>12</v>
      </c>
      <c r="AW213" s="278">
        <v>12</v>
      </c>
      <c r="AY213" s="274" t="s">
        <v>834</v>
      </c>
      <c r="BA213" s="274">
        <v>1</v>
      </c>
      <c r="BB213" s="274">
        <v>0.01</v>
      </c>
      <c r="BC213" s="274">
        <v>67</v>
      </c>
    </row>
    <row r="214" spans="1:55">
      <c r="A214" s="274" t="s">
        <v>1819</v>
      </c>
      <c r="B214" s="274" t="s">
        <v>835</v>
      </c>
      <c r="C214" s="274" t="s">
        <v>738</v>
      </c>
      <c r="D214" s="274" t="s">
        <v>30</v>
      </c>
      <c r="E214" s="274" t="s">
        <v>30</v>
      </c>
      <c r="F214" s="274">
        <v>1.06</v>
      </c>
      <c r="G214" s="274">
        <v>2</v>
      </c>
      <c r="H214" s="274">
        <v>6.5</v>
      </c>
      <c r="I214" s="274">
        <v>0</v>
      </c>
      <c r="J214" s="274">
        <v>4.9000000000000002E-2</v>
      </c>
      <c r="K214" s="274">
        <v>1.764</v>
      </c>
      <c r="L214" s="274">
        <v>1.0289999999999999</v>
      </c>
      <c r="M214" s="274" t="s">
        <v>30</v>
      </c>
      <c r="N214" s="274">
        <v>2040</v>
      </c>
      <c r="O214" s="274">
        <v>25</v>
      </c>
      <c r="P214" s="274">
        <v>1</v>
      </c>
      <c r="Q214" s="274">
        <v>2049</v>
      </c>
      <c r="R214" s="274" t="s">
        <v>30</v>
      </c>
      <c r="S214" s="274" t="s">
        <v>30</v>
      </c>
      <c r="T214" s="274" t="s">
        <v>30</v>
      </c>
      <c r="U214" s="274">
        <v>1</v>
      </c>
      <c r="V214" s="274">
        <v>1</v>
      </c>
      <c r="W214" s="274" t="s">
        <v>30</v>
      </c>
      <c r="X214" s="274">
        <v>0.94339622641509424</v>
      </c>
      <c r="Z214" s="274" t="s">
        <v>30</v>
      </c>
      <c r="AA214" s="274" t="s">
        <v>30</v>
      </c>
      <c r="AB214" s="274" t="s">
        <v>30</v>
      </c>
      <c r="AC214" s="274" t="s">
        <v>30</v>
      </c>
      <c r="AD214" s="274" t="s">
        <v>30</v>
      </c>
      <c r="AE214" s="274" t="s">
        <v>30</v>
      </c>
      <c r="AF214" s="274" t="s">
        <v>30</v>
      </c>
      <c r="AG214" s="274" t="s">
        <v>30</v>
      </c>
      <c r="AH214" s="274" t="s">
        <v>30</v>
      </c>
      <c r="AI214" s="274" t="s">
        <v>30</v>
      </c>
      <c r="AJ214" s="274" t="s">
        <v>30</v>
      </c>
      <c r="AK214" s="274">
        <v>1</v>
      </c>
      <c r="AL214" s="274">
        <v>5</v>
      </c>
      <c r="AM214" s="277">
        <v>0.15</v>
      </c>
      <c r="AN214" s="274">
        <v>11.68</v>
      </c>
      <c r="AO214" s="274">
        <v>1</v>
      </c>
      <c r="AP214" s="278"/>
      <c r="AQ214" s="274">
        <v>0.58399999999999996</v>
      </c>
      <c r="AR214" s="274">
        <v>0.1</v>
      </c>
      <c r="AS214" s="274">
        <v>0</v>
      </c>
      <c r="AV214" s="278">
        <v>12</v>
      </c>
      <c r="AW214" s="278">
        <v>12</v>
      </c>
      <c r="AX214" s="274" t="s">
        <v>30</v>
      </c>
      <c r="AY214" s="274" t="s">
        <v>834</v>
      </c>
      <c r="BA214" s="274">
        <v>1</v>
      </c>
      <c r="BB214" s="274">
        <v>0.01</v>
      </c>
      <c r="BC214" s="274">
        <v>67</v>
      </c>
    </row>
    <row r="215" spans="1:55">
      <c r="A215" s="274" t="s">
        <v>1818</v>
      </c>
      <c r="B215" s="274" t="s">
        <v>835</v>
      </c>
      <c r="C215" s="274" t="s">
        <v>738</v>
      </c>
      <c r="F215" s="274">
        <v>1.06</v>
      </c>
      <c r="G215" s="274">
        <v>2</v>
      </c>
      <c r="H215" s="274">
        <v>5</v>
      </c>
      <c r="I215" s="274">
        <v>0</v>
      </c>
      <c r="J215" s="274">
        <v>4.9000000000000002E-2</v>
      </c>
      <c r="K215" s="274">
        <v>1.6659999999999999</v>
      </c>
      <c r="L215" s="274">
        <v>1.0780000000000001</v>
      </c>
      <c r="M215" s="274" t="s">
        <v>30</v>
      </c>
      <c r="N215" s="274">
        <v>2050</v>
      </c>
      <c r="O215" s="274">
        <v>25</v>
      </c>
      <c r="P215" s="274">
        <v>1</v>
      </c>
      <c r="Q215" s="274">
        <v>2050</v>
      </c>
      <c r="U215" s="274">
        <v>1</v>
      </c>
      <c r="V215" s="274">
        <v>1</v>
      </c>
      <c r="X215" s="274">
        <v>0.94339622641509424</v>
      </c>
      <c r="AK215" s="274">
        <v>1</v>
      </c>
      <c r="AL215" s="274">
        <v>5</v>
      </c>
      <c r="AM215" s="277">
        <v>0.15</v>
      </c>
      <c r="AN215" s="274">
        <v>11.68</v>
      </c>
      <c r="AO215" s="274">
        <v>1</v>
      </c>
      <c r="AP215" s="278"/>
      <c r="AQ215" s="274">
        <v>0.58399999999999996</v>
      </c>
      <c r="AR215" s="274">
        <v>0.1</v>
      </c>
      <c r="AS215" s="274">
        <v>0</v>
      </c>
      <c r="AV215" s="278">
        <v>12</v>
      </c>
      <c r="AW215" s="278">
        <v>12</v>
      </c>
      <c r="AY215" s="274" t="s">
        <v>834</v>
      </c>
      <c r="BA215" s="274">
        <v>1</v>
      </c>
      <c r="BB215" s="274">
        <v>0.01</v>
      </c>
      <c r="BC215" s="274">
        <v>67</v>
      </c>
    </row>
    <row r="216" spans="1:55">
      <c r="A216" s="274" t="s">
        <v>1817</v>
      </c>
      <c r="B216" s="274" t="s">
        <v>835</v>
      </c>
      <c r="C216" s="274" t="s">
        <v>738</v>
      </c>
      <c r="F216" s="274">
        <v>0.8</v>
      </c>
      <c r="G216" s="274">
        <v>3</v>
      </c>
      <c r="H216" s="274">
        <v>10</v>
      </c>
      <c r="I216" s="274">
        <v>0</v>
      </c>
      <c r="J216" s="274" t="s">
        <v>30</v>
      </c>
      <c r="K216" s="274">
        <v>1.96</v>
      </c>
      <c r="L216" s="274">
        <v>1.0780000000000001</v>
      </c>
      <c r="M216" s="274" t="s">
        <v>30</v>
      </c>
      <c r="P216" s="274">
        <v>0</v>
      </c>
      <c r="Q216" s="274" t="s">
        <v>30</v>
      </c>
      <c r="U216" s="274">
        <v>1</v>
      </c>
      <c r="V216" s="274">
        <v>1</v>
      </c>
      <c r="X216" s="274">
        <v>1.25</v>
      </c>
      <c r="AK216" s="274">
        <v>1</v>
      </c>
      <c r="AL216" s="274">
        <v>0.08</v>
      </c>
      <c r="AM216" s="277">
        <v>0.15</v>
      </c>
      <c r="AN216" s="274">
        <v>11.68</v>
      </c>
      <c r="AO216" s="274">
        <v>1</v>
      </c>
      <c r="AP216" s="278"/>
      <c r="AQ216" s="274">
        <v>0.58399999999999996</v>
      </c>
      <c r="AR216" s="274">
        <v>0.1</v>
      </c>
      <c r="AS216" s="274">
        <v>0</v>
      </c>
      <c r="AV216" s="278">
        <v>12</v>
      </c>
      <c r="AW216" s="278">
        <v>12</v>
      </c>
      <c r="AY216" s="274" t="s">
        <v>834</v>
      </c>
      <c r="BA216" s="274">
        <v>1</v>
      </c>
      <c r="BB216" s="274">
        <v>0.01</v>
      </c>
      <c r="BC216" s="274">
        <v>67</v>
      </c>
    </row>
    <row r="217" spans="1:55">
      <c r="A217" s="274" t="s">
        <v>1816</v>
      </c>
      <c r="B217" s="274" t="s">
        <v>835</v>
      </c>
      <c r="C217" s="274" t="s">
        <v>738</v>
      </c>
      <c r="F217" s="274">
        <v>0.85000000000000009</v>
      </c>
      <c r="H217" s="274">
        <v>105</v>
      </c>
      <c r="I217" s="274">
        <v>0</v>
      </c>
      <c r="J217" s="274" t="s">
        <v>30</v>
      </c>
      <c r="K217" s="274">
        <v>9.5299999999999994</v>
      </c>
      <c r="L217" s="274">
        <v>0.73000000000000032</v>
      </c>
      <c r="M217" s="274" t="s">
        <v>30</v>
      </c>
      <c r="O217" s="274">
        <v>20</v>
      </c>
      <c r="Q217" s="274" t="s">
        <v>30</v>
      </c>
      <c r="U217" s="274">
        <v>1</v>
      </c>
      <c r="V217" s="274">
        <v>1</v>
      </c>
      <c r="X217" s="274">
        <v>1.1764705882352939</v>
      </c>
      <c r="AK217" s="274">
        <v>1</v>
      </c>
      <c r="AL217" s="274">
        <v>10</v>
      </c>
      <c r="AM217" s="277">
        <v>0.15</v>
      </c>
      <c r="AN217" s="274">
        <v>11.68</v>
      </c>
      <c r="AO217" s="274">
        <v>1</v>
      </c>
      <c r="AP217" s="278"/>
      <c r="AQ217" s="274">
        <v>0.58399999999999996</v>
      </c>
      <c r="AR217" s="274">
        <v>0.1</v>
      </c>
      <c r="AS217" s="274">
        <v>0</v>
      </c>
      <c r="AV217" s="278">
        <v>12</v>
      </c>
      <c r="AW217" s="278">
        <v>12</v>
      </c>
      <c r="AY217" s="274" t="s">
        <v>834</v>
      </c>
      <c r="BA217" s="274">
        <v>1</v>
      </c>
      <c r="BB217" s="274">
        <v>0.01</v>
      </c>
      <c r="BC217" s="274">
        <v>67</v>
      </c>
    </row>
    <row r="218" spans="1:55">
      <c r="A218" s="274" t="s">
        <v>1815</v>
      </c>
      <c r="B218" s="274" t="s">
        <v>835</v>
      </c>
      <c r="C218" s="274" t="s">
        <v>738</v>
      </c>
      <c r="F218" s="274">
        <v>0.9</v>
      </c>
      <c r="H218" s="274">
        <v>105</v>
      </c>
      <c r="I218" s="274">
        <v>0</v>
      </c>
      <c r="J218" s="274" t="s">
        <v>30</v>
      </c>
      <c r="K218" s="274">
        <v>9.5299999999999994</v>
      </c>
      <c r="L218" s="274">
        <v>0.73000000000000032</v>
      </c>
      <c r="M218" s="274" t="s">
        <v>30</v>
      </c>
      <c r="P218" s="274">
        <v>0</v>
      </c>
      <c r="Q218" s="274" t="s">
        <v>30</v>
      </c>
      <c r="U218" s="274">
        <v>1</v>
      </c>
      <c r="V218" s="274">
        <v>1</v>
      </c>
      <c r="X218" s="274">
        <v>1.1111111111111112</v>
      </c>
      <c r="AK218" s="274">
        <v>1</v>
      </c>
      <c r="AL218" s="274">
        <v>11.544</v>
      </c>
      <c r="AM218" s="277">
        <v>0.15</v>
      </c>
      <c r="AN218" s="274">
        <v>11.68</v>
      </c>
      <c r="AO218" s="274">
        <v>1</v>
      </c>
      <c r="AP218" s="278"/>
      <c r="AQ218" s="274">
        <v>0.58399999999999996</v>
      </c>
      <c r="AR218" s="274">
        <v>0.1</v>
      </c>
      <c r="AS218" s="274">
        <v>0</v>
      </c>
      <c r="AV218" s="278">
        <v>12</v>
      </c>
      <c r="AW218" s="278">
        <v>12</v>
      </c>
      <c r="AY218" s="274" t="s">
        <v>834</v>
      </c>
      <c r="BA218" s="274">
        <v>1</v>
      </c>
      <c r="BB218" s="274">
        <v>0.01</v>
      </c>
      <c r="BC218" s="274">
        <v>67</v>
      </c>
    </row>
    <row r="219" spans="1:55">
      <c r="A219" s="274" t="s">
        <v>1814</v>
      </c>
      <c r="B219" s="274" t="s">
        <v>835</v>
      </c>
      <c r="C219" s="274" t="s">
        <v>738</v>
      </c>
      <c r="F219" s="274">
        <v>0.95</v>
      </c>
      <c r="G219" s="274">
        <v>1</v>
      </c>
      <c r="H219" s="274">
        <v>20</v>
      </c>
      <c r="I219" s="274">
        <v>0</v>
      </c>
      <c r="J219" s="274" t="s">
        <v>30</v>
      </c>
      <c r="K219" s="274">
        <v>20.481999999999999</v>
      </c>
      <c r="M219" s="274" t="s">
        <v>30</v>
      </c>
      <c r="P219" s="274">
        <v>0</v>
      </c>
      <c r="U219" s="274">
        <v>1</v>
      </c>
      <c r="V219" s="274">
        <v>1</v>
      </c>
      <c r="X219" s="274">
        <v>1.0526315789473684</v>
      </c>
      <c r="AK219" s="274">
        <v>1</v>
      </c>
      <c r="AL219" s="274">
        <v>0.01</v>
      </c>
      <c r="AM219" s="277">
        <v>0.15</v>
      </c>
      <c r="AN219" s="274">
        <v>11.68</v>
      </c>
      <c r="AO219" s="274">
        <v>1</v>
      </c>
      <c r="AP219" s="278"/>
      <c r="AQ219" s="274">
        <v>0.58399999999999996</v>
      </c>
      <c r="AR219" s="274">
        <v>0.1</v>
      </c>
      <c r="AS219" s="274">
        <v>0</v>
      </c>
      <c r="AV219" s="278">
        <v>12</v>
      </c>
      <c r="AW219" s="278">
        <v>12</v>
      </c>
      <c r="AY219" s="274" t="s">
        <v>834</v>
      </c>
      <c r="BA219" s="274">
        <v>1</v>
      </c>
      <c r="BB219" s="274">
        <v>0.01</v>
      </c>
      <c r="BC219" s="274">
        <v>67</v>
      </c>
    </row>
    <row r="220" spans="1:55">
      <c r="A220" s="274" t="s">
        <v>1813</v>
      </c>
      <c r="B220" s="274" t="s">
        <v>835</v>
      </c>
      <c r="C220" s="274" t="s">
        <v>738</v>
      </c>
      <c r="F220" s="274">
        <v>0.95</v>
      </c>
      <c r="G220" s="274">
        <v>1</v>
      </c>
      <c r="H220" s="274">
        <v>10</v>
      </c>
      <c r="I220" s="274">
        <v>0</v>
      </c>
      <c r="J220" s="274">
        <v>0.30380000000000001</v>
      </c>
      <c r="K220" s="274">
        <v>20.09</v>
      </c>
      <c r="M220" s="274" t="s">
        <v>30</v>
      </c>
      <c r="N220" s="274">
        <v>2020</v>
      </c>
      <c r="O220" s="274">
        <v>20</v>
      </c>
      <c r="P220" s="274">
        <v>1</v>
      </c>
      <c r="Q220" s="274">
        <v>2029</v>
      </c>
      <c r="U220" s="274">
        <v>1</v>
      </c>
      <c r="V220" s="274">
        <v>1</v>
      </c>
      <c r="X220" s="274">
        <v>1.0526315789473684</v>
      </c>
      <c r="AK220" s="274">
        <v>1</v>
      </c>
      <c r="AL220" s="274">
        <v>0.01</v>
      </c>
      <c r="AM220" s="277">
        <v>0.15</v>
      </c>
      <c r="AN220" s="274">
        <v>11.68</v>
      </c>
      <c r="AO220" s="274">
        <v>1</v>
      </c>
      <c r="AP220" s="278"/>
      <c r="AQ220" s="274">
        <v>0.58399999999999996</v>
      </c>
      <c r="AR220" s="274">
        <v>0.1</v>
      </c>
      <c r="AS220" s="274">
        <v>0</v>
      </c>
      <c r="AV220" s="278">
        <v>12</v>
      </c>
      <c r="AW220" s="278">
        <v>12</v>
      </c>
      <c r="AY220" s="274" t="s">
        <v>834</v>
      </c>
      <c r="BA220" s="274">
        <v>1</v>
      </c>
      <c r="BB220" s="274">
        <v>0.01</v>
      </c>
      <c r="BC220" s="274">
        <v>67</v>
      </c>
    </row>
    <row r="221" spans="1:55">
      <c r="A221" s="274" t="s">
        <v>1812</v>
      </c>
      <c r="B221" s="274" t="s">
        <v>835</v>
      </c>
      <c r="C221" s="274" t="s">
        <v>738</v>
      </c>
      <c r="F221" s="274">
        <v>0.96</v>
      </c>
      <c r="G221" s="274">
        <v>0.5</v>
      </c>
      <c r="H221" s="274">
        <v>5</v>
      </c>
      <c r="I221" s="274">
        <v>0</v>
      </c>
      <c r="J221" s="274">
        <v>0.29399999999999998</v>
      </c>
      <c r="K221" s="274">
        <v>19.501999999999999</v>
      </c>
      <c r="M221" s="274" t="s">
        <v>30</v>
      </c>
      <c r="N221" s="274">
        <v>2030</v>
      </c>
      <c r="O221" s="274">
        <v>20</v>
      </c>
      <c r="P221" s="274">
        <v>1</v>
      </c>
      <c r="Q221" s="274">
        <v>2039</v>
      </c>
      <c r="U221" s="274">
        <v>1</v>
      </c>
      <c r="V221" s="274">
        <v>1</v>
      </c>
      <c r="X221" s="274">
        <v>1.0416666666666667</v>
      </c>
      <c r="AK221" s="274">
        <v>1</v>
      </c>
      <c r="AL221" s="274">
        <v>0.01</v>
      </c>
      <c r="AM221" s="277">
        <v>0.15</v>
      </c>
      <c r="AN221" s="274">
        <v>11.68</v>
      </c>
      <c r="AO221" s="274">
        <v>1</v>
      </c>
      <c r="AP221" s="278"/>
      <c r="AQ221" s="274">
        <v>0.58399999999999996</v>
      </c>
      <c r="AR221" s="274">
        <v>0.1</v>
      </c>
      <c r="AS221" s="274">
        <v>0</v>
      </c>
      <c r="AV221" s="278">
        <v>12</v>
      </c>
      <c r="AW221" s="278">
        <v>12</v>
      </c>
      <c r="AY221" s="274" t="s">
        <v>834</v>
      </c>
      <c r="BA221" s="274">
        <v>1</v>
      </c>
      <c r="BB221" s="274">
        <v>0.01</v>
      </c>
      <c r="BC221" s="274">
        <v>67</v>
      </c>
    </row>
    <row r="222" spans="1:55">
      <c r="A222" s="274" t="s">
        <v>1811</v>
      </c>
      <c r="B222" s="274" t="s">
        <v>835</v>
      </c>
      <c r="C222" s="274" t="s">
        <v>738</v>
      </c>
      <c r="D222" s="274" t="s">
        <v>30</v>
      </c>
      <c r="E222" s="274" t="s">
        <v>30</v>
      </c>
      <c r="F222" s="274">
        <v>0.96</v>
      </c>
      <c r="G222" s="274">
        <v>0.5</v>
      </c>
      <c r="H222" s="274">
        <v>5</v>
      </c>
      <c r="I222" s="274">
        <v>0</v>
      </c>
      <c r="J222" s="274">
        <v>0.29399999999999998</v>
      </c>
      <c r="K222" s="274">
        <v>10.731</v>
      </c>
      <c r="M222" s="274" t="s">
        <v>30</v>
      </c>
      <c r="N222" s="274">
        <v>2040</v>
      </c>
      <c r="O222" s="274">
        <v>20</v>
      </c>
      <c r="P222" s="274">
        <v>1</v>
      </c>
      <c r="Q222" s="274">
        <v>2049</v>
      </c>
      <c r="R222" s="274" t="s">
        <v>30</v>
      </c>
      <c r="S222" s="274" t="s">
        <v>30</v>
      </c>
      <c r="T222" s="274" t="s">
        <v>30</v>
      </c>
      <c r="U222" s="274">
        <v>1</v>
      </c>
      <c r="V222" s="274">
        <v>1</v>
      </c>
      <c r="W222" s="274" t="s">
        <v>30</v>
      </c>
      <c r="X222" s="274">
        <v>1.0416666666666667</v>
      </c>
      <c r="Z222" s="274" t="s">
        <v>30</v>
      </c>
      <c r="AA222" s="274" t="s">
        <v>30</v>
      </c>
      <c r="AB222" s="274" t="s">
        <v>30</v>
      </c>
      <c r="AC222" s="274" t="s">
        <v>30</v>
      </c>
      <c r="AD222" s="274" t="s">
        <v>30</v>
      </c>
      <c r="AE222" s="274" t="s">
        <v>30</v>
      </c>
      <c r="AF222" s="274" t="s">
        <v>30</v>
      </c>
      <c r="AG222" s="274" t="s">
        <v>30</v>
      </c>
      <c r="AH222" s="274" t="s">
        <v>30</v>
      </c>
      <c r="AI222" s="274" t="s">
        <v>30</v>
      </c>
      <c r="AJ222" s="274" t="s">
        <v>30</v>
      </c>
      <c r="AK222" s="274">
        <v>1</v>
      </c>
      <c r="AL222" s="274">
        <v>0.01</v>
      </c>
      <c r="AM222" s="277">
        <v>0.15</v>
      </c>
      <c r="AN222" s="274">
        <v>11.68</v>
      </c>
      <c r="AO222" s="274">
        <v>1</v>
      </c>
      <c r="AP222" s="278"/>
      <c r="AQ222" s="274">
        <v>0.58399999999999996</v>
      </c>
      <c r="AR222" s="274">
        <v>0.1</v>
      </c>
      <c r="AS222" s="274">
        <v>0</v>
      </c>
      <c r="AV222" s="278">
        <v>12</v>
      </c>
      <c r="AW222" s="278">
        <v>12</v>
      </c>
      <c r="AX222" s="274" t="s">
        <v>30</v>
      </c>
      <c r="AY222" s="274" t="s">
        <v>834</v>
      </c>
      <c r="BA222" s="274">
        <v>1</v>
      </c>
      <c r="BB222" s="274">
        <v>0.01</v>
      </c>
      <c r="BC222" s="274">
        <v>67</v>
      </c>
    </row>
    <row r="223" spans="1:55">
      <c r="A223" s="274" t="s">
        <v>1810</v>
      </c>
      <c r="B223" s="274" t="s">
        <v>835</v>
      </c>
      <c r="C223" s="274" t="s">
        <v>738</v>
      </c>
      <c r="F223" s="274">
        <v>0.97</v>
      </c>
      <c r="G223" s="274">
        <v>3</v>
      </c>
      <c r="H223" s="274">
        <v>10</v>
      </c>
      <c r="I223" s="274">
        <v>0</v>
      </c>
      <c r="J223" s="274" t="s">
        <v>30</v>
      </c>
      <c r="K223" s="274">
        <v>1.96</v>
      </c>
      <c r="L223" s="274">
        <v>1.0780000000000001</v>
      </c>
      <c r="M223" s="274" t="s">
        <v>30</v>
      </c>
      <c r="P223" s="274">
        <v>0</v>
      </c>
      <c r="Q223" s="274" t="s">
        <v>30</v>
      </c>
      <c r="U223" s="274">
        <v>1</v>
      </c>
      <c r="V223" s="274">
        <v>1</v>
      </c>
      <c r="X223" s="274">
        <v>1.0309278350515465</v>
      </c>
      <c r="AK223" s="274">
        <v>1</v>
      </c>
      <c r="AL223" s="274">
        <v>9</v>
      </c>
      <c r="AM223" s="277">
        <v>0.15</v>
      </c>
      <c r="AN223" s="274">
        <v>11.68</v>
      </c>
      <c r="AO223" s="274">
        <v>1</v>
      </c>
      <c r="AP223" s="278"/>
      <c r="AQ223" s="274">
        <v>0.58399999999999996</v>
      </c>
      <c r="AR223" s="274">
        <v>0.1</v>
      </c>
      <c r="AS223" s="274">
        <v>0</v>
      </c>
      <c r="AV223" s="278">
        <v>12</v>
      </c>
      <c r="AW223" s="278">
        <v>12</v>
      </c>
      <c r="AY223" s="274" t="s">
        <v>834</v>
      </c>
      <c r="BA223" s="274">
        <v>1</v>
      </c>
      <c r="BB223" s="274">
        <v>0.01</v>
      </c>
      <c r="BC223" s="274">
        <v>67</v>
      </c>
    </row>
    <row r="224" spans="1:55">
      <c r="A224" s="274" t="s">
        <v>1809</v>
      </c>
      <c r="B224" s="274" t="s">
        <v>835</v>
      </c>
      <c r="C224" s="274" t="s">
        <v>738</v>
      </c>
      <c r="F224" s="274">
        <v>0.97</v>
      </c>
      <c r="G224" s="274">
        <v>0.25</v>
      </c>
      <c r="H224" s="274">
        <v>3</v>
      </c>
      <c r="I224" s="274">
        <v>0</v>
      </c>
      <c r="J224" s="274">
        <v>0.2646</v>
      </c>
      <c r="K224" s="274">
        <v>17.738</v>
      </c>
      <c r="M224" s="274" t="s">
        <v>30</v>
      </c>
      <c r="N224" s="274">
        <v>2050</v>
      </c>
      <c r="O224" s="274">
        <v>20</v>
      </c>
      <c r="P224" s="274">
        <v>1</v>
      </c>
      <c r="Q224" s="274">
        <v>2050</v>
      </c>
      <c r="U224" s="274">
        <v>1</v>
      </c>
      <c r="V224" s="274">
        <v>1</v>
      </c>
      <c r="X224" s="274">
        <v>1.0309278350515465</v>
      </c>
      <c r="AK224" s="274">
        <v>1</v>
      </c>
      <c r="AL224" s="274">
        <v>0.01</v>
      </c>
      <c r="AM224" s="277">
        <v>0.15</v>
      </c>
      <c r="AN224" s="274">
        <v>11.68</v>
      </c>
      <c r="AO224" s="274">
        <v>1</v>
      </c>
      <c r="AP224" s="278"/>
      <c r="AQ224" s="274">
        <v>0.58399999999999996</v>
      </c>
      <c r="AR224" s="274">
        <v>0.1</v>
      </c>
      <c r="AS224" s="274">
        <v>0</v>
      </c>
      <c r="AV224" s="278">
        <v>12</v>
      </c>
      <c r="AW224" s="278">
        <v>12</v>
      </c>
      <c r="AY224" s="274" t="s">
        <v>834</v>
      </c>
      <c r="BA224" s="274">
        <v>1</v>
      </c>
      <c r="BB224" s="274">
        <v>0.01</v>
      </c>
      <c r="BC224" s="274">
        <v>67</v>
      </c>
    </row>
    <row r="225" spans="1:55">
      <c r="A225" s="274" t="s">
        <v>1808</v>
      </c>
      <c r="B225" s="274" t="s">
        <v>835</v>
      </c>
      <c r="C225" s="274" t="s">
        <v>738</v>
      </c>
      <c r="F225" s="274">
        <v>0.98</v>
      </c>
      <c r="G225" s="274">
        <v>3</v>
      </c>
      <c r="H225" s="274">
        <v>10</v>
      </c>
      <c r="I225" s="274">
        <v>0</v>
      </c>
      <c r="J225" s="274" t="s">
        <v>30</v>
      </c>
      <c r="K225" s="274">
        <v>1.96</v>
      </c>
      <c r="L225" s="274">
        <v>1.0780000000000001</v>
      </c>
      <c r="M225" s="274" t="s">
        <v>30</v>
      </c>
      <c r="P225" s="274">
        <v>0</v>
      </c>
      <c r="Q225" s="274" t="s">
        <v>30</v>
      </c>
      <c r="U225" s="274">
        <v>1</v>
      </c>
      <c r="V225" s="274">
        <v>1</v>
      </c>
      <c r="X225" s="274">
        <v>1.0204081632653061</v>
      </c>
      <c r="AK225" s="274">
        <v>1</v>
      </c>
      <c r="AL225" s="274">
        <v>5.22</v>
      </c>
      <c r="AM225" s="277">
        <v>0.15</v>
      </c>
      <c r="AN225" s="274">
        <v>11.68</v>
      </c>
      <c r="AO225" s="274">
        <v>1</v>
      </c>
      <c r="AP225" s="278"/>
      <c r="AQ225" s="274">
        <v>0.58399999999999996</v>
      </c>
      <c r="AR225" s="274">
        <v>0.1</v>
      </c>
      <c r="AS225" s="274">
        <v>0</v>
      </c>
      <c r="AV225" s="278">
        <v>12</v>
      </c>
      <c r="AW225" s="278">
        <v>12</v>
      </c>
      <c r="AY225" s="274" t="s">
        <v>834</v>
      </c>
      <c r="BA225" s="274">
        <v>1</v>
      </c>
      <c r="BB225" s="274">
        <v>0.01</v>
      </c>
      <c r="BC225" s="274">
        <v>67</v>
      </c>
    </row>
    <row r="226" spans="1:55">
      <c r="A226" s="274" t="s">
        <v>1807</v>
      </c>
      <c r="B226" s="274" t="s">
        <v>835</v>
      </c>
      <c r="C226" s="274" t="s">
        <v>738</v>
      </c>
      <c r="F226" s="274">
        <v>0.99</v>
      </c>
      <c r="G226" s="274">
        <v>3</v>
      </c>
      <c r="H226" s="274">
        <v>10</v>
      </c>
      <c r="I226" s="274">
        <v>0</v>
      </c>
      <c r="J226" s="274" t="s">
        <v>30</v>
      </c>
      <c r="K226" s="274">
        <v>1.96</v>
      </c>
      <c r="L226" s="274">
        <v>1.0780000000000001</v>
      </c>
      <c r="M226" s="274" t="s">
        <v>30</v>
      </c>
      <c r="P226" s="274">
        <v>0</v>
      </c>
      <c r="Q226" s="274" t="s">
        <v>30</v>
      </c>
      <c r="U226" s="274">
        <v>1</v>
      </c>
      <c r="V226" s="274">
        <v>1</v>
      </c>
      <c r="X226" s="274">
        <v>1.0101010101010102</v>
      </c>
      <c r="AK226" s="274">
        <v>1</v>
      </c>
      <c r="AL226" s="274">
        <v>24.6</v>
      </c>
      <c r="AM226" s="277">
        <v>0.15</v>
      </c>
      <c r="AN226" s="274">
        <v>11.68</v>
      </c>
      <c r="AO226" s="274">
        <v>1</v>
      </c>
      <c r="AP226" s="278"/>
      <c r="AQ226" s="274">
        <v>0.58399999999999996</v>
      </c>
      <c r="AR226" s="274">
        <v>0.1</v>
      </c>
      <c r="AS226" s="274">
        <v>0</v>
      </c>
      <c r="AV226" s="278">
        <v>12</v>
      </c>
      <c r="AW226" s="278">
        <v>12</v>
      </c>
      <c r="AY226" s="274" t="s">
        <v>834</v>
      </c>
      <c r="BA226" s="274">
        <v>1</v>
      </c>
      <c r="BB226" s="274">
        <v>0.01</v>
      </c>
      <c r="BC226" s="274">
        <v>67</v>
      </c>
    </row>
    <row r="227" spans="1:55">
      <c r="A227" s="274" t="s">
        <v>1806</v>
      </c>
      <c r="B227" s="274" t="s">
        <v>835</v>
      </c>
      <c r="C227" s="274" t="s">
        <v>738</v>
      </c>
      <c r="F227" s="274">
        <v>1.05</v>
      </c>
      <c r="G227" s="274">
        <v>3</v>
      </c>
      <c r="H227" s="274">
        <v>9</v>
      </c>
      <c r="I227" s="274">
        <v>0</v>
      </c>
      <c r="J227" s="274">
        <v>0.11470588235294119</v>
      </c>
      <c r="K227" s="274">
        <v>1.911</v>
      </c>
      <c r="L227" s="274">
        <v>1.0780000000000001</v>
      </c>
      <c r="M227" s="274" t="s">
        <v>30</v>
      </c>
      <c r="N227" s="274">
        <v>2020</v>
      </c>
      <c r="O227" s="274">
        <v>25</v>
      </c>
      <c r="P227" s="274">
        <v>1</v>
      </c>
      <c r="Q227" s="274">
        <v>2029</v>
      </c>
      <c r="U227" s="274">
        <v>1</v>
      </c>
      <c r="V227" s="274">
        <v>1</v>
      </c>
      <c r="X227" s="274">
        <v>0.95238095238095233</v>
      </c>
      <c r="AK227" s="274">
        <v>1</v>
      </c>
      <c r="AL227" s="274">
        <v>5</v>
      </c>
      <c r="AM227" s="277">
        <v>0.15</v>
      </c>
      <c r="AN227" s="274">
        <v>11.68</v>
      </c>
      <c r="AO227" s="274">
        <v>1</v>
      </c>
      <c r="AP227" s="278"/>
      <c r="AQ227" s="274">
        <v>0.58399999999999996</v>
      </c>
      <c r="AR227" s="274">
        <v>0.1</v>
      </c>
      <c r="AS227" s="274">
        <v>0</v>
      </c>
      <c r="AV227" s="278">
        <v>12</v>
      </c>
      <c r="AW227" s="278">
        <v>12</v>
      </c>
      <c r="AY227" s="274" t="s">
        <v>834</v>
      </c>
      <c r="BA227" s="274">
        <v>1</v>
      </c>
      <c r="BB227" s="274">
        <v>0.01</v>
      </c>
      <c r="BC227" s="274">
        <v>67</v>
      </c>
    </row>
    <row r="228" spans="1:55">
      <c r="A228" s="274" t="s">
        <v>1805</v>
      </c>
      <c r="B228" s="274" t="s">
        <v>835</v>
      </c>
      <c r="C228" s="274" t="s">
        <v>738</v>
      </c>
      <c r="F228" s="274">
        <v>1.06</v>
      </c>
      <c r="G228" s="274">
        <v>2</v>
      </c>
      <c r="H228" s="274">
        <v>7</v>
      </c>
      <c r="I228" s="274">
        <v>0</v>
      </c>
      <c r="J228" s="274">
        <v>9.5588235294117654E-2</v>
      </c>
      <c r="K228" s="274">
        <v>1.8620000000000001</v>
      </c>
      <c r="L228" s="274">
        <v>0.98</v>
      </c>
      <c r="M228" s="274" t="s">
        <v>30</v>
      </c>
      <c r="N228" s="274">
        <v>2030</v>
      </c>
      <c r="O228" s="274">
        <v>25</v>
      </c>
      <c r="P228" s="274">
        <v>1</v>
      </c>
      <c r="Q228" s="274">
        <v>2039</v>
      </c>
      <c r="U228" s="274">
        <v>1</v>
      </c>
      <c r="V228" s="274">
        <v>1</v>
      </c>
      <c r="X228" s="274">
        <v>0.94339622641509424</v>
      </c>
      <c r="AK228" s="274">
        <v>1</v>
      </c>
      <c r="AL228" s="274">
        <v>5</v>
      </c>
      <c r="AM228" s="277">
        <v>0.15</v>
      </c>
      <c r="AN228" s="274">
        <v>11.68</v>
      </c>
      <c r="AO228" s="274">
        <v>1</v>
      </c>
      <c r="AP228" s="278"/>
      <c r="AQ228" s="274">
        <v>0.58399999999999996</v>
      </c>
      <c r="AR228" s="274">
        <v>0.1</v>
      </c>
      <c r="AS228" s="274">
        <v>0</v>
      </c>
      <c r="AV228" s="278">
        <v>12</v>
      </c>
      <c r="AW228" s="278">
        <v>12</v>
      </c>
      <c r="AY228" s="274" t="s">
        <v>834</v>
      </c>
      <c r="BA228" s="274">
        <v>1</v>
      </c>
      <c r="BB228" s="274">
        <v>0.01</v>
      </c>
      <c r="BC228" s="274">
        <v>67</v>
      </c>
    </row>
    <row r="229" spans="1:55">
      <c r="A229" s="274" t="s">
        <v>1804</v>
      </c>
      <c r="B229" s="274" t="s">
        <v>835</v>
      </c>
      <c r="C229" s="274" t="s">
        <v>738</v>
      </c>
      <c r="D229" s="274" t="s">
        <v>30</v>
      </c>
      <c r="E229" s="274" t="s">
        <v>30</v>
      </c>
      <c r="F229" s="274">
        <v>1.06</v>
      </c>
      <c r="G229" s="274">
        <v>2</v>
      </c>
      <c r="H229" s="274">
        <v>6.5</v>
      </c>
      <c r="I229" s="274">
        <v>0</v>
      </c>
      <c r="J229" s="274">
        <v>9.5588235294117654E-2</v>
      </c>
      <c r="K229" s="274">
        <v>1.764</v>
      </c>
      <c r="L229" s="274">
        <v>1.0289999999999999</v>
      </c>
      <c r="M229" s="274" t="s">
        <v>30</v>
      </c>
      <c r="N229" s="274">
        <v>2040</v>
      </c>
      <c r="O229" s="274">
        <v>25</v>
      </c>
      <c r="P229" s="274">
        <v>1</v>
      </c>
      <c r="Q229" s="274">
        <v>2049</v>
      </c>
      <c r="R229" s="274" t="s">
        <v>30</v>
      </c>
      <c r="S229" s="274" t="s">
        <v>30</v>
      </c>
      <c r="T229" s="274" t="s">
        <v>30</v>
      </c>
      <c r="U229" s="274">
        <v>1</v>
      </c>
      <c r="V229" s="274">
        <v>1</v>
      </c>
      <c r="W229" s="274" t="s">
        <v>30</v>
      </c>
      <c r="X229" s="274">
        <v>0.94339622641509424</v>
      </c>
      <c r="Z229" s="274" t="s">
        <v>30</v>
      </c>
      <c r="AA229" s="274" t="s">
        <v>30</v>
      </c>
      <c r="AB229" s="274" t="s">
        <v>30</v>
      </c>
      <c r="AC229" s="274" t="s">
        <v>30</v>
      </c>
      <c r="AD229" s="274" t="s">
        <v>30</v>
      </c>
      <c r="AE229" s="274" t="s">
        <v>30</v>
      </c>
      <c r="AF229" s="274" t="s">
        <v>30</v>
      </c>
      <c r="AG229" s="274" t="s">
        <v>30</v>
      </c>
      <c r="AH229" s="274" t="s">
        <v>30</v>
      </c>
      <c r="AI229" s="274" t="s">
        <v>30</v>
      </c>
      <c r="AJ229" s="274" t="s">
        <v>30</v>
      </c>
      <c r="AK229" s="274">
        <v>1</v>
      </c>
      <c r="AL229" s="274">
        <v>5</v>
      </c>
      <c r="AM229" s="277">
        <v>0.15</v>
      </c>
      <c r="AN229" s="274">
        <v>11.68</v>
      </c>
      <c r="AO229" s="274">
        <v>1</v>
      </c>
      <c r="AP229" s="278"/>
      <c r="AQ229" s="274">
        <v>0.58399999999999996</v>
      </c>
      <c r="AR229" s="274">
        <v>0.1</v>
      </c>
      <c r="AS229" s="274">
        <v>0</v>
      </c>
      <c r="AV229" s="278">
        <v>12</v>
      </c>
      <c r="AW229" s="278">
        <v>12</v>
      </c>
      <c r="AX229" s="274" t="s">
        <v>30</v>
      </c>
      <c r="AY229" s="274" t="s">
        <v>834</v>
      </c>
      <c r="BA229" s="274">
        <v>1</v>
      </c>
      <c r="BB229" s="274">
        <v>0.01</v>
      </c>
      <c r="BC229" s="274">
        <v>67</v>
      </c>
    </row>
    <row r="230" spans="1:55">
      <c r="A230" s="274" t="s">
        <v>1803</v>
      </c>
      <c r="B230" s="274" t="s">
        <v>835</v>
      </c>
      <c r="C230" s="274" t="s">
        <v>738</v>
      </c>
      <c r="F230" s="274">
        <v>1.06</v>
      </c>
      <c r="G230" s="274">
        <v>2</v>
      </c>
      <c r="H230" s="274">
        <v>5</v>
      </c>
      <c r="I230" s="274">
        <v>0</v>
      </c>
      <c r="J230" s="274">
        <v>9.5588235294117654E-2</v>
      </c>
      <c r="K230" s="274">
        <v>1.6659999999999999</v>
      </c>
      <c r="L230" s="274">
        <v>1.0780000000000001</v>
      </c>
      <c r="M230" s="274" t="s">
        <v>30</v>
      </c>
      <c r="N230" s="274">
        <v>2050</v>
      </c>
      <c r="O230" s="274">
        <v>25</v>
      </c>
      <c r="P230" s="274">
        <v>1</v>
      </c>
      <c r="Q230" s="274">
        <v>2050</v>
      </c>
      <c r="U230" s="274">
        <v>1</v>
      </c>
      <c r="V230" s="274">
        <v>1</v>
      </c>
      <c r="X230" s="274">
        <v>0.94339622641509424</v>
      </c>
      <c r="AK230" s="274">
        <v>1</v>
      </c>
      <c r="AL230" s="274">
        <v>5</v>
      </c>
      <c r="AM230" s="277">
        <v>0.15</v>
      </c>
      <c r="AN230" s="274">
        <v>11.68</v>
      </c>
      <c r="AO230" s="274">
        <v>1</v>
      </c>
      <c r="AP230" s="278"/>
      <c r="AQ230" s="274">
        <v>0.58399999999999996</v>
      </c>
      <c r="AR230" s="274">
        <v>0.1</v>
      </c>
      <c r="AS230" s="274">
        <v>0</v>
      </c>
      <c r="AV230" s="278">
        <v>12</v>
      </c>
      <c r="AW230" s="278">
        <v>12</v>
      </c>
      <c r="AY230" s="274" t="s">
        <v>834</v>
      </c>
      <c r="BA230" s="274">
        <v>1</v>
      </c>
      <c r="BB230" s="274">
        <v>0.01</v>
      </c>
      <c r="BC230" s="274">
        <v>67</v>
      </c>
    </row>
    <row r="231" spans="1:55">
      <c r="A231" s="274" t="s">
        <v>1802</v>
      </c>
      <c r="B231" s="274" t="s">
        <v>835</v>
      </c>
      <c r="C231" s="274" t="s">
        <v>911</v>
      </c>
      <c r="F231" s="274">
        <v>0.9</v>
      </c>
      <c r="H231" s="274">
        <v>105</v>
      </c>
      <c r="I231" s="274">
        <v>0</v>
      </c>
      <c r="J231" s="274" t="s">
        <v>30</v>
      </c>
      <c r="K231" s="274">
        <v>9.5299999999999994</v>
      </c>
      <c r="L231" s="274">
        <v>0.73000000000000032</v>
      </c>
      <c r="M231" s="274" t="s">
        <v>30</v>
      </c>
      <c r="P231" s="274">
        <v>0</v>
      </c>
      <c r="Q231" s="274" t="s">
        <v>30</v>
      </c>
      <c r="X231" s="274" t="s">
        <v>30</v>
      </c>
      <c r="AK231" s="274">
        <v>1</v>
      </c>
      <c r="AL231" s="274">
        <v>3.3660000000000001</v>
      </c>
      <c r="AM231" s="277">
        <v>0.15</v>
      </c>
      <c r="AN231" s="274">
        <v>11.68</v>
      </c>
      <c r="AO231" s="274">
        <v>1</v>
      </c>
      <c r="AP231" s="277"/>
      <c r="AQ231" s="274">
        <v>0.58399999999999996</v>
      </c>
      <c r="AR231" s="274">
        <v>0.1</v>
      </c>
      <c r="AS231" s="274">
        <v>0</v>
      </c>
      <c r="AT231" s="276"/>
      <c r="AU231" s="276"/>
      <c r="AV231" s="278">
        <v>12</v>
      </c>
      <c r="AW231" s="278">
        <v>12</v>
      </c>
      <c r="AY231" s="274" t="s">
        <v>834</v>
      </c>
      <c r="BA231" s="274">
        <v>1</v>
      </c>
      <c r="BB231" s="274">
        <v>0.01</v>
      </c>
      <c r="BC231" s="274">
        <v>67</v>
      </c>
    </row>
    <row r="232" spans="1:55">
      <c r="A232" s="274" t="s">
        <v>1801</v>
      </c>
      <c r="B232" s="274" t="s">
        <v>835</v>
      </c>
      <c r="C232" s="274" t="s">
        <v>801</v>
      </c>
      <c r="F232" s="274">
        <v>0.9</v>
      </c>
      <c r="G232" s="274">
        <v>2</v>
      </c>
      <c r="H232" s="274">
        <v>50</v>
      </c>
      <c r="I232" s="274">
        <v>0</v>
      </c>
      <c r="J232" s="274">
        <v>3</v>
      </c>
      <c r="K232" s="274">
        <v>3</v>
      </c>
      <c r="L232" s="274">
        <v>1.0036640556071901</v>
      </c>
      <c r="M232" s="274" t="s">
        <v>30</v>
      </c>
      <c r="P232" s="274">
        <v>0</v>
      </c>
      <c r="Q232" s="274" t="s">
        <v>30</v>
      </c>
      <c r="X232" s="274" t="s">
        <v>30</v>
      </c>
      <c r="AK232" s="274">
        <v>1</v>
      </c>
      <c r="AL232" s="274">
        <v>2.5289999999999999</v>
      </c>
      <c r="AM232" s="277">
        <v>0.4</v>
      </c>
      <c r="AN232" s="274">
        <v>14.600000000000001</v>
      </c>
      <c r="AO232" s="274">
        <v>1</v>
      </c>
      <c r="AP232" s="277"/>
      <c r="AQ232" s="274">
        <v>0.73000000000000009</v>
      </c>
      <c r="AR232" s="274">
        <v>0.3</v>
      </c>
      <c r="AS232" s="274">
        <v>0</v>
      </c>
      <c r="AT232" s="276"/>
      <c r="AU232" s="276"/>
      <c r="AV232" s="278">
        <v>6</v>
      </c>
      <c r="AW232" s="278">
        <v>6</v>
      </c>
      <c r="AY232" s="274" t="s">
        <v>834</v>
      </c>
      <c r="BA232" s="274">
        <v>1</v>
      </c>
      <c r="BB232" s="274">
        <v>0.03</v>
      </c>
      <c r="BC232" s="274">
        <v>504</v>
      </c>
    </row>
    <row r="233" spans="1:55">
      <c r="A233" s="274" t="s">
        <v>1800</v>
      </c>
      <c r="B233" s="274" t="s">
        <v>835</v>
      </c>
      <c r="C233" s="274" t="s">
        <v>892</v>
      </c>
      <c r="F233" s="274">
        <v>0.33500000000000002</v>
      </c>
      <c r="H233" s="274">
        <v>105</v>
      </c>
      <c r="I233" s="274">
        <v>0</v>
      </c>
      <c r="J233" s="274" t="s">
        <v>30</v>
      </c>
      <c r="K233" s="274">
        <v>10</v>
      </c>
      <c r="L233" s="274">
        <v>0.76</v>
      </c>
      <c r="M233" s="274" t="s">
        <v>30</v>
      </c>
      <c r="O233" s="274">
        <v>20</v>
      </c>
      <c r="Q233" s="274" t="s">
        <v>30</v>
      </c>
      <c r="X233" s="274" t="s">
        <v>30</v>
      </c>
      <c r="AK233" s="274">
        <v>1</v>
      </c>
      <c r="AL233" s="274">
        <v>50</v>
      </c>
      <c r="AM233" s="277">
        <v>0.15</v>
      </c>
      <c r="AN233" s="274">
        <v>11.68</v>
      </c>
      <c r="AO233" s="274">
        <v>1</v>
      </c>
      <c r="AP233" s="277"/>
      <c r="AQ233" s="274">
        <v>0.58399999999999996</v>
      </c>
      <c r="AR233" s="274">
        <v>0.1</v>
      </c>
      <c r="AS233" s="274">
        <v>0</v>
      </c>
      <c r="AT233" s="276"/>
      <c r="AU233" s="276"/>
      <c r="AV233" s="278">
        <v>12</v>
      </c>
      <c r="AW233" s="278">
        <v>12</v>
      </c>
      <c r="AY233" s="274" t="s">
        <v>834</v>
      </c>
      <c r="BA233" s="274">
        <v>1</v>
      </c>
      <c r="BB233" s="274">
        <v>0.01</v>
      </c>
      <c r="BC233" s="274">
        <v>67</v>
      </c>
    </row>
    <row r="234" spans="1:55">
      <c r="A234" s="274" t="s">
        <v>1799</v>
      </c>
      <c r="B234" s="274" t="s">
        <v>835</v>
      </c>
      <c r="C234" s="274" t="s">
        <v>917</v>
      </c>
      <c r="F234" s="274">
        <v>1</v>
      </c>
      <c r="G234" s="274">
        <v>16</v>
      </c>
      <c r="H234" s="274">
        <v>90</v>
      </c>
      <c r="I234" s="274">
        <v>0.95499999999999996</v>
      </c>
      <c r="J234" s="274" t="s">
        <v>30</v>
      </c>
      <c r="K234" s="274">
        <v>40.919037867535494</v>
      </c>
      <c r="L234" s="274">
        <v>1.0229759466883921</v>
      </c>
      <c r="M234" s="274" t="s">
        <v>30</v>
      </c>
      <c r="P234" s="274">
        <v>0</v>
      </c>
      <c r="Q234" s="274" t="s">
        <v>30</v>
      </c>
      <c r="X234" s="274" t="s">
        <v>30</v>
      </c>
      <c r="AK234" s="274">
        <v>1</v>
      </c>
      <c r="AL234" s="274">
        <v>1.13625</v>
      </c>
      <c r="AM234" s="277">
        <v>0.5</v>
      </c>
      <c r="AN234" s="274">
        <v>14.600000000000001</v>
      </c>
      <c r="AO234" s="274">
        <v>1</v>
      </c>
      <c r="AP234" s="277"/>
      <c r="AQ234" s="274">
        <v>0.73000000000000009</v>
      </c>
      <c r="AR234" s="274">
        <v>0.3</v>
      </c>
      <c r="AS234" s="274">
        <v>0</v>
      </c>
      <c r="AT234" s="276"/>
      <c r="AU234" s="276"/>
      <c r="AV234" s="278">
        <v>6</v>
      </c>
      <c r="AW234" s="278">
        <v>6</v>
      </c>
      <c r="AY234" s="274" t="s">
        <v>834</v>
      </c>
      <c r="BA234" s="274">
        <v>1</v>
      </c>
      <c r="BB234" s="274">
        <v>0.04</v>
      </c>
      <c r="BC234" s="274">
        <v>672</v>
      </c>
    </row>
    <row r="235" spans="1:55">
      <c r="A235" s="274" t="s">
        <v>1798</v>
      </c>
      <c r="B235" s="274" t="s">
        <v>835</v>
      </c>
      <c r="C235" s="274" t="s">
        <v>917</v>
      </c>
      <c r="F235" s="274">
        <v>1.02</v>
      </c>
      <c r="G235" s="274">
        <v>16</v>
      </c>
      <c r="H235" s="274">
        <v>90</v>
      </c>
      <c r="I235" s="274">
        <v>0.95499999999999996</v>
      </c>
      <c r="J235" s="274" t="s">
        <v>30</v>
      </c>
      <c r="K235" s="274">
        <v>40.919037867535494</v>
      </c>
      <c r="L235" s="274">
        <v>1.0229759466883921</v>
      </c>
      <c r="M235" s="274" t="s">
        <v>30</v>
      </c>
      <c r="P235" s="274">
        <v>0</v>
      </c>
      <c r="Q235" s="274" t="s">
        <v>30</v>
      </c>
      <c r="X235" s="274" t="s">
        <v>30</v>
      </c>
      <c r="AK235" s="274">
        <v>1</v>
      </c>
      <c r="AL235" s="274">
        <v>2.42</v>
      </c>
      <c r="AM235" s="277">
        <v>0.5</v>
      </c>
      <c r="AN235" s="274">
        <v>14.600000000000001</v>
      </c>
      <c r="AO235" s="274">
        <v>1</v>
      </c>
      <c r="AP235" s="278"/>
      <c r="AQ235" s="274">
        <v>0.73000000000000009</v>
      </c>
      <c r="AR235" s="274">
        <v>0.3</v>
      </c>
      <c r="AS235" s="274">
        <v>0</v>
      </c>
      <c r="AV235" s="278">
        <v>6</v>
      </c>
      <c r="AW235" s="278">
        <v>6</v>
      </c>
      <c r="AY235" s="274" t="s">
        <v>834</v>
      </c>
      <c r="BA235" s="274">
        <v>1</v>
      </c>
      <c r="BB235" s="274">
        <v>0.04</v>
      </c>
      <c r="BC235" s="274">
        <v>672</v>
      </c>
    </row>
    <row r="236" spans="1:55">
      <c r="A236" s="274" t="s">
        <v>1797</v>
      </c>
      <c r="B236" s="274" t="s">
        <v>835</v>
      </c>
      <c r="C236" s="274" t="s">
        <v>917</v>
      </c>
      <c r="F236" s="274">
        <v>1.02</v>
      </c>
      <c r="G236" s="274">
        <v>11</v>
      </c>
      <c r="H236" s="274">
        <v>70</v>
      </c>
      <c r="I236" s="274">
        <v>0.96250000000000002</v>
      </c>
      <c r="J236" s="274">
        <v>0.87219999999999998</v>
      </c>
      <c r="K236" s="274">
        <v>50.274000000000001</v>
      </c>
      <c r="L236" s="274">
        <v>0.58799999999999997</v>
      </c>
      <c r="M236" s="274" t="s">
        <v>30</v>
      </c>
      <c r="N236" s="274">
        <v>2020</v>
      </c>
      <c r="O236" s="274">
        <v>25</v>
      </c>
      <c r="P236" s="274">
        <v>1</v>
      </c>
      <c r="Q236" s="274">
        <v>2029</v>
      </c>
      <c r="X236" s="274" t="s">
        <v>30</v>
      </c>
      <c r="AK236" s="274">
        <v>1</v>
      </c>
      <c r="AL236" s="274">
        <v>6.1</v>
      </c>
      <c r="AM236" s="277">
        <v>0.5</v>
      </c>
      <c r="AN236" s="274">
        <v>14.600000000000001</v>
      </c>
      <c r="AO236" s="274">
        <v>1</v>
      </c>
      <c r="AP236" s="278"/>
      <c r="AQ236" s="274">
        <v>0.73000000000000009</v>
      </c>
      <c r="AR236" s="274">
        <v>0.3</v>
      </c>
      <c r="AS236" s="274">
        <v>0</v>
      </c>
      <c r="AV236" s="278">
        <v>6</v>
      </c>
      <c r="AW236" s="278">
        <v>6</v>
      </c>
      <c r="AY236" s="274" t="s">
        <v>834</v>
      </c>
      <c r="BA236" s="274">
        <v>1</v>
      </c>
      <c r="BB236" s="274">
        <v>0.04</v>
      </c>
      <c r="BC236" s="274">
        <v>672</v>
      </c>
    </row>
    <row r="237" spans="1:55">
      <c r="A237" s="274" t="s">
        <v>1796</v>
      </c>
      <c r="B237" s="274" t="s">
        <v>835</v>
      </c>
      <c r="C237" s="274" t="s">
        <v>917</v>
      </c>
      <c r="F237" s="274">
        <v>1.02</v>
      </c>
      <c r="G237" s="274">
        <v>8</v>
      </c>
      <c r="H237" s="274">
        <v>50</v>
      </c>
      <c r="I237" s="274">
        <v>0.99</v>
      </c>
      <c r="J237" s="274">
        <v>0.82319999999999993</v>
      </c>
      <c r="K237" s="274">
        <v>47.432000000000002</v>
      </c>
      <c r="L237" s="274">
        <v>0.58799999999999997</v>
      </c>
      <c r="M237" s="274" t="s">
        <v>30</v>
      </c>
      <c r="N237" s="274">
        <v>2030</v>
      </c>
      <c r="O237" s="274">
        <v>25</v>
      </c>
      <c r="P237" s="274">
        <v>1</v>
      </c>
      <c r="Q237" s="274">
        <v>2039</v>
      </c>
      <c r="X237" s="274" t="s">
        <v>30</v>
      </c>
      <c r="AK237" s="274">
        <v>1</v>
      </c>
      <c r="AL237" s="274">
        <v>6.1</v>
      </c>
      <c r="AM237" s="277">
        <v>0.5</v>
      </c>
      <c r="AN237" s="274">
        <v>14.600000000000001</v>
      </c>
      <c r="AO237" s="274">
        <v>1</v>
      </c>
      <c r="AP237" s="278"/>
      <c r="AQ237" s="274">
        <v>0.73000000000000009</v>
      </c>
      <c r="AR237" s="274">
        <v>0.3</v>
      </c>
      <c r="AS237" s="274">
        <v>0</v>
      </c>
      <c r="AV237" s="278">
        <v>6</v>
      </c>
      <c r="AW237" s="278">
        <v>6</v>
      </c>
      <c r="AY237" s="274" t="s">
        <v>834</v>
      </c>
      <c r="BA237" s="274">
        <v>1</v>
      </c>
      <c r="BB237" s="274">
        <v>0.04</v>
      </c>
      <c r="BC237" s="274">
        <v>672</v>
      </c>
    </row>
    <row r="238" spans="1:55">
      <c r="A238" s="274" t="s">
        <v>1795</v>
      </c>
      <c r="B238" s="274" t="s">
        <v>835</v>
      </c>
      <c r="C238" s="274" t="s">
        <v>917</v>
      </c>
      <c r="D238" s="274" t="s">
        <v>30</v>
      </c>
      <c r="E238" s="274" t="s">
        <v>30</v>
      </c>
      <c r="F238" s="274">
        <v>1.02</v>
      </c>
      <c r="G238" s="274">
        <v>6</v>
      </c>
      <c r="H238" s="274">
        <v>45</v>
      </c>
      <c r="I238" s="274">
        <v>0.99375000000000002</v>
      </c>
      <c r="J238" s="274">
        <v>0.78400000000000003</v>
      </c>
      <c r="K238" s="274">
        <v>44.933</v>
      </c>
      <c r="L238" s="274">
        <v>0.58799999999999997</v>
      </c>
      <c r="M238" s="274" t="s">
        <v>30</v>
      </c>
      <c r="N238" s="274">
        <v>2040</v>
      </c>
      <c r="O238" s="274">
        <v>25</v>
      </c>
      <c r="P238" s="274">
        <v>1</v>
      </c>
      <c r="Q238" s="274">
        <v>2049</v>
      </c>
      <c r="R238" s="274" t="s">
        <v>30</v>
      </c>
      <c r="S238" s="274" t="s">
        <v>30</v>
      </c>
      <c r="T238" s="274" t="s">
        <v>30</v>
      </c>
      <c r="U238" s="274" t="s">
        <v>30</v>
      </c>
      <c r="V238" s="274" t="s">
        <v>30</v>
      </c>
      <c r="W238" s="274" t="s">
        <v>30</v>
      </c>
      <c r="X238" s="274" t="s">
        <v>30</v>
      </c>
      <c r="Z238" s="274" t="s">
        <v>30</v>
      </c>
      <c r="AA238" s="274" t="s">
        <v>30</v>
      </c>
      <c r="AB238" s="274" t="s">
        <v>30</v>
      </c>
      <c r="AC238" s="274" t="s">
        <v>30</v>
      </c>
      <c r="AD238" s="274" t="s">
        <v>30</v>
      </c>
      <c r="AE238" s="274" t="s">
        <v>30</v>
      </c>
      <c r="AF238" s="274" t="s">
        <v>30</v>
      </c>
      <c r="AG238" s="274" t="s">
        <v>30</v>
      </c>
      <c r="AH238" s="274" t="s">
        <v>30</v>
      </c>
      <c r="AI238" s="274" t="s">
        <v>30</v>
      </c>
      <c r="AJ238" s="274" t="s">
        <v>30</v>
      </c>
      <c r="AK238" s="274">
        <v>1</v>
      </c>
      <c r="AL238" s="274">
        <v>6.1</v>
      </c>
      <c r="AM238" s="277">
        <v>0.5</v>
      </c>
      <c r="AN238" s="274">
        <v>14.600000000000001</v>
      </c>
      <c r="AO238" s="274">
        <v>1</v>
      </c>
      <c r="AP238" s="278"/>
      <c r="AQ238" s="274">
        <v>0.73000000000000009</v>
      </c>
      <c r="AR238" s="274">
        <v>0.3</v>
      </c>
      <c r="AS238" s="274">
        <v>0</v>
      </c>
      <c r="AV238" s="278">
        <v>6</v>
      </c>
      <c r="AW238" s="278">
        <v>6</v>
      </c>
      <c r="AX238" s="274" t="s">
        <v>30</v>
      </c>
      <c r="AY238" s="274" t="s">
        <v>834</v>
      </c>
      <c r="BA238" s="274">
        <v>1</v>
      </c>
      <c r="BB238" s="274">
        <v>0.04</v>
      </c>
      <c r="BC238" s="274">
        <v>672</v>
      </c>
    </row>
    <row r="239" spans="1:55">
      <c r="A239" s="274" t="s">
        <v>1794</v>
      </c>
      <c r="B239" s="274" t="s">
        <v>835</v>
      </c>
      <c r="C239" s="274" t="s">
        <v>917</v>
      </c>
      <c r="F239" s="274">
        <v>1.02</v>
      </c>
      <c r="G239" s="274">
        <v>4</v>
      </c>
      <c r="H239" s="274">
        <v>40</v>
      </c>
      <c r="I239" s="274">
        <v>0.99750000000000005</v>
      </c>
      <c r="J239" s="274">
        <v>0.74480000000000002</v>
      </c>
      <c r="K239" s="274">
        <v>42.433999999999997</v>
      </c>
      <c r="L239" s="274">
        <v>0.58799999999999997</v>
      </c>
      <c r="M239" s="274" t="s">
        <v>30</v>
      </c>
      <c r="N239" s="274">
        <v>2050</v>
      </c>
      <c r="O239" s="274">
        <v>25</v>
      </c>
      <c r="P239" s="274">
        <v>1</v>
      </c>
      <c r="Q239" s="274">
        <v>2050</v>
      </c>
      <c r="X239" s="274" t="s">
        <v>30</v>
      </c>
      <c r="AK239" s="274">
        <v>1</v>
      </c>
      <c r="AL239" s="274">
        <v>6.1</v>
      </c>
      <c r="AM239" s="277">
        <v>0.5</v>
      </c>
      <c r="AN239" s="274">
        <v>14.600000000000001</v>
      </c>
      <c r="AO239" s="274">
        <v>1</v>
      </c>
      <c r="AP239" s="278"/>
      <c r="AQ239" s="274">
        <v>0.73000000000000009</v>
      </c>
      <c r="AR239" s="274">
        <v>0.3</v>
      </c>
      <c r="AS239" s="274">
        <v>0</v>
      </c>
      <c r="AV239" s="278">
        <v>6</v>
      </c>
      <c r="AW239" s="278">
        <v>6</v>
      </c>
      <c r="AY239" s="274" t="s">
        <v>834</v>
      </c>
      <c r="BA239" s="274">
        <v>1</v>
      </c>
      <c r="BB239" s="274">
        <v>0.04</v>
      </c>
      <c r="BC239" s="274">
        <v>672</v>
      </c>
    </row>
    <row r="240" spans="1:55">
      <c r="A240" s="274" t="s">
        <v>1793</v>
      </c>
      <c r="B240" s="274" t="s">
        <v>835</v>
      </c>
      <c r="C240" s="274" t="s">
        <v>1110</v>
      </c>
      <c r="E240" s="274">
        <v>0</v>
      </c>
      <c r="F240" s="274">
        <v>1</v>
      </c>
      <c r="I240" s="274">
        <v>0</v>
      </c>
      <c r="J240" s="274" t="s">
        <v>30</v>
      </c>
      <c r="K240" s="274">
        <v>5.2984400000000003</v>
      </c>
      <c r="L240" s="274">
        <v>1.2647989669363009</v>
      </c>
      <c r="M240" s="274" t="s">
        <v>30</v>
      </c>
      <c r="Q240" s="274" t="s">
        <v>30</v>
      </c>
      <c r="X240" s="274" t="s">
        <v>30</v>
      </c>
      <c r="AK240" s="274">
        <v>1</v>
      </c>
      <c r="AL240" s="274">
        <v>10</v>
      </c>
      <c r="AM240" s="277">
        <v>0.4</v>
      </c>
      <c r="AN240" s="274">
        <v>14.600000000000001</v>
      </c>
      <c r="AO240" s="274">
        <v>1</v>
      </c>
      <c r="AP240" s="278"/>
      <c r="AQ240" s="274">
        <v>0.73000000000000009</v>
      </c>
      <c r="AR240" s="274">
        <v>0.3</v>
      </c>
      <c r="AS240" s="274">
        <v>0</v>
      </c>
      <c r="AV240" s="278">
        <v>6</v>
      </c>
      <c r="AW240" s="278">
        <v>6</v>
      </c>
      <c r="AY240" s="274" t="s">
        <v>834</v>
      </c>
      <c r="BA240" s="274">
        <v>1</v>
      </c>
      <c r="BB240" s="274">
        <v>0.03</v>
      </c>
      <c r="BC240" s="274">
        <v>504</v>
      </c>
    </row>
    <row r="241" spans="1:55">
      <c r="A241" s="274" t="s">
        <v>1792</v>
      </c>
      <c r="B241" s="274" t="s">
        <v>835</v>
      </c>
      <c r="C241" s="274" t="s">
        <v>1110</v>
      </c>
      <c r="F241" s="274">
        <v>1.0799999999999994</v>
      </c>
      <c r="G241" s="274">
        <v>2</v>
      </c>
      <c r="H241" s="274">
        <v>81</v>
      </c>
      <c r="I241" s="274">
        <v>0</v>
      </c>
      <c r="J241" s="274">
        <v>0.52330300000000018</v>
      </c>
      <c r="K241" s="274">
        <v>5.2984400000000003</v>
      </c>
      <c r="L241" s="274">
        <v>1.2647989669363009</v>
      </c>
      <c r="M241" s="274" t="s">
        <v>30</v>
      </c>
      <c r="O241" s="274">
        <v>20</v>
      </c>
      <c r="P241" s="274">
        <v>0</v>
      </c>
      <c r="Q241" s="274" t="s">
        <v>30</v>
      </c>
      <c r="X241" s="274" t="s">
        <v>30</v>
      </c>
      <c r="AK241" s="274">
        <v>1</v>
      </c>
      <c r="AL241" s="274">
        <v>25</v>
      </c>
      <c r="AM241" s="277">
        <v>0.4</v>
      </c>
      <c r="AN241" s="274">
        <v>14.600000000000001</v>
      </c>
      <c r="AO241" s="274">
        <v>1</v>
      </c>
      <c r="AP241" s="278"/>
      <c r="AQ241" s="274">
        <v>0.73000000000000009</v>
      </c>
      <c r="AR241" s="274">
        <v>0.3</v>
      </c>
      <c r="AS241" s="274">
        <v>0</v>
      </c>
      <c r="AV241" s="278">
        <v>6</v>
      </c>
      <c r="AW241" s="278">
        <v>6</v>
      </c>
      <c r="AY241" s="274" t="s">
        <v>834</v>
      </c>
      <c r="BA241" s="274">
        <v>1</v>
      </c>
      <c r="BB241" s="274">
        <v>0.03</v>
      </c>
      <c r="BC241" s="274">
        <v>504</v>
      </c>
    </row>
    <row r="242" spans="1:55">
      <c r="A242" s="274" t="s">
        <v>1791</v>
      </c>
      <c r="B242" s="274" t="s">
        <v>835</v>
      </c>
      <c r="C242" s="274" t="s">
        <v>1110</v>
      </c>
      <c r="F242" s="274">
        <v>0.65</v>
      </c>
      <c r="G242" s="274">
        <v>320</v>
      </c>
      <c r="H242" s="274">
        <v>90</v>
      </c>
      <c r="I242" s="274">
        <v>0.25</v>
      </c>
      <c r="J242" s="274" t="s">
        <v>30</v>
      </c>
      <c r="K242" s="274">
        <v>24.5</v>
      </c>
      <c r="L242" s="274">
        <v>0</v>
      </c>
      <c r="P242" s="274">
        <v>0</v>
      </c>
      <c r="X242" s="274" t="s">
        <v>30</v>
      </c>
      <c r="AK242" s="274">
        <v>1</v>
      </c>
      <c r="AL242" s="274">
        <v>6.0000000000000001E-3</v>
      </c>
      <c r="AM242" s="277">
        <v>0.4</v>
      </c>
      <c r="AN242" s="274">
        <v>14.600000000000001</v>
      </c>
      <c r="AO242" s="274">
        <v>1</v>
      </c>
      <c r="AP242" s="278"/>
      <c r="AQ242" s="274">
        <v>0.73000000000000009</v>
      </c>
      <c r="AR242" s="274">
        <v>0.3</v>
      </c>
      <c r="AS242" s="274">
        <v>0</v>
      </c>
      <c r="AV242" s="278">
        <v>6</v>
      </c>
      <c r="AW242" s="278">
        <v>6</v>
      </c>
      <c r="AY242" s="274" t="s">
        <v>834</v>
      </c>
      <c r="BA242" s="274">
        <v>1</v>
      </c>
      <c r="BB242" s="274">
        <v>0.03</v>
      </c>
      <c r="BC242" s="274">
        <v>504</v>
      </c>
    </row>
    <row r="243" spans="1:55">
      <c r="A243" s="274" t="s">
        <v>1790</v>
      </c>
      <c r="B243" s="274" t="s">
        <v>835</v>
      </c>
      <c r="C243" s="274" t="s">
        <v>1110</v>
      </c>
      <c r="F243" s="274">
        <v>0.67100000000000015</v>
      </c>
      <c r="H243" s="274">
        <v>110</v>
      </c>
      <c r="I243" s="274">
        <v>0</v>
      </c>
      <c r="J243" s="274" t="s">
        <v>30</v>
      </c>
      <c r="K243" s="274">
        <v>14</v>
      </c>
      <c r="L243" s="274">
        <v>1.07</v>
      </c>
      <c r="M243" s="274" t="s">
        <v>30</v>
      </c>
      <c r="O243" s="274">
        <v>20</v>
      </c>
      <c r="Q243" s="274" t="s">
        <v>30</v>
      </c>
      <c r="X243" s="274" t="s">
        <v>30</v>
      </c>
      <c r="AK243" s="274">
        <v>1</v>
      </c>
      <c r="AL243" s="274">
        <v>50</v>
      </c>
      <c r="AM243" s="277">
        <v>0.4</v>
      </c>
      <c r="AN243" s="274">
        <v>14.600000000000001</v>
      </c>
      <c r="AO243" s="274">
        <v>1</v>
      </c>
      <c r="AP243" s="278"/>
      <c r="AQ243" s="274">
        <v>0.73000000000000009</v>
      </c>
      <c r="AR243" s="274">
        <v>0.3</v>
      </c>
      <c r="AS243" s="274">
        <v>0</v>
      </c>
      <c r="AV243" s="278">
        <v>6</v>
      </c>
      <c r="AW243" s="278">
        <v>6</v>
      </c>
      <c r="AY243" s="274" t="s">
        <v>834</v>
      </c>
      <c r="BA243" s="274">
        <v>1</v>
      </c>
      <c r="BB243" s="274">
        <v>0.03</v>
      </c>
      <c r="BC243" s="274">
        <v>504</v>
      </c>
    </row>
    <row r="244" spans="1:55">
      <c r="A244" s="274" t="s">
        <v>1789</v>
      </c>
      <c r="B244" s="274" t="s">
        <v>835</v>
      </c>
      <c r="C244" s="274" t="s">
        <v>752</v>
      </c>
      <c r="F244" s="274">
        <v>1</v>
      </c>
      <c r="G244" s="274">
        <v>16</v>
      </c>
      <c r="H244" s="274">
        <v>90</v>
      </c>
      <c r="I244" s="274">
        <v>0.97499999999999998</v>
      </c>
      <c r="J244" s="274" t="s">
        <v>30</v>
      </c>
      <c r="K244" s="274">
        <v>39.093786250758392</v>
      </c>
      <c r="L244" s="274">
        <v>1.2647989669363009</v>
      </c>
      <c r="M244" s="274" t="s">
        <v>30</v>
      </c>
      <c r="P244" s="274">
        <v>0</v>
      </c>
      <c r="Q244" s="274" t="s">
        <v>30</v>
      </c>
      <c r="X244" s="274" t="s">
        <v>30</v>
      </c>
      <c r="AK244" s="274">
        <v>1</v>
      </c>
      <c r="AL244" s="274">
        <v>2.1</v>
      </c>
      <c r="AM244" s="277">
        <v>0.2</v>
      </c>
      <c r="AN244" s="274">
        <v>14.600000000000001</v>
      </c>
      <c r="AO244" s="274">
        <v>1</v>
      </c>
      <c r="AP244" s="278"/>
      <c r="AQ244" s="274">
        <v>0.73000000000000009</v>
      </c>
      <c r="AR244" s="274">
        <v>0.3</v>
      </c>
      <c r="AS244" s="274">
        <v>0</v>
      </c>
      <c r="AV244" s="278">
        <v>6</v>
      </c>
      <c r="AW244" s="278">
        <v>6</v>
      </c>
      <c r="AY244" s="274" t="s">
        <v>834</v>
      </c>
      <c r="BA244" s="274">
        <v>1</v>
      </c>
      <c r="BB244" s="274">
        <v>0.03</v>
      </c>
      <c r="BC244" s="274">
        <v>336</v>
      </c>
    </row>
    <row r="245" spans="1:55">
      <c r="A245" s="274" t="s">
        <v>1788</v>
      </c>
      <c r="B245" s="274" t="s">
        <v>835</v>
      </c>
      <c r="C245" s="274" t="s">
        <v>752</v>
      </c>
      <c r="F245" s="274">
        <v>1.05</v>
      </c>
      <c r="G245" s="274">
        <v>16</v>
      </c>
      <c r="H245" s="274">
        <v>90</v>
      </c>
      <c r="I245" s="274">
        <v>0.97499999999999998</v>
      </c>
      <c r="J245" s="274" t="s">
        <v>30</v>
      </c>
      <c r="K245" s="274">
        <v>39.093786250758392</v>
      </c>
      <c r="L245" s="274">
        <v>1.2647989669363009</v>
      </c>
      <c r="M245" s="274" t="s">
        <v>30</v>
      </c>
      <c r="P245" s="274">
        <v>0</v>
      </c>
      <c r="Q245" s="274" t="s">
        <v>30</v>
      </c>
      <c r="X245" s="274" t="s">
        <v>30</v>
      </c>
      <c r="AK245" s="274">
        <v>1</v>
      </c>
      <c r="AL245" s="274">
        <v>7</v>
      </c>
      <c r="AM245" s="277">
        <v>0.2</v>
      </c>
      <c r="AN245" s="274">
        <v>14.600000000000001</v>
      </c>
      <c r="AO245" s="274">
        <v>1</v>
      </c>
      <c r="AP245" s="278"/>
      <c r="AQ245" s="274">
        <v>0.73000000000000009</v>
      </c>
      <c r="AR245" s="274">
        <v>0.3</v>
      </c>
      <c r="AS245" s="274">
        <v>0</v>
      </c>
      <c r="AV245" s="278">
        <v>6</v>
      </c>
      <c r="AW245" s="278">
        <v>6</v>
      </c>
      <c r="AY245" s="274" t="s">
        <v>834</v>
      </c>
      <c r="BA245" s="274">
        <v>1</v>
      </c>
      <c r="BB245" s="274">
        <v>0.03</v>
      </c>
      <c r="BC245" s="274">
        <v>336</v>
      </c>
    </row>
    <row r="246" spans="1:55">
      <c r="A246" s="274" t="s">
        <v>1787</v>
      </c>
      <c r="B246" s="274" t="s">
        <v>835</v>
      </c>
      <c r="C246" s="274" t="s">
        <v>752</v>
      </c>
      <c r="F246" s="274">
        <v>1.06</v>
      </c>
      <c r="G246" s="274">
        <v>16</v>
      </c>
      <c r="H246" s="274">
        <v>90</v>
      </c>
      <c r="I246" s="274">
        <v>0.97499999999999998</v>
      </c>
      <c r="J246" s="274" t="s">
        <v>30</v>
      </c>
      <c r="K246" s="274">
        <v>39.093786250758392</v>
      </c>
      <c r="L246" s="274">
        <v>1.2647989669363009</v>
      </c>
      <c r="M246" s="274" t="s">
        <v>30</v>
      </c>
      <c r="P246" s="274">
        <v>0</v>
      </c>
      <c r="Q246" s="274" t="s">
        <v>30</v>
      </c>
      <c r="X246" s="274" t="s">
        <v>30</v>
      </c>
      <c r="AK246" s="274">
        <v>1</v>
      </c>
      <c r="AL246" s="274">
        <v>2.75</v>
      </c>
      <c r="AM246" s="277">
        <v>0.2</v>
      </c>
      <c r="AN246" s="274">
        <v>14.600000000000001</v>
      </c>
      <c r="AO246" s="274">
        <v>1</v>
      </c>
      <c r="AP246" s="277"/>
      <c r="AQ246" s="274">
        <v>0.73000000000000009</v>
      </c>
      <c r="AR246" s="274">
        <v>0.3</v>
      </c>
      <c r="AS246" s="274">
        <v>0</v>
      </c>
      <c r="AT246" s="276"/>
      <c r="AU246" s="276"/>
      <c r="AV246" s="278">
        <v>6</v>
      </c>
      <c r="AW246" s="278">
        <v>6</v>
      </c>
      <c r="AY246" s="274" t="s">
        <v>834</v>
      </c>
      <c r="BA246" s="274">
        <v>1</v>
      </c>
      <c r="BB246" s="274">
        <v>0.03</v>
      </c>
      <c r="BC246" s="274">
        <v>336</v>
      </c>
    </row>
    <row r="247" spans="1:55">
      <c r="A247" s="274" t="s">
        <v>1786</v>
      </c>
      <c r="B247" s="274" t="s">
        <v>835</v>
      </c>
      <c r="C247" s="274" t="s">
        <v>752</v>
      </c>
      <c r="F247" s="274">
        <v>1.07</v>
      </c>
      <c r="G247" s="274">
        <v>16</v>
      </c>
      <c r="H247" s="274">
        <v>90</v>
      </c>
      <c r="I247" s="274">
        <v>0.97499999999999998</v>
      </c>
      <c r="J247" s="274" t="s">
        <v>30</v>
      </c>
      <c r="K247" s="274">
        <v>39.093786250758392</v>
      </c>
      <c r="L247" s="274">
        <v>1.2647989669363009</v>
      </c>
      <c r="M247" s="274" t="s">
        <v>30</v>
      </c>
      <c r="P247" s="274">
        <v>0</v>
      </c>
      <c r="Q247" s="274" t="s">
        <v>30</v>
      </c>
      <c r="X247" s="274" t="s">
        <v>30</v>
      </c>
      <c r="AK247" s="274">
        <v>1</v>
      </c>
      <c r="AL247" s="274">
        <v>12.48</v>
      </c>
      <c r="AM247" s="277">
        <v>0.2</v>
      </c>
      <c r="AN247" s="274">
        <v>14.600000000000001</v>
      </c>
      <c r="AO247" s="274">
        <v>1</v>
      </c>
      <c r="AP247" s="278"/>
      <c r="AQ247" s="274">
        <v>0.73000000000000009</v>
      </c>
      <c r="AR247" s="274">
        <v>0.3</v>
      </c>
      <c r="AS247" s="274">
        <v>0</v>
      </c>
      <c r="AV247" s="278">
        <v>6</v>
      </c>
      <c r="AW247" s="278">
        <v>6</v>
      </c>
      <c r="AY247" s="274" t="s">
        <v>834</v>
      </c>
      <c r="BA247" s="274">
        <v>1</v>
      </c>
      <c r="BB247" s="274">
        <v>0.03</v>
      </c>
      <c r="BC247" s="274">
        <v>336</v>
      </c>
    </row>
    <row r="248" spans="1:55">
      <c r="A248" s="274" t="s">
        <v>1785</v>
      </c>
      <c r="B248" s="274" t="s">
        <v>835</v>
      </c>
      <c r="C248" s="274" t="s">
        <v>752</v>
      </c>
      <c r="F248" s="274">
        <v>1.08</v>
      </c>
      <c r="G248" s="281">
        <v>16</v>
      </c>
      <c r="H248" s="281">
        <v>90</v>
      </c>
      <c r="I248" s="281">
        <v>0.97499999999999998</v>
      </c>
      <c r="J248" s="274" t="s">
        <v>30</v>
      </c>
      <c r="K248" s="274">
        <v>39.093786250758392</v>
      </c>
      <c r="L248" s="274">
        <v>1.2647989669363009</v>
      </c>
      <c r="M248" s="274" t="s">
        <v>30</v>
      </c>
      <c r="P248" s="274">
        <v>0</v>
      </c>
      <c r="Q248" s="274" t="s">
        <v>30</v>
      </c>
      <c r="X248" s="274" t="s">
        <v>30</v>
      </c>
      <c r="AK248" s="274">
        <v>1</v>
      </c>
      <c r="AL248" s="274">
        <v>3.5</v>
      </c>
      <c r="AM248" s="277">
        <v>0.2</v>
      </c>
      <c r="AN248" s="274">
        <v>14.600000000000001</v>
      </c>
      <c r="AO248" s="274">
        <v>1</v>
      </c>
      <c r="AP248" s="278"/>
      <c r="AQ248" s="274">
        <v>0.73000000000000009</v>
      </c>
      <c r="AR248" s="274">
        <v>0.3</v>
      </c>
      <c r="AS248" s="274">
        <v>0</v>
      </c>
      <c r="AV248" s="278">
        <v>6</v>
      </c>
      <c r="AW248" s="278">
        <v>6</v>
      </c>
      <c r="AY248" s="274" t="s">
        <v>834</v>
      </c>
      <c r="BA248" s="274">
        <v>1</v>
      </c>
      <c r="BB248" s="274">
        <v>0.03</v>
      </c>
      <c r="BC248" s="274">
        <v>336</v>
      </c>
    </row>
    <row r="249" spans="1:55">
      <c r="A249" s="274" t="s">
        <v>1784</v>
      </c>
      <c r="B249" s="274" t="s">
        <v>835</v>
      </c>
      <c r="C249" s="274" t="s">
        <v>752</v>
      </c>
      <c r="F249" s="274">
        <v>1.1000000000000001</v>
      </c>
      <c r="G249" s="281">
        <v>16</v>
      </c>
      <c r="H249" s="281">
        <v>90</v>
      </c>
      <c r="I249" s="281">
        <v>0.97499999999999998</v>
      </c>
      <c r="J249" s="274" t="s">
        <v>30</v>
      </c>
      <c r="K249" s="274">
        <v>39.093786250758392</v>
      </c>
      <c r="L249" s="274">
        <v>1.2647989669363009</v>
      </c>
      <c r="M249" s="274" t="s">
        <v>30</v>
      </c>
      <c r="P249" s="274">
        <v>0</v>
      </c>
      <c r="Q249" s="274" t="s">
        <v>30</v>
      </c>
      <c r="X249" s="274" t="s">
        <v>30</v>
      </c>
      <c r="AK249" s="274">
        <v>1</v>
      </c>
      <c r="AL249" s="274">
        <v>10.8</v>
      </c>
      <c r="AM249" s="277">
        <v>0.2</v>
      </c>
      <c r="AN249" s="274">
        <v>14.600000000000001</v>
      </c>
      <c r="AO249" s="274">
        <v>1</v>
      </c>
      <c r="AP249" s="278"/>
      <c r="AQ249" s="274">
        <v>0.73000000000000009</v>
      </c>
      <c r="AR249" s="274">
        <v>0.3</v>
      </c>
      <c r="AS249" s="274">
        <v>0</v>
      </c>
      <c r="AV249" s="278">
        <v>6</v>
      </c>
      <c r="AW249" s="278">
        <v>6</v>
      </c>
      <c r="AY249" s="274" t="s">
        <v>834</v>
      </c>
      <c r="BA249" s="274">
        <v>1</v>
      </c>
      <c r="BB249" s="274">
        <v>0.03</v>
      </c>
      <c r="BC249" s="274">
        <v>336</v>
      </c>
    </row>
    <row r="250" spans="1:55">
      <c r="A250" s="274" t="s">
        <v>1783</v>
      </c>
      <c r="B250" s="274" t="s">
        <v>835</v>
      </c>
      <c r="C250" s="274" t="s">
        <v>752</v>
      </c>
      <c r="F250" s="274">
        <v>1.1100000000000001</v>
      </c>
      <c r="G250" s="281">
        <v>16</v>
      </c>
      <c r="H250" s="281">
        <v>90</v>
      </c>
      <c r="I250" s="281">
        <v>0.97499999999999998</v>
      </c>
      <c r="J250" s="274" t="s">
        <v>30</v>
      </c>
      <c r="K250" s="274">
        <v>39.093786250758392</v>
      </c>
      <c r="L250" s="274">
        <v>1.2647989669363009</v>
      </c>
      <c r="M250" s="274" t="s">
        <v>30</v>
      </c>
      <c r="P250" s="274">
        <v>0</v>
      </c>
      <c r="Q250" s="274" t="s">
        <v>30</v>
      </c>
      <c r="X250" s="274" t="s">
        <v>30</v>
      </c>
      <c r="AK250" s="274">
        <v>1</v>
      </c>
      <c r="AL250" s="274">
        <v>6</v>
      </c>
      <c r="AM250" s="277">
        <v>0.2</v>
      </c>
      <c r="AN250" s="274">
        <v>14.600000000000001</v>
      </c>
      <c r="AO250" s="274">
        <v>1</v>
      </c>
      <c r="AP250" s="278"/>
      <c r="AQ250" s="274">
        <v>0.73000000000000009</v>
      </c>
      <c r="AR250" s="274">
        <v>0.3</v>
      </c>
      <c r="AS250" s="274">
        <v>0</v>
      </c>
      <c r="AV250" s="278">
        <v>6</v>
      </c>
      <c r="AW250" s="278">
        <v>6</v>
      </c>
      <c r="AY250" s="274" t="s">
        <v>834</v>
      </c>
      <c r="BA250" s="274">
        <v>1</v>
      </c>
      <c r="BB250" s="274">
        <v>0.03</v>
      </c>
      <c r="BC250" s="274">
        <v>336</v>
      </c>
    </row>
    <row r="251" spans="1:55">
      <c r="A251" s="274" t="s">
        <v>1782</v>
      </c>
      <c r="B251" s="274" t="s">
        <v>835</v>
      </c>
      <c r="C251" s="274" t="s">
        <v>752</v>
      </c>
      <c r="F251" s="274">
        <v>1.1200000000000001</v>
      </c>
      <c r="G251" s="281">
        <v>16</v>
      </c>
      <c r="H251" s="281">
        <v>90</v>
      </c>
      <c r="I251" s="281">
        <v>0.97499999999999998</v>
      </c>
      <c r="J251" s="274" t="s">
        <v>30</v>
      </c>
      <c r="K251" s="274">
        <v>39.093786250758392</v>
      </c>
      <c r="L251" s="274">
        <v>1.2647989669363009</v>
      </c>
      <c r="M251" s="274" t="s">
        <v>30</v>
      </c>
      <c r="P251" s="274">
        <v>0</v>
      </c>
      <c r="Q251" s="274" t="s">
        <v>30</v>
      </c>
      <c r="X251" s="274" t="s">
        <v>30</v>
      </c>
      <c r="AK251" s="274">
        <v>1</v>
      </c>
      <c r="AL251" s="274">
        <v>14</v>
      </c>
      <c r="AM251" s="277">
        <v>0.2</v>
      </c>
      <c r="AN251" s="274">
        <v>14.600000000000001</v>
      </c>
      <c r="AO251" s="274">
        <v>1</v>
      </c>
      <c r="AP251" s="278"/>
      <c r="AQ251" s="274">
        <v>0.73000000000000009</v>
      </c>
      <c r="AR251" s="274">
        <v>0.3</v>
      </c>
      <c r="AS251" s="274">
        <v>0</v>
      </c>
      <c r="AV251" s="278">
        <v>6</v>
      </c>
      <c r="AW251" s="278">
        <v>6</v>
      </c>
      <c r="AY251" s="274" t="s">
        <v>834</v>
      </c>
      <c r="BA251" s="274">
        <v>1</v>
      </c>
      <c r="BB251" s="274">
        <v>0.03</v>
      </c>
      <c r="BC251" s="274">
        <v>336</v>
      </c>
    </row>
    <row r="252" spans="1:55">
      <c r="A252" s="274" t="s">
        <v>1781</v>
      </c>
      <c r="B252" s="274" t="s">
        <v>835</v>
      </c>
      <c r="C252" s="274" t="s">
        <v>752</v>
      </c>
      <c r="F252" s="274">
        <v>1.1399999999999999</v>
      </c>
      <c r="G252" s="281">
        <v>16</v>
      </c>
      <c r="H252" s="281">
        <v>90</v>
      </c>
      <c r="I252" s="281">
        <v>0.97499999999999998</v>
      </c>
      <c r="J252" s="274" t="s">
        <v>30</v>
      </c>
      <c r="K252" s="274">
        <v>39.093786250758392</v>
      </c>
      <c r="L252" s="274">
        <v>1.2647989669363009</v>
      </c>
      <c r="M252" s="274" t="s">
        <v>30</v>
      </c>
      <c r="P252" s="274">
        <v>0</v>
      </c>
      <c r="Q252" s="274" t="s">
        <v>30</v>
      </c>
      <c r="X252" s="274" t="s">
        <v>30</v>
      </c>
      <c r="AK252" s="274">
        <v>1</v>
      </c>
      <c r="AL252" s="274">
        <v>4.8</v>
      </c>
      <c r="AM252" s="277">
        <v>0.2</v>
      </c>
      <c r="AN252" s="274">
        <v>14.600000000000001</v>
      </c>
      <c r="AO252" s="274">
        <v>1</v>
      </c>
      <c r="AP252" s="278"/>
      <c r="AQ252" s="274">
        <v>0.73000000000000009</v>
      </c>
      <c r="AR252" s="274">
        <v>0.3</v>
      </c>
      <c r="AS252" s="274">
        <v>0</v>
      </c>
      <c r="AV252" s="278">
        <v>6</v>
      </c>
      <c r="AW252" s="278">
        <v>6</v>
      </c>
      <c r="AY252" s="274" t="s">
        <v>834</v>
      </c>
      <c r="BA252" s="274">
        <v>1</v>
      </c>
      <c r="BB252" s="274">
        <v>0.03</v>
      </c>
      <c r="BC252" s="274">
        <v>336</v>
      </c>
    </row>
    <row r="253" spans="1:55">
      <c r="A253" s="274" t="s">
        <v>1780</v>
      </c>
      <c r="B253" s="274" t="s">
        <v>835</v>
      </c>
      <c r="C253" s="274" t="s">
        <v>752</v>
      </c>
      <c r="F253" s="274">
        <v>1.1499999999999999</v>
      </c>
      <c r="G253" s="281">
        <v>16</v>
      </c>
      <c r="H253" s="281">
        <v>90</v>
      </c>
      <c r="I253" s="281">
        <v>0.97499999999999998</v>
      </c>
      <c r="J253" s="274" t="s">
        <v>30</v>
      </c>
      <c r="K253" s="274">
        <v>39.093786250758392</v>
      </c>
      <c r="L253" s="274">
        <v>1.2647989669363009</v>
      </c>
      <c r="M253" s="274" t="s">
        <v>30</v>
      </c>
      <c r="P253" s="274">
        <v>0</v>
      </c>
      <c r="Q253" s="274" t="s">
        <v>30</v>
      </c>
      <c r="X253" s="274" t="s">
        <v>30</v>
      </c>
      <c r="AK253" s="274">
        <v>1</v>
      </c>
      <c r="AL253" s="274">
        <v>21</v>
      </c>
      <c r="AM253" s="277">
        <v>0.2</v>
      </c>
      <c r="AN253" s="274">
        <v>14.600000000000001</v>
      </c>
      <c r="AO253" s="274">
        <v>1</v>
      </c>
      <c r="AP253" s="278"/>
      <c r="AQ253" s="274">
        <v>0.73000000000000009</v>
      </c>
      <c r="AR253" s="274">
        <v>0.3</v>
      </c>
      <c r="AS253" s="274">
        <v>0</v>
      </c>
      <c r="AV253" s="278">
        <v>6</v>
      </c>
      <c r="AW253" s="278">
        <v>6</v>
      </c>
      <c r="AY253" s="274" t="s">
        <v>834</v>
      </c>
      <c r="BA253" s="274">
        <v>1</v>
      </c>
      <c r="BB253" s="274">
        <v>0.03</v>
      </c>
      <c r="BC253" s="274">
        <v>336</v>
      </c>
    </row>
    <row r="254" spans="1:55">
      <c r="A254" s="274" t="s">
        <v>1779</v>
      </c>
      <c r="B254" s="274" t="s">
        <v>835</v>
      </c>
      <c r="C254" s="274" t="s">
        <v>752</v>
      </c>
      <c r="F254" s="274">
        <v>1.1499999999999999</v>
      </c>
      <c r="G254" s="281">
        <v>11</v>
      </c>
      <c r="H254" s="281">
        <v>60</v>
      </c>
      <c r="I254" s="281">
        <v>0.97499999999999998</v>
      </c>
      <c r="J254" s="274">
        <v>0.66639999999999999</v>
      </c>
      <c r="K254" s="274">
        <v>31.556000000000001</v>
      </c>
      <c r="L254" s="274">
        <v>0.98</v>
      </c>
      <c r="M254" s="274" t="s">
        <v>30</v>
      </c>
      <c r="N254" s="274">
        <v>2020</v>
      </c>
      <c r="O254" s="274">
        <v>25</v>
      </c>
      <c r="P254" s="274">
        <v>1</v>
      </c>
      <c r="Q254" s="274">
        <v>2029</v>
      </c>
      <c r="X254" s="274" t="s">
        <v>30</v>
      </c>
      <c r="AK254" s="274">
        <v>1</v>
      </c>
      <c r="AL254" s="274">
        <v>7</v>
      </c>
      <c r="AM254" s="277">
        <v>0.2</v>
      </c>
      <c r="AN254" s="274">
        <v>14.600000000000001</v>
      </c>
      <c r="AO254" s="274">
        <v>1</v>
      </c>
      <c r="AP254" s="278"/>
      <c r="AQ254" s="274">
        <v>0.73000000000000009</v>
      </c>
      <c r="AR254" s="274">
        <v>0.3</v>
      </c>
      <c r="AS254" s="274">
        <v>0</v>
      </c>
      <c r="AV254" s="278">
        <v>6</v>
      </c>
      <c r="AW254" s="278">
        <v>6</v>
      </c>
      <c r="AY254" s="274" t="s">
        <v>834</v>
      </c>
      <c r="BA254" s="274">
        <v>1</v>
      </c>
      <c r="BB254" s="274">
        <v>0.03</v>
      </c>
      <c r="BC254" s="274">
        <v>336</v>
      </c>
    </row>
    <row r="255" spans="1:55">
      <c r="A255" s="274" t="s">
        <v>1778</v>
      </c>
      <c r="B255" s="274" t="s">
        <v>835</v>
      </c>
      <c r="C255" s="274" t="s">
        <v>752</v>
      </c>
      <c r="F255" s="274">
        <v>1.1499999999999999</v>
      </c>
      <c r="G255" s="281">
        <v>8</v>
      </c>
      <c r="H255" s="281">
        <v>50</v>
      </c>
      <c r="I255" s="281">
        <v>0.97499999999999998</v>
      </c>
      <c r="J255" s="274">
        <v>0.63700000000000001</v>
      </c>
      <c r="K255" s="274">
        <v>30.576000000000001</v>
      </c>
      <c r="L255" s="274">
        <v>0.98</v>
      </c>
      <c r="M255" s="274" t="s">
        <v>30</v>
      </c>
      <c r="N255" s="274">
        <v>2030</v>
      </c>
      <c r="O255" s="274">
        <v>25</v>
      </c>
      <c r="P255" s="274">
        <v>1</v>
      </c>
      <c r="Q255" s="274">
        <v>2039</v>
      </c>
      <c r="X255" s="274" t="s">
        <v>30</v>
      </c>
      <c r="AK255" s="274">
        <v>1</v>
      </c>
      <c r="AL255" s="274">
        <v>7</v>
      </c>
      <c r="AM255" s="277">
        <v>0.2</v>
      </c>
      <c r="AN255" s="274">
        <v>14.600000000000001</v>
      </c>
      <c r="AO255" s="274">
        <v>1</v>
      </c>
      <c r="AP255" s="278"/>
      <c r="AQ255" s="274">
        <v>0.73000000000000009</v>
      </c>
      <c r="AR255" s="274">
        <v>0.3</v>
      </c>
      <c r="AS255" s="274">
        <v>0</v>
      </c>
      <c r="AV255" s="278">
        <v>6</v>
      </c>
      <c r="AW255" s="278">
        <v>6</v>
      </c>
      <c r="AY255" s="274" t="s">
        <v>834</v>
      </c>
      <c r="BA255" s="274">
        <v>1</v>
      </c>
      <c r="BB255" s="274">
        <v>0.03</v>
      </c>
      <c r="BC255" s="274">
        <v>336</v>
      </c>
    </row>
    <row r="256" spans="1:55">
      <c r="A256" s="274" t="s">
        <v>1777</v>
      </c>
      <c r="B256" s="274" t="s">
        <v>835</v>
      </c>
      <c r="C256" s="274" t="s">
        <v>752</v>
      </c>
      <c r="D256" s="274" t="s">
        <v>30</v>
      </c>
      <c r="E256" s="274" t="s">
        <v>30</v>
      </c>
      <c r="F256" s="274">
        <v>1.1499999999999999</v>
      </c>
      <c r="G256" s="281">
        <v>6</v>
      </c>
      <c r="H256" s="281">
        <v>45</v>
      </c>
      <c r="I256" s="281">
        <v>0.97499999999999998</v>
      </c>
      <c r="J256" s="274">
        <v>0.60760000000000003</v>
      </c>
      <c r="K256" s="274">
        <v>29.645</v>
      </c>
      <c r="L256" s="274">
        <v>0.88200000000000001</v>
      </c>
      <c r="M256" s="274" t="s">
        <v>30</v>
      </c>
      <c r="N256" s="274">
        <v>2040</v>
      </c>
      <c r="O256" s="274">
        <v>25</v>
      </c>
      <c r="P256" s="274">
        <v>1</v>
      </c>
      <c r="Q256" s="274">
        <v>2049</v>
      </c>
      <c r="R256" s="274" t="s">
        <v>30</v>
      </c>
      <c r="S256" s="274" t="s">
        <v>30</v>
      </c>
      <c r="T256" s="274" t="s">
        <v>30</v>
      </c>
      <c r="U256" s="274" t="s">
        <v>30</v>
      </c>
      <c r="V256" s="274" t="s">
        <v>30</v>
      </c>
      <c r="W256" s="274" t="s">
        <v>30</v>
      </c>
      <c r="X256" s="274" t="s">
        <v>30</v>
      </c>
      <c r="Z256" s="274" t="s">
        <v>30</v>
      </c>
      <c r="AA256" s="274" t="s">
        <v>30</v>
      </c>
      <c r="AB256" s="274" t="s">
        <v>30</v>
      </c>
      <c r="AC256" s="274" t="s">
        <v>30</v>
      </c>
      <c r="AD256" s="274" t="s">
        <v>30</v>
      </c>
      <c r="AE256" s="274" t="s">
        <v>30</v>
      </c>
      <c r="AF256" s="274" t="s">
        <v>30</v>
      </c>
      <c r="AG256" s="274" t="s">
        <v>30</v>
      </c>
      <c r="AH256" s="274" t="s">
        <v>30</v>
      </c>
      <c r="AI256" s="274" t="s">
        <v>30</v>
      </c>
      <c r="AJ256" s="274" t="s">
        <v>30</v>
      </c>
      <c r="AK256" s="274">
        <v>1</v>
      </c>
      <c r="AL256" s="274">
        <v>7</v>
      </c>
      <c r="AM256" s="277">
        <v>0.2</v>
      </c>
      <c r="AN256" s="274">
        <v>14.600000000000001</v>
      </c>
      <c r="AO256" s="274">
        <v>1</v>
      </c>
      <c r="AP256" s="278"/>
      <c r="AQ256" s="274">
        <v>0.73000000000000009</v>
      </c>
      <c r="AR256" s="274">
        <v>0.3</v>
      </c>
      <c r="AS256" s="274">
        <v>0</v>
      </c>
      <c r="AV256" s="278">
        <v>6</v>
      </c>
      <c r="AW256" s="278">
        <v>6</v>
      </c>
      <c r="AX256" s="274" t="s">
        <v>30</v>
      </c>
      <c r="AY256" s="274" t="s">
        <v>834</v>
      </c>
      <c r="BA256" s="274">
        <v>1</v>
      </c>
      <c r="BB256" s="274">
        <v>0.03</v>
      </c>
      <c r="BC256" s="274">
        <v>336</v>
      </c>
    </row>
    <row r="257" spans="1:55">
      <c r="A257" s="274" t="s">
        <v>1776</v>
      </c>
      <c r="B257" s="274" t="s">
        <v>835</v>
      </c>
      <c r="C257" s="274" t="s">
        <v>752</v>
      </c>
      <c r="F257" s="274">
        <v>1.1499999999999999</v>
      </c>
      <c r="G257" s="281">
        <v>4</v>
      </c>
      <c r="H257" s="281">
        <v>40</v>
      </c>
      <c r="I257" s="281">
        <v>0.97499999999999998</v>
      </c>
      <c r="J257" s="274">
        <v>0.57820000000000005</v>
      </c>
      <c r="K257" s="274">
        <v>28.713999999999999</v>
      </c>
      <c r="L257" s="274">
        <v>0.78400000000000003</v>
      </c>
      <c r="M257" s="274" t="s">
        <v>30</v>
      </c>
      <c r="N257" s="274">
        <v>2050</v>
      </c>
      <c r="O257" s="274">
        <v>25</v>
      </c>
      <c r="P257" s="274">
        <v>1</v>
      </c>
      <c r="Q257" s="274">
        <v>2050</v>
      </c>
      <c r="X257" s="274" t="s">
        <v>30</v>
      </c>
      <c r="AK257" s="274">
        <v>1</v>
      </c>
      <c r="AL257" s="274">
        <v>7</v>
      </c>
      <c r="AM257" s="277">
        <v>0.2</v>
      </c>
      <c r="AN257" s="274">
        <v>14.600000000000001</v>
      </c>
      <c r="AO257" s="274">
        <v>1</v>
      </c>
      <c r="AP257" s="278"/>
      <c r="AQ257" s="274">
        <v>0.73000000000000009</v>
      </c>
      <c r="AR257" s="274">
        <v>0.3</v>
      </c>
      <c r="AS257" s="274">
        <v>0</v>
      </c>
      <c r="AV257" s="278">
        <v>6</v>
      </c>
      <c r="AW257" s="278">
        <v>6</v>
      </c>
      <c r="AY257" s="274" t="s">
        <v>834</v>
      </c>
      <c r="BA257" s="274">
        <v>1</v>
      </c>
      <c r="BB257" s="274">
        <v>0.03</v>
      </c>
      <c r="BC257" s="274">
        <v>336</v>
      </c>
    </row>
    <row r="258" spans="1:55" ht="16">
      <c r="A258" s="274" t="s">
        <v>1775</v>
      </c>
      <c r="B258" s="274" t="s">
        <v>835</v>
      </c>
      <c r="C258" s="274" t="s">
        <v>752</v>
      </c>
      <c r="F258" s="274">
        <v>1.17</v>
      </c>
      <c r="G258" s="274">
        <v>16</v>
      </c>
      <c r="H258" s="274">
        <v>90</v>
      </c>
      <c r="I258" s="284">
        <v>0.97499999999999998</v>
      </c>
      <c r="J258" s="284" t="s">
        <v>30</v>
      </c>
      <c r="K258" s="284">
        <v>39.093786250758392</v>
      </c>
      <c r="L258" s="284">
        <v>1.2647989669363009</v>
      </c>
      <c r="M258" s="284" t="s">
        <v>30</v>
      </c>
      <c r="P258" s="274">
        <v>0</v>
      </c>
      <c r="Q258" s="274" t="s">
        <v>30</v>
      </c>
      <c r="X258" s="274" t="s">
        <v>30</v>
      </c>
      <c r="AK258" s="274">
        <v>1</v>
      </c>
      <c r="AL258" s="274">
        <v>20</v>
      </c>
      <c r="AM258" s="277">
        <v>0.2</v>
      </c>
      <c r="AN258" s="274">
        <v>14.600000000000001</v>
      </c>
      <c r="AO258" s="274">
        <v>1</v>
      </c>
      <c r="AP258" s="278"/>
      <c r="AQ258" s="274">
        <v>0.73000000000000009</v>
      </c>
      <c r="AR258" s="274">
        <v>0.3</v>
      </c>
      <c r="AS258" s="274">
        <v>0</v>
      </c>
      <c r="AV258" s="278">
        <v>6</v>
      </c>
      <c r="AW258" s="278">
        <v>6</v>
      </c>
      <c r="AY258" s="274" t="s">
        <v>834</v>
      </c>
      <c r="BA258" s="274">
        <v>1</v>
      </c>
      <c r="BB258" s="274">
        <v>0.03</v>
      </c>
      <c r="BC258" s="274">
        <v>336</v>
      </c>
    </row>
    <row r="259" spans="1:55" ht="16">
      <c r="A259" s="274" t="s">
        <v>1774</v>
      </c>
      <c r="B259" s="274" t="s">
        <v>835</v>
      </c>
      <c r="C259" s="274" t="s">
        <v>752</v>
      </c>
      <c r="F259" s="274">
        <v>1.18</v>
      </c>
      <c r="G259" s="274">
        <v>16</v>
      </c>
      <c r="H259" s="274">
        <v>90</v>
      </c>
      <c r="I259" s="284">
        <v>0.97499999999999998</v>
      </c>
      <c r="J259" s="284" t="s">
        <v>30</v>
      </c>
      <c r="K259" s="284">
        <v>39.093786250758392</v>
      </c>
      <c r="L259" s="284">
        <v>1.2647989669363009</v>
      </c>
      <c r="M259" s="284" t="s">
        <v>30</v>
      </c>
      <c r="P259" s="274">
        <v>0</v>
      </c>
      <c r="Q259" s="274" t="s">
        <v>30</v>
      </c>
      <c r="X259" s="274" t="s">
        <v>30</v>
      </c>
      <c r="AK259" s="274">
        <v>1</v>
      </c>
      <c r="AL259" s="274">
        <v>10.6</v>
      </c>
      <c r="AM259" s="277">
        <v>0.2</v>
      </c>
      <c r="AN259" s="274">
        <v>14.600000000000001</v>
      </c>
      <c r="AO259" s="274">
        <v>1</v>
      </c>
      <c r="AP259" s="278"/>
      <c r="AQ259" s="274">
        <v>0.73000000000000009</v>
      </c>
      <c r="AR259" s="274">
        <v>0.3</v>
      </c>
      <c r="AS259" s="274">
        <v>0</v>
      </c>
      <c r="AV259" s="278">
        <v>6</v>
      </c>
      <c r="AW259" s="278">
        <v>6</v>
      </c>
      <c r="AY259" s="274" t="s">
        <v>834</v>
      </c>
      <c r="BA259" s="274">
        <v>1</v>
      </c>
      <c r="BB259" s="274">
        <v>0.03</v>
      </c>
      <c r="BC259" s="274">
        <v>336</v>
      </c>
    </row>
    <row r="260" spans="1:55">
      <c r="A260" s="274" t="s">
        <v>1773</v>
      </c>
      <c r="B260" s="274" t="s">
        <v>835</v>
      </c>
      <c r="C260" s="274" t="s">
        <v>752</v>
      </c>
      <c r="F260" s="274">
        <v>1.19</v>
      </c>
      <c r="G260" s="274">
        <v>16</v>
      </c>
      <c r="H260" s="274">
        <v>90</v>
      </c>
      <c r="I260" s="274">
        <v>0.97499999999999998</v>
      </c>
      <c r="J260" s="274" t="s">
        <v>30</v>
      </c>
      <c r="K260" s="274">
        <v>39.093786250758392</v>
      </c>
      <c r="L260" s="274">
        <v>1.2647989669363009</v>
      </c>
      <c r="M260" s="274" t="s">
        <v>30</v>
      </c>
      <c r="P260" s="274">
        <v>0</v>
      </c>
      <c r="Q260" s="274" t="s">
        <v>30</v>
      </c>
      <c r="X260" s="274" t="s">
        <v>30</v>
      </c>
      <c r="AK260" s="274">
        <v>1</v>
      </c>
      <c r="AL260" s="274">
        <v>19</v>
      </c>
      <c r="AM260" s="277">
        <v>0.2</v>
      </c>
      <c r="AN260" s="274">
        <v>14.600000000000001</v>
      </c>
      <c r="AO260" s="274">
        <v>1</v>
      </c>
      <c r="AP260" s="278"/>
      <c r="AQ260" s="274">
        <v>0.73000000000000009</v>
      </c>
      <c r="AR260" s="274">
        <v>0.3</v>
      </c>
      <c r="AS260" s="274">
        <v>0</v>
      </c>
      <c r="AV260" s="278">
        <v>6</v>
      </c>
      <c r="AW260" s="278">
        <v>6</v>
      </c>
      <c r="AY260" s="274" t="s">
        <v>834</v>
      </c>
      <c r="BA260" s="274">
        <v>1</v>
      </c>
      <c r="BB260" s="274">
        <v>0.03</v>
      </c>
      <c r="BC260" s="274">
        <v>336</v>
      </c>
    </row>
    <row r="261" spans="1:55" ht="16">
      <c r="A261" s="274" t="s">
        <v>1772</v>
      </c>
      <c r="B261" s="274" t="s">
        <v>835</v>
      </c>
      <c r="C261" s="274" t="s">
        <v>752</v>
      </c>
      <c r="F261" s="274">
        <v>1.2</v>
      </c>
      <c r="G261" s="274">
        <v>16</v>
      </c>
      <c r="H261" s="274">
        <v>90</v>
      </c>
      <c r="I261" s="284">
        <v>0.97499999999999998</v>
      </c>
      <c r="J261" s="284" t="s">
        <v>30</v>
      </c>
      <c r="K261" s="284">
        <v>39.093786250758392</v>
      </c>
      <c r="L261" s="284">
        <v>1.2647989669363009</v>
      </c>
      <c r="M261" s="284" t="s">
        <v>30</v>
      </c>
      <c r="P261" s="274">
        <v>0</v>
      </c>
      <c r="Q261" s="274" t="s">
        <v>30</v>
      </c>
      <c r="X261" s="274" t="s">
        <v>30</v>
      </c>
      <c r="AK261" s="274">
        <v>1</v>
      </c>
      <c r="AL261" s="274">
        <v>24</v>
      </c>
      <c r="AM261" s="277">
        <v>0.2</v>
      </c>
      <c r="AN261" s="274">
        <v>14.600000000000001</v>
      </c>
      <c r="AO261" s="274">
        <v>1</v>
      </c>
      <c r="AP261" s="278"/>
      <c r="AQ261" s="274">
        <v>0.73000000000000009</v>
      </c>
      <c r="AR261" s="274">
        <v>0.3</v>
      </c>
      <c r="AS261" s="274">
        <v>0</v>
      </c>
      <c r="AV261" s="278">
        <v>6</v>
      </c>
      <c r="AW261" s="278">
        <v>6</v>
      </c>
      <c r="AY261" s="274" t="s">
        <v>834</v>
      </c>
      <c r="BA261" s="274">
        <v>1</v>
      </c>
      <c r="BB261" s="274">
        <v>0.03</v>
      </c>
      <c r="BC261" s="274">
        <v>336</v>
      </c>
    </row>
    <row r="262" spans="1:55">
      <c r="A262" s="274" t="s">
        <v>1771</v>
      </c>
      <c r="B262" s="274" t="s">
        <v>835</v>
      </c>
      <c r="C262" s="274" t="s">
        <v>752</v>
      </c>
      <c r="F262" s="274">
        <v>0.9</v>
      </c>
      <c r="G262" s="281">
        <v>16</v>
      </c>
      <c r="H262" s="281">
        <v>90</v>
      </c>
      <c r="I262" s="281">
        <v>0.97499999999999998</v>
      </c>
      <c r="J262" s="274" t="s">
        <v>30</v>
      </c>
      <c r="K262" s="274">
        <v>39.093786250758392</v>
      </c>
      <c r="L262" s="274">
        <v>1.2647989669363009</v>
      </c>
      <c r="M262" s="274" t="s">
        <v>30</v>
      </c>
      <c r="P262" s="274">
        <v>0</v>
      </c>
      <c r="Q262" s="274" t="s">
        <v>30</v>
      </c>
      <c r="X262" s="274" t="s">
        <v>30</v>
      </c>
      <c r="AK262" s="274">
        <v>1</v>
      </c>
      <c r="AL262" s="274">
        <v>3.9</v>
      </c>
      <c r="AM262" s="277">
        <v>0.2</v>
      </c>
      <c r="AN262" s="274">
        <v>14.600000000000001</v>
      </c>
      <c r="AO262" s="274">
        <v>1</v>
      </c>
      <c r="AP262" s="278"/>
      <c r="AQ262" s="274">
        <v>0.73000000000000009</v>
      </c>
      <c r="AR262" s="274">
        <v>0.3</v>
      </c>
      <c r="AS262" s="274">
        <v>0</v>
      </c>
      <c r="AV262" s="278">
        <v>6</v>
      </c>
      <c r="AW262" s="278">
        <v>6</v>
      </c>
      <c r="AY262" s="274" t="s">
        <v>834</v>
      </c>
      <c r="BA262" s="274">
        <v>1</v>
      </c>
      <c r="BB262" s="274">
        <v>0.03</v>
      </c>
      <c r="BC262" s="274">
        <v>336</v>
      </c>
    </row>
    <row r="263" spans="1:55">
      <c r="A263" s="274" t="s">
        <v>1770</v>
      </c>
      <c r="B263" s="274" t="s">
        <v>835</v>
      </c>
      <c r="C263" s="274" t="s">
        <v>1035</v>
      </c>
      <c r="F263" s="274">
        <v>1</v>
      </c>
      <c r="G263" s="281">
        <v>16</v>
      </c>
      <c r="H263" s="281">
        <v>90</v>
      </c>
      <c r="I263" s="281">
        <v>0.97499999999999998</v>
      </c>
      <c r="J263" s="274" t="s">
        <v>30</v>
      </c>
      <c r="K263" s="274">
        <v>34.12457789064451</v>
      </c>
      <c r="L263" s="274">
        <v>1.0036640556071916</v>
      </c>
      <c r="M263" s="274" t="s">
        <v>30</v>
      </c>
      <c r="P263" s="274">
        <v>0</v>
      </c>
      <c r="Q263" s="274" t="s">
        <v>30</v>
      </c>
      <c r="X263" s="274" t="s">
        <v>30</v>
      </c>
      <c r="AK263" s="274">
        <v>1</v>
      </c>
      <c r="AL263" s="274">
        <v>1</v>
      </c>
      <c r="AM263" s="277">
        <v>0.4</v>
      </c>
      <c r="AN263" s="274">
        <v>14.600000000000001</v>
      </c>
      <c r="AO263" s="274">
        <v>1</v>
      </c>
      <c r="AP263" s="278"/>
      <c r="AQ263" s="274">
        <v>0.73000000000000009</v>
      </c>
      <c r="AR263" s="274">
        <v>0.3</v>
      </c>
      <c r="AS263" s="274">
        <v>0</v>
      </c>
      <c r="AV263" s="278">
        <v>6</v>
      </c>
      <c r="AW263" s="278">
        <v>6</v>
      </c>
      <c r="AY263" s="274" t="s">
        <v>834</v>
      </c>
      <c r="BA263" s="274">
        <v>1</v>
      </c>
      <c r="BB263" s="274">
        <v>0.03</v>
      </c>
      <c r="BC263" s="274">
        <v>504</v>
      </c>
    </row>
    <row r="264" spans="1:55">
      <c r="A264" s="274" t="s">
        <v>1769</v>
      </c>
      <c r="B264" s="274" t="s">
        <v>835</v>
      </c>
      <c r="C264" s="274" t="s">
        <v>1035</v>
      </c>
      <c r="F264" s="274">
        <v>1.0009999999999999</v>
      </c>
      <c r="G264" s="281">
        <v>0</v>
      </c>
      <c r="H264" s="281">
        <v>54</v>
      </c>
      <c r="I264" s="281">
        <v>0.98299999999999998</v>
      </c>
      <c r="J264" s="274">
        <v>0.7056</v>
      </c>
      <c r="K264" s="274">
        <v>32.340000000000003</v>
      </c>
      <c r="L264" s="274">
        <v>0.499</v>
      </c>
      <c r="M264" s="274" t="s">
        <v>30</v>
      </c>
      <c r="N264" s="274">
        <v>2020</v>
      </c>
      <c r="O264" s="274">
        <v>25</v>
      </c>
      <c r="P264" s="274">
        <v>1</v>
      </c>
      <c r="Q264" s="274">
        <v>2029</v>
      </c>
      <c r="X264" s="274" t="s">
        <v>30</v>
      </c>
      <c r="AK264" s="274">
        <v>1</v>
      </c>
      <c r="AL264" s="274">
        <v>7</v>
      </c>
      <c r="AM264" s="277">
        <v>0.4</v>
      </c>
      <c r="AN264" s="274">
        <v>14.600000000000001</v>
      </c>
      <c r="AO264" s="274">
        <v>1</v>
      </c>
      <c r="AP264" s="278"/>
      <c r="AQ264" s="274">
        <v>0.73000000000000009</v>
      </c>
      <c r="AR264" s="274">
        <v>0.3</v>
      </c>
      <c r="AS264" s="274">
        <v>0</v>
      </c>
      <c r="AV264" s="278">
        <v>6</v>
      </c>
      <c r="AW264" s="278">
        <v>6</v>
      </c>
      <c r="AY264" s="274" t="s">
        <v>834</v>
      </c>
      <c r="BA264" s="274">
        <v>1</v>
      </c>
      <c r="BB264" s="274">
        <v>0.03</v>
      </c>
      <c r="BC264" s="274">
        <v>504</v>
      </c>
    </row>
    <row r="265" spans="1:55">
      <c r="A265" s="274" t="s">
        <v>1768</v>
      </c>
      <c r="B265" s="274" t="s">
        <v>835</v>
      </c>
      <c r="C265" s="274" t="s">
        <v>1035</v>
      </c>
      <c r="F265" s="274">
        <v>1.0009999999999999</v>
      </c>
      <c r="G265" s="281">
        <v>0</v>
      </c>
      <c r="H265" s="281">
        <v>42</v>
      </c>
      <c r="I265" s="281">
        <v>0.98299999999999998</v>
      </c>
      <c r="J265" s="274">
        <v>0.67619999999999991</v>
      </c>
      <c r="K265" s="274">
        <v>30.673999999999999</v>
      </c>
      <c r="L265" s="274">
        <v>0.499</v>
      </c>
      <c r="M265" s="274" t="s">
        <v>30</v>
      </c>
      <c r="N265" s="274">
        <v>2030</v>
      </c>
      <c r="O265" s="274">
        <v>25</v>
      </c>
      <c r="P265" s="274">
        <v>1</v>
      </c>
      <c r="Q265" s="274">
        <v>2039</v>
      </c>
      <c r="X265" s="274" t="s">
        <v>30</v>
      </c>
      <c r="AK265" s="274">
        <v>1</v>
      </c>
      <c r="AL265" s="274">
        <v>6</v>
      </c>
      <c r="AM265" s="277">
        <v>0.4</v>
      </c>
      <c r="AN265" s="274">
        <v>14.600000000000001</v>
      </c>
      <c r="AO265" s="274">
        <v>1</v>
      </c>
      <c r="AP265" s="278"/>
      <c r="AQ265" s="274">
        <v>0.73000000000000009</v>
      </c>
      <c r="AR265" s="274">
        <v>0.3</v>
      </c>
      <c r="AS265" s="274">
        <v>0</v>
      </c>
      <c r="AV265" s="278">
        <v>6</v>
      </c>
      <c r="AW265" s="278">
        <v>6</v>
      </c>
      <c r="AY265" s="274" t="s">
        <v>834</v>
      </c>
      <c r="BA265" s="274">
        <v>1</v>
      </c>
      <c r="BB265" s="274">
        <v>0.03</v>
      </c>
      <c r="BC265" s="274">
        <v>504</v>
      </c>
    </row>
    <row r="266" spans="1:55">
      <c r="A266" s="274" t="s">
        <v>1767</v>
      </c>
      <c r="B266" s="274" t="s">
        <v>835</v>
      </c>
      <c r="C266" s="274" t="s">
        <v>1035</v>
      </c>
      <c r="D266" s="274" t="s">
        <v>30</v>
      </c>
      <c r="E266" s="274" t="s">
        <v>30</v>
      </c>
      <c r="F266" s="274">
        <v>1.0009999999999999</v>
      </c>
      <c r="G266" s="274">
        <v>0</v>
      </c>
      <c r="H266" s="274">
        <v>38.5</v>
      </c>
      <c r="I266" s="274">
        <v>0.98299999999999998</v>
      </c>
      <c r="J266" s="274">
        <v>0.66639999999999988</v>
      </c>
      <c r="K266" s="274">
        <v>29.608089640412146</v>
      </c>
      <c r="L266" s="274">
        <v>0.45</v>
      </c>
      <c r="M266" s="274" t="s">
        <v>30</v>
      </c>
      <c r="N266" s="274">
        <v>2040</v>
      </c>
      <c r="O266" s="274">
        <v>25</v>
      </c>
      <c r="P266" s="274">
        <v>1</v>
      </c>
      <c r="Q266" s="274">
        <v>2049</v>
      </c>
      <c r="R266" s="274" t="s">
        <v>30</v>
      </c>
      <c r="S266" s="274" t="s">
        <v>30</v>
      </c>
      <c r="T266" s="274" t="s">
        <v>30</v>
      </c>
      <c r="U266" s="274" t="s">
        <v>30</v>
      </c>
      <c r="V266" s="274" t="s">
        <v>30</v>
      </c>
      <c r="W266" s="274" t="s">
        <v>30</v>
      </c>
      <c r="X266" s="274" t="s">
        <v>30</v>
      </c>
      <c r="Z266" s="274" t="s">
        <v>30</v>
      </c>
      <c r="AA266" s="274" t="s">
        <v>30</v>
      </c>
      <c r="AB266" s="274" t="s">
        <v>30</v>
      </c>
      <c r="AC266" s="274" t="s">
        <v>30</v>
      </c>
      <c r="AD266" s="274" t="s">
        <v>30</v>
      </c>
      <c r="AE266" s="274" t="s">
        <v>30</v>
      </c>
      <c r="AF266" s="274" t="s">
        <v>30</v>
      </c>
      <c r="AG266" s="274" t="s">
        <v>30</v>
      </c>
      <c r="AH266" s="274" t="s">
        <v>30</v>
      </c>
      <c r="AI266" s="274" t="s">
        <v>30</v>
      </c>
      <c r="AJ266" s="274" t="s">
        <v>30</v>
      </c>
      <c r="AK266" s="274">
        <v>1</v>
      </c>
      <c r="AL266" s="274">
        <v>6</v>
      </c>
      <c r="AM266" s="277">
        <v>0.4</v>
      </c>
      <c r="AN266" s="274">
        <v>14.600000000000001</v>
      </c>
      <c r="AO266" s="274">
        <v>1</v>
      </c>
      <c r="AP266" s="278"/>
      <c r="AQ266" s="274">
        <v>0.73000000000000009</v>
      </c>
      <c r="AR266" s="274">
        <v>0.3</v>
      </c>
      <c r="AS266" s="274">
        <v>0</v>
      </c>
      <c r="AV266" s="278">
        <v>6</v>
      </c>
      <c r="AW266" s="278">
        <v>6</v>
      </c>
      <c r="AX266" s="274" t="s">
        <v>30</v>
      </c>
      <c r="AY266" s="274" t="s">
        <v>834</v>
      </c>
      <c r="BA266" s="274">
        <v>1</v>
      </c>
      <c r="BB266" s="274">
        <v>0.03</v>
      </c>
      <c r="BC266" s="274">
        <v>504</v>
      </c>
    </row>
    <row r="267" spans="1:55">
      <c r="A267" s="274" t="s">
        <v>1766</v>
      </c>
      <c r="B267" s="274" t="s">
        <v>835</v>
      </c>
      <c r="C267" s="274" t="s">
        <v>1035</v>
      </c>
      <c r="F267" s="274">
        <v>1.0009999999999999</v>
      </c>
      <c r="G267" s="281">
        <v>0</v>
      </c>
      <c r="H267" s="281">
        <v>35</v>
      </c>
      <c r="I267" s="281">
        <v>0.98299999999999998</v>
      </c>
      <c r="J267" s="274">
        <v>0.65659999999999996</v>
      </c>
      <c r="K267" s="281">
        <v>28.616</v>
      </c>
      <c r="L267" s="281">
        <v>0.39900000000000002</v>
      </c>
      <c r="M267" s="281" t="s">
        <v>30</v>
      </c>
      <c r="N267" s="274">
        <v>2050</v>
      </c>
      <c r="O267" s="274">
        <v>25</v>
      </c>
      <c r="P267" s="274">
        <v>1</v>
      </c>
      <c r="Q267" s="274">
        <v>2050</v>
      </c>
      <c r="X267" s="274" t="s">
        <v>30</v>
      </c>
      <c r="AK267" s="274">
        <v>1</v>
      </c>
      <c r="AL267" s="274">
        <v>6</v>
      </c>
      <c r="AM267" s="277">
        <v>0.4</v>
      </c>
      <c r="AN267" s="274">
        <v>14.600000000000001</v>
      </c>
      <c r="AO267" s="274">
        <v>1</v>
      </c>
      <c r="AP267" s="278"/>
      <c r="AQ267" s="274">
        <v>0.73000000000000009</v>
      </c>
      <c r="AR267" s="274">
        <v>0.3</v>
      </c>
      <c r="AS267" s="274">
        <v>0</v>
      </c>
      <c r="AV267" s="278">
        <v>6</v>
      </c>
      <c r="AW267" s="278">
        <v>6</v>
      </c>
      <c r="AY267" s="274" t="s">
        <v>834</v>
      </c>
      <c r="BA267" s="274">
        <v>1</v>
      </c>
      <c r="BB267" s="274">
        <v>0.03</v>
      </c>
      <c r="BC267" s="274">
        <v>504</v>
      </c>
    </row>
    <row r="268" spans="1:55" ht="16">
      <c r="A268" s="274" t="s">
        <v>1765</v>
      </c>
      <c r="B268" s="274" t="s">
        <v>835</v>
      </c>
      <c r="C268" s="274" t="s">
        <v>1035</v>
      </c>
      <c r="F268" s="274">
        <v>1.02</v>
      </c>
      <c r="G268" s="284">
        <v>16</v>
      </c>
      <c r="H268" s="284">
        <v>90</v>
      </c>
      <c r="I268" s="284">
        <v>0.97499999999999998</v>
      </c>
      <c r="J268" s="284" t="s">
        <v>30</v>
      </c>
      <c r="K268" s="284">
        <v>34.12457789064451</v>
      </c>
      <c r="L268" s="284">
        <v>1.0036640556071916</v>
      </c>
      <c r="M268" s="284" t="s">
        <v>30</v>
      </c>
      <c r="P268" s="274">
        <v>0</v>
      </c>
      <c r="Q268" s="274" t="s">
        <v>30</v>
      </c>
      <c r="X268" s="274" t="s">
        <v>30</v>
      </c>
      <c r="AK268" s="274">
        <v>1</v>
      </c>
      <c r="AL268" s="274">
        <v>1.75</v>
      </c>
      <c r="AM268" s="277">
        <v>0.4</v>
      </c>
      <c r="AN268" s="274">
        <v>14.600000000000001</v>
      </c>
      <c r="AO268" s="274">
        <v>1</v>
      </c>
      <c r="AP268" s="278"/>
      <c r="AQ268" s="274">
        <v>0.73000000000000009</v>
      </c>
      <c r="AR268" s="274">
        <v>0.3</v>
      </c>
      <c r="AS268" s="274">
        <v>0</v>
      </c>
      <c r="AV268" s="278">
        <v>6</v>
      </c>
      <c r="AW268" s="278">
        <v>6</v>
      </c>
      <c r="AY268" s="274" t="s">
        <v>834</v>
      </c>
      <c r="BA268" s="274">
        <v>1</v>
      </c>
      <c r="BB268" s="274">
        <v>0.03</v>
      </c>
      <c r="BC268" s="274">
        <v>504</v>
      </c>
    </row>
    <row r="269" spans="1:55" ht="16">
      <c r="A269" s="274" t="s">
        <v>1764</v>
      </c>
      <c r="B269" s="274" t="s">
        <v>835</v>
      </c>
      <c r="C269" s="274" t="s">
        <v>1035</v>
      </c>
      <c r="F269" s="274">
        <v>0.75</v>
      </c>
      <c r="G269" s="284">
        <v>3</v>
      </c>
      <c r="H269" s="284">
        <v>90</v>
      </c>
      <c r="I269" s="284">
        <v>0.98299999999999998</v>
      </c>
      <c r="J269" s="284" t="s">
        <v>30</v>
      </c>
      <c r="K269" s="284">
        <v>41.895000000000003</v>
      </c>
      <c r="L269" s="284">
        <v>0</v>
      </c>
      <c r="M269" s="284" t="s">
        <v>30</v>
      </c>
      <c r="O269" s="274">
        <v>20</v>
      </c>
      <c r="P269" s="274">
        <v>0</v>
      </c>
      <c r="X269" s="274" t="s">
        <v>30</v>
      </c>
      <c r="AK269" s="274">
        <v>1</v>
      </c>
      <c r="AL269" s="274">
        <v>12</v>
      </c>
      <c r="AM269" s="277">
        <v>0.4</v>
      </c>
      <c r="AN269" s="274">
        <v>14.600000000000001</v>
      </c>
      <c r="AO269" s="274">
        <v>1</v>
      </c>
      <c r="AP269" s="278"/>
      <c r="AQ269" s="274">
        <v>0.73000000000000009</v>
      </c>
      <c r="AR269" s="274">
        <v>0.3</v>
      </c>
      <c r="AS269" s="274">
        <v>0</v>
      </c>
      <c r="AV269" s="278">
        <v>6</v>
      </c>
      <c r="AW269" s="278">
        <v>6</v>
      </c>
      <c r="AY269" s="274" t="s">
        <v>834</v>
      </c>
      <c r="BA269" s="274">
        <v>1</v>
      </c>
      <c r="BB269" s="274">
        <v>0.03</v>
      </c>
      <c r="BC269" s="274">
        <v>504</v>
      </c>
    </row>
    <row r="270" spans="1:55">
      <c r="A270" s="274" t="s">
        <v>1763</v>
      </c>
      <c r="B270" s="274" t="s">
        <v>835</v>
      </c>
      <c r="C270" s="274" t="s">
        <v>1035</v>
      </c>
      <c r="F270" s="274">
        <v>0.78</v>
      </c>
      <c r="G270" s="274">
        <v>2</v>
      </c>
      <c r="H270" s="274">
        <v>70</v>
      </c>
      <c r="I270" s="274">
        <v>0.98299999999999998</v>
      </c>
      <c r="J270" s="274">
        <v>0.66639999999999988</v>
      </c>
      <c r="K270" s="274">
        <v>49.098000000000006</v>
      </c>
      <c r="L270" s="274">
        <v>0</v>
      </c>
      <c r="M270" s="274" t="s">
        <v>30</v>
      </c>
      <c r="N270" s="274">
        <v>2020</v>
      </c>
      <c r="O270" s="274">
        <v>20</v>
      </c>
      <c r="P270" s="274">
        <v>1</v>
      </c>
      <c r="Q270" s="274">
        <v>2029</v>
      </c>
      <c r="X270" s="274" t="s">
        <v>30</v>
      </c>
      <c r="AK270" s="274">
        <v>1</v>
      </c>
      <c r="AL270" s="274">
        <v>10</v>
      </c>
      <c r="AM270" s="277">
        <v>0.4</v>
      </c>
      <c r="AN270" s="274">
        <v>14.600000000000001</v>
      </c>
      <c r="AO270" s="274">
        <v>1</v>
      </c>
      <c r="AP270" s="278"/>
      <c r="AQ270" s="274">
        <v>0.73000000000000009</v>
      </c>
      <c r="AR270" s="274">
        <v>0.3</v>
      </c>
      <c r="AS270" s="274">
        <v>0</v>
      </c>
      <c r="AV270" s="278">
        <v>6</v>
      </c>
      <c r="AW270" s="278">
        <v>6</v>
      </c>
      <c r="AY270" s="274" t="s">
        <v>834</v>
      </c>
      <c r="BA270" s="274">
        <v>1</v>
      </c>
      <c r="BB270" s="274">
        <v>0.03</v>
      </c>
      <c r="BC270" s="274">
        <v>504</v>
      </c>
    </row>
    <row r="271" spans="1:55" ht="16">
      <c r="A271" s="274" t="s">
        <v>1762</v>
      </c>
      <c r="B271" s="274" t="s">
        <v>835</v>
      </c>
      <c r="C271" s="274" t="s">
        <v>1035</v>
      </c>
      <c r="F271" s="274">
        <v>0.8</v>
      </c>
      <c r="G271" s="284">
        <v>1</v>
      </c>
      <c r="H271" s="284">
        <v>50</v>
      </c>
      <c r="I271" s="284">
        <v>0.98299999999999998</v>
      </c>
      <c r="J271" s="284">
        <v>0.79625000000000001</v>
      </c>
      <c r="K271" s="284">
        <v>59.045000000000002</v>
      </c>
      <c r="L271" s="284">
        <v>0</v>
      </c>
      <c r="M271" s="284" t="s">
        <v>30</v>
      </c>
      <c r="N271" s="274">
        <v>2030</v>
      </c>
      <c r="O271" s="274">
        <v>20</v>
      </c>
      <c r="P271" s="274">
        <v>1</v>
      </c>
      <c r="Q271" s="274">
        <v>2039</v>
      </c>
      <c r="X271" s="274" t="s">
        <v>30</v>
      </c>
      <c r="AK271" s="274">
        <v>1</v>
      </c>
      <c r="AL271" s="274">
        <v>8</v>
      </c>
      <c r="AM271" s="277">
        <v>0.4</v>
      </c>
      <c r="AN271" s="274">
        <v>14.600000000000001</v>
      </c>
      <c r="AO271" s="274">
        <v>1</v>
      </c>
      <c r="AP271" s="278"/>
      <c r="AQ271" s="274">
        <v>0.73000000000000009</v>
      </c>
      <c r="AR271" s="274">
        <v>0.3</v>
      </c>
      <c r="AS271" s="274">
        <v>0</v>
      </c>
      <c r="AV271" s="278">
        <v>6</v>
      </c>
      <c r="AW271" s="278">
        <v>6</v>
      </c>
      <c r="AY271" s="274" t="s">
        <v>834</v>
      </c>
      <c r="BA271" s="274">
        <v>1</v>
      </c>
      <c r="BB271" s="274">
        <v>0.03</v>
      </c>
      <c r="BC271" s="274">
        <v>504</v>
      </c>
    </row>
    <row r="272" spans="1:55">
      <c r="A272" s="274" t="s">
        <v>1761</v>
      </c>
      <c r="B272" s="274" t="s">
        <v>835</v>
      </c>
      <c r="C272" s="274" t="s">
        <v>1035</v>
      </c>
      <c r="D272" s="274" t="s">
        <v>30</v>
      </c>
      <c r="E272" s="274" t="s">
        <v>30</v>
      </c>
      <c r="F272" s="274">
        <v>0.8</v>
      </c>
      <c r="G272" s="281">
        <v>1</v>
      </c>
      <c r="H272" s="281">
        <v>50</v>
      </c>
      <c r="I272" s="281">
        <v>0.98299999999999998</v>
      </c>
      <c r="J272" s="274">
        <v>0.75950000000000006</v>
      </c>
      <c r="K272" s="281">
        <v>59.045000000000002</v>
      </c>
      <c r="L272" s="281">
        <v>0</v>
      </c>
      <c r="M272" s="281" t="s">
        <v>30</v>
      </c>
      <c r="N272" s="274">
        <v>2040</v>
      </c>
      <c r="O272" s="274">
        <v>20</v>
      </c>
      <c r="P272" s="274">
        <v>1</v>
      </c>
      <c r="Q272" s="274">
        <v>2049</v>
      </c>
      <c r="R272" s="274" t="s">
        <v>30</v>
      </c>
      <c r="S272" s="274" t="s">
        <v>30</v>
      </c>
      <c r="T272" s="274" t="s">
        <v>30</v>
      </c>
      <c r="U272" s="274" t="s">
        <v>30</v>
      </c>
      <c r="V272" s="274" t="s">
        <v>30</v>
      </c>
      <c r="W272" s="274" t="s">
        <v>30</v>
      </c>
      <c r="X272" s="274" t="s">
        <v>30</v>
      </c>
      <c r="Z272" s="274" t="s">
        <v>30</v>
      </c>
      <c r="AA272" s="274" t="s">
        <v>30</v>
      </c>
      <c r="AB272" s="274" t="s">
        <v>30</v>
      </c>
      <c r="AC272" s="274" t="s">
        <v>30</v>
      </c>
      <c r="AD272" s="274" t="s">
        <v>30</v>
      </c>
      <c r="AE272" s="274" t="s">
        <v>30</v>
      </c>
      <c r="AF272" s="274" t="s">
        <v>30</v>
      </c>
      <c r="AG272" s="274" t="s">
        <v>30</v>
      </c>
      <c r="AH272" s="274" t="s">
        <v>30</v>
      </c>
      <c r="AI272" s="274" t="s">
        <v>30</v>
      </c>
      <c r="AJ272" s="274" t="s">
        <v>30</v>
      </c>
      <c r="AK272" s="274">
        <v>1</v>
      </c>
      <c r="AL272" s="274">
        <v>8</v>
      </c>
      <c r="AM272" s="277">
        <v>0.4</v>
      </c>
      <c r="AN272" s="274">
        <v>14.600000000000001</v>
      </c>
      <c r="AO272" s="274">
        <v>1</v>
      </c>
      <c r="AP272" s="278"/>
      <c r="AQ272" s="274">
        <v>0.73000000000000009</v>
      </c>
      <c r="AR272" s="274">
        <v>0.3</v>
      </c>
      <c r="AS272" s="274">
        <v>0</v>
      </c>
      <c r="AV272" s="278">
        <v>6</v>
      </c>
      <c r="AW272" s="278">
        <v>6</v>
      </c>
      <c r="AX272" s="274" t="s">
        <v>30</v>
      </c>
      <c r="AY272" s="274" t="s">
        <v>834</v>
      </c>
      <c r="BA272" s="274">
        <v>1</v>
      </c>
      <c r="BB272" s="274">
        <v>0.03</v>
      </c>
      <c r="BC272" s="274">
        <v>504</v>
      </c>
    </row>
    <row r="273" spans="1:55">
      <c r="A273" s="274" t="s">
        <v>1760</v>
      </c>
      <c r="B273" s="274" t="s">
        <v>835</v>
      </c>
      <c r="C273" s="274" t="s">
        <v>1035</v>
      </c>
      <c r="F273" s="274">
        <v>0.85</v>
      </c>
      <c r="G273" s="284">
        <v>0</v>
      </c>
      <c r="H273" s="284">
        <v>40</v>
      </c>
      <c r="I273" s="284">
        <v>0.98299999999999998</v>
      </c>
      <c r="J273" s="284">
        <v>0.72275</v>
      </c>
      <c r="K273" s="284">
        <v>53.655000000000001</v>
      </c>
      <c r="L273" s="274">
        <v>0</v>
      </c>
      <c r="M273" s="274" t="s">
        <v>30</v>
      </c>
      <c r="N273" s="274">
        <v>2050</v>
      </c>
      <c r="O273" s="274">
        <v>20</v>
      </c>
      <c r="P273" s="274">
        <v>1</v>
      </c>
      <c r="Q273" s="274">
        <v>2050</v>
      </c>
      <c r="X273" s="274" t="s">
        <v>30</v>
      </c>
      <c r="AK273" s="274">
        <v>1</v>
      </c>
      <c r="AL273" s="274">
        <v>8</v>
      </c>
      <c r="AM273" s="277">
        <v>0.4</v>
      </c>
      <c r="AN273" s="274">
        <v>14.600000000000001</v>
      </c>
      <c r="AO273" s="274">
        <v>1</v>
      </c>
      <c r="AP273" s="278"/>
      <c r="AQ273" s="274">
        <v>0.73000000000000009</v>
      </c>
      <c r="AR273" s="274">
        <v>0.3</v>
      </c>
      <c r="AS273" s="274">
        <v>0</v>
      </c>
      <c r="AV273" s="278">
        <v>6</v>
      </c>
      <c r="AW273" s="278">
        <v>6</v>
      </c>
      <c r="AY273" s="274" t="s">
        <v>834</v>
      </c>
      <c r="BA273" s="274">
        <v>1</v>
      </c>
      <c r="BB273" s="274">
        <v>0.03</v>
      </c>
      <c r="BC273" s="274">
        <v>504</v>
      </c>
    </row>
    <row r="274" spans="1:55">
      <c r="A274" s="274" t="s">
        <v>1759</v>
      </c>
      <c r="B274" s="274" t="s">
        <v>835</v>
      </c>
      <c r="C274" s="274" t="s">
        <v>1035</v>
      </c>
      <c r="F274" s="274">
        <v>0.9</v>
      </c>
      <c r="G274" s="284">
        <v>2</v>
      </c>
      <c r="H274" s="284">
        <v>50</v>
      </c>
      <c r="I274" s="284">
        <v>0</v>
      </c>
      <c r="J274" s="284">
        <v>3</v>
      </c>
      <c r="K274" s="284">
        <v>3</v>
      </c>
      <c r="L274" s="274">
        <v>0.499</v>
      </c>
      <c r="M274" s="274" t="s">
        <v>30</v>
      </c>
      <c r="P274" s="274">
        <v>0</v>
      </c>
      <c r="Q274" s="274" t="s">
        <v>30</v>
      </c>
      <c r="X274" s="274" t="s">
        <v>30</v>
      </c>
      <c r="AK274" s="274">
        <v>1</v>
      </c>
      <c r="AL274" s="274">
        <v>4.2</v>
      </c>
      <c r="AM274" s="277">
        <v>0.4</v>
      </c>
      <c r="AN274" s="274">
        <v>14.600000000000001</v>
      </c>
      <c r="AO274" s="274">
        <v>1</v>
      </c>
      <c r="AP274" s="278"/>
      <c r="AQ274" s="274">
        <v>0.73000000000000009</v>
      </c>
      <c r="AR274" s="274">
        <v>0.3</v>
      </c>
      <c r="AS274" s="274">
        <v>0</v>
      </c>
      <c r="AV274" s="278">
        <v>6</v>
      </c>
      <c r="AW274" s="278">
        <v>6</v>
      </c>
      <c r="AY274" s="274" t="s">
        <v>834</v>
      </c>
      <c r="BA274" s="274">
        <v>1</v>
      </c>
      <c r="BB274" s="274">
        <v>0.03</v>
      </c>
      <c r="BC274" s="274">
        <v>504</v>
      </c>
    </row>
    <row r="275" spans="1:55" ht="16">
      <c r="A275" s="274" t="s">
        <v>1758</v>
      </c>
      <c r="B275" s="274" t="s">
        <v>835</v>
      </c>
      <c r="C275" s="274" t="s">
        <v>1027</v>
      </c>
      <c r="F275" s="274">
        <v>1</v>
      </c>
      <c r="G275" s="284">
        <v>16</v>
      </c>
      <c r="H275" s="284">
        <v>90</v>
      </c>
      <c r="I275" s="284">
        <v>0.97499999999999998</v>
      </c>
      <c r="J275" s="284" t="s">
        <v>30</v>
      </c>
      <c r="K275" s="284">
        <v>34.124577890644503</v>
      </c>
      <c r="L275" s="274">
        <v>1.0036640556071901</v>
      </c>
      <c r="M275" s="274" t="s">
        <v>30</v>
      </c>
      <c r="P275" s="274">
        <v>0</v>
      </c>
      <c r="Q275" s="274" t="s">
        <v>30</v>
      </c>
      <c r="X275" s="274" t="s">
        <v>30</v>
      </c>
      <c r="AK275" s="274">
        <v>1</v>
      </c>
      <c r="AL275" s="274">
        <v>1.75</v>
      </c>
      <c r="AM275" s="277">
        <v>0.4</v>
      </c>
      <c r="AN275" s="274">
        <v>14.600000000000001</v>
      </c>
      <c r="AO275" s="274">
        <v>1</v>
      </c>
      <c r="AP275" s="278"/>
      <c r="AQ275" s="274">
        <v>0.73000000000000009</v>
      </c>
      <c r="AR275" s="274">
        <v>0.3</v>
      </c>
      <c r="AS275" s="274">
        <v>0</v>
      </c>
      <c r="AV275" s="278">
        <v>6</v>
      </c>
      <c r="AW275" s="278">
        <v>6</v>
      </c>
      <c r="AY275" s="274" t="s">
        <v>834</v>
      </c>
      <c r="BA275" s="274">
        <v>1</v>
      </c>
      <c r="BB275" s="274">
        <v>0.03</v>
      </c>
      <c r="BC275" s="274">
        <v>504</v>
      </c>
    </row>
    <row r="276" spans="1:55">
      <c r="A276" s="274" t="s">
        <v>1757</v>
      </c>
      <c r="B276" s="274" t="s">
        <v>835</v>
      </c>
      <c r="C276" s="274" t="s">
        <v>1027</v>
      </c>
      <c r="F276" s="274">
        <v>1.1399999999999999</v>
      </c>
      <c r="G276" s="274">
        <v>16</v>
      </c>
      <c r="H276" s="274">
        <v>90</v>
      </c>
      <c r="I276" s="274">
        <v>0.97499999999999998</v>
      </c>
      <c r="J276" s="274" t="s">
        <v>30</v>
      </c>
      <c r="K276" s="284">
        <v>34.124577890644503</v>
      </c>
      <c r="L276" s="274">
        <v>1.0036640556071901</v>
      </c>
      <c r="M276" s="274" t="s">
        <v>30</v>
      </c>
      <c r="P276" s="274">
        <v>0</v>
      </c>
      <c r="Q276" s="274" t="s">
        <v>30</v>
      </c>
      <c r="X276" s="274" t="s">
        <v>30</v>
      </c>
      <c r="AK276" s="274">
        <v>1</v>
      </c>
      <c r="AL276" s="274">
        <v>4</v>
      </c>
      <c r="AM276" s="277">
        <v>0.4</v>
      </c>
      <c r="AN276" s="274">
        <v>14.600000000000001</v>
      </c>
      <c r="AO276" s="274">
        <v>1</v>
      </c>
      <c r="AP276" s="278"/>
      <c r="AQ276" s="274">
        <v>0.73000000000000009</v>
      </c>
      <c r="AR276" s="274">
        <v>0.3</v>
      </c>
      <c r="AS276" s="274">
        <v>0</v>
      </c>
      <c r="AV276" s="278">
        <v>6</v>
      </c>
      <c r="AW276" s="278">
        <v>6</v>
      </c>
      <c r="AY276" s="274" t="s">
        <v>834</v>
      </c>
      <c r="BA276" s="274">
        <v>1</v>
      </c>
      <c r="BB276" s="274">
        <v>0.03</v>
      </c>
      <c r="BC276" s="274">
        <v>504</v>
      </c>
    </row>
    <row r="277" spans="1:55" ht="16">
      <c r="A277" s="274" t="s">
        <v>1756</v>
      </c>
      <c r="B277" s="274" t="s">
        <v>835</v>
      </c>
      <c r="C277" s="274" t="s">
        <v>1027</v>
      </c>
      <c r="F277" s="274">
        <v>0.82</v>
      </c>
      <c r="G277" s="284">
        <v>16</v>
      </c>
      <c r="H277" s="284">
        <v>90</v>
      </c>
      <c r="I277" s="284">
        <v>0.97499999999999998</v>
      </c>
      <c r="J277" s="284" t="s">
        <v>30</v>
      </c>
      <c r="K277" s="284">
        <v>34.124577890644503</v>
      </c>
      <c r="L277" s="274">
        <v>1.0036640556071901</v>
      </c>
      <c r="M277" s="274" t="s">
        <v>30</v>
      </c>
      <c r="P277" s="274">
        <v>0</v>
      </c>
      <c r="Q277" s="274" t="s">
        <v>30</v>
      </c>
      <c r="X277" s="274" t="s">
        <v>30</v>
      </c>
      <c r="AK277" s="274">
        <v>1</v>
      </c>
      <c r="AL277" s="274">
        <v>0.7</v>
      </c>
      <c r="AM277" s="277">
        <v>0.4</v>
      </c>
      <c r="AN277" s="274">
        <v>14.600000000000001</v>
      </c>
      <c r="AO277" s="274">
        <v>1</v>
      </c>
      <c r="AP277" s="278"/>
      <c r="AQ277" s="274">
        <v>0.73000000000000009</v>
      </c>
      <c r="AR277" s="274">
        <v>0.3</v>
      </c>
      <c r="AS277" s="274">
        <v>0</v>
      </c>
      <c r="AV277" s="278">
        <v>6</v>
      </c>
      <c r="AW277" s="278">
        <v>6</v>
      </c>
      <c r="AY277" s="274" t="s">
        <v>834</v>
      </c>
      <c r="BA277" s="274">
        <v>1</v>
      </c>
      <c r="BB277" s="274">
        <v>0.03</v>
      </c>
      <c r="BC277" s="274">
        <v>504</v>
      </c>
    </row>
    <row r="278" spans="1:55">
      <c r="A278" s="274" t="s">
        <v>1755</v>
      </c>
      <c r="B278" s="274" t="s">
        <v>835</v>
      </c>
      <c r="C278" s="274" t="s">
        <v>1027</v>
      </c>
      <c r="F278" s="274">
        <v>0.84</v>
      </c>
      <c r="G278" s="274">
        <v>16</v>
      </c>
      <c r="H278" s="274">
        <v>90</v>
      </c>
      <c r="I278" s="274">
        <v>0.97499999999999998</v>
      </c>
      <c r="J278" s="274" t="s">
        <v>30</v>
      </c>
      <c r="K278" s="274">
        <v>34.124577890644503</v>
      </c>
      <c r="L278" s="274">
        <v>1.0036640556071901</v>
      </c>
      <c r="M278" s="274" t="s">
        <v>30</v>
      </c>
      <c r="P278" s="274">
        <v>0</v>
      </c>
      <c r="Q278" s="274" t="s">
        <v>30</v>
      </c>
      <c r="X278" s="274" t="s">
        <v>30</v>
      </c>
      <c r="AK278" s="274">
        <v>1</v>
      </c>
      <c r="AL278" s="274">
        <v>5.81</v>
      </c>
      <c r="AM278" s="277">
        <v>0.4</v>
      </c>
      <c r="AN278" s="274">
        <v>14.600000000000001</v>
      </c>
      <c r="AO278" s="274">
        <v>1</v>
      </c>
      <c r="AP278" s="278"/>
      <c r="AQ278" s="274">
        <v>0.73000000000000009</v>
      </c>
      <c r="AR278" s="274">
        <v>0.3</v>
      </c>
      <c r="AS278" s="274">
        <v>0</v>
      </c>
      <c r="AV278" s="278">
        <v>6</v>
      </c>
      <c r="AW278" s="278">
        <v>6</v>
      </c>
      <c r="AY278" s="274" t="s">
        <v>834</v>
      </c>
      <c r="BA278" s="274">
        <v>1</v>
      </c>
      <c r="BB278" s="274">
        <v>0.03</v>
      </c>
      <c r="BC278" s="274">
        <v>504</v>
      </c>
    </row>
    <row r="279" spans="1:55">
      <c r="A279" s="274" t="s">
        <v>1754</v>
      </c>
      <c r="B279" s="274" t="s">
        <v>835</v>
      </c>
      <c r="C279" s="274" t="s">
        <v>1027</v>
      </c>
      <c r="F279" s="274">
        <v>0.86</v>
      </c>
      <c r="G279" s="281">
        <v>16</v>
      </c>
      <c r="H279" s="281">
        <v>90</v>
      </c>
      <c r="I279" s="281">
        <v>0.97499999999999998</v>
      </c>
      <c r="J279" s="274" t="s">
        <v>30</v>
      </c>
      <c r="K279" s="274">
        <v>34.124577890644503</v>
      </c>
      <c r="L279" s="274">
        <v>1.0036640556071901</v>
      </c>
      <c r="M279" s="274" t="s">
        <v>30</v>
      </c>
      <c r="P279" s="274">
        <v>0</v>
      </c>
      <c r="Q279" s="274" t="s">
        <v>30</v>
      </c>
      <c r="X279" s="274" t="s">
        <v>30</v>
      </c>
      <c r="AK279" s="274">
        <v>1</v>
      </c>
      <c r="AL279" s="274">
        <v>3</v>
      </c>
      <c r="AM279" s="277">
        <v>0.4</v>
      </c>
      <c r="AN279" s="274">
        <v>14.600000000000001</v>
      </c>
      <c r="AO279" s="274">
        <v>1</v>
      </c>
      <c r="AP279" s="278"/>
      <c r="AQ279" s="274">
        <v>0.73000000000000009</v>
      </c>
      <c r="AR279" s="274">
        <v>0.3</v>
      </c>
      <c r="AS279" s="274">
        <v>0</v>
      </c>
      <c r="AV279" s="278">
        <v>6</v>
      </c>
      <c r="AW279" s="278">
        <v>6</v>
      </c>
      <c r="AY279" s="274" t="s">
        <v>834</v>
      </c>
      <c r="BA279" s="274">
        <v>1</v>
      </c>
      <c r="BB279" s="274">
        <v>0.03</v>
      </c>
      <c r="BC279" s="274">
        <v>504</v>
      </c>
    </row>
    <row r="280" spans="1:55">
      <c r="A280" s="274" t="s">
        <v>1753</v>
      </c>
      <c r="B280" s="274" t="s">
        <v>835</v>
      </c>
      <c r="C280" s="274" t="s">
        <v>1027</v>
      </c>
      <c r="F280" s="274">
        <v>0.89</v>
      </c>
      <c r="G280" s="281">
        <v>16</v>
      </c>
      <c r="H280" s="281">
        <v>90</v>
      </c>
      <c r="I280" s="281">
        <v>0.97499999999999998</v>
      </c>
      <c r="J280" s="274" t="s">
        <v>30</v>
      </c>
      <c r="K280" s="274">
        <v>34.124577890644503</v>
      </c>
      <c r="L280" s="274">
        <v>1.0036640556071901</v>
      </c>
      <c r="M280" s="274" t="s">
        <v>30</v>
      </c>
      <c r="P280" s="274">
        <v>0</v>
      </c>
      <c r="Q280" s="274" t="s">
        <v>30</v>
      </c>
      <c r="X280" s="274" t="s">
        <v>30</v>
      </c>
      <c r="AK280" s="274">
        <v>1</v>
      </c>
      <c r="AL280" s="274">
        <v>1.778</v>
      </c>
      <c r="AM280" s="277">
        <v>0.4</v>
      </c>
      <c r="AN280" s="274">
        <v>14.600000000000001</v>
      </c>
      <c r="AO280" s="274">
        <v>1</v>
      </c>
      <c r="AP280" s="278"/>
      <c r="AQ280" s="274">
        <v>0.73000000000000009</v>
      </c>
      <c r="AR280" s="274">
        <v>0.3</v>
      </c>
      <c r="AS280" s="274">
        <v>0</v>
      </c>
      <c r="AV280" s="278">
        <v>6</v>
      </c>
      <c r="AW280" s="278">
        <v>6</v>
      </c>
      <c r="AY280" s="274" t="s">
        <v>834</v>
      </c>
      <c r="BA280" s="274">
        <v>1</v>
      </c>
      <c r="BB280" s="274">
        <v>0.03</v>
      </c>
      <c r="BC280" s="274">
        <v>504</v>
      </c>
    </row>
    <row r="281" spans="1:55">
      <c r="A281" s="274" t="s">
        <v>1752</v>
      </c>
      <c r="B281" s="274" t="s">
        <v>835</v>
      </c>
      <c r="C281" s="274" t="s">
        <v>1027</v>
      </c>
      <c r="F281" s="274">
        <v>0.9</v>
      </c>
      <c r="G281" s="281">
        <v>16</v>
      </c>
      <c r="H281" s="281">
        <v>90</v>
      </c>
      <c r="I281" s="281">
        <v>0.97499999999999998</v>
      </c>
      <c r="J281" s="274" t="s">
        <v>30</v>
      </c>
      <c r="K281" s="274">
        <v>34.124577890644503</v>
      </c>
      <c r="L281" s="274">
        <v>1.0036640556071901</v>
      </c>
      <c r="M281" s="274" t="s">
        <v>30</v>
      </c>
      <c r="P281" s="274">
        <v>0</v>
      </c>
      <c r="Q281" s="274" t="s">
        <v>30</v>
      </c>
      <c r="X281" s="274" t="s">
        <v>30</v>
      </c>
      <c r="AK281" s="274">
        <v>1</v>
      </c>
      <c r="AL281" s="274">
        <v>6</v>
      </c>
      <c r="AM281" s="277">
        <v>0.4</v>
      </c>
      <c r="AN281" s="274">
        <v>14.600000000000001</v>
      </c>
      <c r="AO281" s="274">
        <v>1</v>
      </c>
      <c r="AP281" s="278"/>
      <c r="AQ281" s="274">
        <v>0.73000000000000009</v>
      </c>
      <c r="AR281" s="274">
        <v>0.3</v>
      </c>
      <c r="AS281" s="274">
        <v>0</v>
      </c>
      <c r="AV281" s="278">
        <v>6</v>
      </c>
      <c r="AW281" s="278">
        <v>6</v>
      </c>
      <c r="AY281" s="274" t="s">
        <v>834</v>
      </c>
      <c r="BA281" s="274">
        <v>1</v>
      </c>
      <c r="BB281" s="274">
        <v>0.03</v>
      </c>
      <c r="BC281" s="274">
        <v>504</v>
      </c>
    </row>
    <row r="282" spans="1:55">
      <c r="A282" s="274" t="s">
        <v>1751</v>
      </c>
      <c r="B282" s="274" t="s">
        <v>835</v>
      </c>
      <c r="C282" s="274" t="s">
        <v>1027</v>
      </c>
      <c r="F282" s="274">
        <v>0.91</v>
      </c>
      <c r="G282" s="281">
        <v>16</v>
      </c>
      <c r="H282" s="281">
        <v>90</v>
      </c>
      <c r="I282" s="281">
        <v>0.97499999999999998</v>
      </c>
      <c r="J282" s="274" t="s">
        <v>30</v>
      </c>
      <c r="K282" s="274">
        <v>34.124577890644503</v>
      </c>
      <c r="L282" s="274">
        <v>1.0036640556071901</v>
      </c>
      <c r="M282" s="274" t="s">
        <v>30</v>
      </c>
      <c r="P282" s="274">
        <v>0</v>
      </c>
      <c r="Q282" s="274" t="s">
        <v>30</v>
      </c>
      <c r="X282" s="274" t="s">
        <v>30</v>
      </c>
      <c r="AK282" s="274">
        <v>1</v>
      </c>
      <c r="AL282" s="274">
        <v>3.15</v>
      </c>
      <c r="AM282" s="277">
        <v>0.4</v>
      </c>
      <c r="AN282" s="274">
        <v>14.600000000000001</v>
      </c>
      <c r="AO282" s="274">
        <v>1</v>
      </c>
      <c r="AP282" s="278"/>
      <c r="AQ282" s="274">
        <v>0.73000000000000009</v>
      </c>
      <c r="AR282" s="274">
        <v>0.3</v>
      </c>
      <c r="AS282" s="274">
        <v>0</v>
      </c>
      <c r="AV282" s="278">
        <v>6</v>
      </c>
      <c r="AW282" s="278">
        <v>6</v>
      </c>
      <c r="AY282" s="274" t="s">
        <v>834</v>
      </c>
      <c r="BA282" s="274">
        <v>1</v>
      </c>
      <c r="BB282" s="274">
        <v>0.03</v>
      </c>
      <c r="BC282" s="274">
        <v>504</v>
      </c>
    </row>
    <row r="283" spans="1:55">
      <c r="A283" s="274" t="s">
        <v>1750</v>
      </c>
      <c r="B283" s="274" t="s">
        <v>835</v>
      </c>
      <c r="C283" s="274" t="s">
        <v>1027</v>
      </c>
      <c r="F283" s="274">
        <v>0.94</v>
      </c>
      <c r="G283" s="281">
        <v>16</v>
      </c>
      <c r="H283" s="281">
        <v>90</v>
      </c>
      <c r="I283" s="281">
        <v>0.97499999999999998</v>
      </c>
      <c r="J283" s="274" t="s">
        <v>30</v>
      </c>
      <c r="K283" s="274">
        <v>34.124577890644503</v>
      </c>
      <c r="L283" s="274">
        <v>1.0036640556071901</v>
      </c>
      <c r="M283" s="274" t="s">
        <v>30</v>
      </c>
      <c r="P283" s="274">
        <v>0</v>
      </c>
      <c r="Q283" s="274" t="s">
        <v>30</v>
      </c>
      <c r="X283" s="274" t="s">
        <v>30</v>
      </c>
      <c r="AK283" s="274">
        <v>1</v>
      </c>
      <c r="AL283" s="274">
        <v>0.93</v>
      </c>
      <c r="AM283" s="277">
        <v>0.4</v>
      </c>
      <c r="AN283" s="274">
        <v>14.600000000000001</v>
      </c>
      <c r="AO283" s="274">
        <v>1</v>
      </c>
      <c r="AP283" s="278"/>
      <c r="AQ283" s="274">
        <v>0.73000000000000009</v>
      </c>
      <c r="AR283" s="274">
        <v>0.3</v>
      </c>
      <c r="AS283" s="274">
        <v>0</v>
      </c>
      <c r="AV283" s="278">
        <v>6</v>
      </c>
      <c r="AW283" s="278">
        <v>6</v>
      </c>
      <c r="AY283" s="274" t="s">
        <v>834</v>
      </c>
      <c r="BA283" s="274">
        <v>1</v>
      </c>
      <c r="BB283" s="274">
        <v>0.03</v>
      </c>
      <c r="BC283" s="274">
        <v>504</v>
      </c>
    </row>
    <row r="284" spans="1:55">
      <c r="A284" s="274" t="s">
        <v>1749</v>
      </c>
      <c r="B284" s="274" t="s">
        <v>736</v>
      </c>
      <c r="C284" s="274" t="s">
        <v>735</v>
      </c>
      <c r="E284" s="274">
        <v>1.2</v>
      </c>
      <c r="F284" s="274">
        <v>0.86166666666666658</v>
      </c>
      <c r="G284" s="281"/>
      <c r="H284" s="281"/>
      <c r="I284" s="281">
        <v>0</v>
      </c>
      <c r="J284" s="274" t="s">
        <v>30</v>
      </c>
      <c r="K284" s="274">
        <v>62.068965517241388</v>
      </c>
      <c r="L284" s="274" t="s">
        <v>30</v>
      </c>
      <c r="M284" s="274">
        <v>3.4729064039408866</v>
      </c>
      <c r="P284" s="274">
        <v>0</v>
      </c>
      <c r="Q284" s="274" t="s">
        <v>30</v>
      </c>
      <c r="X284" s="274" t="s">
        <v>30</v>
      </c>
      <c r="AK284" s="274">
        <v>1</v>
      </c>
      <c r="AL284" s="274">
        <v>43.3</v>
      </c>
      <c r="AM284" s="277">
        <v>0.3</v>
      </c>
      <c r="AN284" s="274">
        <v>29.2</v>
      </c>
      <c r="AO284" s="274">
        <v>1</v>
      </c>
      <c r="AP284" s="278"/>
      <c r="AQ284" s="274">
        <v>1.46</v>
      </c>
      <c r="AR284" s="274">
        <v>1</v>
      </c>
      <c r="AS284" s="274">
        <v>1</v>
      </c>
      <c r="AV284" s="278">
        <v>9</v>
      </c>
      <c r="AW284" s="278">
        <v>9</v>
      </c>
      <c r="AY284" s="274" t="s">
        <v>748</v>
      </c>
      <c r="BA284" s="274">
        <v>1</v>
      </c>
      <c r="BB284" s="274">
        <v>0.03</v>
      </c>
      <c r="BC284" s="274">
        <v>420</v>
      </c>
    </row>
    <row r="285" spans="1:55">
      <c r="A285" s="274" t="s">
        <v>1748</v>
      </c>
      <c r="B285" s="274" t="s">
        <v>736</v>
      </c>
      <c r="C285" s="274" t="s">
        <v>735</v>
      </c>
      <c r="E285" s="274">
        <v>1.2</v>
      </c>
      <c r="F285" s="274">
        <v>0.86166666666666658</v>
      </c>
      <c r="G285" s="281"/>
      <c r="H285" s="281"/>
      <c r="I285" s="281">
        <v>0</v>
      </c>
      <c r="J285" s="274" t="s">
        <v>30</v>
      </c>
      <c r="K285" s="274">
        <v>62.068965517241388</v>
      </c>
      <c r="L285" s="274" t="s">
        <v>30</v>
      </c>
      <c r="M285" s="274">
        <v>3.4729064039408866</v>
      </c>
      <c r="P285" s="274">
        <v>0</v>
      </c>
      <c r="Q285" s="274" t="s">
        <v>30</v>
      </c>
      <c r="X285" s="274" t="s">
        <v>30</v>
      </c>
      <c r="AK285" s="274">
        <v>1</v>
      </c>
      <c r="AL285" s="274">
        <v>43.3</v>
      </c>
      <c r="AM285" s="277">
        <v>0.3</v>
      </c>
      <c r="AN285" s="274">
        <v>29.2</v>
      </c>
      <c r="AO285" s="274">
        <v>1</v>
      </c>
      <c r="AP285" s="278"/>
      <c r="AQ285" s="274">
        <v>1.46</v>
      </c>
      <c r="AR285" s="274">
        <v>1</v>
      </c>
      <c r="AS285" s="274">
        <v>1</v>
      </c>
      <c r="AV285" s="278">
        <v>9</v>
      </c>
      <c r="AW285" s="278">
        <v>9</v>
      </c>
      <c r="AY285" s="274" t="s">
        <v>748</v>
      </c>
      <c r="BA285" s="274">
        <v>1</v>
      </c>
      <c r="BB285" s="274">
        <v>0.03</v>
      </c>
      <c r="BC285" s="274">
        <v>420</v>
      </c>
    </row>
    <row r="286" spans="1:55">
      <c r="A286" s="274" t="s">
        <v>1747</v>
      </c>
      <c r="B286" s="274" t="s">
        <v>736</v>
      </c>
      <c r="C286" s="274" t="s">
        <v>735</v>
      </c>
      <c r="E286" s="274">
        <v>1.2</v>
      </c>
      <c r="F286" s="274">
        <v>0.86166666666666658</v>
      </c>
      <c r="G286" s="281"/>
      <c r="H286" s="281"/>
      <c r="I286" s="281">
        <v>0</v>
      </c>
      <c r="J286" s="274" t="s">
        <v>30</v>
      </c>
      <c r="K286" s="274">
        <v>62.068965517241388</v>
      </c>
      <c r="L286" s="274" t="s">
        <v>30</v>
      </c>
      <c r="M286" s="274">
        <v>3.4729064039408866</v>
      </c>
      <c r="P286" s="274">
        <v>0</v>
      </c>
      <c r="Q286" s="274" t="s">
        <v>30</v>
      </c>
      <c r="X286" s="274" t="s">
        <v>30</v>
      </c>
      <c r="AK286" s="274">
        <v>1</v>
      </c>
      <c r="AL286" s="274">
        <v>43.3</v>
      </c>
      <c r="AM286" s="277">
        <v>0.3</v>
      </c>
      <c r="AN286" s="274">
        <v>29.2</v>
      </c>
      <c r="AO286" s="274">
        <v>1</v>
      </c>
      <c r="AP286" s="278"/>
      <c r="AQ286" s="274">
        <v>1.46</v>
      </c>
      <c r="AR286" s="274">
        <v>1</v>
      </c>
      <c r="AS286" s="274">
        <v>1</v>
      </c>
      <c r="AV286" s="278">
        <v>9</v>
      </c>
      <c r="AW286" s="278">
        <v>9</v>
      </c>
      <c r="AY286" s="274" t="s">
        <v>748</v>
      </c>
      <c r="BA286" s="274">
        <v>1</v>
      </c>
      <c r="BB286" s="274">
        <v>0.03</v>
      </c>
      <c r="BC286" s="274">
        <v>420</v>
      </c>
    </row>
    <row r="287" spans="1:55">
      <c r="A287" s="274" t="s">
        <v>1746</v>
      </c>
      <c r="B287" s="274" t="s">
        <v>736</v>
      </c>
      <c r="C287" s="274" t="s">
        <v>735</v>
      </c>
      <c r="E287" s="274">
        <v>1.2</v>
      </c>
      <c r="F287" s="274">
        <v>0.89833333333333332</v>
      </c>
      <c r="G287" s="281"/>
      <c r="H287" s="281"/>
      <c r="I287" s="281">
        <v>0</v>
      </c>
      <c r="J287" s="274" t="s">
        <v>30</v>
      </c>
      <c r="K287" s="274">
        <v>62.068965517241388</v>
      </c>
      <c r="L287" s="274" t="s">
        <v>30</v>
      </c>
      <c r="M287" s="274">
        <v>3.6206896551724137</v>
      </c>
      <c r="P287" s="274">
        <v>0</v>
      </c>
      <c r="Q287" s="274" t="s">
        <v>30</v>
      </c>
      <c r="X287" s="274" t="s">
        <v>30</v>
      </c>
      <c r="AK287" s="274">
        <v>1</v>
      </c>
      <c r="AL287" s="274">
        <v>66</v>
      </c>
      <c r="AM287" s="277">
        <v>0.3</v>
      </c>
      <c r="AN287" s="274">
        <v>29.2</v>
      </c>
      <c r="AO287" s="274">
        <v>1</v>
      </c>
      <c r="AP287" s="278"/>
      <c r="AQ287" s="274">
        <v>1.46</v>
      </c>
      <c r="AR287" s="274">
        <v>1</v>
      </c>
      <c r="AS287" s="274">
        <v>1</v>
      </c>
      <c r="AV287" s="278">
        <v>9</v>
      </c>
      <c r="AW287" s="278">
        <v>9</v>
      </c>
      <c r="AY287" s="274" t="s">
        <v>748</v>
      </c>
      <c r="BA287" s="274">
        <v>1</v>
      </c>
      <c r="BB287" s="274">
        <v>0.03</v>
      </c>
      <c r="BC287" s="274">
        <v>420</v>
      </c>
    </row>
    <row r="288" spans="1:55">
      <c r="A288" s="274" t="s">
        <v>1745</v>
      </c>
      <c r="B288" s="274" t="s">
        <v>736</v>
      </c>
      <c r="C288" s="274" t="s">
        <v>1260</v>
      </c>
      <c r="E288" s="274">
        <v>1.2</v>
      </c>
      <c r="F288" s="274">
        <v>0.69666666666666677</v>
      </c>
      <c r="I288" s="274">
        <v>0</v>
      </c>
      <c r="J288" s="274" t="s">
        <v>30</v>
      </c>
      <c r="K288" s="281">
        <v>29.4</v>
      </c>
      <c r="L288" s="281" t="s">
        <v>30</v>
      </c>
      <c r="M288" s="281">
        <v>1.6758000000000002</v>
      </c>
      <c r="P288" s="274">
        <v>0</v>
      </c>
      <c r="Q288" s="274" t="s">
        <v>30</v>
      </c>
      <c r="X288" s="274" t="s">
        <v>30</v>
      </c>
      <c r="AK288" s="274">
        <v>1</v>
      </c>
      <c r="AL288" s="274">
        <v>92.5</v>
      </c>
      <c r="AM288" s="277">
        <v>0.3</v>
      </c>
      <c r="AN288" s="274">
        <v>29.2</v>
      </c>
      <c r="AO288" s="274">
        <v>1</v>
      </c>
      <c r="AP288" s="278"/>
      <c r="AQ288" s="274">
        <v>1.46</v>
      </c>
      <c r="AR288" s="274">
        <v>1</v>
      </c>
      <c r="AS288" s="274">
        <v>1</v>
      </c>
      <c r="AV288" s="278">
        <v>9</v>
      </c>
      <c r="AW288" s="278">
        <v>9</v>
      </c>
      <c r="AY288" s="274" t="s">
        <v>748</v>
      </c>
      <c r="BA288" s="274">
        <v>1</v>
      </c>
      <c r="BB288" s="274">
        <v>0.03</v>
      </c>
      <c r="BC288" s="274">
        <v>420</v>
      </c>
    </row>
    <row r="289" spans="1:55">
      <c r="A289" s="274" t="s">
        <v>1744</v>
      </c>
      <c r="B289" s="274" t="s">
        <v>829</v>
      </c>
      <c r="C289" s="274" t="s">
        <v>1260</v>
      </c>
      <c r="F289" s="274">
        <v>0.38</v>
      </c>
      <c r="I289" s="274">
        <v>0</v>
      </c>
      <c r="J289" s="274" t="s">
        <v>30</v>
      </c>
      <c r="K289" s="281">
        <v>29.4</v>
      </c>
      <c r="L289" s="281">
        <v>4.41</v>
      </c>
      <c r="M289" s="281" t="s">
        <v>30</v>
      </c>
      <c r="P289" s="274">
        <v>0</v>
      </c>
      <c r="Q289" s="274" t="s">
        <v>30</v>
      </c>
      <c r="X289" s="274" t="s">
        <v>30</v>
      </c>
      <c r="AK289" s="274">
        <v>1</v>
      </c>
      <c r="AL289" s="274">
        <v>266</v>
      </c>
      <c r="AM289" s="277">
        <v>0.3</v>
      </c>
      <c r="AN289" s="274">
        <v>29.2</v>
      </c>
      <c r="AO289" s="274">
        <v>1</v>
      </c>
      <c r="AP289" s="278"/>
      <c r="AQ289" s="274">
        <v>1.46</v>
      </c>
      <c r="AR289" s="274">
        <v>1</v>
      </c>
      <c r="AS289" s="274">
        <v>1</v>
      </c>
      <c r="AV289" s="278">
        <v>9</v>
      </c>
      <c r="AW289" s="278">
        <v>9</v>
      </c>
      <c r="AY289" s="274" t="s">
        <v>748</v>
      </c>
      <c r="BA289" s="274">
        <v>1</v>
      </c>
      <c r="BB289" s="274">
        <v>0.03</v>
      </c>
      <c r="BC289" s="274">
        <v>420</v>
      </c>
    </row>
    <row r="290" spans="1:55">
      <c r="A290" s="274" t="s">
        <v>1743</v>
      </c>
      <c r="B290" s="274" t="s">
        <v>736</v>
      </c>
      <c r="C290" s="274" t="s">
        <v>738</v>
      </c>
      <c r="E290" s="274">
        <v>1</v>
      </c>
      <c r="F290" s="274">
        <v>0.9</v>
      </c>
      <c r="G290" s="274">
        <v>1.5</v>
      </c>
      <c r="H290" s="274">
        <v>20</v>
      </c>
      <c r="I290" s="274">
        <v>0</v>
      </c>
      <c r="J290" s="274" t="s">
        <v>30</v>
      </c>
      <c r="K290" s="281">
        <v>29.4</v>
      </c>
      <c r="L290" s="281" t="s">
        <v>30</v>
      </c>
      <c r="M290" s="281">
        <v>1.9845000000000002</v>
      </c>
      <c r="P290" s="274">
        <v>0</v>
      </c>
      <c r="Q290" s="274" t="s">
        <v>30</v>
      </c>
      <c r="U290" s="274">
        <v>1</v>
      </c>
      <c r="V290" s="274">
        <v>1</v>
      </c>
      <c r="X290" s="274">
        <v>2.2222222222222223</v>
      </c>
      <c r="AK290" s="274">
        <v>1</v>
      </c>
      <c r="AL290" s="274">
        <v>254</v>
      </c>
      <c r="AM290" s="277">
        <v>0.3</v>
      </c>
      <c r="AN290" s="274">
        <v>29.2</v>
      </c>
      <c r="AO290" s="274">
        <v>1</v>
      </c>
      <c r="AP290" s="278"/>
      <c r="AQ290" s="274">
        <v>1.46</v>
      </c>
      <c r="AR290" s="274">
        <v>1</v>
      </c>
      <c r="AS290" s="274">
        <v>1</v>
      </c>
      <c r="AV290" s="278">
        <v>9</v>
      </c>
      <c r="AW290" s="278">
        <v>9</v>
      </c>
      <c r="AY290" s="274" t="s">
        <v>748</v>
      </c>
      <c r="BA290" s="274">
        <v>1</v>
      </c>
      <c r="BB290" s="274">
        <v>0.03</v>
      </c>
      <c r="BC290" s="274">
        <v>420</v>
      </c>
    </row>
    <row r="291" spans="1:55">
      <c r="A291" s="274" t="s">
        <v>1742</v>
      </c>
      <c r="B291" s="274" t="s">
        <v>736</v>
      </c>
      <c r="C291" s="274" t="s">
        <v>738</v>
      </c>
      <c r="E291" s="274">
        <v>1.1000000000000001</v>
      </c>
      <c r="F291" s="274">
        <v>0.89999999999999991</v>
      </c>
      <c r="G291" s="274">
        <v>1.5</v>
      </c>
      <c r="H291" s="274">
        <v>20</v>
      </c>
      <c r="I291" s="274">
        <v>0</v>
      </c>
      <c r="J291" s="274" t="s">
        <v>30</v>
      </c>
      <c r="K291" s="281">
        <v>29.4</v>
      </c>
      <c r="L291" s="281" t="s">
        <v>30</v>
      </c>
      <c r="M291" s="281">
        <v>2.0790000000000002</v>
      </c>
      <c r="P291" s="274">
        <v>0</v>
      </c>
      <c r="Q291" s="274" t="s">
        <v>30</v>
      </c>
      <c r="U291" s="274">
        <v>1</v>
      </c>
      <c r="V291" s="274">
        <v>1</v>
      </c>
      <c r="X291" s="274">
        <v>2.1212121212121211</v>
      </c>
      <c r="AK291" s="274">
        <v>1</v>
      </c>
      <c r="AL291" s="274">
        <v>234</v>
      </c>
      <c r="AM291" s="277">
        <v>0.3</v>
      </c>
      <c r="AN291" s="274">
        <v>29.2</v>
      </c>
      <c r="AO291" s="274">
        <v>1</v>
      </c>
      <c r="AP291" s="278"/>
      <c r="AQ291" s="274">
        <v>1.46</v>
      </c>
      <c r="AR291" s="274">
        <v>1</v>
      </c>
      <c r="AS291" s="274">
        <v>1</v>
      </c>
      <c r="AV291" s="278">
        <v>9</v>
      </c>
      <c r="AW291" s="278">
        <v>9</v>
      </c>
      <c r="AY291" s="274" t="s">
        <v>748</v>
      </c>
      <c r="BA291" s="274">
        <v>1</v>
      </c>
      <c r="BB291" s="274">
        <v>0.03</v>
      </c>
      <c r="BC291" s="274">
        <v>420</v>
      </c>
    </row>
    <row r="292" spans="1:55">
      <c r="A292" s="274" t="s">
        <v>1741</v>
      </c>
      <c r="B292" s="274" t="s">
        <v>736</v>
      </c>
      <c r="C292" s="274" t="s">
        <v>738</v>
      </c>
      <c r="E292" s="274">
        <v>0.9</v>
      </c>
      <c r="F292" s="274">
        <v>0.89999999999999991</v>
      </c>
      <c r="G292" s="274">
        <v>1.5</v>
      </c>
      <c r="H292" s="274">
        <v>20</v>
      </c>
      <c r="I292" s="274">
        <v>0</v>
      </c>
      <c r="J292" s="274" t="s">
        <v>30</v>
      </c>
      <c r="K292" s="274">
        <v>29.4</v>
      </c>
      <c r="L292" s="274" t="s">
        <v>30</v>
      </c>
      <c r="M292" s="274">
        <v>1.8800526315789474</v>
      </c>
      <c r="P292" s="274">
        <v>0</v>
      </c>
      <c r="Q292" s="274" t="s">
        <v>30</v>
      </c>
      <c r="U292" s="274">
        <v>1</v>
      </c>
      <c r="V292" s="274">
        <v>1</v>
      </c>
      <c r="X292" s="274">
        <v>2.3456790123456792</v>
      </c>
      <c r="AK292" s="274">
        <v>1</v>
      </c>
      <c r="AL292" s="274">
        <v>142</v>
      </c>
      <c r="AM292" s="277">
        <v>0.3</v>
      </c>
      <c r="AN292" s="274">
        <v>29.2</v>
      </c>
      <c r="AO292" s="274">
        <v>1</v>
      </c>
      <c r="AP292" s="278"/>
      <c r="AQ292" s="274">
        <v>1.46</v>
      </c>
      <c r="AR292" s="274">
        <v>1</v>
      </c>
      <c r="AS292" s="274">
        <v>1</v>
      </c>
      <c r="AV292" s="278">
        <v>9</v>
      </c>
      <c r="AW292" s="278">
        <v>9</v>
      </c>
      <c r="AY292" s="274" t="s">
        <v>748</v>
      </c>
      <c r="BA292" s="274">
        <v>1</v>
      </c>
      <c r="BB292" s="274">
        <v>0.03</v>
      </c>
      <c r="BC292" s="274">
        <v>420</v>
      </c>
    </row>
    <row r="293" spans="1:55">
      <c r="A293" s="274" t="s">
        <v>1740</v>
      </c>
      <c r="B293" s="274" t="s">
        <v>736</v>
      </c>
      <c r="C293" s="274" t="s">
        <v>738</v>
      </c>
      <c r="E293" s="274">
        <v>1.2</v>
      </c>
      <c r="F293" s="274">
        <v>0.32999999999999996</v>
      </c>
      <c r="G293" s="274">
        <v>1.5</v>
      </c>
      <c r="H293" s="274">
        <v>20</v>
      </c>
      <c r="I293" s="274">
        <v>0</v>
      </c>
      <c r="J293" s="274" t="s">
        <v>30</v>
      </c>
      <c r="K293" s="274">
        <v>29.4</v>
      </c>
      <c r="L293" s="274" t="s">
        <v>30</v>
      </c>
      <c r="M293" s="274">
        <v>0.79379999999999995</v>
      </c>
      <c r="P293" s="274">
        <v>0</v>
      </c>
      <c r="Q293" s="274" t="s">
        <v>30</v>
      </c>
      <c r="U293" s="274">
        <v>1</v>
      </c>
      <c r="V293" s="274">
        <v>1</v>
      </c>
      <c r="X293" s="274">
        <v>5.5555555555555554</v>
      </c>
      <c r="AK293" s="274">
        <v>1</v>
      </c>
      <c r="AL293" s="274">
        <v>36</v>
      </c>
      <c r="AM293" s="277">
        <v>0.3</v>
      </c>
      <c r="AN293" s="274">
        <v>29.2</v>
      </c>
      <c r="AO293" s="274">
        <v>1</v>
      </c>
      <c r="AP293" s="278"/>
      <c r="AQ293" s="274">
        <v>1.46</v>
      </c>
      <c r="AR293" s="274">
        <v>1</v>
      </c>
      <c r="AS293" s="274">
        <v>1</v>
      </c>
      <c r="AV293" s="278">
        <v>9</v>
      </c>
      <c r="AW293" s="278">
        <v>9</v>
      </c>
      <c r="AY293" s="274" t="s">
        <v>748</v>
      </c>
      <c r="BA293" s="274">
        <v>1</v>
      </c>
      <c r="BB293" s="274">
        <v>0.03</v>
      </c>
      <c r="BC293" s="274">
        <v>420</v>
      </c>
    </row>
    <row r="294" spans="1:55">
      <c r="A294" s="274" t="s">
        <v>1739</v>
      </c>
      <c r="B294" s="274" t="s">
        <v>736</v>
      </c>
      <c r="C294" s="274" t="s">
        <v>738</v>
      </c>
      <c r="E294" s="274">
        <v>1.2</v>
      </c>
      <c r="F294" s="274">
        <v>0.55000000000000004</v>
      </c>
      <c r="G294" s="274">
        <v>1.5</v>
      </c>
      <c r="H294" s="274">
        <v>20</v>
      </c>
      <c r="I294" s="274">
        <v>0</v>
      </c>
      <c r="J294" s="274" t="s">
        <v>30</v>
      </c>
      <c r="K294" s="274">
        <v>29.4</v>
      </c>
      <c r="L294" s="274" t="s">
        <v>30</v>
      </c>
      <c r="M294" s="274">
        <v>1.323</v>
      </c>
      <c r="P294" s="274">
        <v>0</v>
      </c>
      <c r="Q294" s="274" t="s">
        <v>30</v>
      </c>
      <c r="U294" s="274">
        <v>1</v>
      </c>
      <c r="V294" s="274">
        <v>1</v>
      </c>
      <c r="X294" s="274">
        <v>3.3333333333333335</v>
      </c>
      <c r="AK294" s="274">
        <v>1</v>
      </c>
      <c r="AL294" s="274">
        <v>300</v>
      </c>
      <c r="AM294" s="277">
        <v>0.3</v>
      </c>
      <c r="AN294" s="274">
        <v>29.2</v>
      </c>
      <c r="AO294" s="274">
        <v>1</v>
      </c>
      <c r="AP294" s="278"/>
      <c r="AQ294" s="274">
        <v>1.46</v>
      </c>
      <c r="AR294" s="274">
        <v>1</v>
      </c>
      <c r="AS294" s="274">
        <v>1</v>
      </c>
      <c r="AV294" s="278">
        <v>9</v>
      </c>
      <c r="AW294" s="278">
        <v>9</v>
      </c>
      <c r="AY294" s="274" t="s">
        <v>748</v>
      </c>
      <c r="BA294" s="274">
        <v>1</v>
      </c>
      <c r="BB294" s="274">
        <v>0.03</v>
      </c>
      <c r="BC294" s="274">
        <v>420</v>
      </c>
    </row>
    <row r="295" spans="1:55">
      <c r="A295" s="274" t="s">
        <v>1738</v>
      </c>
      <c r="B295" s="274" t="s">
        <v>736</v>
      </c>
      <c r="C295" s="274" t="s">
        <v>738</v>
      </c>
      <c r="E295" s="274">
        <v>1.2</v>
      </c>
      <c r="F295" s="274">
        <v>0.71500000000000008</v>
      </c>
      <c r="G295" s="274">
        <v>1.5</v>
      </c>
      <c r="H295" s="274">
        <v>20</v>
      </c>
      <c r="I295" s="274">
        <v>0</v>
      </c>
      <c r="J295" s="274" t="s">
        <v>30</v>
      </c>
      <c r="K295" s="274">
        <v>29.4</v>
      </c>
      <c r="L295" s="274" t="s">
        <v>30</v>
      </c>
      <c r="M295" s="274">
        <v>1.7199000000000002</v>
      </c>
      <c r="P295" s="274">
        <v>0</v>
      </c>
      <c r="Q295" s="274" t="s">
        <v>30</v>
      </c>
      <c r="U295" s="274">
        <v>1</v>
      </c>
      <c r="V295" s="274">
        <v>1</v>
      </c>
      <c r="X295" s="274">
        <v>2.5641025641025639</v>
      </c>
      <c r="AK295" s="274">
        <v>1</v>
      </c>
      <c r="AL295" s="274">
        <v>109.5</v>
      </c>
      <c r="AM295" s="277">
        <v>0.3</v>
      </c>
      <c r="AN295" s="274">
        <v>29.2</v>
      </c>
      <c r="AO295" s="274">
        <v>1</v>
      </c>
      <c r="AP295" s="278"/>
      <c r="AQ295" s="274">
        <v>1.46</v>
      </c>
      <c r="AR295" s="274">
        <v>1</v>
      </c>
      <c r="AS295" s="274">
        <v>1</v>
      </c>
      <c r="AV295" s="278">
        <v>9</v>
      </c>
      <c r="AW295" s="278">
        <v>9</v>
      </c>
      <c r="AY295" s="274" t="s">
        <v>748</v>
      </c>
      <c r="BA295" s="274">
        <v>1</v>
      </c>
      <c r="BB295" s="274">
        <v>0.03</v>
      </c>
      <c r="BC295" s="274">
        <v>420</v>
      </c>
    </row>
    <row r="296" spans="1:55">
      <c r="A296" s="274" t="s">
        <v>1737</v>
      </c>
      <c r="B296" s="274" t="s">
        <v>736</v>
      </c>
      <c r="C296" s="274" t="s">
        <v>738</v>
      </c>
      <c r="E296" s="274">
        <v>1.2</v>
      </c>
      <c r="F296" s="274">
        <v>0.77</v>
      </c>
      <c r="G296" s="274">
        <v>1.5</v>
      </c>
      <c r="H296" s="274">
        <v>20</v>
      </c>
      <c r="I296" s="274">
        <v>0</v>
      </c>
      <c r="J296" s="274" t="s">
        <v>30</v>
      </c>
      <c r="K296" s="274">
        <v>29.4</v>
      </c>
      <c r="L296" s="274" t="s">
        <v>30</v>
      </c>
      <c r="M296" s="274">
        <v>1.8522000000000001</v>
      </c>
      <c r="P296" s="274">
        <v>0</v>
      </c>
      <c r="Q296" s="274" t="s">
        <v>30</v>
      </c>
      <c r="U296" s="274">
        <v>1</v>
      </c>
      <c r="V296" s="274">
        <v>1</v>
      </c>
      <c r="X296" s="274">
        <v>2.3809523809523809</v>
      </c>
      <c r="AK296" s="274">
        <v>1</v>
      </c>
      <c r="AL296" s="274">
        <v>35</v>
      </c>
      <c r="AM296" s="277">
        <v>0.3</v>
      </c>
      <c r="AN296" s="274">
        <v>29.2</v>
      </c>
      <c r="AO296" s="274">
        <v>1</v>
      </c>
      <c r="AP296" s="278"/>
      <c r="AQ296" s="274">
        <v>1.46</v>
      </c>
      <c r="AR296" s="274">
        <v>1</v>
      </c>
      <c r="AS296" s="274">
        <v>1</v>
      </c>
      <c r="AV296" s="278">
        <v>9</v>
      </c>
      <c r="AW296" s="278">
        <v>9</v>
      </c>
      <c r="AY296" s="274" t="s">
        <v>748</v>
      </c>
      <c r="BA296" s="274">
        <v>1</v>
      </c>
      <c r="BB296" s="274">
        <v>0.03</v>
      </c>
      <c r="BC296" s="274">
        <v>420</v>
      </c>
    </row>
    <row r="297" spans="1:55">
      <c r="A297" s="274" t="s">
        <v>1736</v>
      </c>
      <c r="B297" s="274" t="s">
        <v>736</v>
      </c>
      <c r="C297" s="274" t="s">
        <v>738</v>
      </c>
      <c r="E297" s="281">
        <v>1.3</v>
      </c>
      <c r="F297" s="274">
        <v>0.90230769230769226</v>
      </c>
      <c r="G297" s="274">
        <v>1.5</v>
      </c>
      <c r="H297" s="274">
        <v>15</v>
      </c>
      <c r="I297" s="274">
        <v>0</v>
      </c>
      <c r="J297" s="274">
        <v>1.274</v>
      </c>
      <c r="K297" s="274">
        <v>28.713999999999999</v>
      </c>
      <c r="L297" s="274" t="s">
        <v>30</v>
      </c>
      <c r="M297" s="274">
        <v>2.1991200000000002</v>
      </c>
      <c r="N297" s="274">
        <v>2020</v>
      </c>
      <c r="O297" s="274">
        <v>25</v>
      </c>
      <c r="P297" s="274">
        <v>1</v>
      </c>
      <c r="Q297" s="274">
        <v>2029</v>
      </c>
      <c r="U297" s="274">
        <v>1</v>
      </c>
      <c r="V297" s="274">
        <v>1</v>
      </c>
      <c r="X297" s="274">
        <v>1.9607843137254901</v>
      </c>
      <c r="AK297" s="274">
        <v>1</v>
      </c>
      <c r="AL297" s="274">
        <v>10</v>
      </c>
      <c r="AM297" s="277">
        <v>0.3</v>
      </c>
      <c r="AN297" s="274">
        <v>29.2</v>
      </c>
      <c r="AO297" s="274">
        <v>1</v>
      </c>
      <c r="AP297" s="278"/>
      <c r="AQ297" s="274">
        <v>1.46</v>
      </c>
      <c r="AR297" s="274">
        <v>1</v>
      </c>
      <c r="AS297" s="274">
        <v>1</v>
      </c>
      <c r="AV297" s="278">
        <v>9</v>
      </c>
      <c r="AW297" s="278">
        <v>9</v>
      </c>
      <c r="AX297" s="274">
        <v>0</v>
      </c>
      <c r="AY297" s="274" t="s">
        <v>748</v>
      </c>
      <c r="BA297" s="274">
        <v>1</v>
      </c>
      <c r="BB297" s="274">
        <v>0.03</v>
      </c>
      <c r="BC297" s="274">
        <v>386</v>
      </c>
    </row>
    <row r="298" spans="1:55">
      <c r="A298" s="274" t="s">
        <v>1735</v>
      </c>
      <c r="B298" s="274" t="s">
        <v>736</v>
      </c>
      <c r="C298" s="274" t="s">
        <v>738</v>
      </c>
      <c r="E298" s="281">
        <v>1.2</v>
      </c>
      <c r="F298" s="274">
        <v>0.97166666666666668</v>
      </c>
      <c r="G298" s="274">
        <v>1.5</v>
      </c>
      <c r="H298" s="274">
        <v>20</v>
      </c>
      <c r="I298" s="274">
        <v>0</v>
      </c>
      <c r="J298" s="274" t="s">
        <v>30</v>
      </c>
      <c r="K298" s="274">
        <v>29.4</v>
      </c>
      <c r="L298" s="274" t="s">
        <v>30</v>
      </c>
      <c r="M298" s="274">
        <v>2.3373000000000004</v>
      </c>
      <c r="P298" s="274">
        <v>0</v>
      </c>
      <c r="Q298" s="274" t="s">
        <v>30</v>
      </c>
      <c r="U298" s="274">
        <v>1</v>
      </c>
      <c r="V298" s="274">
        <v>1</v>
      </c>
      <c r="X298" s="274">
        <v>1.8867924528301885</v>
      </c>
      <c r="AK298" s="274">
        <v>1</v>
      </c>
      <c r="AL298" s="274">
        <v>700</v>
      </c>
      <c r="AM298" s="277">
        <v>0.3</v>
      </c>
      <c r="AN298" s="274">
        <v>29.2</v>
      </c>
      <c r="AO298" s="274">
        <v>1</v>
      </c>
      <c r="AP298" s="278"/>
      <c r="AQ298" s="274">
        <v>1.46</v>
      </c>
      <c r="AR298" s="274">
        <v>1</v>
      </c>
      <c r="AS298" s="274">
        <v>1</v>
      </c>
      <c r="AV298" s="278">
        <v>9</v>
      </c>
      <c r="AW298" s="278">
        <v>9</v>
      </c>
      <c r="AY298" s="274" t="s">
        <v>748</v>
      </c>
      <c r="BA298" s="274">
        <v>1</v>
      </c>
      <c r="BB298" s="274">
        <v>0.03</v>
      </c>
      <c r="BC298" s="274">
        <v>420</v>
      </c>
    </row>
    <row r="299" spans="1:55">
      <c r="A299" s="274" t="s">
        <v>1734</v>
      </c>
      <c r="B299" s="274" t="s">
        <v>736</v>
      </c>
      <c r="C299" s="274" t="s">
        <v>738</v>
      </c>
      <c r="E299" s="281">
        <v>1.4</v>
      </c>
      <c r="F299" s="274">
        <v>0.90857142857142859</v>
      </c>
      <c r="G299" s="274">
        <v>1.5</v>
      </c>
      <c r="H299" s="274">
        <v>10</v>
      </c>
      <c r="I299" s="274">
        <v>0</v>
      </c>
      <c r="J299" s="274">
        <v>1.1759999999999999</v>
      </c>
      <c r="K299" s="274">
        <v>27.244</v>
      </c>
      <c r="L299" s="274" t="s">
        <v>30</v>
      </c>
      <c r="M299" s="274">
        <v>2.1814800000000001</v>
      </c>
      <c r="N299" s="274">
        <v>2030</v>
      </c>
      <c r="O299" s="274">
        <v>25</v>
      </c>
      <c r="P299" s="274">
        <v>1</v>
      </c>
      <c r="Q299" s="274">
        <v>2039</v>
      </c>
      <c r="U299" s="274">
        <v>1</v>
      </c>
      <c r="V299" s="274">
        <v>1</v>
      </c>
      <c r="X299" s="274">
        <v>1.8867924528301885</v>
      </c>
      <c r="AK299" s="274">
        <v>1</v>
      </c>
      <c r="AL299" s="274">
        <v>10</v>
      </c>
      <c r="AM299" s="277">
        <v>0.3</v>
      </c>
      <c r="AN299" s="274">
        <v>29.2</v>
      </c>
      <c r="AO299" s="274">
        <v>1</v>
      </c>
      <c r="AP299" s="278"/>
      <c r="AQ299" s="274">
        <v>1.46</v>
      </c>
      <c r="AR299" s="274">
        <v>1</v>
      </c>
      <c r="AS299" s="274">
        <v>1</v>
      </c>
      <c r="AV299" s="278">
        <v>9</v>
      </c>
      <c r="AW299" s="278">
        <v>9</v>
      </c>
      <c r="AX299" s="274">
        <v>0</v>
      </c>
      <c r="AY299" s="274" t="s">
        <v>748</v>
      </c>
      <c r="BA299" s="274">
        <v>1</v>
      </c>
      <c r="BB299" s="274">
        <v>0.03</v>
      </c>
      <c r="BC299" s="274">
        <v>336</v>
      </c>
    </row>
    <row r="300" spans="1:55">
      <c r="A300" s="274" t="s">
        <v>1733</v>
      </c>
      <c r="B300" s="274" t="s">
        <v>736</v>
      </c>
      <c r="C300" s="274" t="s">
        <v>738</v>
      </c>
      <c r="D300" s="274" t="s">
        <v>30</v>
      </c>
      <c r="E300" s="281">
        <v>1.4</v>
      </c>
      <c r="F300" s="274">
        <v>0.92571428571428582</v>
      </c>
      <c r="G300" s="274">
        <v>1.5</v>
      </c>
      <c r="H300" s="274">
        <v>9</v>
      </c>
      <c r="I300" s="274">
        <v>0</v>
      </c>
      <c r="J300" s="274">
        <v>1.127</v>
      </c>
      <c r="K300" s="274">
        <v>26.362000000000002</v>
      </c>
      <c r="L300" s="274" t="s">
        <v>30</v>
      </c>
      <c r="M300" s="274">
        <v>2.1697199999999999</v>
      </c>
      <c r="N300" s="274">
        <v>2040</v>
      </c>
      <c r="O300" s="274">
        <v>25</v>
      </c>
      <c r="P300" s="274">
        <v>1</v>
      </c>
      <c r="Q300" s="274">
        <v>2049</v>
      </c>
      <c r="R300" s="274" t="s">
        <v>30</v>
      </c>
      <c r="S300" s="274" t="s">
        <v>30</v>
      </c>
      <c r="T300" s="274" t="s">
        <v>30</v>
      </c>
      <c r="U300" s="274">
        <v>1</v>
      </c>
      <c r="V300" s="274">
        <v>1</v>
      </c>
      <c r="X300" s="274">
        <v>1.8518518518518516</v>
      </c>
      <c r="Z300" s="274" t="s">
        <v>30</v>
      </c>
      <c r="AA300" s="274" t="s">
        <v>30</v>
      </c>
      <c r="AB300" s="274" t="s">
        <v>30</v>
      </c>
      <c r="AC300" s="274" t="s">
        <v>30</v>
      </c>
      <c r="AD300" s="274" t="s">
        <v>30</v>
      </c>
      <c r="AE300" s="274" t="s">
        <v>30</v>
      </c>
      <c r="AF300" s="274" t="s">
        <v>30</v>
      </c>
      <c r="AG300" s="274" t="s">
        <v>30</v>
      </c>
      <c r="AH300" s="274" t="s">
        <v>30</v>
      </c>
      <c r="AI300" s="274" t="s">
        <v>30</v>
      </c>
      <c r="AJ300" s="274" t="s">
        <v>30</v>
      </c>
      <c r="AK300" s="274">
        <v>1</v>
      </c>
      <c r="AL300" s="274">
        <v>10</v>
      </c>
      <c r="AM300" s="277">
        <v>0.3</v>
      </c>
      <c r="AN300" s="274">
        <v>29.2</v>
      </c>
      <c r="AO300" s="274">
        <v>1</v>
      </c>
      <c r="AP300" s="278"/>
      <c r="AQ300" s="274">
        <v>1.46</v>
      </c>
      <c r="AR300" s="274">
        <v>1</v>
      </c>
      <c r="AS300" s="274">
        <v>1</v>
      </c>
      <c r="AV300" s="278">
        <v>9</v>
      </c>
      <c r="AW300" s="278">
        <v>9</v>
      </c>
      <c r="AX300" s="274">
        <v>0</v>
      </c>
      <c r="AY300" s="274" t="s">
        <v>748</v>
      </c>
      <c r="BA300" s="274">
        <v>1</v>
      </c>
      <c r="BB300" s="274">
        <v>0.03</v>
      </c>
      <c r="BC300" s="274">
        <v>336</v>
      </c>
    </row>
    <row r="301" spans="1:55">
      <c r="A301" s="274" t="s">
        <v>1732</v>
      </c>
      <c r="B301" s="274" t="s">
        <v>736</v>
      </c>
      <c r="C301" s="274" t="s">
        <v>738</v>
      </c>
      <c r="E301" s="274">
        <v>1.2</v>
      </c>
      <c r="F301" s="274">
        <v>1.0083333333333333</v>
      </c>
      <c r="G301" s="274">
        <v>1.5</v>
      </c>
      <c r="H301" s="274">
        <v>20</v>
      </c>
      <c r="I301" s="274">
        <v>0</v>
      </c>
      <c r="J301" s="274" t="s">
        <v>30</v>
      </c>
      <c r="K301" s="274">
        <v>29.4</v>
      </c>
      <c r="L301" s="274" t="s">
        <v>30</v>
      </c>
      <c r="M301" s="274">
        <v>2.4255000000000004</v>
      </c>
      <c r="P301" s="274">
        <v>0</v>
      </c>
      <c r="Q301" s="274" t="s">
        <v>30</v>
      </c>
      <c r="U301" s="274">
        <v>1</v>
      </c>
      <c r="V301" s="274">
        <v>1</v>
      </c>
      <c r="X301" s="274">
        <v>1.8181818181818181</v>
      </c>
      <c r="AK301" s="274">
        <v>1</v>
      </c>
      <c r="AL301" s="274">
        <v>700</v>
      </c>
      <c r="AM301" s="277">
        <v>0.3</v>
      </c>
      <c r="AN301" s="274">
        <v>29.2</v>
      </c>
      <c r="AO301" s="274">
        <v>1</v>
      </c>
      <c r="AP301" s="278"/>
      <c r="AQ301" s="274">
        <v>1.46</v>
      </c>
      <c r="AR301" s="274">
        <v>1</v>
      </c>
      <c r="AS301" s="274">
        <v>1</v>
      </c>
      <c r="AV301" s="278">
        <v>9</v>
      </c>
      <c r="AW301" s="278">
        <v>9</v>
      </c>
      <c r="AY301" s="274" t="s">
        <v>748</v>
      </c>
      <c r="BA301" s="274">
        <v>1</v>
      </c>
      <c r="BB301" s="274">
        <v>0.03</v>
      </c>
      <c r="BC301" s="274">
        <v>420</v>
      </c>
    </row>
    <row r="302" spans="1:55">
      <c r="A302" s="274" t="s">
        <v>1731</v>
      </c>
      <c r="B302" s="274" t="s">
        <v>736</v>
      </c>
      <c r="C302" s="274" t="s">
        <v>738</v>
      </c>
      <c r="E302" s="281">
        <v>1.55</v>
      </c>
      <c r="F302" s="274">
        <v>0.90483870967741942</v>
      </c>
      <c r="G302" s="274">
        <v>1.5</v>
      </c>
      <c r="H302" s="274">
        <v>8</v>
      </c>
      <c r="I302" s="274">
        <v>0</v>
      </c>
      <c r="J302" s="274">
        <v>1.0780000000000001</v>
      </c>
      <c r="K302" s="274">
        <v>25.48</v>
      </c>
      <c r="L302" s="274" t="s">
        <v>30</v>
      </c>
      <c r="M302" s="274">
        <v>2.1560000000000001</v>
      </c>
      <c r="N302" s="274">
        <v>2050</v>
      </c>
      <c r="O302" s="274">
        <v>25</v>
      </c>
      <c r="P302" s="274">
        <v>1</v>
      </c>
      <c r="Q302" s="274">
        <v>2050</v>
      </c>
      <c r="U302" s="274">
        <v>1</v>
      </c>
      <c r="V302" s="274">
        <v>1</v>
      </c>
      <c r="X302" s="274">
        <v>1.8181818181818181</v>
      </c>
      <c r="AK302" s="274">
        <v>1</v>
      </c>
      <c r="AL302" s="274">
        <v>10</v>
      </c>
      <c r="AM302" s="277">
        <v>0.3</v>
      </c>
      <c r="AN302" s="274">
        <v>29.2</v>
      </c>
      <c r="AO302" s="274">
        <v>1</v>
      </c>
      <c r="AP302" s="278"/>
      <c r="AQ302" s="274">
        <v>1.46</v>
      </c>
      <c r="AR302" s="274">
        <v>1</v>
      </c>
      <c r="AS302" s="274">
        <v>1</v>
      </c>
      <c r="AV302" s="278">
        <v>9</v>
      </c>
      <c r="AW302" s="278">
        <v>9</v>
      </c>
      <c r="AX302" s="274">
        <v>0</v>
      </c>
      <c r="AY302" s="274" t="s">
        <v>748</v>
      </c>
      <c r="BA302" s="274">
        <v>1</v>
      </c>
      <c r="BB302" s="274">
        <v>0.03</v>
      </c>
      <c r="BC302" s="274">
        <v>336</v>
      </c>
    </row>
    <row r="303" spans="1:55">
      <c r="A303" s="274" t="s">
        <v>1730</v>
      </c>
      <c r="B303" s="274" t="s">
        <v>736</v>
      </c>
      <c r="C303" s="274" t="s">
        <v>738</v>
      </c>
      <c r="E303" s="274">
        <v>1.2</v>
      </c>
      <c r="F303" s="274">
        <v>1.0449999999999999</v>
      </c>
      <c r="G303" s="274">
        <v>1.5</v>
      </c>
      <c r="H303" s="274">
        <v>20</v>
      </c>
      <c r="I303" s="274">
        <v>0</v>
      </c>
      <c r="J303" s="274" t="s">
        <v>30</v>
      </c>
      <c r="K303" s="274">
        <v>29.4</v>
      </c>
      <c r="L303" s="274" t="s">
        <v>30</v>
      </c>
      <c r="M303" s="274">
        <v>2.5137</v>
      </c>
      <c r="P303" s="274">
        <v>0</v>
      </c>
      <c r="Q303" s="274" t="s">
        <v>30</v>
      </c>
      <c r="U303" s="274">
        <v>1</v>
      </c>
      <c r="V303" s="274">
        <v>1</v>
      </c>
      <c r="X303" s="274">
        <v>1.7543859649122808</v>
      </c>
      <c r="AK303" s="274">
        <v>1</v>
      </c>
      <c r="AL303" s="274">
        <v>127</v>
      </c>
      <c r="AM303" s="277">
        <v>0.3</v>
      </c>
      <c r="AN303" s="274">
        <v>29.2</v>
      </c>
      <c r="AO303" s="274">
        <v>1</v>
      </c>
      <c r="AP303" s="278"/>
      <c r="AQ303" s="274">
        <v>1.46</v>
      </c>
      <c r="AR303" s="274">
        <v>1</v>
      </c>
      <c r="AS303" s="274">
        <v>1</v>
      </c>
      <c r="AV303" s="278">
        <v>9</v>
      </c>
      <c r="AW303" s="278">
        <v>9</v>
      </c>
      <c r="AY303" s="274" t="s">
        <v>748</v>
      </c>
      <c r="BA303" s="274">
        <v>1</v>
      </c>
      <c r="BB303" s="274">
        <v>0.03</v>
      </c>
      <c r="BC303" s="274">
        <v>420</v>
      </c>
    </row>
    <row r="304" spans="1:55">
      <c r="A304" s="274" t="s">
        <v>1729</v>
      </c>
      <c r="B304" s="274" t="s">
        <v>736</v>
      </c>
      <c r="C304" s="274" t="s">
        <v>738</v>
      </c>
      <c r="E304" s="274">
        <v>1.2</v>
      </c>
      <c r="F304" s="274">
        <v>1.0449999999999999</v>
      </c>
      <c r="G304" s="274">
        <v>1.5</v>
      </c>
      <c r="H304" s="274">
        <v>20</v>
      </c>
      <c r="I304" s="274">
        <v>0</v>
      </c>
      <c r="J304" s="274" t="s">
        <v>30</v>
      </c>
      <c r="K304" s="274">
        <v>29.4</v>
      </c>
      <c r="L304" s="274" t="s">
        <v>30</v>
      </c>
      <c r="M304" s="274">
        <v>2.5137</v>
      </c>
      <c r="P304" s="274">
        <v>0</v>
      </c>
      <c r="Q304" s="274" t="s">
        <v>30</v>
      </c>
      <c r="U304" s="274">
        <v>1</v>
      </c>
      <c r="V304" s="274">
        <v>1</v>
      </c>
      <c r="X304" s="274">
        <v>1.7543859649122808</v>
      </c>
      <c r="AK304" s="274">
        <v>1</v>
      </c>
      <c r="AL304" s="274">
        <v>127</v>
      </c>
      <c r="AM304" s="277">
        <v>0.3</v>
      </c>
      <c r="AN304" s="274">
        <v>29.2</v>
      </c>
      <c r="AO304" s="274">
        <v>1</v>
      </c>
      <c r="AP304" s="278"/>
      <c r="AQ304" s="274">
        <v>1.46</v>
      </c>
      <c r="AR304" s="274">
        <v>1</v>
      </c>
      <c r="AS304" s="274">
        <v>1</v>
      </c>
      <c r="AV304" s="278">
        <v>9</v>
      </c>
      <c r="AW304" s="278">
        <v>9</v>
      </c>
      <c r="AY304" s="274" t="s">
        <v>748</v>
      </c>
      <c r="BA304" s="274">
        <v>1</v>
      </c>
      <c r="BB304" s="274">
        <v>0.03</v>
      </c>
      <c r="BC304" s="274">
        <v>420</v>
      </c>
    </row>
    <row r="305" spans="1:55">
      <c r="A305" s="274" t="s">
        <v>1728</v>
      </c>
      <c r="B305" s="274" t="s">
        <v>829</v>
      </c>
      <c r="C305" s="274" t="s">
        <v>738</v>
      </c>
      <c r="E305" s="281">
        <v>0</v>
      </c>
      <c r="F305" s="274">
        <v>0.38</v>
      </c>
      <c r="I305" s="274">
        <v>0</v>
      </c>
      <c r="J305" s="274" t="s">
        <v>30</v>
      </c>
      <c r="K305" s="274">
        <v>29.4</v>
      </c>
      <c r="L305" s="274">
        <v>4.41</v>
      </c>
      <c r="M305" s="274" t="s">
        <v>30</v>
      </c>
      <c r="P305" s="274">
        <v>0</v>
      </c>
      <c r="Q305" s="274" t="s">
        <v>30</v>
      </c>
      <c r="U305" s="274">
        <v>1</v>
      </c>
      <c r="V305" s="274">
        <v>1</v>
      </c>
      <c r="X305" s="274">
        <v>2.6315789473684212</v>
      </c>
      <c r="AK305" s="274">
        <v>1</v>
      </c>
      <c r="AL305" s="274">
        <v>700</v>
      </c>
      <c r="AM305" s="277">
        <v>0.3</v>
      </c>
      <c r="AN305" s="274">
        <v>29.2</v>
      </c>
      <c r="AO305" s="274">
        <v>1</v>
      </c>
      <c r="AP305" s="278"/>
      <c r="AQ305" s="274">
        <v>1.46</v>
      </c>
      <c r="AR305" s="274">
        <v>1</v>
      </c>
      <c r="AS305" s="274">
        <v>1</v>
      </c>
      <c r="AV305" s="278">
        <v>9</v>
      </c>
      <c r="AW305" s="278">
        <v>9</v>
      </c>
      <c r="AY305" s="274" t="s">
        <v>748</v>
      </c>
      <c r="BA305" s="274">
        <v>1</v>
      </c>
      <c r="BB305" s="274">
        <v>0.03</v>
      </c>
      <c r="BC305" s="274">
        <v>420</v>
      </c>
    </row>
    <row r="306" spans="1:55">
      <c r="A306" s="274" t="s">
        <v>1727</v>
      </c>
      <c r="B306" s="274" t="s">
        <v>829</v>
      </c>
      <c r="C306" s="274" t="s">
        <v>738</v>
      </c>
      <c r="F306" s="274">
        <v>0.42</v>
      </c>
      <c r="I306" s="274">
        <v>0</v>
      </c>
      <c r="J306" s="274" t="s">
        <v>30</v>
      </c>
      <c r="K306" s="274">
        <v>29.4</v>
      </c>
      <c r="L306" s="274">
        <v>4.41</v>
      </c>
      <c r="M306" s="274" t="s">
        <v>30</v>
      </c>
      <c r="P306" s="274">
        <v>0</v>
      </c>
      <c r="Q306" s="274" t="s">
        <v>30</v>
      </c>
      <c r="U306" s="274">
        <v>1</v>
      </c>
      <c r="V306" s="274">
        <v>1</v>
      </c>
      <c r="X306" s="274">
        <v>2.3809523809523809</v>
      </c>
      <c r="AK306" s="274">
        <v>1</v>
      </c>
      <c r="AL306" s="274">
        <v>700</v>
      </c>
      <c r="AM306" s="277">
        <v>0.3</v>
      </c>
      <c r="AN306" s="274">
        <v>29.2</v>
      </c>
      <c r="AO306" s="274">
        <v>1</v>
      </c>
      <c r="AP306" s="278"/>
      <c r="AQ306" s="274">
        <v>1.46</v>
      </c>
      <c r="AR306" s="274">
        <v>1</v>
      </c>
      <c r="AS306" s="274">
        <v>1</v>
      </c>
      <c r="AV306" s="278">
        <v>9</v>
      </c>
      <c r="AW306" s="278">
        <v>9</v>
      </c>
      <c r="AY306" s="274" t="s">
        <v>748</v>
      </c>
      <c r="BA306" s="274">
        <v>1</v>
      </c>
      <c r="BB306" s="274">
        <v>0.03</v>
      </c>
      <c r="BC306" s="274">
        <v>420</v>
      </c>
    </row>
    <row r="307" spans="1:55">
      <c r="A307" s="274" t="s">
        <v>1726</v>
      </c>
      <c r="B307" s="274" t="s">
        <v>829</v>
      </c>
      <c r="C307" s="274" t="s">
        <v>738</v>
      </c>
      <c r="E307" s="281"/>
      <c r="F307" s="274">
        <v>0.43</v>
      </c>
      <c r="I307" s="274">
        <v>0</v>
      </c>
      <c r="J307" s="274" t="s">
        <v>30</v>
      </c>
      <c r="K307" s="274">
        <v>29.4</v>
      </c>
      <c r="L307" s="274">
        <v>4.41</v>
      </c>
      <c r="M307" s="274" t="s">
        <v>30</v>
      </c>
      <c r="P307" s="274">
        <v>0</v>
      </c>
      <c r="Q307" s="274" t="s">
        <v>30</v>
      </c>
      <c r="U307" s="274">
        <v>1</v>
      </c>
      <c r="V307" s="274">
        <v>1</v>
      </c>
      <c r="X307" s="274">
        <v>2.3255813953488373</v>
      </c>
      <c r="AK307" s="274">
        <v>1</v>
      </c>
      <c r="AL307" s="274">
        <v>400</v>
      </c>
      <c r="AM307" s="277">
        <v>0.3</v>
      </c>
      <c r="AN307" s="274">
        <v>29.2</v>
      </c>
      <c r="AO307" s="274">
        <v>1</v>
      </c>
      <c r="AP307" s="278"/>
      <c r="AQ307" s="274">
        <v>1.46</v>
      </c>
      <c r="AR307" s="274">
        <v>1</v>
      </c>
      <c r="AS307" s="274">
        <v>1</v>
      </c>
      <c r="AV307" s="278">
        <v>9</v>
      </c>
      <c r="AW307" s="278">
        <v>9</v>
      </c>
      <c r="AY307" s="274" t="s">
        <v>748</v>
      </c>
      <c r="BA307" s="274">
        <v>1</v>
      </c>
      <c r="BB307" s="274">
        <v>0.03</v>
      </c>
      <c r="BC307" s="274">
        <v>420</v>
      </c>
    </row>
    <row r="308" spans="1:55">
      <c r="A308" s="274" t="s">
        <v>1725</v>
      </c>
      <c r="B308" s="274" t="s">
        <v>829</v>
      </c>
      <c r="C308" s="274" t="s">
        <v>738</v>
      </c>
      <c r="E308" s="281">
        <v>0</v>
      </c>
      <c r="F308" s="274">
        <v>0.47</v>
      </c>
      <c r="I308" s="274">
        <v>0</v>
      </c>
      <c r="J308" s="274" t="s">
        <v>30</v>
      </c>
      <c r="K308" s="274">
        <v>29.4</v>
      </c>
      <c r="L308" s="274">
        <v>4.41</v>
      </c>
      <c r="M308" s="274" t="s">
        <v>30</v>
      </c>
      <c r="P308" s="274">
        <v>0</v>
      </c>
      <c r="Q308" s="274" t="s">
        <v>30</v>
      </c>
      <c r="U308" s="274">
        <v>1</v>
      </c>
      <c r="V308" s="274">
        <v>1</v>
      </c>
      <c r="X308" s="274">
        <v>2.1276595744680851</v>
      </c>
      <c r="AK308" s="274">
        <v>1</v>
      </c>
      <c r="AL308" s="274">
        <v>700</v>
      </c>
      <c r="AM308" s="277">
        <v>0.3</v>
      </c>
      <c r="AN308" s="274">
        <v>29.2</v>
      </c>
      <c r="AO308" s="274">
        <v>1</v>
      </c>
      <c r="AP308" s="278"/>
      <c r="AQ308" s="274">
        <v>1.46</v>
      </c>
      <c r="AR308" s="274">
        <v>1</v>
      </c>
      <c r="AS308" s="274">
        <v>1</v>
      </c>
      <c r="AV308" s="278">
        <v>9</v>
      </c>
      <c r="AW308" s="278">
        <v>9</v>
      </c>
      <c r="AY308" s="274" t="s">
        <v>748</v>
      </c>
      <c r="BA308" s="274">
        <v>1</v>
      </c>
      <c r="BB308" s="274">
        <v>0.03</v>
      </c>
      <c r="BC308" s="274">
        <v>420</v>
      </c>
    </row>
    <row r="309" spans="1:55">
      <c r="A309" s="274" t="s">
        <v>1724</v>
      </c>
      <c r="B309" s="274" t="s">
        <v>829</v>
      </c>
      <c r="C309" s="274" t="s">
        <v>738</v>
      </c>
      <c r="F309" s="274">
        <v>0.51</v>
      </c>
      <c r="I309" s="274">
        <v>0</v>
      </c>
      <c r="J309" s="274" t="s">
        <v>30</v>
      </c>
      <c r="K309" s="274">
        <v>29.4</v>
      </c>
      <c r="L309" s="274">
        <v>4.41</v>
      </c>
      <c r="M309" s="274" t="s">
        <v>30</v>
      </c>
      <c r="P309" s="274">
        <v>0</v>
      </c>
      <c r="Q309" s="274" t="s">
        <v>30</v>
      </c>
      <c r="U309" s="274">
        <v>1</v>
      </c>
      <c r="V309" s="274">
        <v>1</v>
      </c>
      <c r="X309" s="274">
        <v>1.9607843137254901</v>
      </c>
      <c r="AK309" s="274">
        <v>1</v>
      </c>
      <c r="AL309" s="274">
        <v>160</v>
      </c>
      <c r="AM309" s="277">
        <v>0.3</v>
      </c>
      <c r="AN309" s="274">
        <v>29.2</v>
      </c>
      <c r="AO309" s="274">
        <v>1</v>
      </c>
      <c r="AP309" s="278"/>
      <c r="AQ309" s="274">
        <v>1.46</v>
      </c>
      <c r="AR309" s="274">
        <v>1</v>
      </c>
      <c r="AS309" s="274">
        <v>1</v>
      </c>
      <c r="AV309" s="278">
        <v>9</v>
      </c>
      <c r="AW309" s="278">
        <v>9</v>
      </c>
      <c r="AY309" s="274" t="s">
        <v>748</v>
      </c>
      <c r="BA309" s="274">
        <v>1</v>
      </c>
      <c r="BB309" s="274">
        <v>0.03</v>
      </c>
      <c r="BC309" s="274">
        <v>420</v>
      </c>
    </row>
    <row r="310" spans="1:55">
      <c r="A310" s="274" t="s">
        <v>1723</v>
      </c>
      <c r="B310" s="274" t="s">
        <v>829</v>
      </c>
      <c r="C310" s="274" t="s">
        <v>738</v>
      </c>
      <c r="F310" s="274">
        <v>0.51</v>
      </c>
      <c r="G310" s="274">
        <v>1.5</v>
      </c>
      <c r="H310" s="274">
        <v>15</v>
      </c>
      <c r="I310" s="274">
        <v>0</v>
      </c>
      <c r="J310" s="274">
        <v>1.0829</v>
      </c>
      <c r="K310" s="274">
        <v>28.713999999999999</v>
      </c>
      <c r="L310" s="274">
        <v>4.3120000000000003</v>
      </c>
      <c r="M310" s="274" t="s">
        <v>30</v>
      </c>
      <c r="N310" s="274">
        <v>2020</v>
      </c>
      <c r="O310" s="274">
        <v>25</v>
      </c>
      <c r="P310" s="274">
        <v>1</v>
      </c>
      <c r="Q310" s="274">
        <v>2029</v>
      </c>
      <c r="U310" s="274">
        <v>1</v>
      </c>
      <c r="V310" s="274">
        <v>1</v>
      </c>
      <c r="X310" s="274">
        <v>1.9607843137254901</v>
      </c>
      <c r="AK310" s="274">
        <v>1</v>
      </c>
      <c r="AL310" s="274">
        <v>10</v>
      </c>
      <c r="AM310" s="277">
        <v>0.3</v>
      </c>
      <c r="AN310" s="274">
        <v>29.2</v>
      </c>
      <c r="AO310" s="274">
        <v>1</v>
      </c>
      <c r="AP310" s="278"/>
      <c r="AQ310" s="274">
        <v>1.46</v>
      </c>
      <c r="AR310" s="274">
        <v>1</v>
      </c>
      <c r="AS310" s="274">
        <v>1</v>
      </c>
      <c r="AV310" s="278">
        <v>9</v>
      </c>
      <c r="AW310" s="278">
        <v>9</v>
      </c>
      <c r="AY310" s="274" t="s">
        <v>748</v>
      </c>
      <c r="BA310" s="274">
        <v>1</v>
      </c>
      <c r="BB310" s="274">
        <v>0.03</v>
      </c>
      <c r="BC310" s="274">
        <v>386</v>
      </c>
    </row>
    <row r="311" spans="1:55">
      <c r="A311" s="274" t="s">
        <v>1722</v>
      </c>
      <c r="B311" s="274" t="s">
        <v>829</v>
      </c>
      <c r="C311" s="274" t="s">
        <v>738</v>
      </c>
      <c r="E311" s="274">
        <v>0</v>
      </c>
      <c r="F311" s="274">
        <v>0.52</v>
      </c>
      <c r="I311" s="274">
        <v>0</v>
      </c>
      <c r="J311" s="274" t="s">
        <v>30</v>
      </c>
      <c r="K311" s="274">
        <v>29.4</v>
      </c>
      <c r="L311" s="274">
        <v>4.41</v>
      </c>
      <c r="M311" s="274" t="s">
        <v>30</v>
      </c>
      <c r="P311" s="274">
        <v>0</v>
      </c>
      <c r="Q311" s="274" t="s">
        <v>30</v>
      </c>
      <c r="U311" s="274">
        <v>1</v>
      </c>
      <c r="V311" s="274">
        <v>1</v>
      </c>
      <c r="X311" s="274">
        <v>1.9230769230769229</v>
      </c>
      <c r="AK311" s="274">
        <v>1</v>
      </c>
      <c r="AL311" s="274">
        <v>700</v>
      </c>
      <c r="AM311" s="277">
        <v>0.3</v>
      </c>
      <c r="AN311" s="274">
        <v>29.2</v>
      </c>
      <c r="AO311" s="274">
        <v>1</v>
      </c>
      <c r="AP311" s="278"/>
      <c r="AQ311" s="274">
        <v>1.46</v>
      </c>
      <c r="AR311" s="274">
        <v>1</v>
      </c>
      <c r="AS311" s="274">
        <v>1</v>
      </c>
      <c r="AV311" s="278">
        <v>9</v>
      </c>
      <c r="AW311" s="278">
        <v>9</v>
      </c>
      <c r="AY311" s="274" t="s">
        <v>748</v>
      </c>
      <c r="BA311" s="274">
        <v>1</v>
      </c>
      <c r="BB311" s="274">
        <v>0.03</v>
      </c>
      <c r="BC311" s="274">
        <v>420</v>
      </c>
    </row>
    <row r="312" spans="1:55">
      <c r="A312" s="274" t="s">
        <v>1721</v>
      </c>
      <c r="B312" s="274" t="s">
        <v>829</v>
      </c>
      <c r="C312" s="274" t="s">
        <v>738</v>
      </c>
      <c r="F312" s="274">
        <v>0.53</v>
      </c>
      <c r="G312" s="274">
        <v>1.5</v>
      </c>
      <c r="H312" s="274">
        <v>10</v>
      </c>
      <c r="I312" s="274">
        <v>0</v>
      </c>
      <c r="J312" s="274">
        <v>0.99959999999999993</v>
      </c>
      <c r="K312" s="274">
        <v>27.244</v>
      </c>
      <c r="L312" s="274">
        <v>4.1159999999999997</v>
      </c>
      <c r="M312" s="274" t="s">
        <v>30</v>
      </c>
      <c r="N312" s="274">
        <v>2030</v>
      </c>
      <c r="O312" s="274">
        <v>25</v>
      </c>
      <c r="P312" s="274">
        <v>1</v>
      </c>
      <c r="Q312" s="274">
        <v>2039</v>
      </c>
      <c r="U312" s="274">
        <v>1</v>
      </c>
      <c r="V312" s="274">
        <v>1</v>
      </c>
      <c r="X312" s="274">
        <v>1.8867924528301885</v>
      </c>
      <c r="AK312" s="274">
        <v>1</v>
      </c>
      <c r="AL312" s="274">
        <v>10</v>
      </c>
      <c r="AM312" s="277">
        <v>0.3</v>
      </c>
      <c r="AN312" s="274">
        <v>29.2</v>
      </c>
      <c r="AO312" s="274">
        <v>1</v>
      </c>
      <c r="AP312" s="278"/>
      <c r="AQ312" s="274">
        <v>1.46</v>
      </c>
      <c r="AR312" s="274">
        <v>1</v>
      </c>
      <c r="AS312" s="274">
        <v>1</v>
      </c>
      <c r="AV312" s="278">
        <v>9</v>
      </c>
      <c r="AW312" s="278">
        <v>9</v>
      </c>
      <c r="AY312" s="274" t="s">
        <v>748</v>
      </c>
      <c r="BA312" s="274">
        <v>1</v>
      </c>
      <c r="BB312" s="274">
        <v>0.03</v>
      </c>
      <c r="BC312" s="274">
        <v>336</v>
      </c>
    </row>
    <row r="313" spans="1:55">
      <c r="A313" s="274" t="s">
        <v>1720</v>
      </c>
      <c r="B313" s="274" t="s">
        <v>829</v>
      </c>
      <c r="C313" s="274" t="s">
        <v>738</v>
      </c>
      <c r="D313" s="274" t="s">
        <v>30</v>
      </c>
      <c r="E313" s="274" t="s">
        <v>30</v>
      </c>
      <c r="F313" s="274">
        <v>0.54</v>
      </c>
      <c r="G313" s="274">
        <v>1.5</v>
      </c>
      <c r="H313" s="274">
        <v>9</v>
      </c>
      <c r="I313" s="274">
        <v>0</v>
      </c>
      <c r="J313" s="274">
        <v>0.95794999999999997</v>
      </c>
      <c r="K313" s="274">
        <v>26.362000000000002</v>
      </c>
      <c r="L313" s="274">
        <v>4.0179999999999998</v>
      </c>
      <c r="M313" s="274" t="s">
        <v>30</v>
      </c>
      <c r="N313" s="274">
        <v>2040</v>
      </c>
      <c r="O313" s="274">
        <v>25</v>
      </c>
      <c r="P313" s="274">
        <v>1</v>
      </c>
      <c r="Q313" s="274">
        <v>2049</v>
      </c>
      <c r="R313" s="274" t="s">
        <v>30</v>
      </c>
      <c r="S313" s="274" t="s">
        <v>30</v>
      </c>
      <c r="T313" s="274" t="s">
        <v>30</v>
      </c>
      <c r="U313" s="274">
        <v>1</v>
      </c>
      <c r="V313" s="274">
        <v>1</v>
      </c>
      <c r="X313" s="274">
        <v>1.8518518518518516</v>
      </c>
      <c r="Z313" s="274" t="s">
        <v>30</v>
      </c>
      <c r="AA313" s="274" t="s">
        <v>30</v>
      </c>
      <c r="AB313" s="274" t="s">
        <v>30</v>
      </c>
      <c r="AC313" s="274" t="s">
        <v>30</v>
      </c>
      <c r="AD313" s="274" t="s">
        <v>30</v>
      </c>
      <c r="AE313" s="274" t="s">
        <v>30</v>
      </c>
      <c r="AF313" s="274" t="s">
        <v>30</v>
      </c>
      <c r="AG313" s="274" t="s">
        <v>30</v>
      </c>
      <c r="AH313" s="274" t="s">
        <v>30</v>
      </c>
      <c r="AI313" s="274" t="s">
        <v>30</v>
      </c>
      <c r="AJ313" s="274" t="s">
        <v>30</v>
      </c>
      <c r="AK313" s="274">
        <v>1</v>
      </c>
      <c r="AL313" s="274">
        <v>10</v>
      </c>
      <c r="AM313" s="277">
        <v>0.3</v>
      </c>
      <c r="AN313" s="274">
        <v>29.2</v>
      </c>
      <c r="AO313" s="274">
        <v>1</v>
      </c>
      <c r="AP313" s="278"/>
      <c r="AQ313" s="274">
        <v>1.46</v>
      </c>
      <c r="AR313" s="274">
        <v>1</v>
      </c>
      <c r="AS313" s="274">
        <v>1</v>
      </c>
      <c r="AV313" s="278">
        <v>9</v>
      </c>
      <c r="AW313" s="278">
        <v>9</v>
      </c>
      <c r="AX313" s="274" t="s">
        <v>30</v>
      </c>
      <c r="AY313" s="274" t="s">
        <v>748</v>
      </c>
      <c r="BA313" s="274">
        <v>1</v>
      </c>
      <c r="BB313" s="274">
        <v>0.03</v>
      </c>
      <c r="BC313" s="274">
        <v>336</v>
      </c>
    </row>
    <row r="314" spans="1:55">
      <c r="A314" s="274" t="s">
        <v>1719</v>
      </c>
      <c r="B314" s="274" t="s">
        <v>829</v>
      </c>
      <c r="C314" s="274" t="s">
        <v>738</v>
      </c>
      <c r="F314" s="274">
        <v>0.55000000000000004</v>
      </c>
      <c r="G314" s="274">
        <v>1.5</v>
      </c>
      <c r="H314" s="274">
        <v>8</v>
      </c>
      <c r="I314" s="274">
        <v>0</v>
      </c>
      <c r="J314" s="274">
        <v>0.9163</v>
      </c>
      <c r="K314" s="274">
        <v>25.48</v>
      </c>
      <c r="L314" s="274">
        <v>3.92</v>
      </c>
      <c r="M314" s="274" t="s">
        <v>30</v>
      </c>
      <c r="N314" s="274">
        <v>2050</v>
      </c>
      <c r="O314" s="274">
        <v>25</v>
      </c>
      <c r="P314" s="274">
        <v>1</v>
      </c>
      <c r="Q314" s="274">
        <v>2050</v>
      </c>
      <c r="U314" s="274">
        <v>1</v>
      </c>
      <c r="V314" s="274">
        <v>1</v>
      </c>
      <c r="X314" s="274">
        <v>1.8181818181818181</v>
      </c>
      <c r="AK314" s="274">
        <v>1</v>
      </c>
      <c r="AL314" s="274">
        <v>10</v>
      </c>
      <c r="AM314" s="277">
        <v>0.3</v>
      </c>
      <c r="AN314" s="274">
        <v>29.2</v>
      </c>
      <c r="AO314" s="274">
        <v>1</v>
      </c>
      <c r="AP314" s="278"/>
      <c r="AQ314" s="274">
        <v>1.46</v>
      </c>
      <c r="AR314" s="274">
        <v>1</v>
      </c>
      <c r="AS314" s="274">
        <v>1</v>
      </c>
      <c r="AV314" s="278">
        <v>9</v>
      </c>
      <c r="AW314" s="278">
        <v>9</v>
      </c>
      <c r="AY314" s="274" t="s">
        <v>748</v>
      </c>
      <c r="BA314" s="274">
        <v>1</v>
      </c>
      <c r="BB314" s="274">
        <v>0.03</v>
      </c>
      <c r="BC314" s="274">
        <v>336</v>
      </c>
    </row>
    <row r="315" spans="1:55">
      <c r="A315" s="274" t="s">
        <v>1718</v>
      </c>
      <c r="B315" s="274" t="s">
        <v>829</v>
      </c>
      <c r="C315" s="274" t="s">
        <v>738</v>
      </c>
      <c r="E315" s="274">
        <v>0</v>
      </c>
      <c r="F315" s="274">
        <v>0.56000000000000005</v>
      </c>
      <c r="I315" s="274">
        <v>0</v>
      </c>
      <c r="J315" s="274" t="s">
        <v>30</v>
      </c>
      <c r="K315" s="274">
        <v>29.4</v>
      </c>
      <c r="L315" s="274">
        <v>4.41</v>
      </c>
      <c r="M315" s="274" t="s">
        <v>30</v>
      </c>
      <c r="P315" s="274">
        <v>0</v>
      </c>
      <c r="Q315" s="274" t="s">
        <v>30</v>
      </c>
      <c r="U315" s="274">
        <v>1</v>
      </c>
      <c r="V315" s="274">
        <v>1</v>
      </c>
      <c r="X315" s="274">
        <v>1.7857142857142856</v>
      </c>
      <c r="AK315" s="274">
        <v>1</v>
      </c>
      <c r="AL315" s="274">
        <v>700</v>
      </c>
      <c r="AM315" s="277">
        <v>0.3</v>
      </c>
      <c r="AN315" s="274">
        <v>29.2</v>
      </c>
      <c r="AO315" s="274">
        <v>1</v>
      </c>
      <c r="AP315" s="278"/>
      <c r="AQ315" s="274">
        <v>1.46</v>
      </c>
      <c r="AR315" s="274">
        <v>1</v>
      </c>
      <c r="AS315" s="274">
        <v>1</v>
      </c>
      <c r="AV315" s="278">
        <v>9</v>
      </c>
      <c r="AW315" s="278">
        <v>9</v>
      </c>
      <c r="AY315" s="274" t="s">
        <v>748</v>
      </c>
      <c r="BA315" s="274">
        <v>1</v>
      </c>
      <c r="BB315" s="274">
        <v>0.03</v>
      </c>
      <c r="BC315" s="274">
        <v>420</v>
      </c>
    </row>
    <row r="316" spans="1:55">
      <c r="A316" s="274" t="s">
        <v>1717</v>
      </c>
      <c r="B316" s="274" t="s">
        <v>829</v>
      </c>
      <c r="C316" s="274" t="s">
        <v>738</v>
      </c>
      <c r="F316" s="274">
        <v>0.56999999999999995</v>
      </c>
      <c r="I316" s="274">
        <v>0</v>
      </c>
      <c r="J316" s="274" t="s">
        <v>30</v>
      </c>
      <c r="K316" s="274">
        <v>29.4</v>
      </c>
      <c r="L316" s="274">
        <v>4.41</v>
      </c>
      <c r="M316" s="274" t="s">
        <v>30</v>
      </c>
      <c r="P316" s="274">
        <v>0</v>
      </c>
      <c r="Q316" s="274" t="s">
        <v>30</v>
      </c>
      <c r="U316" s="274">
        <v>1</v>
      </c>
      <c r="V316" s="274">
        <v>1</v>
      </c>
      <c r="X316" s="274">
        <v>1.7543859649122808</v>
      </c>
      <c r="AK316" s="274">
        <v>1</v>
      </c>
      <c r="AL316" s="274">
        <v>50</v>
      </c>
      <c r="AM316" s="277">
        <v>0.3</v>
      </c>
      <c r="AN316" s="274">
        <v>29.2</v>
      </c>
      <c r="AO316" s="274">
        <v>1</v>
      </c>
      <c r="AP316" s="278"/>
      <c r="AQ316" s="274">
        <v>1.46</v>
      </c>
      <c r="AR316" s="274">
        <v>1</v>
      </c>
      <c r="AS316" s="274">
        <v>1</v>
      </c>
      <c r="AV316" s="278">
        <v>9</v>
      </c>
      <c r="AW316" s="278">
        <v>9</v>
      </c>
      <c r="AY316" s="274" t="s">
        <v>748</v>
      </c>
      <c r="BA316" s="274">
        <v>1</v>
      </c>
      <c r="BB316" s="274">
        <v>0.03</v>
      </c>
      <c r="BC316" s="274">
        <v>420</v>
      </c>
    </row>
    <row r="317" spans="1:55">
      <c r="A317" s="274" t="s">
        <v>1716</v>
      </c>
      <c r="B317" s="274" t="s">
        <v>829</v>
      </c>
      <c r="C317" s="274" t="s">
        <v>738</v>
      </c>
      <c r="F317" s="274">
        <v>0.57999999999999996</v>
      </c>
      <c r="G317" s="274">
        <v>2.5</v>
      </c>
      <c r="H317" s="274">
        <v>70</v>
      </c>
      <c r="I317" s="274">
        <v>0</v>
      </c>
      <c r="J317" s="274">
        <v>0.38400000000000001</v>
      </c>
      <c r="K317" s="274">
        <v>9.6405349999999999</v>
      </c>
      <c r="L317" s="274">
        <v>1.097</v>
      </c>
      <c r="M317" s="274" t="s">
        <v>30</v>
      </c>
      <c r="N317" s="274">
        <v>2050</v>
      </c>
      <c r="O317" s="274">
        <v>30</v>
      </c>
      <c r="P317" s="274">
        <v>0</v>
      </c>
      <c r="Q317" s="274" t="s">
        <v>30</v>
      </c>
      <c r="U317" s="274">
        <v>1</v>
      </c>
      <c r="V317" s="274">
        <v>1</v>
      </c>
      <c r="X317" s="274">
        <v>1.7241379310344829</v>
      </c>
      <c r="AK317" s="274">
        <v>1</v>
      </c>
      <c r="AL317" s="274">
        <v>455</v>
      </c>
      <c r="AM317" s="277">
        <v>0.3</v>
      </c>
      <c r="AN317" s="274">
        <v>29.2</v>
      </c>
      <c r="AO317" s="274">
        <v>1</v>
      </c>
      <c r="AP317" s="278"/>
      <c r="AQ317" s="274">
        <v>1.46</v>
      </c>
      <c r="AR317" s="274">
        <v>1</v>
      </c>
      <c r="AS317" s="274">
        <v>1</v>
      </c>
      <c r="AV317" s="278">
        <v>9</v>
      </c>
      <c r="AW317" s="278">
        <v>9</v>
      </c>
      <c r="AY317" s="274" t="s">
        <v>748</v>
      </c>
      <c r="BA317" s="274">
        <v>1</v>
      </c>
      <c r="BB317" s="274">
        <v>0.03</v>
      </c>
      <c r="BC317" s="274">
        <v>336</v>
      </c>
    </row>
    <row r="318" spans="1:55">
      <c r="A318" s="274" t="s">
        <v>1715</v>
      </c>
      <c r="B318" s="274" t="s">
        <v>829</v>
      </c>
      <c r="C318" s="274" t="s">
        <v>738</v>
      </c>
      <c r="F318" s="274">
        <v>0.59</v>
      </c>
      <c r="G318" s="274">
        <v>1.5</v>
      </c>
      <c r="H318" s="274">
        <v>15</v>
      </c>
      <c r="I318" s="274">
        <v>0</v>
      </c>
      <c r="J318" s="274">
        <v>0.73304000000000002</v>
      </c>
      <c r="K318" s="274">
        <v>28.713999999999999</v>
      </c>
      <c r="L318" s="274">
        <v>4.3120000000000003</v>
      </c>
      <c r="M318" s="274" t="s">
        <v>30</v>
      </c>
      <c r="N318" s="274">
        <v>2020</v>
      </c>
      <c r="O318" s="274">
        <v>25</v>
      </c>
      <c r="P318" s="274">
        <v>1</v>
      </c>
      <c r="Q318" s="274">
        <v>2029</v>
      </c>
      <c r="U318" s="274">
        <v>1</v>
      </c>
      <c r="V318" s="274">
        <v>1</v>
      </c>
      <c r="X318" s="274">
        <v>1.6949152542372883</v>
      </c>
      <c r="AK318" s="274">
        <v>1</v>
      </c>
      <c r="AL318" s="274">
        <v>100</v>
      </c>
      <c r="AM318" s="277">
        <v>0.3</v>
      </c>
      <c r="AN318" s="274">
        <v>29.2</v>
      </c>
      <c r="AO318" s="274">
        <v>1</v>
      </c>
      <c r="AP318" s="278"/>
      <c r="AQ318" s="274">
        <v>1.46</v>
      </c>
      <c r="AR318" s="274">
        <v>1</v>
      </c>
      <c r="AS318" s="274">
        <v>1</v>
      </c>
      <c r="AV318" s="278">
        <v>9</v>
      </c>
      <c r="AW318" s="278">
        <v>9</v>
      </c>
      <c r="AY318" s="274" t="s">
        <v>748</v>
      </c>
      <c r="BA318" s="274">
        <v>1</v>
      </c>
      <c r="BB318" s="274">
        <v>0.03</v>
      </c>
      <c r="BC318" s="274">
        <v>386</v>
      </c>
    </row>
    <row r="319" spans="1:55">
      <c r="A319" s="274" t="s">
        <v>1714</v>
      </c>
      <c r="B319" s="274" t="s">
        <v>829</v>
      </c>
      <c r="C319" s="274" t="s">
        <v>738</v>
      </c>
      <c r="F319" s="274">
        <v>0.61</v>
      </c>
      <c r="G319" s="274">
        <v>1.5</v>
      </c>
      <c r="H319" s="274">
        <v>10</v>
      </c>
      <c r="I319" s="274">
        <v>0</v>
      </c>
      <c r="J319" s="274">
        <v>0.69138999999999995</v>
      </c>
      <c r="K319" s="274">
        <v>27.244</v>
      </c>
      <c r="L319" s="274">
        <v>4.1159999999999997</v>
      </c>
      <c r="M319" s="274" t="s">
        <v>30</v>
      </c>
      <c r="N319" s="274">
        <v>2030</v>
      </c>
      <c r="O319" s="274">
        <v>25</v>
      </c>
      <c r="P319" s="274">
        <v>1</v>
      </c>
      <c r="Q319" s="274">
        <v>2039</v>
      </c>
      <c r="U319" s="274">
        <v>1</v>
      </c>
      <c r="V319" s="274">
        <v>1</v>
      </c>
      <c r="X319" s="274">
        <v>1.639344262295082</v>
      </c>
      <c r="AK319" s="274">
        <v>1</v>
      </c>
      <c r="AL319" s="274">
        <v>100</v>
      </c>
      <c r="AM319" s="277">
        <v>0.3</v>
      </c>
      <c r="AN319" s="274">
        <v>29.2</v>
      </c>
      <c r="AO319" s="274">
        <v>1</v>
      </c>
      <c r="AP319" s="278"/>
      <c r="AQ319" s="274">
        <v>1.46</v>
      </c>
      <c r="AR319" s="274">
        <v>1</v>
      </c>
      <c r="AS319" s="274">
        <v>1</v>
      </c>
      <c r="AV319" s="278">
        <v>9</v>
      </c>
      <c r="AW319" s="278">
        <v>9</v>
      </c>
      <c r="AY319" s="274" t="s">
        <v>748</v>
      </c>
      <c r="BA319" s="274">
        <v>1</v>
      </c>
      <c r="BB319" s="274">
        <v>0.03</v>
      </c>
      <c r="BC319" s="274">
        <v>336</v>
      </c>
    </row>
    <row r="320" spans="1:55">
      <c r="A320" s="274" t="s">
        <v>1713</v>
      </c>
      <c r="B320" s="274" t="s">
        <v>829</v>
      </c>
      <c r="C320" s="274" t="s">
        <v>738</v>
      </c>
      <c r="D320" s="274" t="s">
        <v>30</v>
      </c>
      <c r="E320" s="274" t="s">
        <v>30</v>
      </c>
      <c r="F320" s="274">
        <v>0.62</v>
      </c>
      <c r="G320" s="274">
        <v>1.5</v>
      </c>
      <c r="H320" s="274">
        <v>9</v>
      </c>
      <c r="I320" s="274">
        <v>0</v>
      </c>
      <c r="J320" s="274">
        <v>0.67889499999999992</v>
      </c>
      <c r="K320" s="274">
        <v>26.362000000000002</v>
      </c>
      <c r="L320" s="274">
        <v>4.0179999999999998</v>
      </c>
      <c r="M320" s="274" t="s">
        <v>30</v>
      </c>
      <c r="N320" s="274">
        <v>2040</v>
      </c>
      <c r="O320" s="274">
        <v>25</v>
      </c>
      <c r="P320" s="274">
        <v>1</v>
      </c>
      <c r="Q320" s="274">
        <v>2049</v>
      </c>
      <c r="R320" s="274" t="s">
        <v>30</v>
      </c>
      <c r="S320" s="274" t="s">
        <v>30</v>
      </c>
      <c r="T320" s="274" t="s">
        <v>30</v>
      </c>
      <c r="U320" s="274">
        <v>1</v>
      </c>
      <c r="V320" s="274">
        <v>1</v>
      </c>
      <c r="W320" s="274" t="s">
        <v>30</v>
      </c>
      <c r="X320" s="274">
        <v>1.6129032258064517</v>
      </c>
      <c r="Z320" s="274" t="s">
        <v>30</v>
      </c>
      <c r="AA320" s="274" t="s">
        <v>30</v>
      </c>
      <c r="AB320" s="274" t="s">
        <v>30</v>
      </c>
      <c r="AC320" s="274" t="s">
        <v>30</v>
      </c>
      <c r="AD320" s="274" t="s">
        <v>30</v>
      </c>
      <c r="AE320" s="274" t="s">
        <v>30</v>
      </c>
      <c r="AF320" s="274" t="s">
        <v>30</v>
      </c>
      <c r="AG320" s="274" t="s">
        <v>30</v>
      </c>
      <c r="AH320" s="274" t="s">
        <v>30</v>
      </c>
      <c r="AI320" s="274" t="s">
        <v>30</v>
      </c>
      <c r="AJ320" s="274" t="s">
        <v>30</v>
      </c>
      <c r="AK320" s="274">
        <v>1</v>
      </c>
      <c r="AL320" s="274">
        <v>100</v>
      </c>
      <c r="AM320" s="277">
        <v>0.3</v>
      </c>
      <c r="AN320" s="274">
        <v>29.2</v>
      </c>
      <c r="AO320" s="274">
        <v>1</v>
      </c>
      <c r="AP320" s="278"/>
      <c r="AQ320" s="274">
        <v>1.46</v>
      </c>
      <c r="AR320" s="274">
        <v>1</v>
      </c>
      <c r="AS320" s="274">
        <v>1</v>
      </c>
      <c r="AV320" s="278">
        <v>9</v>
      </c>
      <c r="AW320" s="278">
        <v>9</v>
      </c>
      <c r="AX320" s="274" t="s">
        <v>30</v>
      </c>
      <c r="AY320" s="274" t="s">
        <v>748</v>
      </c>
      <c r="BA320" s="274">
        <v>1</v>
      </c>
      <c r="BB320" s="274">
        <v>0.03</v>
      </c>
      <c r="BC320" s="274">
        <v>336</v>
      </c>
    </row>
    <row r="321" spans="1:55">
      <c r="A321" s="274" t="s">
        <v>1712</v>
      </c>
      <c r="B321" s="274" t="s">
        <v>829</v>
      </c>
      <c r="C321" s="274" t="s">
        <v>738</v>
      </c>
      <c r="F321" s="274">
        <v>0.63</v>
      </c>
      <c r="G321" s="274">
        <v>1.5</v>
      </c>
      <c r="H321" s="274">
        <v>8</v>
      </c>
      <c r="I321" s="274">
        <v>0</v>
      </c>
      <c r="J321" s="274">
        <v>0.66639999999999999</v>
      </c>
      <c r="K321" s="274">
        <v>25.48</v>
      </c>
      <c r="L321" s="274">
        <v>3.92</v>
      </c>
      <c r="M321" s="274" t="s">
        <v>30</v>
      </c>
      <c r="N321" s="274">
        <v>2050</v>
      </c>
      <c r="O321" s="274">
        <v>25</v>
      </c>
      <c r="P321" s="274">
        <v>1</v>
      </c>
      <c r="Q321" s="274">
        <v>2050</v>
      </c>
      <c r="U321" s="274">
        <v>1</v>
      </c>
      <c r="V321" s="274">
        <v>1</v>
      </c>
      <c r="X321" s="274">
        <v>1.5873015873015872</v>
      </c>
      <c r="AK321" s="274">
        <v>1</v>
      </c>
      <c r="AL321" s="274">
        <v>100</v>
      </c>
      <c r="AM321" s="277">
        <v>0.3</v>
      </c>
      <c r="AN321" s="274">
        <v>29.2</v>
      </c>
      <c r="AO321" s="274">
        <v>1</v>
      </c>
      <c r="AP321" s="278"/>
      <c r="AQ321" s="274">
        <v>1.46</v>
      </c>
      <c r="AR321" s="274">
        <v>1</v>
      </c>
      <c r="AS321" s="274">
        <v>1</v>
      </c>
      <c r="AV321" s="278">
        <v>9</v>
      </c>
      <c r="AW321" s="278">
        <v>9</v>
      </c>
      <c r="AY321" s="274" t="s">
        <v>748</v>
      </c>
      <c r="BA321" s="274">
        <v>1</v>
      </c>
      <c r="BB321" s="274">
        <v>0.03</v>
      </c>
      <c r="BC321" s="274">
        <v>336</v>
      </c>
    </row>
    <row r="322" spans="1:55">
      <c r="A322" s="274" t="s">
        <v>1711</v>
      </c>
      <c r="B322" s="274" t="s">
        <v>742</v>
      </c>
      <c r="C322" s="274" t="s">
        <v>738</v>
      </c>
      <c r="D322" s="274">
        <v>0.15</v>
      </c>
      <c r="E322" s="274">
        <v>1.8</v>
      </c>
      <c r="F322" s="274">
        <v>0.59</v>
      </c>
      <c r="G322" s="274">
        <v>1.5</v>
      </c>
      <c r="H322" s="274">
        <v>15</v>
      </c>
      <c r="I322" s="274">
        <v>0</v>
      </c>
      <c r="J322" s="274">
        <v>0.86239999999999994</v>
      </c>
      <c r="K322" s="274">
        <v>28.713999999999999</v>
      </c>
      <c r="L322" s="274" t="s">
        <v>30</v>
      </c>
      <c r="M322" s="274">
        <v>2.5440800000000001</v>
      </c>
      <c r="N322" s="274">
        <v>2020</v>
      </c>
      <c r="O322" s="274">
        <v>25</v>
      </c>
      <c r="P322" s="274">
        <v>1</v>
      </c>
      <c r="Q322" s="274">
        <v>2029</v>
      </c>
      <c r="U322" s="274">
        <v>1</v>
      </c>
      <c r="V322" s="274">
        <v>1</v>
      </c>
      <c r="X322" s="274">
        <v>1.6949152542372883</v>
      </c>
      <c r="AK322" s="274">
        <v>1</v>
      </c>
      <c r="AL322" s="274">
        <v>100</v>
      </c>
      <c r="AM322" s="277">
        <v>0.3</v>
      </c>
      <c r="AN322" s="274">
        <v>29.2</v>
      </c>
      <c r="AO322" s="274">
        <v>1</v>
      </c>
      <c r="AP322" s="278"/>
      <c r="AQ322" s="274">
        <v>1.46</v>
      </c>
      <c r="AR322" s="274">
        <v>1</v>
      </c>
      <c r="AS322" s="274">
        <v>1</v>
      </c>
      <c r="AV322" s="278">
        <v>9</v>
      </c>
      <c r="AW322" s="278">
        <v>9</v>
      </c>
      <c r="AY322" s="274" t="s">
        <v>748</v>
      </c>
      <c r="BA322" s="274">
        <v>1</v>
      </c>
      <c r="BB322" s="274">
        <v>0.03</v>
      </c>
      <c r="BC322" s="274">
        <v>386</v>
      </c>
    </row>
    <row r="323" spans="1:55">
      <c r="A323" s="274" t="s">
        <v>1710</v>
      </c>
      <c r="B323" s="274" t="s">
        <v>742</v>
      </c>
      <c r="C323" s="274" t="s">
        <v>738</v>
      </c>
      <c r="D323" s="274">
        <v>0.15</v>
      </c>
      <c r="E323" s="274">
        <v>1.8</v>
      </c>
      <c r="F323" s="274">
        <v>0.59</v>
      </c>
      <c r="G323" s="274">
        <v>1.5</v>
      </c>
      <c r="H323" s="274">
        <v>15</v>
      </c>
      <c r="I323" s="274">
        <v>0</v>
      </c>
      <c r="J323" s="274" t="s">
        <v>30</v>
      </c>
      <c r="K323" s="274">
        <v>28.713999999999999</v>
      </c>
      <c r="L323" s="274" t="s">
        <v>30</v>
      </c>
      <c r="M323" s="274">
        <v>2.5440800000000001</v>
      </c>
      <c r="O323" s="274">
        <v>25</v>
      </c>
      <c r="P323" s="274">
        <v>0</v>
      </c>
      <c r="U323" s="274">
        <v>1</v>
      </c>
      <c r="V323" s="274">
        <v>1</v>
      </c>
      <c r="X323" s="274">
        <v>1.6949152542372883</v>
      </c>
      <c r="AK323" s="274">
        <v>1</v>
      </c>
      <c r="AL323" s="274">
        <v>100</v>
      </c>
      <c r="AM323" s="277">
        <v>0.3</v>
      </c>
      <c r="AN323" s="274">
        <v>29.2</v>
      </c>
      <c r="AO323" s="274">
        <v>1</v>
      </c>
      <c r="AP323" s="278"/>
      <c r="AQ323" s="274">
        <v>1.46</v>
      </c>
      <c r="AR323" s="274">
        <v>1</v>
      </c>
      <c r="AS323" s="274">
        <v>1</v>
      </c>
      <c r="AV323" s="278">
        <v>9</v>
      </c>
      <c r="AW323" s="278">
        <v>9</v>
      </c>
      <c r="AY323" s="274" t="s">
        <v>748</v>
      </c>
      <c r="BA323" s="274">
        <v>1</v>
      </c>
      <c r="BB323" s="274">
        <v>0.03</v>
      </c>
      <c r="BC323" s="274">
        <v>420</v>
      </c>
    </row>
    <row r="324" spans="1:55">
      <c r="A324" s="274" t="s">
        <v>1709</v>
      </c>
      <c r="B324" s="274" t="s">
        <v>742</v>
      </c>
      <c r="C324" s="274" t="s">
        <v>738</v>
      </c>
      <c r="D324" s="274">
        <v>0.15</v>
      </c>
      <c r="E324" s="274">
        <v>2</v>
      </c>
      <c r="F324" s="274">
        <v>0.61</v>
      </c>
      <c r="G324" s="274">
        <v>1.5</v>
      </c>
      <c r="H324" s="274">
        <v>10</v>
      </c>
      <c r="I324" s="274">
        <v>0</v>
      </c>
      <c r="J324" s="274">
        <v>0.8133999999999999</v>
      </c>
      <c r="K324" s="274">
        <v>27.244</v>
      </c>
      <c r="L324" s="274" t="s">
        <v>30</v>
      </c>
      <c r="M324" s="274">
        <v>2.5107599999999999</v>
      </c>
      <c r="N324" s="274">
        <v>2030</v>
      </c>
      <c r="O324" s="274">
        <v>25</v>
      </c>
      <c r="P324" s="274">
        <v>1</v>
      </c>
      <c r="Q324" s="274">
        <v>2039</v>
      </c>
      <c r="U324" s="274">
        <v>1</v>
      </c>
      <c r="V324" s="274">
        <v>1</v>
      </c>
      <c r="X324" s="274">
        <v>1.639344262295082</v>
      </c>
      <c r="AK324" s="274">
        <v>1</v>
      </c>
      <c r="AL324" s="274">
        <v>100</v>
      </c>
      <c r="AM324" s="277">
        <v>0.3</v>
      </c>
      <c r="AN324" s="274">
        <v>29.2</v>
      </c>
      <c r="AO324" s="274">
        <v>1</v>
      </c>
      <c r="AP324" s="278"/>
      <c r="AQ324" s="274">
        <v>1.46</v>
      </c>
      <c r="AR324" s="274">
        <v>1</v>
      </c>
      <c r="AS324" s="274">
        <v>1</v>
      </c>
      <c r="AV324" s="278">
        <v>9</v>
      </c>
      <c r="AW324" s="278">
        <v>9</v>
      </c>
      <c r="AY324" s="274" t="s">
        <v>748</v>
      </c>
      <c r="BA324" s="274">
        <v>1</v>
      </c>
      <c r="BB324" s="274">
        <v>0.03</v>
      </c>
      <c r="BC324" s="274">
        <v>336</v>
      </c>
    </row>
    <row r="325" spans="1:55">
      <c r="A325" s="274" t="s">
        <v>1708</v>
      </c>
      <c r="B325" s="274" t="s">
        <v>742</v>
      </c>
      <c r="C325" s="274" t="s">
        <v>738</v>
      </c>
      <c r="D325" s="274">
        <v>0.15</v>
      </c>
      <c r="E325" s="274">
        <v>2</v>
      </c>
      <c r="F325" s="274">
        <v>0.62</v>
      </c>
      <c r="G325" s="274">
        <v>1.5</v>
      </c>
      <c r="H325" s="274">
        <v>9</v>
      </c>
      <c r="I325" s="274">
        <v>0</v>
      </c>
      <c r="J325" s="274">
        <v>0.79869999999999997</v>
      </c>
      <c r="K325" s="274">
        <v>26.362000000000002</v>
      </c>
      <c r="L325" s="274" t="s">
        <v>30</v>
      </c>
      <c r="M325" s="274">
        <v>2.4911599999999998</v>
      </c>
      <c r="N325" s="274">
        <v>2040</v>
      </c>
      <c r="O325" s="274">
        <v>25</v>
      </c>
      <c r="P325" s="274">
        <v>1</v>
      </c>
      <c r="Q325" s="274">
        <v>2049</v>
      </c>
      <c r="R325" s="274" t="s">
        <v>30</v>
      </c>
      <c r="S325" s="274" t="s">
        <v>30</v>
      </c>
      <c r="T325" s="274" t="s">
        <v>30</v>
      </c>
      <c r="U325" s="274">
        <v>1</v>
      </c>
      <c r="V325" s="274">
        <v>1</v>
      </c>
      <c r="X325" s="274">
        <v>1.6129032258064517</v>
      </c>
      <c r="Z325" s="274" t="s">
        <v>30</v>
      </c>
      <c r="AA325" s="274" t="s">
        <v>30</v>
      </c>
      <c r="AB325" s="274" t="s">
        <v>30</v>
      </c>
      <c r="AC325" s="274" t="s">
        <v>30</v>
      </c>
      <c r="AD325" s="274" t="s">
        <v>30</v>
      </c>
      <c r="AE325" s="274" t="s">
        <v>30</v>
      </c>
      <c r="AF325" s="274" t="s">
        <v>30</v>
      </c>
      <c r="AG325" s="274" t="s">
        <v>30</v>
      </c>
      <c r="AH325" s="274" t="s">
        <v>30</v>
      </c>
      <c r="AI325" s="274" t="s">
        <v>30</v>
      </c>
      <c r="AJ325" s="274" t="s">
        <v>30</v>
      </c>
      <c r="AK325" s="274">
        <v>1</v>
      </c>
      <c r="AL325" s="274">
        <v>100</v>
      </c>
      <c r="AM325" s="277">
        <v>0.3</v>
      </c>
      <c r="AN325" s="274">
        <v>29.2</v>
      </c>
      <c r="AO325" s="274">
        <v>1</v>
      </c>
      <c r="AP325" s="278"/>
      <c r="AQ325" s="274">
        <v>1.46</v>
      </c>
      <c r="AR325" s="274">
        <v>1</v>
      </c>
      <c r="AS325" s="274">
        <v>1</v>
      </c>
      <c r="AV325" s="278">
        <v>9</v>
      </c>
      <c r="AW325" s="278">
        <v>9</v>
      </c>
      <c r="AX325" s="274" t="s">
        <v>30</v>
      </c>
      <c r="AY325" s="274" t="s">
        <v>748</v>
      </c>
      <c r="BA325" s="274">
        <v>1</v>
      </c>
      <c r="BB325" s="274">
        <v>0.03</v>
      </c>
      <c r="BC325" s="274">
        <v>336</v>
      </c>
    </row>
    <row r="326" spans="1:55">
      <c r="A326" s="274" t="s">
        <v>1707</v>
      </c>
      <c r="B326" s="274" t="s">
        <v>742</v>
      </c>
      <c r="C326" s="274" t="s">
        <v>738</v>
      </c>
      <c r="D326" s="274">
        <v>0.15</v>
      </c>
      <c r="E326" s="274">
        <v>2.2000000000000002</v>
      </c>
      <c r="F326" s="274">
        <v>0.63</v>
      </c>
      <c r="G326" s="274">
        <v>1.5</v>
      </c>
      <c r="H326" s="274">
        <v>8</v>
      </c>
      <c r="I326" s="274">
        <v>0</v>
      </c>
      <c r="J326" s="274">
        <v>0.78400000000000003</v>
      </c>
      <c r="K326" s="274">
        <v>25.48</v>
      </c>
      <c r="L326" s="274" t="s">
        <v>30</v>
      </c>
      <c r="M326" s="274">
        <v>2.4695999999999998</v>
      </c>
      <c r="N326" s="274">
        <v>2050</v>
      </c>
      <c r="O326" s="274">
        <v>25</v>
      </c>
      <c r="P326" s="274">
        <v>1</v>
      </c>
      <c r="Q326" s="274">
        <v>2050</v>
      </c>
      <c r="U326" s="274">
        <v>1</v>
      </c>
      <c r="V326" s="274">
        <v>1</v>
      </c>
      <c r="X326" s="274">
        <v>1.5873015873015872</v>
      </c>
      <c r="AK326" s="274">
        <v>1</v>
      </c>
      <c r="AL326" s="274">
        <v>100</v>
      </c>
      <c r="AM326" s="277">
        <v>0.3</v>
      </c>
      <c r="AN326" s="274">
        <v>29.2</v>
      </c>
      <c r="AO326" s="274">
        <v>1</v>
      </c>
      <c r="AP326" s="278"/>
      <c r="AQ326" s="274">
        <v>1.46</v>
      </c>
      <c r="AR326" s="274">
        <v>1</v>
      </c>
      <c r="AS326" s="274">
        <v>1</v>
      </c>
      <c r="AV326" s="278">
        <v>9</v>
      </c>
      <c r="AW326" s="278">
        <v>9</v>
      </c>
      <c r="AY326" s="274" t="s">
        <v>748</v>
      </c>
      <c r="BA326" s="274">
        <v>1</v>
      </c>
      <c r="BB326" s="274">
        <v>0.03</v>
      </c>
      <c r="BC326" s="274">
        <v>336</v>
      </c>
    </row>
    <row r="327" spans="1:55">
      <c r="A327" s="274" t="s">
        <v>1706</v>
      </c>
      <c r="B327" s="274" t="s">
        <v>736</v>
      </c>
      <c r="C327" s="274" t="s">
        <v>738</v>
      </c>
      <c r="E327" s="274">
        <v>1.3</v>
      </c>
      <c r="F327" s="274">
        <v>0.90230769230769226</v>
      </c>
      <c r="G327" s="274">
        <v>1.5</v>
      </c>
      <c r="H327" s="274">
        <v>15</v>
      </c>
      <c r="I327" s="274">
        <v>0</v>
      </c>
      <c r="J327" s="274">
        <v>2.4852941176470593</v>
      </c>
      <c r="K327" s="274">
        <v>28.713999999999999</v>
      </c>
      <c r="L327" s="274" t="s">
        <v>30</v>
      </c>
      <c r="M327" s="274">
        <v>2.1991200000000002</v>
      </c>
      <c r="N327" s="274">
        <v>2020</v>
      </c>
      <c r="O327" s="274">
        <v>25</v>
      </c>
      <c r="P327" s="274">
        <v>1</v>
      </c>
      <c r="Q327" s="274">
        <v>2029</v>
      </c>
      <c r="U327" s="274">
        <v>1</v>
      </c>
      <c r="V327" s="274">
        <v>1</v>
      </c>
      <c r="X327" s="274">
        <v>1.9607843137254901</v>
      </c>
      <c r="AK327" s="274">
        <v>1</v>
      </c>
      <c r="AL327" s="274">
        <v>10</v>
      </c>
      <c r="AM327" s="277">
        <v>0.3</v>
      </c>
      <c r="AN327" s="274">
        <v>29.2</v>
      </c>
      <c r="AO327" s="274">
        <v>1</v>
      </c>
      <c r="AP327" s="278"/>
      <c r="AQ327" s="274">
        <v>1.46</v>
      </c>
      <c r="AR327" s="274">
        <v>1</v>
      </c>
      <c r="AS327" s="274">
        <v>1</v>
      </c>
      <c r="AV327" s="278">
        <v>9</v>
      </c>
      <c r="AW327" s="278">
        <v>9</v>
      </c>
      <c r="AX327" s="274">
        <v>0</v>
      </c>
      <c r="AY327" s="274" t="s">
        <v>748</v>
      </c>
      <c r="BA327" s="274">
        <v>1</v>
      </c>
      <c r="BB327" s="274">
        <v>0.03</v>
      </c>
      <c r="BC327" s="274">
        <v>386</v>
      </c>
    </row>
    <row r="328" spans="1:55">
      <c r="A328" s="274" t="s">
        <v>1705</v>
      </c>
      <c r="B328" s="274" t="s">
        <v>736</v>
      </c>
      <c r="C328" s="274" t="s">
        <v>738</v>
      </c>
      <c r="E328" s="274">
        <v>1.4</v>
      </c>
      <c r="F328" s="274">
        <v>0.90857142857142859</v>
      </c>
      <c r="G328" s="274">
        <v>1.5</v>
      </c>
      <c r="H328" s="274">
        <v>10</v>
      </c>
      <c r="I328" s="274">
        <v>0</v>
      </c>
      <c r="J328" s="274">
        <v>2.2941176470588238</v>
      </c>
      <c r="K328" s="274">
        <v>27.244</v>
      </c>
      <c r="L328" s="274" t="s">
        <v>30</v>
      </c>
      <c r="M328" s="274">
        <v>2.1814800000000001</v>
      </c>
      <c r="N328" s="274">
        <v>2030</v>
      </c>
      <c r="O328" s="274">
        <v>25</v>
      </c>
      <c r="P328" s="274">
        <v>1</v>
      </c>
      <c r="Q328" s="274">
        <v>2039</v>
      </c>
      <c r="U328" s="274">
        <v>1</v>
      </c>
      <c r="V328" s="274">
        <v>1</v>
      </c>
      <c r="X328" s="274">
        <v>1.8867924528301885</v>
      </c>
      <c r="AK328" s="274">
        <v>1</v>
      </c>
      <c r="AL328" s="274">
        <v>10</v>
      </c>
      <c r="AM328" s="277">
        <v>0.3</v>
      </c>
      <c r="AN328" s="274">
        <v>29.2</v>
      </c>
      <c r="AO328" s="274">
        <v>1</v>
      </c>
      <c r="AP328" s="278"/>
      <c r="AQ328" s="274">
        <v>1.46</v>
      </c>
      <c r="AR328" s="274">
        <v>1</v>
      </c>
      <c r="AS328" s="274">
        <v>1</v>
      </c>
      <c r="AV328" s="278">
        <v>9</v>
      </c>
      <c r="AW328" s="278">
        <v>9</v>
      </c>
      <c r="AX328" s="274">
        <v>0</v>
      </c>
      <c r="AY328" s="274" t="s">
        <v>748</v>
      </c>
      <c r="BA328" s="274">
        <v>1</v>
      </c>
      <c r="BB328" s="274">
        <v>0.03</v>
      </c>
      <c r="BC328" s="274">
        <v>336</v>
      </c>
    </row>
    <row r="329" spans="1:55">
      <c r="A329" s="274" t="s">
        <v>1704</v>
      </c>
      <c r="B329" s="274" t="s">
        <v>736</v>
      </c>
      <c r="C329" s="274" t="s">
        <v>738</v>
      </c>
      <c r="D329" s="274" t="s">
        <v>30</v>
      </c>
      <c r="E329" s="274">
        <v>1.4</v>
      </c>
      <c r="F329" s="274">
        <v>0.92571428571428582</v>
      </c>
      <c r="G329" s="274">
        <v>1.5</v>
      </c>
      <c r="H329" s="274">
        <v>9</v>
      </c>
      <c r="I329" s="274">
        <v>0</v>
      </c>
      <c r="J329" s="274">
        <v>2.1985294117647061</v>
      </c>
      <c r="K329" s="274">
        <v>26.362000000000002</v>
      </c>
      <c r="L329" s="274" t="s">
        <v>30</v>
      </c>
      <c r="M329" s="274">
        <v>2.1697199999999999</v>
      </c>
      <c r="N329" s="274">
        <v>2040</v>
      </c>
      <c r="O329" s="274">
        <v>25</v>
      </c>
      <c r="P329" s="274">
        <v>1</v>
      </c>
      <c r="Q329" s="274">
        <v>2049</v>
      </c>
      <c r="R329" s="274" t="s">
        <v>30</v>
      </c>
      <c r="S329" s="274" t="s">
        <v>30</v>
      </c>
      <c r="T329" s="274" t="s">
        <v>30</v>
      </c>
      <c r="U329" s="274">
        <v>1</v>
      </c>
      <c r="V329" s="274">
        <v>1</v>
      </c>
      <c r="W329" s="274" t="s">
        <v>30</v>
      </c>
      <c r="X329" s="274">
        <v>1.8518518518518516</v>
      </c>
      <c r="Z329" s="274" t="s">
        <v>30</v>
      </c>
      <c r="AA329" s="274" t="s">
        <v>30</v>
      </c>
      <c r="AB329" s="274" t="s">
        <v>30</v>
      </c>
      <c r="AC329" s="274" t="s">
        <v>30</v>
      </c>
      <c r="AD329" s="274" t="s">
        <v>30</v>
      </c>
      <c r="AE329" s="274" t="s">
        <v>30</v>
      </c>
      <c r="AF329" s="274" t="s">
        <v>30</v>
      </c>
      <c r="AG329" s="274" t="s">
        <v>30</v>
      </c>
      <c r="AH329" s="274" t="s">
        <v>30</v>
      </c>
      <c r="AI329" s="274" t="s">
        <v>30</v>
      </c>
      <c r="AJ329" s="274" t="s">
        <v>30</v>
      </c>
      <c r="AK329" s="274">
        <v>1</v>
      </c>
      <c r="AL329" s="274">
        <v>10</v>
      </c>
      <c r="AM329" s="277">
        <v>0.3</v>
      </c>
      <c r="AN329" s="274">
        <v>29.2</v>
      </c>
      <c r="AO329" s="274">
        <v>1</v>
      </c>
      <c r="AP329" s="278"/>
      <c r="AQ329" s="274">
        <v>1.46</v>
      </c>
      <c r="AR329" s="274">
        <v>1</v>
      </c>
      <c r="AS329" s="274">
        <v>1</v>
      </c>
      <c r="AV329" s="278">
        <v>9</v>
      </c>
      <c r="AW329" s="278">
        <v>9</v>
      </c>
      <c r="AX329" s="274">
        <v>0</v>
      </c>
      <c r="AY329" s="274" t="s">
        <v>748</v>
      </c>
      <c r="BA329" s="274">
        <v>1</v>
      </c>
      <c r="BB329" s="274">
        <v>0.03</v>
      </c>
      <c r="BC329" s="274">
        <v>336</v>
      </c>
    </row>
    <row r="330" spans="1:55">
      <c r="A330" s="274" t="s">
        <v>1703</v>
      </c>
      <c r="B330" s="274" t="s">
        <v>736</v>
      </c>
      <c r="C330" s="274" t="s">
        <v>738</v>
      </c>
      <c r="E330" s="274">
        <v>1.55</v>
      </c>
      <c r="F330" s="274">
        <v>0.90483870967741942</v>
      </c>
      <c r="G330" s="274">
        <v>1.5</v>
      </c>
      <c r="H330" s="274">
        <v>8</v>
      </c>
      <c r="I330" s="274">
        <v>0</v>
      </c>
      <c r="J330" s="274">
        <v>2.1029411764705888</v>
      </c>
      <c r="K330" s="274">
        <v>25.48</v>
      </c>
      <c r="L330" s="274" t="s">
        <v>30</v>
      </c>
      <c r="M330" s="274">
        <v>2.1560000000000001</v>
      </c>
      <c r="N330" s="274">
        <v>2050</v>
      </c>
      <c r="O330" s="274">
        <v>25</v>
      </c>
      <c r="P330" s="274">
        <v>1</v>
      </c>
      <c r="Q330" s="274">
        <v>2050</v>
      </c>
      <c r="U330" s="274">
        <v>1</v>
      </c>
      <c r="V330" s="274">
        <v>1</v>
      </c>
      <c r="X330" s="274">
        <v>1.8181818181818181</v>
      </c>
      <c r="AK330" s="274">
        <v>1</v>
      </c>
      <c r="AL330" s="274">
        <v>10</v>
      </c>
      <c r="AM330" s="277">
        <v>0.3</v>
      </c>
      <c r="AN330" s="274">
        <v>29.2</v>
      </c>
      <c r="AO330" s="274">
        <v>1</v>
      </c>
      <c r="AP330" s="278"/>
      <c r="AQ330" s="274">
        <v>1.46</v>
      </c>
      <c r="AR330" s="274">
        <v>1</v>
      </c>
      <c r="AS330" s="274">
        <v>1</v>
      </c>
      <c r="AV330" s="278">
        <v>9</v>
      </c>
      <c r="AW330" s="278">
        <v>9</v>
      </c>
      <c r="AX330" s="274">
        <v>0</v>
      </c>
      <c r="AY330" s="274" t="s">
        <v>748</v>
      </c>
      <c r="BA330" s="274">
        <v>1</v>
      </c>
      <c r="BB330" s="274">
        <v>0.03</v>
      </c>
      <c r="BC330" s="274">
        <v>336</v>
      </c>
    </row>
    <row r="331" spans="1:55">
      <c r="A331" s="274" t="s">
        <v>1702</v>
      </c>
      <c r="B331" s="274" t="s">
        <v>829</v>
      </c>
      <c r="C331" s="274" t="s">
        <v>738</v>
      </c>
      <c r="F331" s="274">
        <v>0.51</v>
      </c>
      <c r="G331" s="274">
        <v>1.5</v>
      </c>
      <c r="H331" s="274">
        <v>15</v>
      </c>
      <c r="I331" s="274">
        <v>0</v>
      </c>
      <c r="J331" s="274">
        <v>2.1125000000000003</v>
      </c>
      <c r="K331" s="274">
        <v>28.713999999999999</v>
      </c>
      <c r="L331" s="274">
        <v>4.3120000000000003</v>
      </c>
      <c r="M331" s="274" t="s">
        <v>30</v>
      </c>
      <c r="N331" s="274">
        <v>2020</v>
      </c>
      <c r="O331" s="274">
        <v>25</v>
      </c>
      <c r="P331" s="274">
        <v>1</v>
      </c>
      <c r="Q331" s="274">
        <v>2029</v>
      </c>
      <c r="U331" s="274">
        <v>1</v>
      </c>
      <c r="V331" s="274">
        <v>1</v>
      </c>
      <c r="X331" s="274">
        <v>1.9607843137254901</v>
      </c>
      <c r="AK331" s="274">
        <v>1</v>
      </c>
      <c r="AL331" s="274">
        <v>10</v>
      </c>
      <c r="AM331" s="277">
        <v>0.3</v>
      </c>
      <c r="AN331" s="274">
        <v>29.2</v>
      </c>
      <c r="AO331" s="274">
        <v>1</v>
      </c>
      <c r="AP331" s="278"/>
      <c r="AQ331" s="274">
        <v>1.46</v>
      </c>
      <c r="AR331" s="274">
        <v>1</v>
      </c>
      <c r="AS331" s="274">
        <v>1</v>
      </c>
      <c r="AV331" s="278">
        <v>9</v>
      </c>
      <c r="AW331" s="278">
        <v>9</v>
      </c>
      <c r="AY331" s="274" t="s">
        <v>748</v>
      </c>
      <c r="BA331" s="274">
        <v>1</v>
      </c>
      <c r="BB331" s="274">
        <v>0.03</v>
      </c>
      <c r="BC331" s="274">
        <v>386</v>
      </c>
    </row>
    <row r="332" spans="1:55">
      <c r="A332" s="274" t="s">
        <v>1701</v>
      </c>
      <c r="B332" s="274" t="s">
        <v>829</v>
      </c>
      <c r="C332" s="274" t="s">
        <v>738</v>
      </c>
      <c r="F332" s="274">
        <v>0.53</v>
      </c>
      <c r="G332" s="274">
        <v>1.5</v>
      </c>
      <c r="H332" s="274">
        <v>10</v>
      </c>
      <c r="I332" s="274">
        <v>0</v>
      </c>
      <c r="J332" s="274">
        <v>1.9500000000000002</v>
      </c>
      <c r="K332" s="274">
        <v>27.244</v>
      </c>
      <c r="L332" s="274">
        <v>4.1159999999999997</v>
      </c>
      <c r="M332" s="274" t="s">
        <v>30</v>
      </c>
      <c r="N332" s="274">
        <v>2030</v>
      </c>
      <c r="O332" s="274">
        <v>25</v>
      </c>
      <c r="P332" s="274">
        <v>1</v>
      </c>
      <c r="Q332" s="274">
        <v>2039</v>
      </c>
      <c r="U332" s="274">
        <v>1</v>
      </c>
      <c r="V332" s="274">
        <v>1</v>
      </c>
      <c r="X332" s="274">
        <v>1.8867924528301885</v>
      </c>
      <c r="AK332" s="274">
        <v>1</v>
      </c>
      <c r="AL332" s="274">
        <v>10</v>
      </c>
      <c r="AM332" s="277">
        <v>0.3</v>
      </c>
      <c r="AN332" s="274">
        <v>29.2</v>
      </c>
      <c r="AO332" s="274">
        <v>1</v>
      </c>
      <c r="AP332" s="278"/>
      <c r="AQ332" s="274">
        <v>1.46</v>
      </c>
      <c r="AR332" s="274">
        <v>1</v>
      </c>
      <c r="AS332" s="274">
        <v>1</v>
      </c>
      <c r="AV332" s="278">
        <v>9</v>
      </c>
      <c r="AW332" s="278">
        <v>9</v>
      </c>
      <c r="AY332" s="274" t="s">
        <v>748</v>
      </c>
      <c r="BA332" s="274">
        <v>1</v>
      </c>
      <c r="BB332" s="274">
        <v>0.03</v>
      </c>
      <c r="BC332" s="274">
        <v>336</v>
      </c>
    </row>
    <row r="333" spans="1:55">
      <c r="A333" s="274" t="s">
        <v>1700</v>
      </c>
      <c r="B333" s="274" t="s">
        <v>829</v>
      </c>
      <c r="C333" s="274" t="s">
        <v>738</v>
      </c>
      <c r="D333" s="274" t="s">
        <v>30</v>
      </c>
      <c r="E333" s="274" t="s">
        <v>30</v>
      </c>
      <c r="F333" s="274">
        <v>0.54</v>
      </c>
      <c r="G333" s="274">
        <v>1.5</v>
      </c>
      <c r="H333" s="274">
        <v>9</v>
      </c>
      <c r="I333" s="274">
        <v>0</v>
      </c>
      <c r="J333" s="274">
        <v>1.8687500000000001</v>
      </c>
      <c r="K333" s="274">
        <v>26.362000000000002</v>
      </c>
      <c r="L333" s="274">
        <v>4.0179999999999998</v>
      </c>
      <c r="M333" s="274" t="s">
        <v>30</v>
      </c>
      <c r="N333" s="274">
        <v>2040</v>
      </c>
      <c r="O333" s="274">
        <v>25</v>
      </c>
      <c r="P333" s="274">
        <v>1</v>
      </c>
      <c r="Q333" s="274">
        <v>2049</v>
      </c>
      <c r="R333" s="274" t="s">
        <v>30</v>
      </c>
      <c r="S333" s="274" t="s">
        <v>30</v>
      </c>
      <c r="T333" s="274" t="s">
        <v>30</v>
      </c>
      <c r="U333" s="274">
        <v>1</v>
      </c>
      <c r="V333" s="274">
        <v>1</v>
      </c>
      <c r="W333" s="274" t="s">
        <v>30</v>
      </c>
      <c r="X333" s="274">
        <v>1.8518518518518516</v>
      </c>
      <c r="Z333" s="274" t="s">
        <v>30</v>
      </c>
      <c r="AA333" s="274" t="s">
        <v>30</v>
      </c>
      <c r="AB333" s="274" t="s">
        <v>30</v>
      </c>
      <c r="AC333" s="274" t="s">
        <v>30</v>
      </c>
      <c r="AD333" s="274" t="s">
        <v>30</v>
      </c>
      <c r="AE333" s="274" t="s">
        <v>30</v>
      </c>
      <c r="AF333" s="274" t="s">
        <v>30</v>
      </c>
      <c r="AG333" s="274" t="s">
        <v>30</v>
      </c>
      <c r="AH333" s="274" t="s">
        <v>30</v>
      </c>
      <c r="AI333" s="274" t="s">
        <v>30</v>
      </c>
      <c r="AJ333" s="274" t="s">
        <v>30</v>
      </c>
      <c r="AK333" s="274">
        <v>1</v>
      </c>
      <c r="AL333" s="274">
        <v>10</v>
      </c>
      <c r="AM333" s="277">
        <v>0.3</v>
      </c>
      <c r="AN333" s="274">
        <v>29.2</v>
      </c>
      <c r="AO333" s="274">
        <v>1</v>
      </c>
      <c r="AP333" s="278"/>
      <c r="AQ333" s="274">
        <v>1.46</v>
      </c>
      <c r="AR333" s="274">
        <v>1</v>
      </c>
      <c r="AS333" s="274">
        <v>1</v>
      </c>
      <c r="AV333" s="278">
        <v>9</v>
      </c>
      <c r="AW333" s="278">
        <v>9</v>
      </c>
      <c r="AX333" s="274" t="s">
        <v>30</v>
      </c>
      <c r="AY333" s="274" t="s">
        <v>748</v>
      </c>
      <c r="BA333" s="274">
        <v>1</v>
      </c>
      <c r="BB333" s="274">
        <v>0.03</v>
      </c>
      <c r="BC333" s="274">
        <v>336</v>
      </c>
    </row>
    <row r="334" spans="1:55">
      <c r="A334" s="274" t="s">
        <v>1699</v>
      </c>
      <c r="B334" s="274" t="s">
        <v>829</v>
      </c>
      <c r="C334" s="274" t="s">
        <v>738</v>
      </c>
      <c r="F334" s="274">
        <v>0.55000000000000004</v>
      </c>
      <c r="G334" s="274">
        <v>1.5</v>
      </c>
      <c r="H334" s="274">
        <v>8</v>
      </c>
      <c r="I334" s="274">
        <v>0</v>
      </c>
      <c r="J334" s="274">
        <v>1.7875000000000001</v>
      </c>
      <c r="K334" s="274">
        <v>25.48</v>
      </c>
      <c r="L334" s="274">
        <v>3.92</v>
      </c>
      <c r="M334" s="274" t="s">
        <v>30</v>
      </c>
      <c r="N334" s="274">
        <v>2050</v>
      </c>
      <c r="O334" s="274">
        <v>25</v>
      </c>
      <c r="P334" s="274">
        <v>1</v>
      </c>
      <c r="Q334" s="274">
        <v>2050</v>
      </c>
      <c r="U334" s="274">
        <v>1</v>
      </c>
      <c r="V334" s="274">
        <v>1</v>
      </c>
      <c r="X334" s="274">
        <v>1.8181818181818181</v>
      </c>
      <c r="AK334" s="274">
        <v>1</v>
      </c>
      <c r="AL334" s="274">
        <v>10</v>
      </c>
      <c r="AM334" s="277">
        <v>0.3</v>
      </c>
      <c r="AN334" s="274">
        <v>29.2</v>
      </c>
      <c r="AO334" s="274">
        <v>1</v>
      </c>
      <c r="AP334" s="278"/>
      <c r="AQ334" s="274">
        <v>1.46</v>
      </c>
      <c r="AR334" s="274">
        <v>1</v>
      </c>
      <c r="AS334" s="274">
        <v>1</v>
      </c>
      <c r="AV334" s="278">
        <v>9</v>
      </c>
      <c r="AW334" s="278">
        <v>9</v>
      </c>
      <c r="AY334" s="274" t="s">
        <v>748</v>
      </c>
      <c r="BA334" s="274">
        <v>1</v>
      </c>
      <c r="BB334" s="274">
        <v>0.03</v>
      </c>
      <c r="BC334" s="274">
        <v>336</v>
      </c>
    </row>
    <row r="335" spans="1:55">
      <c r="A335" s="274" t="s">
        <v>1698</v>
      </c>
      <c r="B335" s="274" t="s">
        <v>829</v>
      </c>
      <c r="C335" s="274" t="s">
        <v>738</v>
      </c>
      <c r="F335" s="274">
        <v>0.59</v>
      </c>
      <c r="G335" s="274">
        <v>1.5</v>
      </c>
      <c r="H335" s="274">
        <v>15</v>
      </c>
      <c r="I335" s="274">
        <v>0</v>
      </c>
      <c r="J335" s="274">
        <v>1.4300000000000002</v>
      </c>
      <c r="K335" s="274">
        <v>28.713999999999999</v>
      </c>
      <c r="L335" s="274">
        <v>4.3120000000000003</v>
      </c>
      <c r="M335" s="274" t="s">
        <v>30</v>
      </c>
      <c r="N335" s="274">
        <v>2020</v>
      </c>
      <c r="O335" s="274">
        <v>25</v>
      </c>
      <c r="P335" s="274">
        <v>1</v>
      </c>
      <c r="Q335" s="274">
        <v>2029</v>
      </c>
      <c r="U335" s="274">
        <v>1</v>
      </c>
      <c r="V335" s="274">
        <v>1</v>
      </c>
      <c r="X335" s="274">
        <v>1.6949152542372883</v>
      </c>
      <c r="AK335" s="274">
        <v>1</v>
      </c>
      <c r="AL335" s="274">
        <v>100</v>
      </c>
      <c r="AM335" s="277">
        <v>0.3</v>
      </c>
      <c r="AN335" s="274">
        <v>29.2</v>
      </c>
      <c r="AO335" s="274">
        <v>1</v>
      </c>
      <c r="AP335" s="278"/>
      <c r="AQ335" s="274">
        <v>1.46</v>
      </c>
      <c r="AR335" s="274">
        <v>1</v>
      </c>
      <c r="AS335" s="274">
        <v>1</v>
      </c>
      <c r="AV335" s="278">
        <v>9</v>
      </c>
      <c r="AW335" s="278">
        <v>9</v>
      </c>
      <c r="AY335" s="274" t="s">
        <v>748</v>
      </c>
      <c r="BA335" s="274">
        <v>1</v>
      </c>
      <c r="BB335" s="274">
        <v>0.03</v>
      </c>
      <c r="BC335" s="274">
        <v>386</v>
      </c>
    </row>
    <row r="336" spans="1:55">
      <c r="A336" s="274" t="s">
        <v>1697</v>
      </c>
      <c r="B336" s="274" t="s">
        <v>829</v>
      </c>
      <c r="C336" s="274" t="s">
        <v>738</v>
      </c>
      <c r="F336" s="274">
        <v>0.61</v>
      </c>
      <c r="G336" s="274">
        <v>1.5</v>
      </c>
      <c r="H336" s="274">
        <v>10</v>
      </c>
      <c r="I336" s="274">
        <v>0</v>
      </c>
      <c r="J336" s="274">
        <v>1.3487500000000001</v>
      </c>
      <c r="K336" s="274">
        <v>27.244</v>
      </c>
      <c r="L336" s="274">
        <v>4.1159999999999997</v>
      </c>
      <c r="M336" s="274" t="s">
        <v>30</v>
      </c>
      <c r="N336" s="274">
        <v>2030</v>
      </c>
      <c r="O336" s="274">
        <v>25</v>
      </c>
      <c r="P336" s="274">
        <v>1</v>
      </c>
      <c r="Q336" s="274">
        <v>2039</v>
      </c>
      <c r="U336" s="274">
        <v>1</v>
      </c>
      <c r="V336" s="274">
        <v>1</v>
      </c>
      <c r="X336" s="274">
        <v>1.639344262295082</v>
      </c>
      <c r="AK336" s="274">
        <v>1</v>
      </c>
      <c r="AL336" s="274">
        <v>100</v>
      </c>
      <c r="AM336" s="277">
        <v>0.3</v>
      </c>
      <c r="AN336" s="274">
        <v>29.2</v>
      </c>
      <c r="AO336" s="274">
        <v>1</v>
      </c>
      <c r="AP336" s="278"/>
      <c r="AQ336" s="274">
        <v>1.46</v>
      </c>
      <c r="AR336" s="274">
        <v>1</v>
      </c>
      <c r="AS336" s="274">
        <v>1</v>
      </c>
      <c r="AV336" s="278">
        <v>9</v>
      </c>
      <c r="AW336" s="278">
        <v>9</v>
      </c>
      <c r="AY336" s="274" t="s">
        <v>748</v>
      </c>
      <c r="BA336" s="274">
        <v>1</v>
      </c>
      <c r="BB336" s="274">
        <v>0.03</v>
      </c>
      <c r="BC336" s="274">
        <v>336</v>
      </c>
    </row>
    <row r="337" spans="1:55">
      <c r="A337" s="274" t="s">
        <v>1696</v>
      </c>
      <c r="B337" s="274" t="s">
        <v>829</v>
      </c>
      <c r="C337" s="274" t="s">
        <v>738</v>
      </c>
      <c r="D337" s="274" t="s">
        <v>30</v>
      </c>
      <c r="E337" s="274" t="s">
        <v>30</v>
      </c>
      <c r="F337" s="274">
        <v>0.62</v>
      </c>
      <c r="G337" s="274">
        <v>1.5</v>
      </c>
      <c r="H337" s="274">
        <v>9</v>
      </c>
      <c r="I337" s="274">
        <v>0</v>
      </c>
      <c r="J337" s="274">
        <v>1.3243750000000001</v>
      </c>
      <c r="K337" s="274">
        <v>26.362000000000002</v>
      </c>
      <c r="L337" s="274">
        <v>4.0179999999999998</v>
      </c>
      <c r="M337" s="274" t="s">
        <v>30</v>
      </c>
      <c r="N337" s="274">
        <v>2040</v>
      </c>
      <c r="O337" s="274">
        <v>25</v>
      </c>
      <c r="P337" s="274">
        <v>1</v>
      </c>
      <c r="Q337" s="274">
        <v>2049</v>
      </c>
      <c r="R337" s="274" t="s">
        <v>30</v>
      </c>
      <c r="S337" s="274" t="s">
        <v>30</v>
      </c>
      <c r="T337" s="274" t="s">
        <v>30</v>
      </c>
      <c r="U337" s="274">
        <v>1</v>
      </c>
      <c r="V337" s="274">
        <v>1</v>
      </c>
      <c r="W337" s="274" t="s">
        <v>30</v>
      </c>
      <c r="X337" s="274">
        <v>1.6129032258064517</v>
      </c>
      <c r="Z337" s="274" t="s">
        <v>30</v>
      </c>
      <c r="AA337" s="274" t="s">
        <v>30</v>
      </c>
      <c r="AB337" s="274" t="s">
        <v>30</v>
      </c>
      <c r="AC337" s="274" t="s">
        <v>30</v>
      </c>
      <c r="AD337" s="274" t="s">
        <v>30</v>
      </c>
      <c r="AE337" s="274" t="s">
        <v>30</v>
      </c>
      <c r="AF337" s="274" t="s">
        <v>30</v>
      </c>
      <c r="AG337" s="274" t="s">
        <v>30</v>
      </c>
      <c r="AH337" s="274" t="s">
        <v>30</v>
      </c>
      <c r="AI337" s="274" t="s">
        <v>30</v>
      </c>
      <c r="AJ337" s="274" t="s">
        <v>30</v>
      </c>
      <c r="AK337" s="274">
        <v>1</v>
      </c>
      <c r="AL337" s="274">
        <v>100</v>
      </c>
      <c r="AM337" s="277">
        <v>0.3</v>
      </c>
      <c r="AN337" s="274">
        <v>29.2</v>
      </c>
      <c r="AO337" s="274">
        <v>1</v>
      </c>
      <c r="AP337" s="278"/>
      <c r="AQ337" s="274">
        <v>1.46</v>
      </c>
      <c r="AR337" s="274">
        <v>1</v>
      </c>
      <c r="AS337" s="274">
        <v>1</v>
      </c>
      <c r="AV337" s="278">
        <v>9</v>
      </c>
      <c r="AW337" s="278">
        <v>9</v>
      </c>
      <c r="AX337" s="274" t="s">
        <v>30</v>
      </c>
      <c r="AY337" s="274" t="s">
        <v>748</v>
      </c>
      <c r="BA337" s="274">
        <v>1</v>
      </c>
      <c r="BB337" s="274">
        <v>0.03</v>
      </c>
      <c r="BC337" s="274">
        <v>336</v>
      </c>
    </row>
    <row r="338" spans="1:55">
      <c r="A338" s="274" t="s">
        <v>1695</v>
      </c>
      <c r="B338" s="274" t="s">
        <v>829</v>
      </c>
      <c r="C338" s="274" t="s">
        <v>738</v>
      </c>
      <c r="F338" s="274">
        <v>0.63</v>
      </c>
      <c r="G338" s="274">
        <v>1.5</v>
      </c>
      <c r="H338" s="274">
        <v>8</v>
      </c>
      <c r="I338" s="274">
        <v>0</v>
      </c>
      <c r="J338" s="274">
        <v>1.3</v>
      </c>
      <c r="K338" s="274">
        <v>25.48</v>
      </c>
      <c r="L338" s="274">
        <v>3.92</v>
      </c>
      <c r="M338" s="274" t="s">
        <v>30</v>
      </c>
      <c r="N338" s="274">
        <v>2050</v>
      </c>
      <c r="O338" s="274">
        <v>25</v>
      </c>
      <c r="P338" s="274">
        <v>1</v>
      </c>
      <c r="Q338" s="274">
        <v>2050</v>
      </c>
      <c r="U338" s="274">
        <v>1</v>
      </c>
      <c r="V338" s="274">
        <v>1</v>
      </c>
      <c r="X338" s="274">
        <v>1.5873015873015872</v>
      </c>
      <c r="AK338" s="274">
        <v>1</v>
      </c>
      <c r="AL338" s="274">
        <v>100</v>
      </c>
      <c r="AM338" s="277">
        <v>0.3</v>
      </c>
      <c r="AN338" s="274">
        <v>29.2</v>
      </c>
      <c r="AO338" s="274">
        <v>1</v>
      </c>
      <c r="AP338" s="278"/>
      <c r="AQ338" s="274">
        <v>1.46</v>
      </c>
      <c r="AR338" s="274">
        <v>1</v>
      </c>
      <c r="AS338" s="274">
        <v>1</v>
      </c>
      <c r="AV338" s="278">
        <v>9</v>
      </c>
      <c r="AW338" s="278">
        <v>9</v>
      </c>
      <c r="AY338" s="274" t="s">
        <v>748</v>
      </c>
      <c r="BA338" s="274">
        <v>1</v>
      </c>
      <c r="BB338" s="274">
        <v>0.03</v>
      </c>
      <c r="BC338" s="274">
        <v>336</v>
      </c>
    </row>
    <row r="339" spans="1:55">
      <c r="A339" s="274" t="s">
        <v>1694</v>
      </c>
      <c r="B339" s="274" t="s">
        <v>742</v>
      </c>
      <c r="C339" s="274" t="s">
        <v>738</v>
      </c>
      <c r="D339" s="274">
        <v>0.15</v>
      </c>
      <c r="E339" s="274">
        <v>1.8</v>
      </c>
      <c r="F339" s="274">
        <v>0.59</v>
      </c>
      <c r="G339" s="274">
        <v>1.5</v>
      </c>
      <c r="H339" s="274">
        <v>15</v>
      </c>
      <c r="I339" s="274">
        <v>0</v>
      </c>
      <c r="J339" s="274">
        <v>1.6823529411764706</v>
      </c>
      <c r="K339" s="274">
        <v>28.713999999999999</v>
      </c>
      <c r="L339" s="274" t="s">
        <v>30</v>
      </c>
      <c r="M339" s="274">
        <v>2.5440800000000001</v>
      </c>
      <c r="N339" s="274">
        <v>2020</v>
      </c>
      <c r="O339" s="274">
        <v>25</v>
      </c>
      <c r="P339" s="274">
        <v>1</v>
      </c>
      <c r="Q339" s="274">
        <v>2029</v>
      </c>
      <c r="U339" s="274">
        <v>1</v>
      </c>
      <c r="V339" s="274">
        <v>1</v>
      </c>
      <c r="X339" s="274">
        <v>1.6949152542372883</v>
      </c>
      <c r="AK339" s="274">
        <v>1</v>
      </c>
      <c r="AL339" s="274">
        <v>100</v>
      </c>
      <c r="AM339" s="277">
        <v>0.3</v>
      </c>
      <c r="AN339" s="274">
        <v>29.2</v>
      </c>
      <c r="AO339" s="274">
        <v>1</v>
      </c>
      <c r="AP339" s="278"/>
      <c r="AQ339" s="274">
        <v>1.46</v>
      </c>
      <c r="AR339" s="274">
        <v>1</v>
      </c>
      <c r="AS339" s="274">
        <v>1</v>
      </c>
      <c r="AV339" s="278">
        <v>9</v>
      </c>
      <c r="AW339" s="278">
        <v>9</v>
      </c>
      <c r="AY339" s="274" t="s">
        <v>748</v>
      </c>
      <c r="BA339" s="274">
        <v>1</v>
      </c>
      <c r="BB339" s="274">
        <v>0.03</v>
      </c>
      <c r="BC339" s="274">
        <v>386</v>
      </c>
    </row>
    <row r="340" spans="1:55">
      <c r="A340" s="274" t="s">
        <v>1693</v>
      </c>
      <c r="B340" s="274" t="s">
        <v>742</v>
      </c>
      <c r="C340" s="274" t="s">
        <v>738</v>
      </c>
      <c r="D340" s="274">
        <v>0.15</v>
      </c>
      <c r="E340" s="274">
        <v>2</v>
      </c>
      <c r="F340" s="274">
        <v>0.61</v>
      </c>
      <c r="G340" s="274">
        <v>1.5</v>
      </c>
      <c r="H340" s="274">
        <v>10</v>
      </c>
      <c r="I340" s="274">
        <v>0</v>
      </c>
      <c r="J340" s="274">
        <v>1.5867647058823529</v>
      </c>
      <c r="K340" s="274">
        <v>27.244</v>
      </c>
      <c r="L340" s="274" t="s">
        <v>30</v>
      </c>
      <c r="M340" s="274">
        <v>2.5107599999999999</v>
      </c>
      <c r="N340" s="274">
        <v>2030</v>
      </c>
      <c r="O340" s="274">
        <v>25</v>
      </c>
      <c r="P340" s="274">
        <v>1</v>
      </c>
      <c r="Q340" s="274">
        <v>2039</v>
      </c>
      <c r="U340" s="274">
        <v>1</v>
      </c>
      <c r="V340" s="274">
        <v>1</v>
      </c>
      <c r="X340" s="274">
        <v>1.639344262295082</v>
      </c>
      <c r="AK340" s="274">
        <v>1</v>
      </c>
      <c r="AL340" s="274">
        <v>100</v>
      </c>
      <c r="AM340" s="277">
        <v>0.3</v>
      </c>
      <c r="AN340" s="274">
        <v>29.2</v>
      </c>
      <c r="AO340" s="274">
        <v>1</v>
      </c>
      <c r="AP340" s="278"/>
      <c r="AQ340" s="274">
        <v>1.46</v>
      </c>
      <c r="AR340" s="274">
        <v>1</v>
      </c>
      <c r="AS340" s="274">
        <v>1</v>
      </c>
      <c r="AV340" s="278">
        <v>9</v>
      </c>
      <c r="AW340" s="278">
        <v>9</v>
      </c>
      <c r="AY340" s="274" t="s">
        <v>748</v>
      </c>
      <c r="BA340" s="274">
        <v>1</v>
      </c>
      <c r="BB340" s="274">
        <v>0.03</v>
      </c>
      <c r="BC340" s="274">
        <v>336</v>
      </c>
    </row>
    <row r="341" spans="1:55">
      <c r="A341" s="274" t="s">
        <v>1692</v>
      </c>
      <c r="B341" s="274" t="s">
        <v>742</v>
      </c>
      <c r="C341" s="274" t="s">
        <v>738</v>
      </c>
      <c r="D341" s="274">
        <v>0.15</v>
      </c>
      <c r="E341" s="274">
        <v>2</v>
      </c>
      <c r="F341" s="274">
        <v>0.62</v>
      </c>
      <c r="G341" s="274">
        <v>1.5</v>
      </c>
      <c r="H341" s="274">
        <v>9</v>
      </c>
      <c r="I341" s="274">
        <v>0</v>
      </c>
      <c r="J341" s="274">
        <v>1.5580882352941177</v>
      </c>
      <c r="K341" s="274">
        <v>26.362000000000002</v>
      </c>
      <c r="L341" s="274" t="s">
        <v>30</v>
      </c>
      <c r="M341" s="274">
        <v>2.4911599999999998</v>
      </c>
      <c r="N341" s="274">
        <v>2040</v>
      </c>
      <c r="O341" s="274">
        <v>25</v>
      </c>
      <c r="P341" s="274">
        <v>1</v>
      </c>
      <c r="Q341" s="274">
        <v>2049</v>
      </c>
      <c r="R341" s="274" t="s">
        <v>30</v>
      </c>
      <c r="S341" s="274" t="s">
        <v>30</v>
      </c>
      <c r="T341" s="274" t="s">
        <v>30</v>
      </c>
      <c r="U341" s="274">
        <v>1</v>
      </c>
      <c r="V341" s="274">
        <v>1</v>
      </c>
      <c r="W341" s="274" t="s">
        <v>30</v>
      </c>
      <c r="X341" s="274">
        <v>1.6129032258064517</v>
      </c>
      <c r="Z341" s="274" t="s">
        <v>30</v>
      </c>
      <c r="AA341" s="274" t="s">
        <v>30</v>
      </c>
      <c r="AB341" s="274" t="s">
        <v>30</v>
      </c>
      <c r="AC341" s="274" t="s">
        <v>30</v>
      </c>
      <c r="AD341" s="274" t="s">
        <v>30</v>
      </c>
      <c r="AE341" s="274" t="s">
        <v>30</v>
      </c>
      <c r="AF341" s="274" t="s">
        <v>30</v>
      </c>
      <c r="AG341" s="274" t="s">
        <v>30</v>
      </c>
      <c r="AH341" s="274" t="s">
        <v>30</v>
      </c>
      <c r="AI341" s="274" t="s">
        <v>30</v>
      </c>
      <c r="AJ341" s="274" t="s">
        <v>30</v>
      </c>
      <c r="AK341" s="274">
        <v>1</v>
      </c>
      <c r="AL341" s="274">
        <v>100</v>
      </c>
      <c r="AM341" s="277">
        <v>0.3</v>
      </c>
      <c r="AN341" s="274">
        <v>29.2</v>
      </c>
      <c r="AO341" s="274">
        <v>1</v>
      </c>
      <c r="AP341" s="278"/>
      <c r="AQ341" s="274">
        <v>1.46</v>
      </c>
      <c r="AR341" s="274">
        <v>1</v>
      </c>
      <c r="AS341" s="274">
        <v>1</v>
      </c>
      <c r="AV341" s="278">
        <v>9</v>
      </c>
      <c r="AW341" s="278">
        <v>9</v>
      </c>
      <c r="AX341" s="274" t="s">
        <v>30</v>
      </c>
      <c r="AY341" s="274" t="s">
        <v>748</v>
      </c>
      <c r="BA341" s="274">
        <v>1</v>
      </c>
      <c r="BB341" s="274">
        <v>0.03</v>
      </c>
      <c r="BC341" s="274">
        <v>336</v>
      </c>
    </row>
    <row r="342" spans="1:55">
      <c r="A342" s="274" t="s">
        <v>1691</v>
      </c>
      <c r="B342" s="274" t="s">
        <v>742</v>
      </c>
      <c r="C342" s="274" t="s">
        <v>738</v>
      </c>
      <c r="D342" s="274">
        <v>0.15</v>
      </c>
      <c r="E342" s="274">
        <v>2.2000000000000002</v>
      </c>
      <c r="F342" s="274">
        <v>0.63</v>
      </c>
      <c r="G342" s="274">
        <v>1.5</v>
      </c>
      <c r="H342" s="274">
        <v>8</v>
      </c>
      <c r="I342" s="274">
        <v>0</v>
      </c>
      <c r="J342" s="274">
        <v>1.5294117647058825</v>
      </c>
      <c r="K342" s="274">
        <v>25.48</v>
      </c>
      <c r="L342" s="274" t="s">
        <v>30</v>
      </c>
      <c r="M342" s="274">
        <v>2.4695999999999998</v>
      </c>
      <c r="N342" s="274">
        <v>2050</v>
      </c>
      <c r="O342" s="274">
        <v>25</v>
      </c>
      <c r="P342" s="274">
        <v>1</v>
      </c>
      <c r="Q342" s="274">
        <v>2050</v>
      </c>
      <c r="U342" s="274">
        <v>1</v>
      </c>
      <c r="V342" s="274">
        <v>1</v>
      </c>
      <c r="X342" s="274">
        <v>1.5873015873015872</v>
      </c>
      <c r="AK342" s="274">
        <v>1</v>
      </c>
      <c r="AL342" s="274">
        <v>100</v>
      </c>
      <c r="AM342" s="277">
        <v>0.3</v>
      </c>
      <c r="AN342" s="274">
        <v>29.2</v>
      </c>
      <c r="AO342" s="274">
        <v>1</v>
      </c>
      <c r="AP342" s="278"/>
      <c r="AQ342" s="274">
        <v>1.46</v>
      </c>
      <c r="AR342" s="274">
        <v>1</v>
      </c>
      <c r="AS342" s="274">
        <v>1</v>
      </c>
      <c r="AV342" s="278">
        <v>9</v>
      </c>
      <c r="AW342" s="278">
        <v>9</v>
      </c>
      <c r="AY342" s="274" t="s">
        <v>748</v>
      </c>
      <c r="BA342" s="274">
        <v>1</v>
      </c>
      <c r="BB342" s="274">
        <v>0.03</v>
      </c>
      <c r="BC342" s="274">
        <v>336</v>
      </c>
    </row>
    <row r="343" spans="1:55">
      <c r="A343" s="274" t="s">
        <v>1690</v>
      </c>
      <c r="B343" s="274" t="s">
        <v>835</v>
      </c>
      <c r="C343" s="274" t="s">
        <v>1583</v>
      </c>
      <c r="F343" s="274">
        <v>1</v>
      </c>
      <c r="I343" s="274">
        <v>0</v>
      </c>
      <c r="J343" s="274" t="s">
        <v>30</v>
      </c>
      <c r="K343" s="274">
        <v>30</v>
      </c>
      <c r="L343" s="274">
        <v>0</v>
      </c>
      <c r="M343" s="274" t="s">
        <v>30</v>
      </c>
      <c r="P343" s="274">
        <v>0</v>
      </c>
      <c r="Q343" s="274" t="s">
        <v>30</v>
      </c>
      <c r="X343" s="274" t="s">
        <v>30</v>
      </c>
      <c r="AK343" s="274">
        <v>1</v>
      </c>
      <c r="AL343" s="274">
        <v>2</v>
      </c>
      <c r="AM343" s="277" t="s">
        <v>30</v>
      </c>
      <c r="AN343" s="274" t="s">
        <v>30</v>
      </c>
      <c r="AO343" s="274" t="s">
        <v>30</v>
      </c>
      <c r="AP343" s="278"/>
      <c r="AQ343" s="274" t="s">
        <v>30</v>
      </c>
      <c r="AR343" s="274" t="s">
        <v>30</v>
      </c>
      <c r="AS343" s="274" t="s">
        <v>30</v>
      </c>
      <c r="AV343" s="278" t="s">
        <v>30</v>
      </c>
      <c r="AW343" s="278" t="s">
        <v>30</v>
      </c>
      <c r="AY343" s="274" t="s">
        <v>1689</v>
      </c>
      <c r="BA343" s="274">
        <v>1</v>
      </c>
      <c r="BB343" s="274" t="s">
        <v>30</v>
      </c>
      <c r="BC343" s="274" t="s">
        <v>30</v>
      </c>
    </row>
    <row r="344" spans="1:55">
      <c r="A344" s="274" t="s">
        <v>1688</v>
      </c>
      <c r="B344" s="274" t="s">
        <v>736</v>
      </c>
      <c r="C344" s="274" t="s">
        <v>1326</v>
      </c>
      <c r="E344" s="274">
        <v>1</v>
      </c>
      <c r="F344" s="274">
        <v>0.9</v>
      </c>
      <c r="G344" s="274">
        <v>300</v>
      </c>
      <c r="H344" s="274">
        <v>100</v>
      </c>
      <c r="I344" s="274">
        <v>0</v>
      </c>
      <c r="J344" s="274" t="s">
        <v>30</v>
      </c>
      <c r="K344" s="274">
        <v>9.8000000000000007</v>
      </c>
      <c r="L344" s="274" t="s">
        <v>30</v>
      </c>
      <c r="M344" s="274">
        <v>3.528</v>
      </c>
      <c r="P344" s="274">
        <v>0</v>
      </c>
      <c r="Q344" s="274" t="s">
        <v>30</v>
      </c>
      <c r="X344" s="274" t="s">
        <v>30</v>
      </c>
      <c r="AK344" s="274">
        <v>1</v>
      </c>
      <c r="AL344" s="274">
        <v>1.6</v>
      </c>
      <c r="AM344" s="277">
        <v>0.5</v>
      </c>
      <c r="AN344" s="274">
        <v>5</v>
      </c>
      <c r="AO344" s="274">
        <v>1</v>
      </c>
      <c r="AP344" s="278"/>
      <c r="AQ344" s="274">
        <v>0.25</v>
      </c>
      <c r="AR344" s="274">
        <v>0</v>
      </c>
      <c r="AS344" s="274">
        <v>0</v>
      </c>
      <c r="AV344" s="278">
        <v>15</v>
      </c>
      <c r="AW344" s="278">
        <v>15</v>
      </c>
      <c r="AY344" s="274" t="s">
        <v>1604</v>
      </c>
      <c r="BA344" s="274">
        <v>1</v>
      </c>
      <c r="BB344" s="274">
        <v>0.03</v>
      </c>
      <c r="BC344" s="274">
        <v>168</v>
      </c>
    </row>
    <row r="345" spans="1:55">
      <c r="A345" s="274" t="s">
        <v>1687</v>
      </c>
      <c r="B345" s="274" t="s">
        <v>736</v>
      </c>
      <c r="C345" s="274" t="s">
        <v>1326</v>
      </c>
      <c r="E345" s="274">
        <v>0.82</v>
      </c>
      <c r="F345" s="274">
        <v>0.66585365853658529</v>
      </c>
      <c r="G345" s="274">
        <v>300</v>
      </c>
      <c r="H345" s="274">
        <v>100</v>
      </c>
      <c r="I345" s="274">
        <v>0</v>
      </c>
      <c r="J345" s="274" t="s">
        <v>30</v>
      </c>
      <c r="K345" s="274">
        <v>9.8000000000000007</v>
      </c>
      <c r="L345" s="274" t="s">
        <v>30</v>
      </c>
      <c r="M345" s="274">
        <v>2.3519999999999999</v>
      </c>
      <c r="P345" s="274">
        <v>0</v>
      </c>
      <c r="Q345" s="274" t="s">
        <v>30</v>
      </c>
      <c r="X345" s="274" t="s">
        <v>30</v>
      </c>
      <c r="AK345" s="274">
        <v>1</v>
      </c>
      <c r="AL345" s="274">
        <v>0.43</v>
      </c>
      <c r="AM345" s="277">
        <v>0.5</v>
      </c>
      <c r="AN345" s="274">
        <v>5</v>
      </c>
      <c r="AO345" s="274">
        <v>1</v>
      </c>
      <c r="AP345" s="278"/>
      <c r="AQ345" s="274">
        <v>0.25</v>
      </c>
      <c r="AR345" s="274">
        <v>0</v>
      </c>
      <c r="AS345" s="274">
        <v>0</v>
      </c>
      <c r="AV345" s="278">
        <v>15</v>
      </c>
      <c r="AW345" s="278">
        <v>15</v>
      </c>
      <c r="AY345" s="274" t="s">
        <v>1604</v>
      </c>
      <c r="BA345" s="274">
        <v>1</v>
      </c>
      <c r="BB345" s="274">
        <v>0.03</v>
      </c>
      <c r="BC345" s="274">
        <v>168</v>
      </c>
    </row>
    <row r="346" spans="1:55">
      <c r="A346" s="274" t="s">
        <v>1686</v>
      </c>
      <c r="B346" s="274" t="s">
        <v>736</v>
      </c>
      <c r="C346" s="274" t="s">
        <v>1326</v>
      </c>
      <c r="E346" s="274">
        <v>0.82</v>
      </c>
      <c r="F346" s="274">
        <v>0.68804878048780482</v>
      </c>
      <c r="G346" s="274">
        <v>300</v>
      </c>
      <c r="H346" s="274">
        <v>100</v>
      </c>
      <c r="I346" s="274">
        <v>0</v>
      </c>
      <c r="J346" s="274" t="s">
        <v>30</v>
      </c>
      <c r="K346" s="274">
        <v>9.8000000000000007</v>
      </c>
      <c r="L346" s="274" t="s">
        <v>30</v>
      </c>
      <c r="M346" s="274">
        <v>2.4304000000000001</v>
      </c>
      <c r="P346" s="274">
        <v>0</v>
      </c>
      <c r="Q346" s="274" t="s">
        <v>30</v>
      </c>
      <c r="X346" s="274" t="s">
        <v>30</v>
      </c>
      <c r="AK346" s="274">
        <v>1</v>
      </c>
      <c r="AL346" s="274">
        <v>0.1</v>
      </c>
      <c r="AM346" s="277">
        <v>0.5</v>
      </c>
      <c r="AN346" s="274">
        <v>5</v>
      </c>
      <c r="AO346" s="274">
        <v>1</v>
      </c>
      <c r="AP346" s="278"/>
      <c r="AQ346" s="274">
        <v>0.25</v>
      </c>
      <c r="AR346" s="274">
        <v>0</v>
      </c>
      <c r="AS346" s="274">
        <v>0</v>
      </c>
      <c r="AV346" s="278">
        <v>15</v>
      </c>
      <c r="AW346" s="278">
        <v>15</v>
      </c>
      <c r="AY346" s="274" t="s">
        <v>1604</v>
      </c>
      <c r="BA346" s="274">
        <v>1</v>
      </c>
      <c r="BB346" s="274">
        <v>0.03</v>
      </c>
      <c r="BC346" s="274">
        <v>168</v>
      </c>
    </row>
    <row r="347" spans="1:55">
      <c r="A347" s="274" t="s">
        <v>1685</v>
      </c>
      <c r="B347" s="274" t="s">
        <v>736</v>
      </c>
      <c r="C347" s="274" t="s">
        <v>1326</v>
      </c>
      <c r="E347" s="274">
        <v>0.82</v>
      </c>
      <c r="F347" s="274">
        <v>0.71024390243902435</v>
      </c>
      <c r="G347" s="274">
        <v>300</v>
      </c>
      <c r="H347" s="274">
        <v>100</v>
      </c>
      <c r="I347" s="274">
        <v>0</v>
      </c>
      <c r="J347" s="274" t="s">
        <v>30</v>
      </c>
      <c r="K347" s="274">
        <v>9.8000000000000007</v>
      </c>
      <c r="L347" s="274" t="s">
        <v>30</v>
      </c>
      <c r="M347" s="274">
        <v>2.5087999999999999</v>
      </c>
      <c r="P347" s="274">
        <v>0</v>
      </c>
      <c r="Q347" s="274" t="s">
        <v>30</v>
      </c>
      <c r="X347" s="274" t="s">
        <v>30</v>
      </c>
      <c r="AK347" s="274">
        <v>1</v>
      </c>
      <c r="AL347" s="274">
        <v>0.11</v>
      </c>
      <c r="AM347" s="277">
        <v>0.5</v>
      </c>
      <c r="AN347" s="274">
        <v>5</v>
      </c>
      <c r="AO347" s="274">
        <v>1</v>
      </c>
      <c r="AP347" s="278"/>
      <c r="AQ347" s="274">
        <v>0.25</v>
      </c>
      <c r="AR347" s="274">
        <v>0</v>
      </c>
      <c r="AS347" s="274">
        <v>0</v>
      </c>
      <c r="AV347" s="278">
        <v>15</v>
      </c>
      <c r="AW347" s="278">
        <v>15</v>
      </c>
      <c r="AY347" s="274" t="s">
        <v>1604</v>
      </c>
      <c r="BA347" s="274">
        <v>1</v>
      </c>
      <c r="BB347" s="274">
        <v>0.03</v>
      </c>
      <c r="BC347" s="274">
        <v>168</v>
      </c>
    </row>
    <row r="348" spans="1:55">
      <c r="A348" s="274" t="s">
        <v>1684</v>
      </c>
      <c r="B348" s="274" t="s">
        <v>736</v>
      </c>
      <c r="C348" s="274" t="s">
        <v>1326</v>
      </c>
      <c r="E348" s="274">
        <v>0.82</v>
      </c>
      <c r="F348" s="274">
        <v>0.73243902439024389</v>
      </c>
      <c r="G348" s="274">
        <v>300</v>
      </c>
      <c r="H348" s="274">
        <v>100</v>
      </c>
      <c r="I348" s="274">
        <v>0</v>
      </c>
      <c r="J348" s="274" t="s">
        <v>30</v>
      </c>
      <c r="K348" s="274">
        <v>9.8000000000000007</v>
      </c>
      <c r="L348" s="274" t="s">
        <v>30</v>
      </c>
      <c r="M348" s="274">
        <v>2.5872000000000002</v>
      </c>
      <c r="P348" s="274">
        <v>0</v>
      </c>
      <c r="Q348" s="274" t="s">
        <v>30</v>
      </c>
      <c r="X348" s="274" t="s">
        <v>30</v>
      </c>
      <c r="AK348" s="274">
        <v>1</v>
      </c>
      <c r="AL348" s="274">
        <v>0.17</v>
      </c>
      <c r="AM348" s="277">
        <v>0.5</v>
      </c>
      <c r="AN348" s="274">
        <v>5</v>
      </c>
      <c r="AO348" s="274">
        <v>1</v>
      </c>
      <c r="AP348" s="278"/>
      <c r="AQ348" s="274">
        <v>0.25</v>
      </c>
      <c r="AR348" s="274">
        <v>0</v>
      </c>
      <c r="AS348" s="274">
        <v>0</v>
      </c>
      <c r="AV348" s="278">
        <v>15</v>
      </c>
      <c r="AW348" s="278">
        <v>15</v>
      </c>
      <c r="AY348" s="274" t="s">
        <v>1604</v>
      </c>
      <c r="BA348" s="274">
        <v>1</v>
      </c>
      <c r="BB348" s="274">
        <v>0.03</v>
      </c>
      <c r="BC348" s="274">
        <v>168</v>
      </c>
    </row>
    <row r="349" spans="1:55">
      <c r="A349" s="274" t="s">
        <v>1683</v>
      </c>
      <c r="B349" s="274" t="s">
        <v>736</v>
      </c>
      <c r="C349" s="274" t="s">
        <v>1326</v>
      </c>
      <c r="E349" s="274">
        <v>0.82</v>
      </c>
      <c r="F349" s="274">
        <v>0.75463414634146342</v>
      </c>
      <c r="G349" s="274">
        <v>300</v>
      </c>
      <c r="H349" s="274">
        <v>100</v>
      </c>
      <c r="I349" s="274">
        <v>0</v>
      </c>
      <c r="J349" s="274" t="s">
        <v>30</v>
      </c>
      <c r="K349" s="274">
        <v>9.8000000000000007</v>
      </c>
      <c r="L349" s="274" t="s">
        <v>30</v>
      </c>
      <c r="M349" s="274">
        <v>2.6656</v>
      </c>
      <c r="P349" s="274">
        <v>0</v>
      </c>
      <c r="Q349" s="274" t="s">
        <v>30</v>
      </c>
      <c r="X349" s="274" t="s">
        <v>30</v>
      </c>
      <c r="AK349" s="274">
        <v>1</v>
      </c>
      <c r="AL349" s="274">
        <v>0.1</v>
      </c>
      <c r="AM349" s="277">
        <v>0.5</v>
      </c>
      <c r="AN349" s="274">
        <v>5</v>
      </c>
      <c r="AO349" s="274">
        <v>1</v>
      </c>
      <c r="AP349" s="278"/>
      <c r="AQ349" s="274">
        <v>0.25</v>
      </c>
      <c r="AR349" s="274">
        <v>0</v>
      </c>
      <c r="AS349" s="274">
        <v>0</v>
      </c>
      <c r="AV349" s="278">
        <v>15</v>
      </c>
      <c r="AW349" s="278">
        <v>15</v>
      </c>
      <c r="AY349" s="274" t="s">
        <v>1604</v>
      </c>
      <c r="BA349" s="274">
        <v>1</v>
      </c>
      <c r="BB349" s="274">
        <v>0.03</v>
      </c>
      <c r="BC349" s="274">
        <v>168</v>
      </c>
    </row>
    <row r="350" spans="1:55">
      <c r="A350" s="274" t="s">
        <v>1682</v>
      </c>
      <c r="B350" s="274" t="s">
        <v>736</v>
      </c>
      <c r="C350" s="274" t="s">
        <v>1326</v>
      </c>
      <c r="E350" s="274">
        <v>0.82</v>
      </c>
      <c r="F350" s="274">
        <v>0.77682926829268295</v>
      </c>
      <c r="G350" s="274">
        <v>300</v>
      </c>
      <c r="H350" s="274">
        <v>100</v>
      </c>
      <c r="I350" s="274">
        <v>0</v>
      </c>
      <c r="J350" s="274" t="s">
        <v>30</v>
      </c>
      <c r="K350" s="274">
        <v>9.8000000000000007</v>
      </c>
      <c r="L350" s="274" t="s">
        <v>30</v>
      </c>
      <c r="M350" s="274">
        <v>2.7439999999999998</v>
      </c>
      <c r="P350" s="274">
        <v>0</v>
      </c>
      <c r="Q350" s="274" t="s">
        <v>30</v>
      </c>
      <c r="X350" s="274" t="s">
        <v>30</v>
      </c>
      <c r="AK350" s="274">
        <v>1</v>
      </c>
      <c r="AL350" s="274">
        <v>0.22</v>
      </c>
      <c r="AM350" s="277">
        <v>0.5</v>
      </c>
      <c r="AN350" s="274">
        <v>5</v>
      </c>
      <c r="AO350" s="274">
        <v>1</v>
      </c>
      <c r="AP350" s="278"/>
      <c r="AQ350" s="274">
        <v>0.25</v>
      </c>
      <c r="AR350" s="274">
        <v>0</v>
      </c>
      <c r="AS350" s="274">
        <v>0</v>
      </c>
      <c r="AV350" s="278">
        <v>15</v>
      </c>
      <c r="AW350" s="278">
        <v>15</v>
      </c>
      <c r="AY350" s="274" t="s">
        <v>1604</v>
      </c>
      <c r="BA350" s="274">
        <v>1</v>
      </c>
      <c r="BB350" s="274">
        <v>0.03</v>
      </c>
      <c r="BC350" s="274">
        <v>168</v>
      </c>
    </row>
    <row r="351" spans="1:55">
      <c r="A351" s="274" t="s">
        <v>1681</v>
      </c>
      <c r="B351" s="274" t="s">
        <v>736</v>
      </c>
      <c r="C351" s="274" t="s">
        <v>1326</v>
      </c>
      <c r="E351" s="274">
        <v>0.82</v>
      </c>
      <c r="F351" s="274">
        <v>0.79902439024390248</v>
      </c>
      <c r="G351" s="274">
        <v>300</v>
      </c>
      <c r="H351" s="274">
        <v>100</v>
      </c>
      <c r="I351" s="274">
        <v>0</v>
      </c>
      <c r="J351" s="274" t="s">
        <v>30</v>
      </c>
      <c r="K351" s="274">
        <v>9.8000000000000007</v>
      </c>
      <c r="L351" s="274" t="s">
        <v>30</v>
      </c>
      <c r="M351" s="274">
        <v>2.8224</v>
      </c>
      <c r="P351" s="274">
        <v>0</v>
      </c>
      <c r="Q351" s="274" t="s">
        <v>30</v>
      </c>
      <c r="X351" s="274" t="s">
        <v>30</v>
      </c>
      <c r="AK351" s="274">
        <v>1</v>
      </c>
      <c r="AL351" s="274">
        <v>6.3E-2</v>
      </c>
      <c r="AM351" s="277">
        <v>0.5</v>
      </c>
      <c r="AN351" s="274">
        <v>5</v>
      </c>
      <c r="AO351" s="274">
        <v>1</v>
      </c>
      <c r="AP351" s="278"/>
      <c r="AQ351" s="274">
        <v>0.25</v>
      </c>
      <c r="AR351" s="274">
        <v>0</v>
      </c>
      <c r="AS351" s="274">
        <v>0</v>
      </c>
      <c r="AV351" s="278">
        <v>15</v>
      </c>
      <c r="AW351" s="278">
        <v>15</v>
      </c>
      <c r="AY351" s="274" t="s">
        <v>1604</v>
      </c>
      <c r="BA351" s="274">
        <v>1</v>
      </c>
      <c r="BB351" s="274">
        <v>0.03</v>
      </c>
      <c r="BC351" s="274">
        <v>168</v>
      </c>
    </row>
    <row r="352" spans="1:55">
      <c r="A352" s="274" t="s">
        <v>1680</v>
      </c>
      <c r="B352" s="274" t="s">
        <v>736</v>
      </c>
      <c r="C352" s="274" t="s">
        <v>1326</v>
      </c>
      <c r="E352" s="274">
        <v>0.82</v>
      </c>
      <c r="F352" s="274">
        <v>0.82121951219512201</v>
      </c>
      <c r="G352" s="274">
        <v>300</v>
      </c>
      <c r="H352" s="274">
        <v>100</v>
      </c>
      <c r="I352" s="274">
        <v>0</v>
      </c>
      <c r="J352" s="274" t="s">
        <v>30</v>
      </c>
      <c r="K352" s="274">
        <v>9.8000000000000007</v>
      </c>
      <c r="L352" s="274" t="s">
        <v>30</v>
      </c>
      <c r="M352" s="274">
        <v>2.9007999999999998</v>
      </c>
      <c r="P352" s="274">
        <v>0</v>
      </c>
      <c r="Q352" s="274" t="s">
        <v>30</v>
      </c>
      <c r="X352" s="274" t="s">
        <v>30</v>
      </c>
      <c r="AK352" s="274">
        <v>1</v>
      </c>
      <c r="AL352" s="274">
        <v>0.1</v>
      </c>
      <c r="AM352" s="277">
        <v>0.5</v>
      </c>
      <c r="AN352" s="274">
        <v>5</v>
      </c>
      <c r="AO352" s="274">
        <v>1</v>
      </c>
      <c r="AP352" s="278"/>
      <c r="AQ352" s="274">
        <v>0.25</v>
      </c>
      <c r="AR352" s="274">
        <v>0</v>
      </c>
      <c r="AS352" s="274">
        <v>0</v>
      </c>
      <c r="AV352" s="278">
        <v>15</v>
      </c>
      <c r="AW352" s="278">
        <v>15</v>
      </c>
      <c r="AY352" s="274" t="s">
        <v>1604</v>
      </c>
      <c r="BA352" s="274">
        <v>1</v>
      </c>
      <c r="BB352" s="274">
        <v>0.03</v>
      </c>
      <c r="BC352" s="274">
        <v>168</v>
      </c>
    </row>
    <row r="353" spans="1:55">
      <c r="A353" s="274" t="s">
        <v>1679</v>
      </c>
      <c r="B353" s="274" t="s">
        <v>736</v>
      </c>
      <c r="C353" s="274" t="s">
        <v>1326</v>
      </c>
      <c r="E353" s="274">
        <v>0.82</v>
      </c>
      <c r="F353" s="274">
        <v>0.84341463414634155</v>
      </c>
      <c r="G353" s="274">
        <v>300</v>
      </c>
      <c r="H353" s="274">
        <v>100</v>
      </c>
      <c r="I353" s="274">
        <v>0</v>
      </c>
      <c r="J353" s="274" t="s">
        <v>30</v>
      </c>
      <c r="K353" s="274">
        <v>9.8000000000000007</v>
      </c>
      <c r="L353" s="274" t="s">
        <v>30</v>
      </c>
      <c r="M353" s="274">
        <v>2.9792000000000001</v>
      </c>
      <c r="P353" s="274">
        <v>0</v>
      </c>
      <c r="Q353" s="274" t="s">
        <v>30</v>
      </c>
      <c r="X353" s="274" t="s">
        <v>30</v>
      </c>
      <c r="AK353" s="274">
        <v>1</v>
      </c>
      <c r="AL353" s="274">
        <v>0.17</v>
      </c>
      <c r="AM353" s="277">
        <v>0.5</v>
      </c>
      <c r="AN353" s="274">
        <v>5</v>
      </c>
      <c r="AO353" s="274">
        <v>1</v>
      </c>
      <c r="AP353" s="278"/>
      <c r="AQ353" s="274">
        <v>0.25</v>
      </c>
      <c r="AR353" s="274">
        <v>0</v>
      </c>
      <c r="AS353" s="274">
        <v>0</v>
      </c>
      <c r="AV353" s="278">
        <v>15</v>
      </c>
      <c r="AW353" s="278">
        <v>15</v>
      </c>
      <c r="AY353" s="274" t="s">
        <v>1604</v>
      </c>
      <c r="BA353" s="274">
        <v>1</v>
      </c>
      <c r="BB353" s="274">
        <v>0.03</v>
      </c>
      <c r="BC353" s="274">
        <v>168</v>
      </c>
    </row>
    <row r="354" spans="1:55">
      <c r="A354" s="274" t="s">
        <v>1678</v>
      </c>
      <c r="B354" s="274" t="s">
        <v>736</v>
      </c>
      <c r="C354" s="274" t="s">
        <v>1326</v>
      </c>
      <c r="E354" s="274">
        <v>0.82</v>
      </c>
      <c r="F354" s="274">
        <v>0.86560975609756108</v>
      </c>
      <c r="G354" s="274">
        <v>300</v>
      </c>
      <c r="H354" s="274">
        <v>100</v>
      </c>
      <c r="I354" s="274">
        <v>0</v>
      </c>
      <c r="J354" s="274" t="s">
        <v>30</v>
      </c>
      <c r="K354" s="274">
        <v>9.8000000000000007</v>
      </c>
      <c r="L354" s="274" t="s">
        <v>30</v>
      </c>
      <c r="M354" s="274">
        <v>3.0575999999999999</v>
      </c>
      <c r="P354" s="274">
        <v>0</v>
      </c>
      <c r="Q354" s="274" t="s">
        <v>30</v>
      </c>
      <c r="X354" s="274" t="s">
        <v>30</v>
      </c>
      <c r="AK354" s="274">
        <v>1</v>
      </c>
      <c r="AL354" s="274">
        <v>0.63</v>
      </c>
      <c r="AM354" s="277">
        <v>0.5</v>
      </c>
      <c r="AN354" s="274">
        <v>5</v>
      </c>
      <c r="AO354" s="274">
        <v>1</v>
      </c>
      <c r="AP354" s="278"/>
      <c r="AQ354" s="274">
        <v>0.25</v>
      </c>
      <c r="AR354" s="274">
        <v>0</v>
      </c>
      <c r="AS354" s="274">
        <v>0</v>
      </c>
      <c r="AV354" s="278">
        <v>15</v>
      </c>
      <c r="AW354" s="278">
        <v>15</v>
      </c>
      <c r="AY354" s="274" t="s">
        <v>1604</v>
      </c>
      <c r="BA354" s="274">
        <v>1</v>
      </c>
      <c r="BB354" s="274">
        <v>0.03</v>
      </c>
      <c r="BC354" s="274">
        <v>168</v>
      </c>
    </row>
    <row r="355" spans="1:55">
      <c r="A355" s="274" t="s">
        <v>1677</v>
      </c>
      <c r="B355" s="274" t="s">
        <v>736</v>
      </c>
      <c r="C355" s="274" t="s">
        <v>1326</v>
      </c>
      <c r="E355" s="274">
        <v>0.82</v>
      </c>
      <c r="F355" s="274">
        <v>0.88780487804878061</v>
      </c>
      <c r="G355" s="274">
        <v>300</v>
      </c>
      <c r="H355" s="274">
        <v>100</v>
      </c>
      <c r="I355" s="274">
        <v>0</v>
      </c>
      <c r="J355" s="274" t="s">
        <v>30</v>
      </c>
      <c r="K355" s="274">
        <v>9.8000000000000007</v>
      </c>
      <c r="L355" s="274" t="s">
        <v>30</v>
      </c>
      <c r="M355" s="274">
        <v>3.1360000000000001</v>
      </c>
      <c r="P355" s="274">
        <v>0</v>
      </c>
      <c r="Q355" s="274" t="s">
        <v>30</v>
      </c>
      <c r="X355" s="274" t="s">
        <v>30</v>
      </c>
      <c r="AK355" s="274">
        <v>1</v>
      </c>
      <c r="AL355" s="274">
        <v>0.04</v>
      </c>
      <c r="AM355" s="277">
        <v>0.5</v>
      </c>
      <c r="AN355" s="274">
        <v>5</v>
      </c>
      <c r="AO355" s="274">
        <v>1</v>
      </c>
      <c r="AP355" s="278"/>
      <c r="AQ355" s="274">
        <v>0.25</v>
      </c>
      <c r="AR355" s="274">
        <v>0</v>
      </c>
      <c r="AS355" s="274">
        <v>0</v>
      </c>
      <c r="AV355" s="278">
        <v>15</v>
      </c>
      <c r="AW355" s="278">
        <v>15</v>
      </c>
      <c r="AY355" s="274" t="s">
        <v>1604</v>
      </c>
      <c r="BA355" s="274">
        <v>1</v>
      </c>
      <c r="BB355" s="274">
        <v>0.03</v>
      </c>
      <c r="BC355" s="274">
        <v>168</v>
      </c>
    </row>
    <row r="356" spans="1:55">
      <c r="A356" s="274" t="s">
        <v>1676</v>
      </c>
      <c r="B356" s="274" t="s">
        <v>736</v>
      </c>
      <c r="C356" s="274" t="s">
        <v>1326</v>
      </c>
      <c r="E356" s="274">
        <v>0.82</v>
      </c>
      <c r="F356" s="274">
        <v>0.90999999999999992</v>
      </c>
      <c r="G356" s="274">
        <v>300</v>
      </c>
      <c r="H356" s="274">
        <v>100</v>
      </c>
      <c r="I356" s="274">
        <v>0</v>
      </c>
      <c r="J356" s="274" t="s">
        <v>30</v>
      </c>
      <c r="K356" s="274">
        <v>9.8000000000000007</v>
      </c>
      <c r="L356" s="274" t="s">
        <v>30</v>
      </c>
      <c r="M356" s="274">
        <v>3.2143999999999999</v>
      </c>
      <c r="P356" s="274">
        <v>0</v>
      </c>
      <c r="Q356" s="274" t="s">
        <v>30</v>
      </c>
      <c r="X356" s="274" t="s">
        <v>30</v>
      </c>
      <c r="AK356" s="274">
        <v>1</v>
      </c>
      <c r="AL356" s="274">
        <v>2</v>
      </c>
      <c r="AM356" s="277">
        <v>0.5</v>
      </c>
      <c r="AN356" s="274">
        <v>5</v>
      </c>
      <c r="AO356" s="274">
        <v>1</v>
      </c>
      <c r="AP356" s="278"/>
      <c r="AQ356" s="274">
        <v>0.25</v>
      </c>
      <c r="AR356" s="274">
        <v>0</v>
      </c>
      <c r="AS356" s="274">
        <v>0</v>
      </c>
      <c r="AV356" s="278">
        <v>15</v>
      </c>
      <c r="AW356" s="278">
        <v>15</v>
      </c>
      <c r="AY356" s="274" t="s">
        <v>1604</v>
      </c>
      <c r="BA356" s="274">
        <v>1</v>
      </c>
      <c r="BB356" s="274">
        <v>0.03</v>
      </c>
      <c r="BC356" s="274">
        <v>168</v>
      </c>
    </row>
    <row r="357" spans="1:55">
      <c r="A357" s="274" t="s">
        <v>1675</v>
      </c>
      <c r="B357" s="274" t="s">
        <v>736</v>
      </c>
      <c r="C357" s="274" t="s">
        <v>1326</v>
      </c>
      <c r="E357" s="274">
        <v>0.82</v>
      </c>
      <c r="F357" s="274">
        <v>0.93219512195121945</v>
      </c>
      <c r="G357" s="274">
        <v>300</v>
      </c>
      <c r="H357" s="274">
        <v>100</v>
      </c>
      <c r="I357" s="274">
        <v>0</v>
      </c>
      <c r="J357" s="274" t="s">
        <v>30</v>
      </c>
      <c r="K357" s="274">
        <v>9.8000000000000007</v>
      </c>
      <c r="L357" s="274" t="s">
        <v>30</v>
      </c>
      <c r="M357" s="274">
        <v>3.2927999999999997</v>
      </c>
      <c r="P357" s="274">
        <v>0</v>
      </c>
      <c r="Q357" s="274" t="s">
        <v>30</v>
      </c>
      <c r="X357" s="274" t="s">
        <v>30</v>
      </c>
      <c r="AK357" s="274">
        <v>1</v>
      </c>
      <c r="AL357" s="274">
        <v>0.61</v>
      </c>
      <c r="AM357" s="277">
        <v>0.5</v>
      </c>
      <c r="AN357" s="274">
        <v>5</v>
      </c>
      <c r="AO357" s="274">
        <v>1</v>
      </c>
      <c r="AP357" s="278"/>
      <c r="AQ357" s="274">
        <v>0.25</v>
      </c>
      <c r="AR357" s="274">
        <v>0</v>
      </c>
      <c r="AS357" s="274">
        <v>0</v>
      </c>
      <c r="AV357" s="278">
        <v>15</v>
      </c>
      <c r="AW357" s="278">
        <v>15</v>
      </c>
      <c r="AY357" s="274" t="s">
        <v>1604</v>
      </c>
      <c r="BA357" s="274">
        <v>1</v>
      </c>
      <c r="BB357" s="274">
        <v>0.03</v>
      </c>
      <c r="BC357" s="274">
        <v>168</v>
      </c>
    </row>
    <row r="358" spans="1:55">
      <c r="A358" s="274" t="s">
        <v>1674</v>
      </c>
      <c r="B358" s="274" t="s">
        <v>736</v>
      </c>
      <c r="C358" s="274" t="s">
        <v>1326</v>
      </c>
      <c r="E358" s="274">
        <v>0.82</v>
      </c>
      <c r="F358" s="274">
        <v>0.95439024390243898</v>
      </c>
      <c r="G358" s="274">
        <v>300</v>
      </c>
      <c r="H358" s="274">
        <v>100</v>
      </c>
      <c r="I358" s="274">
        <v>0</v>
      </c>
      <c r="J358" s="274" t="s">
        <v>30</v>
      </c>
      <c r="K358" s="274">
        <v>9.8000000000000007</v>
      </c>
      <c r="L358" s="274" t="s">
        <v>30</v>
      </c>
      <c r="M358" s="274">
        <v>3.3712</v>
      </c>
      <c r="P358" s="274">
        <v>0</v>
      </c>
      <c r="Q358" s="274" t="s">
        <v>30</v>
      </c>
      <c r="X358" s="274" t="s">
        <v>30</v>
      </c>
      <c r="AK358" s="274">
        <v>1</v>
      </c>
      <c r="AL358" s="274">
        <v>3.0470000000000002</v>
      </c>
      <c r="AM358" s="277">
        <v>0.5</v>
      </c>
      <c r="AN358" s="274">
        <v>5</v>
      </c>
      <c r="AO358" s="274">
        <v>1</v>
      </c>
      <c r="AP358" s="278"/>
      <c r="AQ358" s="274">
        <v>0.25</v>
      </c>
      <c r="AR358" s="274">
        <v>0</v>
      </c>
      <c r="AS358" s="274">
        <v>0</v>
      </c>
      <c r="AV358" s="278">
        <v>15</v>
      </c>
      <c r="AW358" s="278">
        <v>15</v>
      </c>
      <c r="AY358" s="274" t="s">
        <v>1604</v>
      </c>
      <c r="BA358" s="274">
        <v>1</v>
      </c>
      <c r="BB358" s="274">
        <v>0.03</v>
      </c>
      <c r="BC358" s="274">
        <v>168</v>
      </c>
    </row>
    <row r="359" spans="1:55">
      <c r="A359" s="274" t="s">
        <v>1673</v>
      </c>
      <c r="B359" s="274" t="s">
        <v>736</v>
      </c>
      <c r="C359" s="274" t="s">
        <v>1326</v>
      </c>
      <c r="E359" s="274">
        <v>0.86</v>
      </c>
      <c r="F359" s="274">
        <v>0.92999999999999994</v>
      </c>
      <c r="G359" s="274">
        <v>300</v>
      </c>
      <c r="H359" s="274">
        <v>100</v>
      </c>
      <c r="I359" s="274">
        <v>0</v>
      </c>
      <c r="J359" s="274">
        <v>0.93099999999999994</v>
      </c>
      <c r="K359" s="274">
        <v>9.5549999999999997</v>
      </c>
      <c r="L359" s="274" t="s">
        <v>30</v>
      </c>
      <c r="M359" s="274">
        <v>3.1604999999999999</v>
      </c>
      <c r="N359" s="274">
        <v>2020</v>
      </c>
      <c r="O359" s="274">
        <v>25</v>
      </c>
      <c r="P359" s="274">
        <v>1</v>
      </c>
      <c r="Q359" s="274">
        <v>2029</v>
      </c>
      <c r="X359" s="274" t="s">
        <v>30</v>
      </c>
      <c r="AK359" s="274">
        <v>1</v>
      </c>
      <c r="AL359" s="274">
        <v>1</v>
      </c>
      <c r="AM359" s="277">
        <v>0.5</v>
      </c>
      <c r="AN359" s="274">
        <v>5</v>
      </c>
      <c r="AO359" s="274">
        <v>1</v>
      </c>
      <c r="AP359" s="278"/>
      <c r="AQ359" s="274">
        <v>0.25</v>
      </c>
      <c r="AR359" s="274">
        <v>0</v>
      </c>
      <c r="AS359" s="274">
        <v>0</v>
      </c>
      <c r="AV359" s="278">
        <v>18</v>
      </c>
      <c r="AW359" s="278">
        <v>18</v>
      </c>
      <c r="AX359" s="274">
        <v>0</v>
      </c>
      <c r="AY359" s="274" t="s">
        <v>1604</v>
      </c>
      <c r="BA359" s="274">
        <v>1</v>
      </c>
      <c r="BB359" s="274">
        <v>0.03</v>
      </c>
      <c r="BC359" s="274">
        <v>168</v>
      </c>
    </row>
    <row r="360" spans="1:55">
      <c r="A360" s="274" t="s">
        <v>1672</v>
      </c>
      <c r="B360" s="274" t="s">
        <v>736</v>
      </c>
      <c r="C360" s="274" t="s">
        <v>1326</v>
      </c>
      <c r="E360" s="274">
        <v>0.82</v>
      </c>
      <c r="F360" s="274">
        <v>0.99878048780487805</v>
      </c>
      <c r="G360" s="274">
        <v>300</v>
      </c>
      <c r="H360" s="274">
        <v>100</v>
      </c>
      <c r="I360" s="274">
        <v>0</v>
      </c>
      <c r="J360" s="274" t="s">
        <v>30</v>
      </c>
      <c r="K360" s="274">
        <v>9.8000000000000007</v>
      </c>
      <c r="L360" s="274" t="s">
        <v>30</v>
      </c>
      <c r="M360" s="274">
        <v>3.528</v>
      </c>
      <c r="P360" s="274">
        <v>0</v>
      </c>
      <c r="Q360" s="274" t="s">
        <v>30</v>
      </c>
      <c r="X360" s="274" t="s">
        <v>30</v>
      </c>
      <c r="AK360" s="274">
        <v>1</v>
      </c>
      <c r="AL360" s="274">
        <v>0.48</v>
      </c>
      <c r="AM360" s="277">
        <v>0.5</v>
      </c>
      <c r="AN360" s="274">
        <v>5</v>
      </c>
      <c r="AO360" s="274">
        <v>1</v>
      </c>
      <c r="AP360" s="278"/>
      <c r="AQ360" s="274">
        <v>0.25</v>
      </c>
      <c r="AR360" s="274">
        <v>0</v>
      </c>
      <c r="AS360" s="274">
        <v>0</v>
      </c>
      <c r="AV360" s="278">
        <v>15</v>
      </c>
      <c r="AW360" s="278">
        <v>15</v>
      </c>
      <c r="AY360" s="274" t="s">
        <v>1604</v>
      </c>
      <c r="BA360" s="274">
        <v>1</v>
      </c>
      <c r="BB360" s="274">
        <v>0.03</v>
      </c>
      <c r="BC360" s="274">
        <v>168</v>
      </c>
    </row>
    <row r="361" spans="1:55">
      <c r="A361" s="274" t="s">
        <v>1671</v>
      </c>
      <c r="B361" s="274" t="s">
        <v>736</v>
      </c>
      <c r="C361" s="274" t="s">
        <v>1326</v>
      </c>
      <c r="E361" s="274">
        <v>0.92</v>
      </c>
      <c r="F361" s="274">
        <v>0.93913043478260871</v>
      </c>
      <c r="G361" s="274">
        <v>300</v>
      </c>
      <c r="H361" s="274">
        <v>100</v>
      </c>
      <c r="I361" s="274">
        <v>0</v>
      </c>
      <c r="J361" s="274">
        <v>0.88200000000000001</v>
      </c>
      <c r="K361" s="274">
        <v>9.1140000000000008</v>
      </c>
      <c r="L361" s="274" t="s">
        <v>30</v>
      </c>
      <c r="M361" s="274">
        <v>3.0869999999999997</v>
      </c>
      <c r="N361" s="274">
        <v>2030</v>
      </c>
      <c r="O361" s="274">
        <v>25</v>
      </c>
      <c r="P361" s="274">
        <v>1</v>
      </c>
      <c r="Q361" s="274">
        <v>2039</v>
      </c>
      <c r="X361" s="274" t="s">
        <v>30</v>
      </c>
      <c r="AK361" s="274">
        <v>1</v>
      </c>
      <c r="AL361" s="274">
        <v>1</v>
      </c>
      <c r="AM361" s="277">
        <v>0.5</v>
      </c>
      <c r="AN361" s="274">
        <v>5</v>
      </c>
      <c r="AO361" s="274">
        <v>1</v>
      </c>
      <c r="AP361" s="278"/>
      <c r="AQ361" s="274">
        <v>0.25</v>
      </c>
      <c r="AR361" s="274">
        <v>0</v>
      </c>
      <c r="AS361" s="274">
        <v>0</v>
      </c>
      <c r="AV361" s="278">
        <v>24</v>
      </c>
      <c r="AW361" s="278">
        <v>24</v>
      </c>
      <c r="AX361" s="274">
        <v>0</v>
      </c>
      <c r="AY361" s="274" t="s">
        <v>1604</v>
      </c>
      <c r="BA361" s="274">
        <v>1</v>
      </c>
      <c r="BB361" s="274">
        <v>0.03</v>
      </c>
      <c r="BC361" s="274">
        <v>168</v>
      </c>
    </row>
    <row r="362" spans="1:55">
      <c r="A362" s="274" t="s">
        <v>1670</v>
      </c>
      <c r="B362" s="274" t="s">
        <v>736</v>
      </c>
      <c r="C362" s="274" t="s">
        <v>1326</v>
      </c>
      <c r="D362" s="274" t="s">
        <v>30</v>
      </c>
      <c r="E362" s="274">
        <v>0.92</v>
      </c>
      <c r="F362" s="274">
        <v>0.96</v>
      </c>
      <c r="G362" s="274">
        <v>300</v>
      </c>
      <c r="H362" s="274">
        <v>100</v>
      </c>
      <c r="I362" s="274">
        <v>0</v>
      </c>
      <c r="J362" s="274">
        <v>0.85749999999999993</v>
      </c>
      <c r="K362" s="274">
        <v>8.7220000000000013</v>
      </c>
      <c r="L362" s="274" t="s">
        <v>30</v>
      </c>
      <c r="M362" s="274">
        <v>2.9301999999999992</v>
      </c>
      <c r="N362" s="274">
        <v>2040</v>
      </c>
      <c r="O362" s="274">
        <v>25</v>
      </c>
      <c r="P362" s="274">
        <v>1</v>
      </c>
      <c r="Q362" s="274">
        <v>2049</v>
      </c>
      <c r="R362" s="274" t="s">
        <v>30</v>
      </c>
      <c r="S362" s="274" t="s">
        <v>30</v>
      </c>
      <c r="T362" s="274" t="s">
        <v>30</v>
      </c>
      <c r="U362" s="274" t="s">
        <v>30</v>
      </c>
      <c r="V362" s="274" t="s">
        <v>30</v>
      </c>
      <c r="W362" s="274" t="s">
        <v>30</v>
      </c>
      <c r="X362" s="274" t="s">
        <v>30</v>
      </c>
      <c r="Z362" s="274" t="s">
        <v>30</v>
      </c>
      <c r="AA362" s="274" t="s">
        <v>30</v>
      </c>
      <c r="AB362" s="274" t="s">
        <v>30</v>
      </c>
      <c r="AC362" s="274" t="s">
        <v>30</v>
      </c>
      <c r="AD362" s="274" t="s">
        <v>30</v>
      </c>
      <c r="AE362" s="274" t="s">
        <v>30</v>
      </c>
      <c r="AF362" s="274" t="s">
        <v>30</v>
      </c>
      <c r="AG362" s="274" t="s">
        <v>30</v>
      </c>
      <c r="AH362" s="274" t="s">
        <v>30</v>
      </c>
      <c r="AI362" s="274" t="s">
        <v>30</v>
      </c>
      <c r="AJ362" s="274" t="s">
        <v>30</v>
      </c>
      <c r="AK362" s="274">
        <v>1</v>
      </c>
      <c r="AL362" s="274">
        <v>1</v>
      </c>
      <c r="AM362" s="277">
        <v>0.5</v>
      </c>
      <c r="AN362" s="274">
        <v>5</v>
      </c>
      <c r="AO362" s="274">
        <v>1</v>
      </c>
      <c r="AP362" s="278"/>
      <c r="AQ362" s="274">
        <v>0.25</v>
      </c>
      <c r="AR362" s="274">
        <v>0</v>
      </c>
      <c r="AS362" s="274">
        <v>0</v>
      </c>
      <c r="AV362" s="278">
        <v>30</v>
      </c>
      <c r="AW362" s="278">
        <v>30</v>
      </c>
      <c r="AX362" s="274">
        <v>0</v>
      </c>
      <c r="AY362" s="274" t="s">
        <v>1604</v>
      </c>
      <c r="BA362" s="274">
        <v>1</v>
      </c>
      <c r="BB362" s="274">
        <v>0.03</v>
      </c>
      <c r="BC362" s="274">
        <v>168</v>
      </c>
    </row>
    <row r="363" spans="1:55">
      <c r="A363" s="274" t="s">
        <v>1669</v>
      </c>
      <c r="B363" s="274" t="s">
        <v>736</v>
      </c>
      <c r="C363" s="274" t="s">
        <v>1326</v>
      </c>
      <c r="E363" s="274">
        <v>1</v>
      </c>
      <c r="F363" s="274">
        <v>0.94</v>
      </c>
      <c r="G363" s="274">
        <v>300</v>
      </c>
      <c r="H363" s="274">
        <v>100</v>
      </c>
      <c r="I363" s="274">
        <v>0</v>
      </c>
      <c r="J363" s="274">
        <v>0.83299999999999996</v>
      </c>
      <c r="K363" s="274">
        <v>8.33</v>
      </c>
      <c r="L363" s="274" t="s">
        <v>30</v>
      </c>
      <c r="M363" s="274">
        <v>2.7635999999999998</v>
      </c>
      <c r="N363" s="274">
        <v>2050</v>
      </c>
      <c r="O363" s="274">
        <v>25</v>
      </c>
      <c r="P363" s="274">
        <v>1</v>
      </c>
      <c r="Q363" s="274">
        <v>2050</v>
      </c>
      <c r="X363" s="274" t="s">
        <v>30</v>
      </c>
      <c r="AK363" s="274">
        <v>1</v>
      </c>
      <c r="AL363" s="274">
        <v>1</v>
      </c>
      <c r="AM363" s="277">
        <v>0.5</v>
      </c>
      <c r="AN363" s="274">
        <v>5</v>
      </c>
      <c r="AO363" s="274">
        <v>1</v>
      </c>
      <c r="AP363" s="278"/>
      <c r="AQ363" s="274">
        <v>0.25</v>
      </c>
      <c r="AR363" s="274">
        <v>0</v>
      </c>
      <c r="AS363" s="274">
        <v>0</v>
      </c>
      <c r="AV363" s="278">
        <v>30</v>
      </c>
      <c r="AW363" s="278">
        <v>30</v>
      </c>
      <c r="AX363" s="274">
        <v>0</v>
      </c>
      <c r="AY363" s="274" t="s">
        <v>1604</v>
      </c>
      <c r="BA363" s="274">
        <v>1</v>
      </c>
      <c r="BB363" s="274">
        <v>0.03</v>
      </c>
      <c r="BC363" s="274">
        <v>168</v>
      </c>
    </row>
    <row r="364" spans="1:55">
      <c r="A364" s="274" t="s">
        <v>1668</v>
      </c>
      <c r="B364" s="274" t="s">
        <v>829</v>
      </c>
      <c r="C364" s="274" t="s">
        <v>1326</v>
      </c>
      <c r="F364" s="274">
        <v>0.32</v>
      </c>
      <c r="I364" s="274">
        <v>0</v>
      </c>
      <c r="J364" s="274" t="s">
        <v>30</v>
      </c>
      <c r="K364" s="274">
        <v>9.8000000000000007</v>
      </c>
      <c r="L364" s="274">
        <v>7.84</v>
      </c>
      <c r="M364" s="274" t="s">
        <v>30</v>
      </c>
      <c r="P364" s="274">
        <v>0</v>
      </c>
      <c r="Q364" s="274" t="s">
        <v>30</v>
      </c>
      <c r="X364" s="274" t="s">
        <v>30</v>
      </c>
      <c r="AK364" s="274">
        <v>1</v>
      </c>
      <c r="AL364" s="274">
        <v>0.13</v>
      </c>
      <c r="AM364" s="277">
        <v>0.5</v>
      </c>
      <c r="AN364" s="274">
        <v>5</v>
      </c>
      <c r="AO364" s="274">
        <v>1</v>
      </c>
      <c r="AP364" s="278"/>
      <c r="AQ364" s="274">
        <v>0.25</v>
      </c>
      <c r="AR364" s="274">
        <v>0</v>
      </c>
      <c r="AS364" s="274">
        <v>0</v>
      </c>
      <c r="AV364" s="278">
        <v>15</v>
      </c>
      <c r="AW364" s="278">
        <v>15</v>
      </c>
      <c r="AY364" s="274" t="s">
        <v>1604</v>
      </c>
      <c r="BA364" s="274">
        <v>1</v>
      </c>
      <c r="BB364" s="274">
        <v>0.03</v>
      </c>
      <c r="BC364" s="274">
        <v>168</v>
      </c>
    </row>
    <row r="365" spans="1:55">
      <c r="A365" s="274" t="s">
        <v>1667</v>
      </c>
      <c r="B365" s="274" t="s">
        <v>829</v>
      </c>
      <c r="C365" s="274" t="s">
        <v>1326</v>
      </c>
      <c r="F365" s="274">
        <v>0.35</v>
      </c>
      <c r="I365" s="274">
        <v>0</v>
      </c>
      <c r="J365" s="274" t="s">
        <v>30</v>
      </c>
      <c r="K365" s="274">
        <v>9.8000000000000007</v>
      </c>
      <c r="L365" s="274">
        <v>7.84</v>
      </c>
      <c r="M365" s="274" t="s">
        <v>30</v>
      </c>
      <c r="P365" s="274">
        <v>0</v>
      </c>
      <c r="Q365" s="274" t="s">
        <v>30</v>
      </c>
      <c r="X365" s="274" t="s">
        <v>30</v>
      </c>
      <c r="AK365" s="274">
        <v>1</v>
      </c>
      <c r="AL365" s="274">
        <v>0.31</v>
      </c>
      <c r="AM365" s="277">
        <v>0.5</v>
      </c>
      <c r="AN365" s="274">
        <v>5</v>
      </c>
      <c r="AO365" s="274">
        <v>1</v>
      </c>
      <c r="AP365" s="278"/>
      <c r="AQ365" s="274">
        <v>0.25</v>
      </c>
      <c r="AR365" s="274">
        <v>0</v>
      </c>
      <c r="AS365" s="274">
        <v>0</v>
      </c>
      <c r="AV365" s="278">
        <v>15</v>
      </c>
      <c r="AW365" s="278">
        <v>15</v>
      </c>
      <c r="AY365" s="274" t="s">
        <v>1604</v>
      </c>
      <c r="BA365" s="274">
        <v>1</v>
      </c>
      <c r="BB365" s="274">
        <v>0.03</v>
      </c>
      <c r="BC365" s="274">
        <v>168</v>
      </c>
    </row>
    <row r="366" spans="1:55">
      <c r="A366" s="274" t="s">
        <v>1666</v>
      </c>
      <c r="B366" s="274" t="s">
        <v>829</v>
      </c>
      <c r="C366" s="274" t="s">
        <v>1326</v>
      </c>
      <c r="F366" s="274">
        <v>0.36</v>
      </c>
      <c r="I366" s="274">
        <v>0</v>
      </c>
      <c r="J366" s="274" t="s">
        <v>30</v>
      </c>
      <c r="K366" s="274">
        <v>9.8000000000000007</v>
      </c>
      <c r="L366" s="274">
        <v>7.84</v>
      </c>
      <c r="M366" s="274" t="s">
        <v>30</v>
      </c>
      <c r="P366" s="274">
        <v>0</v>
      </c>
      <c r="Q366" s="274" t="s">
        <v>30</v>
      </c>
      <c r="X366" s="274" t="s">
        <v>30</v>
      </c>
      <c r="AK366" s="274">
        <v>1</v>
      </c>
      <c r="AL366" s="274">
        <v>1.4</v>
      </c>
      <c r="AM366" s="277">
        <v>0.5</v>
      </c>
      <c r="AN366" s="274">
        <v>5</v>
      </c>
      <c r="AO366" s="274">
        <v>1</v>
      </c>
      <c r="AP366" s="278"/>
      <c r="AQ366" s="274">
        <v>0.25</v>
      </c>
      <c r="AR366" s="274">
        <v>0</v>
      </c>
      <c r="AS366" s="274">
        <v>0</v>
      </c>
      <c r="AV366" s="278">
        <v>15</v>
      </c>
      <c r="AW366" s="278">
        <v>15</v>
      </c>
      <c r="AY366" s="274" t="s">
        <v>1604</v>
      </c>
      <c r="BA366" s="274">
        <v>1</v>
      </c>
      <c r="BB366" s="274">
        <v>0.03</v>
      </c>
      <c r="BC366" s="274">
        <v>168</v>
      </c>
    </row>
    <row r="367" spans="1:55">
      <c r="A367" s="274" t="s">
        <v>1665</v>
      </c>
      <c r="B367" s="274" t="s">
        <v>829</v>
      </c>
      <c r="C367" s="274" t="s">
        <v>1326</v>
      </c>
      <c r="F367" s="274">
        <v>0.42</v>
      </c>
      <c r="I367" s="274">
        <v>0</v>
      </c>
      <c r="J367" s="274" t="s">
        <v>30</v>
      </c>
      <c r="K367" s="274">
        <v>9.8000000000000007</v>
      </c>
      <c r="L367" s="274">
        <v>7.84</v>
      </c>
      <c r="M367" s="274" t="s">
        <v>30</v>
      </c>
      <c r="P367" s="274">
        <v>0</v>
      </c>
      <c r="Q367" s="274" t="s">
        <v>30</v>
      </c>
      <c r="X367" s="274" t="s">
        <v>30</v>
      </c>
      <c r="AK367" s="274">
        <v>1</v>
      </c>
      <c r="AL367" s="274">
        <v>0.35</v>
      </c>
      <c r="AM367" s="277">
        <v>0.5</v>
      </c>
      <c r="AN367" s="274">
        <v>5</v>
      </c>
      <c r="AO367" s="274">
        <v>1</v>
      </c>
      <c r="AP367" s="278"/>
      <c r="AQ367" s="274">
        <v>0.25</v>
      </c>
      <c r="AR367" s="274">
        <v>0</v>
      </c>
      <c r="AS367" s="274">
        <v>0</v>
      </c>
      <c r="AV367" s="278">
        <v>15</v>
      </c>
      <c r="AW367" s="278">
        <v>15</v>
      </c>
      <c r="AY367" s="274" t="s">
        <v>1604</v>
      </c>
      <c r="BA367" s="274">
        <v>1</v>
      </c>
      <c r="BB367" s="274">
        <v>0.03</v>
      </c>
      <c r="BC367" s="274">
        <v>168</v>
      </c>
    </row>
    <row r="368" spans="1:55">
      <c r="A368" s="274" t="s">
        <v>1664</v>
      </c>
      <c r="B368" s="274" t="s">
        <v>829</v>
      </c>
      <c r="C368" s="274" t="s">
        <v>1326</v>
      </c>
      <c r="F368" s="274">
        <v>0.43</v>
      </c>
      <c r="G368" s="274">
        <v>300</v>
      </c>
      <c r="H368" s="274">
        <v>100</v>
      </c>
      <c r="I368" s="274">
        <v>0</v>
      </c>
      <c r="J368" s="274">
        <v>0.79135</v>
      </c>
      <c r="K368" s="274">
        <v>9.5549999999999997</v>
      </c>
      <c r="L368" s="274">
        <v>7.35</v>
      </c>
      <c r="M368" s="274" t="s">
        <v>30</v>
      </c>
      <c r="N368" s="274">
        <v>2020</v>
      </c>
      <c r="O368" s="274">
        <v>25</v>
      </c>
      <c r="P368" s="274">
        <v>1</v>
      </c>
      <c r="Q368" s="274">
        <v>2029</v>
      </c>
      <c r="X368" s="274" t="s">
        <v>30</v>
      </c>
      <c r="AK368" s="274">
        <v>1</v>
      </c>
      <c r="AL368" s="274">
        <v>1</v>
      </c>
      <c r="AM368" s="277">
        <v>0.5</v>
      </c>
      <c r="AN368" s="274">
        <v>5</v>
      </c>
      <c r="AO368" s="274">
        <v>1</v>
      </c>
      <c r="AP368" s="278"/>
      <c r="AQ368" s="274">
        <v>0.25</v>
      </c>
      <c r="AR368" s="274">
        <v>0</v>
      </c>
      <c r="AS368" s="274">
        <v>0</v>
      </c>
      <c r="AV368" s="278">
        <v>18</v>
      </c>
      <c r="AW368" s="278">
        <v>18</v>
      </c>
      <c r="AY368" s="274" t="s">
        <v>1604</v>
      </c>
      <c r="BA368" s="274">
        <v>1</v>
      </c>
      <c r="BB368" s="274">
        <v>0.03</v>
      </c>
      <c r="BC368" s="274">
        <v>168</v>
      </c>
    </row>
    <row r="369" spans="1:55">
      <c r="A369" s="274" t="s">
        <v>1663</v>
      </c>
      <c r="B369" s="274" t="s">
        <v>829</v>
      </c>
      <c r="C369" s="274" t="s">
        <v>1326</v>
      </c>
      <c r="F369" s="274">
        <v>0.44</v>
      </c>
      <c r="I369" s="274">
        <v>0</v>
      </c>
      <c r="J369" s="274" t="s">
        <v>30</v>
      </c>
      <c r="K369" s="274">
        <v>9.8000000000000007</v>
      </c>
      <c r="L369" s="274">
        <v>7.84</v>
      </c>
      <c r="M369" s="274" t="s">
        <v>30</v>
      </c>
      <c r="P369" s="274">
        <v>0</v>
      </c>
      <c r="Q369" s="274" t="s">
        <v>30</v>
      </c>
      <c r="X369" s="274" t="s">
        <v>30</v>
      </c>
      <c r="AK369" s="274">
        <v>1</v>
      </c>
      <c r="AL369" s="274">
        <v>5</v>
      </c>
      <c r="AM369" s="277">
        <v>0.5</v>
      </c>
      <c r="AN369" s="274">
        <v>5</v>
      </c>
      <c r="AO369" s="274">
        <v>1</v>
      </c>
      <c r="AP369" s="278"/>
      <c r="AQ369" s="274">
        <v>0.25</v>
      </c>
      <c r="AR369" s="274">
        <v>0</v>
      </c>
      <c r="AS369" s="274">
        <v>0</v>
      </c>
      <c r="AV369" s="278">
        <v>15</v>
      </c>
      <c r="AW369" s="278">
        <v>15</v>
      </c>
      <c r="AY369" s="274" t="s">
        <v>1604</v>
      </c>
      <c r="BA369" s="274">
        <v>1</v>
      </c>
      <c r="BB369" s="274">
        <v>0.03</v>
      </c>
      <c r="BC369" s="274">
        <v>168</v>
      </c>
    </row>
    <row r="370" spans="1:55">
      <c r="A370" s="274" t="s">
        <v>1662</v>
      </c>
      <c r="B370" s="274" t="s">
        <v>829</v>
      </c>
      <c r="C370" s="274" t="s">
        <v>1326</v>
      </c>
      <c r="F370" s="274">
        <v>0.45</v>
      </c>
      <c r="I370" s="274">
        <v>0</v>
      </c>
      <c r="J370" s="274" t="s">
        <v>30</v>
      </c>
      <c r="K370" s="274">
        <v>9.8000000000000007</v>
      </c>
      <c r="L370" s="274">
        <v>7.84</v>
      </c>
      <c r="M370" s="274" t="s">
        <v>30</v>
      </c>
      <c r="P370" s="274">
        <v>0</v>
      </c>
      <c r="Q370" s="274" t="s">
        <v>30</v>
      </c>
      <c r="X370" s="274" t="s">
        <v>30</v>
      </c>
      <c r="AK370" s="274">
        <v>1</v>
      </c>
      <c r="AL370" s="274">
        <v>1</v>
      </c>
      <c r="AM370" s="277">
        <v>0.5</v>
      </c>
      <c r="AN370" s="274">
        <v>5</v>
      </c>
      <c r="AO370" s="274">
        <v>1</v>
      </c>
      <c r="AP370" s="278"/>
      <c r="AQ370" s="274">
        <v>0.25</v>
      </c>
      <c r="AR370" s="274">
        <v>0</v>
      </c>
      <c r="AS370" s="274">
        <v>0</v>
      </c>
      <c r="AV370" s="278">
        <v>15</v>
      </c>
      <c r="AW370" s="278">
        <v>15</v>
      </c>
      <c r="AY370" s="274" t="s">
        <v>1604</v>
      </c>
      <c r="BA370" s="274">
        <v>1</v>
      </c>
      <c r="BB370" s="274">
        <v>0.03</v>
      </c>
      <c r="BC370" s="274">
        <v>168</v>
      </c>
    </row>
    <row r="371" spans="1:55">
      <c r="A371" s="274" t="s">
        <v>1661</v>
      </c>
      <c r="B371" s="274" t="s">
        <v>829</v>
      </c>
      <c r="C371" s="274" t="s">
        <v>1326</v>
      </c>
      <c r="F371" s="274">
        <v>0.45</v>
      </c>
      <c r="G371" s="274">
        <v>300</v>
      </c>
      <c r="H371" s="274">
        <v>100</v>
      </c>
      <c r="I371" s="274">
        <v>0</v>
      </c>
      <c r="J371" s="274">
        <v>0.74970000000000003</v>
      </c>
      <c r="K371" s="274">
        <v>9.1140000000000008</v>
      </c>
      <c r="L371" s="274">
        <v>6.8599999999999994</v>
      </c>
      <c r="M371" s="274" t="s">
        <v>30</v>
      </c>
      <c r="N371" s="274">
        <v>2030</v>
      </c>
      <c r="O371" s="274">
        <v>25</v>
      </c>
      <c r="P371" s="274">
        <v>1</v>
      </c>
      <c r="Q371" s="274">
        <v>2039</v>
      </c>
      <c r="X371" s="274" t="s">
        <v>30</v>
      </c>
      <c r="AK371" s="274">
        <v>1</v>
      </c>
      <c r="AL371" s="274">
        <v>1</v>
      </c>
      <c r="AM371" s="277">
        <v>0.5</v>
      </c>
      <c r="AN371" s="274">
        <v>5</v>
      </c>
      <c r="AO371" s="274">
        <v>1</v>
      </c>
      <c r="AP371" s="278"/>
      <c r="AQ371" s="274">
        <v>0.25</v>
      </c>
      <c r="AR371" s="274">
        <v>0</v>
      </c>
      <c r="AS371" s="274">
        <v>0</v>
      </c>
      <c r="AV371" s="278">
        <v>24</v>
      </c>
      <c r="AW371" s="278">
        <v>24</v>
      </c>
      <c r="AY371" s="274" t="s">
        <v>1604</v>
      </c>
      <c r="BA371" s="274">
        <v>1</v>
      </c>
      <c r="BB371" s="274">
        <v>0.03</v>
      </c>
      <c r="BC371" s="274">
        <v>168</v>
      </c>
    </row>
    <row r="372" spans="1:55">
      <c r="A372" s="274" t="s">
        <v>1660</v>
      </c>
      <c r="B372" s="274" t="s">
        <v>829</v>
      </c>
      <c r="C372" s="274" t="s">
        <v>1326</v>
      </c>
      <c r="D372" s="274" t="s">
        <v>30</v>
      </c>
      <c r="E372" s="274" t="s">
        <v>30</v>
      </c>
      <c r="F372" s="274">
        <v>0.45999999999999996</v>
      </c>
      <c r="G372" s="274">
        <v>300</v>
      </c>
      <c r="H372" s="274">
        <v>100</v>
      </c>
      <c r="I372" s="274">
        <v>0</v>
      </c>
      <c r="J372" s="274">
        <v>0.72887500000000005</v>
      </c>
      <c r="K372" s="274">
        <v>8.7220000000000013</v>
      </c>
      <c r="L372" s="274">
        <v>6.3699999999999992</v>
      </c>
      <c r="M372" s="274" t="s">
        <v>30</v>
      </c>
      <c r="N372" s="274">
        <v>2040</v>
      </c>
      <c r="O372" s="274">
        <v>25</v>
      </c>
      <c r="P372" s="274">
        <v>1</v>
      </c>
      <c r="Q372" s="274">
        <v>2049</v>
      </c>
      <c r="R372" s="274" t="s">
        <v>30</v>
      </c>
      <c r="S372" s="274" t="s">
        <v>30</v>
      </c>
      <c r="T372" s="274" t="s">
        <v>30</v>
      </c>
      <c r="U372" s="274" t="s">
        <v>30</v>
      </c>
      <c r="V372" s="274" t="s">
        <v>30</v>
      </c>
      <c r="W372" s="274" t="s">
        <v>30</v>
      </c>
      <c r="X372" s="274" t="s">
        <v>30</v>
      </c>
      <c r="Z372" s="274" t="s">
        <v>30</v>
      </c>
      <c r="AA372" s="274" t="s">
        <v>30</v>
      </c>
      <c r="AB372" s="274" t="s">
        <v>30</v>
      </c>
      <c r="AC372" s="274" t="s">
        <v>30</v>
      </c>
      <c r="AD372" s="274" t="s">
        <v>30</v>
      </c>
      <c r="AE372" s="274" t="s">
        <v>30</v>
      </c>
      <c r="AF372" s="274" t="s">
        <v>30</v>
      </c>
      <c r="AG372" s="274" t="s">
        <v>30</v>
      </c>
      <c r="AH372" s="274" t="s">
        <v>30</v>
      </c>
      <c r="AI372" s="274" t="s">
        <v>30</v>
      </c>
      <c r="AJ372" s="274" t="s">
        <v>30</v>
      </c>
      <c r="AK372" s="274">
        <v>1</v>
      </c>
      <c r="AL372" s="274">
        <v>1</v>
      </c>
      <c r="AM372" s="277">
        <v>0.5</v>
      </c>
      <c r="AN372" s="274">
        <v>5</v>
      </c>
      <c r="AO372" s="274">
        <v>1</v>
      </c>
      <c r="AP372" s="278"/>
      <c r="AQ372" s="274">
        <v>0.25</v>
      </c>
      <c r="AR372" s="274">
        <v>0</v>
      </c>
      <c r="AS372" s="274">
        <v>0</v>
      </c>
      <c r="AV372" s="278">
        <v>30</v>
      </c>
      <c r="AW372" s="278">
        <v>30</v>
      </c>
      <c r="AX372" s="274" t="s">
        <v>30</v>
      </c>
      <c r="AY372" s="274" t="s">
        <v>1604</v>
      </c>
      <c r="BA372" s="274">
        <v>1</v>
      </c>
      <c r="BB372" s="274">
        <v>0.03</v>
      </c>
      <c r="BC372" s="274">
        <v>168</v>
      </c>
    </row>
    <row r="373" spans="1:55">
      <c r="A373" s="274" t="s">
        <v>1659</v>
      </c>
      <c r="B373" s="274" t="s">
        <v>829</v>
      </c>
      <c r="C373" s="274" t="s">
        <v>1326</v>
      </c>
      <c r="F373" s="274">
        <v>0.47</v>
      </c>
      <c r="G373" s="274">
        <v>300</v>
      </c>
      <c r="H373" s="274">
        <v>100</v>
      </c>
      <c r="I373" s="274">
        <v>0</v>
      </c>
      <c r="J373" s="274">
        <v>0.70804999999999996</v>
      </c>
      <c r="K373" s="274">
        <v>8.33</v>
      </c>
      <c r="L373" s="274">
        <v>5.88</v>
      </c>
      <c r="M373" s="274" t="s">
        <v>30</v>
      </c>
      <c r="N373" s="274">
        <v>2050</v>
      </c>
      <c r="O373" s="274">
        <v>25</v>
      </c>
      <c r="P373" s="274">
        <v>1</v>
      </c>
      <c r="Q373" s="274">
        <v>2050</v>
      </c>
      <c r="X373" s="274" t="s">
        <v>30</v>
      </c>
      <c r="AK373" s="274">
        <v>1</v>
      </c>
      <c r="AL373" s="274">
        <v>1</v>
      </c>
      <c r="AM373" s="277">
        <v>0.5</v>
      </c>
      <c r="AN373" s="274">
        <v>5</v>
      </c>
      <c r="AO373" s="274">
        <v>1</v>
      </c>
      <c r="AP373" s="278"/>
      <c r="AQ373" s="274">
        <v>0.25</v>
      </c>
      <c r="AR373" s="274">
        <v>0</v>
      </c>
      <c r="AS373" s="274">
        <v>0</v>
      </c>
      <c r="AV373" s="278">
        <v>30</v>
      </c>
      <c r="AW373" s="278">
        <v>30</v>
      </c>
      <c r="AY373" s="274" t="s">
        <v>1604</v>
      </c>
      <c r="BA373" s="274">
        <v>1</v>
      </c>
      <c r="BB373" s="274">
        <v>0.03</v>
      </c>
      <c r="BC373" s="274">
        <v>168</v>
      </c>
    </row>
    <row r="374" spans="1:55">
      <c r="A374" s="274" t="s">
        <v>1658</v>
      </c>
      <c r="B374" s="274" t="s">
        <v>742</v>
      </c>
      <c r="C374" s="274" t="s">
        <v>1326</v>
      </c>
      <c r="D374" s="274">
        <v>0.10000000000000002</v>
      </c>
      <c r="E374" s="274">
        <v>25.899999999999995</v>
      </c>
      <c r="F374" s="274">
        <v>0.33</v>
      </c>
      <c r="G374" s="274">
        <v>323</v>
      </c>
      <c r="H374" s="274">
        <v>540</v>
      </c>
      <c r="I374" s="274">
        <v>0</v>
      </c>
      <c r="J374" s="274">
        <v>2.2109540000000001</v>
      </c>
      <c r="K374" s="274">
        <v>39.700000000000003</v>
      </c>
      <c r="L374" s="274" t="s">
        <v>30</v>
      </c>
      <c r="M374" s="274">
        <v>2.5872000000000002</v>
      </c>
      <c r="O374" s="274">
        <v>20</v>
      </c>
      <c r="P374" s="274">
        <v>0</v>
      </c>
      <c r="Q374" s="274" t="s">
        <v>30</v>
      </c>
      <c r="X374" s="274" t="s">
        <v>30</v>
      </c>
      <c r="AK374" s="274">
        <v>1</v>
      </c>
      <c r="AL374" s="274">
        <v>1</v>
      </c>
      <c r="AM374" s="277">
        <v>0.5</v>
      </c>
      <c r="AN374" s="274">
        <v>5</v>
      </c>
      <c r="AO374" s="274">
        <v>1</v>
      </c>
      <c r="AP374" s="278"/>
      <c r="AQ374" s="274">
        <v>0.25</v>
      </c>
      <c r="AR374" s="274">
        <v>0</v>
      </c>
      <c r="AS374" s="274">
        <v>0</v>
      </c>
      <c r="AV374" s="278">
        <v>15</v>
      </c>
      <c r="AW374" s="278">
        <v>15</v>
      </c>
      <c r="AY374" s="274" t="s">
        <v>1604</v>
      </c>
      <c r="BA374" s="274">
        <v>1</v>
      </c>
      <c r="BB374" s="274">
        <v>0.03</v>
      </c>
      <c r="BC374" s="274">
        <v>168</v>
      </c>
    </row>
    <row r="375" spans="1:55">
      <c r="A375" s="274" t="s">
        <v>1657</v>
      </c>
      <c r="B375" s="274" t="s">
        <v>829</v>
      </c>
      <c r="C375" s="274" t="s">
        <v>1260</v>
      </c>
      <c r="F375" s="274">
        <v>0.42</v>
      </c>
      <c r="I375" s="274">
        <v>0</v>
      </c>
      <c r="J375" s="274" t="s">
        <v>30</v>
      </c>
      <c r="K375" s="274">
        <v>9.8000000000000007</v>
      </c>
      <c r="L375" s="274">
        <v>5.2919999999999998</v>
      </c>
      <c r="M375" s="274" t="s">
        <v>30</v>
      </c>
      <c r="P375" s="274">
        <v>0</v>
      </c>
      <c r="Q375" s="274" t="s">
        <v>30</v>
      </c>
      <c r="X375" s="274" t="s">
        <v>30</v>
      </c>
      <c r="AK375" s="274">
        <v>1</v>
      </c>
      <c r="AL375" s="274">
        <v>0.2</v>
      </c>
      <c r="AM375" s="277">
        <v>0.5</v>
      </c>
      <c r="AN375" s="274">
        <v>5</v>
      </c>
      <c r="AO375" s="274">
        <v>1</v>
      </c>
      <c r="AP375" s="278"/>
      <c r="AQ375" s="274">
        <v>0.25</v>
      </c>
      <c r="AR375" s="274">
        <v>0</v>
      </c>
      <c r="AS375" s="274">
        <v>0</v>
      </c>
      <c r="AV375" s="278">
        <v>15</v>
      </c>
      <c r="AW375" s="278">
        <v>15</v>
      </c>
      <c r="AY375" s="274" t="s">
        <v>1604</v>
      </c>
      <c r="BA375" s="274">
        <v>1</v>
      </c>
      <c r="BB375" s="274">
        <v>0.03</v>
      </c>
      <c r="BC375" s="274">
        <v>134</v>
      </c>
    </row>
    <row r="376" spans="1:55">
      <c r="A376" s="274" t="s">
        <v>1656</v>
      </c>
      <c r="B376" s="274" t="s">
        <v>736</v>
      </c>
      <c r="C376" s="274" t="s">
        <v>1256</v>
      </c>
      <c r="E376" s="274">
        <v>0.9</v>
      </c>
      <c r="F376" s="274">
        <v>0.73888888888888882</v>
      </c>
      <c r="I376" s="274">
        <v>0</v>
      </c>
      <c r="J376" s="274" t="s">
        <v>30</v>
      </c>
      <c r="K376" s="274">
        <v>9.8000000000000007</v>
      </c>
      <c r="L376" s="274" t="s">
        <v>30</v>
      </c>
      <c r="M376" s="274">
        <v>1.8521999999999998</v>
      </c>
      <c r="P376" s="274">
        <v>0</v>
      </c>
      <c r="Q376" s="274" t="s">
        <v>30</v>
      </c>
      <c r="X376" s="274" t="s">
        <v>30</v>
      </c>
      <c r="AK376" s="274">
        <v>1</v>
      </c>
      <c r="AL376" s="274">
        <v>2.54</v>
      </c>
      <c r="AM376" s="277">
        <v>0.5</v>
      </c>
      <c r="AN376" s="274">
        <v>5</v>
      </c>
      <c r="AO376" s="274">
        <v>1</v>
      </c>
      <c r="AP376" s="278"/>
      <c r="AQ376" s="274">
        <v>0.25</v>
      </c>
      <c r="AR376" s="274">
        <v>0</v>
      </c>
      <c r="AS376" s="274">
        <v>0</v>
      </c>
      <c r="AV376" s="278">
        <v>15</v>
      </c>
      <c r="AW376" s="278">
        <v>15</v>
      </c>
      <c r="AY376" s="274" t="s">
        <v>1604</v>
      </c>
      <c r="BA376" s="274">
        <v>1</v>
      </c>
      <c r="BB376" s="274">
        <v>0.03</v>
      </c>
      <c r="BC376" s="274">
        <v>134</v>
      </c>
    </row>
    <row r="377" spans="1:55">
      <c r="A377" s="274" t="s">
        <v>1655</v>
      </c>
      <c r="B377" s="274" t="s">
        <v>736</v>
      </c>
      <c r="C377" s="274" t="s">
        <v>1256</v>
      </c>
      <c r="E377" s="274">
        <v>0.9</v>
      </c>
      <c r="F377" s="274">
        <v>0.78111111111111109</v>
      </c>
      <c r="I377" s="274">
        <v>0</v>
      </c>
      <c r="J377" s="274" t="s">
        <v>30</v>
      </c>
      <c r="K377" s="274">
        <v>9.8000000000000007</v>
      </c>
      <c r="L377" s="274" t="s">
        <v>30</v>
      </c>
      <c r="M377" s="274">
        <v>1.95804</v>
      </c>
      <c r="P377" s="274">
        <v>0</v>
      </c>
      <c r="Q377" s="274" t="s">
        <v>30</v>
      </c>
      <c r="X377" s="274" t="s">
        <v>30</v>
      </c>
      <c r="AK377" s="274">
        <v>1</v>
      </c>
      <c r="AL377" s="274">
        <v>16</v>
      </c>
      <c r="AM377" s="277">
        <v>0.5</v>
      </c>
      <c r="AN377" s="274">
        <v>5</v>
      </c>
      <c r="AO377" s="274">
        <v>1</v>
      </c>
      <c r="AP377" s="278"/>
      <c r="AQ377" s="274">
        <v>0.25</v>
      </c>
      <c r="AR377" s="274">
        <v>0</v>
      </c>
      <c r="AS377" s="274">
        <v>0</v>
      </c>
      <c r="AV377" s="278">
        <v>15</v>
      </c>
      <c r="AW377" s="278">
        <v>15</v>
      </c>
      <c r="AY377" s="274" t="s">
        <v>1604</v>
      </c>
      <c r="BA377" s="274">
        <v>1</v>
      </c>
      <c r="BB377" s="274">
        <v>0.03</v>
      </c>
      <c r="BC377" s="274">
        <v>134</v>
      </c>
    </row>
    <row r="378" spans="1:55">
      <c r="A378" s="274" t="s">
        <v>1654</v>
      </c>
      <c r="B378" s="274" t="s">
        <v>736</v>
      </c>
      <c r="C378" s="274" t="s">
        <v>1256</v>
      </c>
      <c r="E378" s="274">
        <v>0.9</v>
      </c>
      <c r="F378" s="274">
        <v>0.82333333333333336</v>
      </c>
      <c r="I378" s="274">
        <v>0</v>
      </c>
      <c r="J378" s="274" t="s">
        <v>30</v>
      </c>
      <c r="K378" s="274">
        <v>9.8000000000000007</v>
      </c>
      <c r="L378" s="274" t="s">
        <v>30</v>
      </c>
      <c r="M378" s="274">
        <v>2.0638800000000002</v>
      </c>
      <c r="P378" s="274">
        <v>0</v>
      </c>
      <c r="Q378" s="274" t="s">
        <v>30</v>
      </c>
      <c r="X378" s="274" t="s">
        <v>30</v>
      </c>
      <c r="AK378" s="274">
        <v>1</v>
      </c>
      <c r="AL378" s="274">
        <v>7.8E-2</v>
      </c>
      <c r="AM378" s="277">
        <v>0.5</v>
      </c>
      <c r="AN378" s="274">
        <v>5</v>
      </c>
      <c r="AO378" s="274">
        <v>1</v>
      </c>
      <c r="AP378" s="278"/>
      <c r="AQ378" s="274">
        <v>0.25</v>
      </c>
      <c r="AR378" s="274">
        <v>0</v>
      </c>
      <c r="AS378" s="274">
        <v>0</v>
      </c>
      <c r="AV378" s="278">
        <v>15</v>
      </c>
      <c r="AW378" s="278">
        <v>15</v>
      </c>
      <c r="AY378" s="274" t="s">
        <v>1604</v>
      </c>
      <c r="BA378" s="274">
        <v>1</v>
      </c>
      <c r="BB378" s="274">
        <v>0.03</v>
      </c>
      <c r="BC378" s="274">
        <v>134</v>
      </c>
    </row>
    <row r="379" spans="1:55">
      <c r="A379" s="274" t="s">
        <v>1653</v>
      </c>
      <c r="B379" s="274" t="s">
        <v>736</v>
      </c>
      <c r="C379" s="274" t="s">
        <v>1256</v>
      </c>
      <c r="E379" s="274">
        <v>0.9</v>
      </c>
      <c r="F379" s="274">
        <v>0.90777777777777779</v>
      </c>
      <c r="I379" s="274">
        <v>0</v>
      </c>
      <c r="J379" s="274" t="s">
        <v>30</v>
      </c>
      <c r="K379" s="274">
        <v>9.8000000000000007</v>
      </c>
      <c r="L379" s="274" t="s">
        <v>30</v>
      </c>
      <c r="M379" s="274">
        <v>2.27556</v>
      </c>
      <c r="P379" s="274">
        <v>0</v>
      </c>
      <c r="Q379" s="274" t="s">
        <v>30</v>
      </c>
      <c r="X379" s="274" t="s">
        <v>30</v>
      </c>
      <c r="AK379" s="274">
        <v>1</v>
      </c>
      <c r="AL379" s="274">
        <v>0.50700000000000001</v>
      </c>
      <c r="AM379" s="277">
        <v>0.5</v>
      </c>
      <c r="AN379" s="274">
        <v>5</v>
      </c>
      <c r="AO379" s="274">
        <v>1</v>
      </c>
      <c r="AP379" s="278"/>
      <c r="AQ379" s="274">
        <v>0.25</v>
      </c>
      <c r="AR379" s="274">
        <v>0</v>
      </c>
      <c r="AS379" s="274">
        <v>0</v>
      </c>
      <c r="AV379" s="278">
        <v>15</v>
      </c>
      <c r="AW379" s="278">
        <v>15</v>
      </c>
      <c r="AY379" s="274" t="s">
        <v>1604</v>
      </c>
      <c r="BA379" s="274">
        <v>1</v>
      </c>
      <c r="BB379" s="274">
        <v>0.03</v>
      </c>
      <c r="BC379" s="274">
        <v>134</v>
      </c>
    </row>
    <row r="380" spans="1:55">
      <c r="A380" s="274" t="s">
        <v>1652</v>
      </c>
      <c r="B380" s="274" t="s">
        <v>829</v>
      </c>
      <c r="C380" s="274" t="s">
        <v>1256</v>
      </c>
      <c r="F380" s="274">
        <v>0.33</v>
      </c>
      <c r="I380" s="274">
        <v>0</v>
      </c>
      <c r="J380" s="274" t="s">
        <v>30</v>
      </c>
      <c r="K380" s="274">
        <v>9.8000000000000007</v>
      </c>
      <c r="L380" s="274">
        <v>5.2919999999999998</v>
      </c>
      <c r="M380" s="274" t="s">
        <v>30</v>
      </c>
      <c r="P380" s="274">
        <v>0</v>
      </c>
      <c r="Q380" s="274" t="s">
        <v>30</v>
      </c>
      <c r="X380" s="274" t="s">
        <v>30</v>
      </c>
      <c r="AK380" s="274">
        <v>1</v>
      </c>
      <c r="AL380" s="274">
        <v>0.45</v>
      </c>
      <c r="AM380" s="277">
        <v>0.5</v>
      </c>
      <c r="AN380" s="274">
        <v>5</v>
      </c>
      <c r="AO380" s="274">
        <v>1</v>
      </c>
      <c r="AP380" s="278"/>
      <c r="AQ380" s="274">
        <v>0.25</v>
      </c>
      <c r="AR380" s="274">
        <v>0</v>
      </c>
      <c r="AS380" s="274">
        <v>0</v>
      </c>
      <c r="AV380" s="278">
        <v>15</v>
      </c>
      <c r="AW380" s="278">
        <v>15</v>
      </c>
      <c r="AY380" s="274" t="s">
        <v>1604</v>
      </c>
      <c r="BA380" s="274">
        <v>1</v>
      </c>
      <c r="BB380" s="274">
        <v>0.03</v>
      </c>
      <c r="BC380" s="274">
        <v>134</v>
      </c>
    </row>
    <row r="381" spans="1:55">
      <c r="A381" s="274" t="s">
        <v>1651</v>
      </c>
      <c r="B381" s="274" t="s">
        <v>829</v>
      </c>
      <c r="C381" s="274" t="s">
        <v>1256</v>
      </c>
      <c r="F381" s="274">
        <v>0.34</v>
      </c>
      <c r="I381" s="274">
        <v>0</v>
      </c>
      <c r="J381" s="274" t="s">
        <v>30</v>
      </c>
      <c r="K381" s="274">
        <v>9.8000000000000007</v>
      </c>
      <c r="L381" s="274">
        <v>5.2919999999999998</v>
      </c>
      <c r="M381" s="274" t="s">
        <v>30</v>
      </c>
      <c r="P381" s="274">
        <v>0</v>
      </c>
      <c r="Q381" s="274" t="s">
        <v>30</v>
      </c>
      <c r="X381" s="274" t="s">
        <v>30</v>
      </c>
      <c r="AK381" s="274">
        <v>1</v>
      </c>
      <c r="AL381" s="274">
        <v>0.5</v>
      </c>
      <c r="AM381" s="277">
        <v>0.5</v>
      </c>
      <c r="AN381" s="274">
        <v>5</v>
      </c>
      <c r="AO381" s="274">
        <v>1</v>
      </c>
      <c r="AP381" s="278"/>
      <c r="AQ381" s="274">
        <v>0.25</v>
      </c>
      <c r="AR381" s="274">
        <v>0</v>
      </c>
      <c r="AS381" s="274">
        <v>0</v>
      </c>
      <c r="AV381" s="278">
        <v>15</v>
      </c>
      <c r="AW381" s="278">
        <v>15</v>
      </c>
      <c r="AY381" s="274" t="s">
        <v>1604</v>
      </c>
      <c r="BA381" s="274">
        <v>1</v>
      </c>
      <c r="BB381" s="274">
        <v>0.03</v>
      </c>
      <c r="BC381" s="274">
        <v>134</v>
      </c>
    </row>
    <row r="382" spans="1:55">
      <c r="A382" s="274" t="s">
        <v>1650</v>
      </c>
      <c r="B382" s="274" t="s">
        <v>829</v>
      </c>
      <c r="C382" s="274" t="s">
        <v>1256</v>
      </c>
      <c r="F382" s="274">
        <v>0.36</v>
      </c>
      <c r="I382" s="274">
        <v>0</v>
      </c>
      <c r="J382" s="274" t="s">
        <v>30</v>
      </c>
      <c r="K382" s="274">
        <v>9.8000000000000007</v>
      </c>
      <c r="L382" s="274">
        <v>5.2919999999999998</v>
      </c>
      <c r="M382" s="274" t="s">
        <v>30</v>
      </c>
      <c r="P382" s="274">
        <v>0</v>
      </c>
      <c r="Q382" s="274" t="s">
        <v>30</v>
      </c>
      <c r="X382" s="274" t="s">
        <v>30</v>
      </c>
      <c r="AK382" s="274">
        <v>1</v>
      </c>
      <c r="AL382" s="274">
        <v>0.72</v>
      </c>
      <c r="AM382" s="277">
        <v>0.5</v>
      </c>
      <c r="AN382" s="274">
        <v>5</v>
      </c>
      <c r="AO382" s="274">
        <v>1</v>
      </c>
      <c r="AP382" s="278"/>
      <c r="AQ382" s="274">
        <v>0.25</v>
      </c>
      <c r="AR382" s="274">
        <v>0</v>
      </c>
      <c r="AS382" s="274">
        <v>0</v>
      </c>
      <c r="AV382" s="278">
        <v>15</v>
      </c>
      <c r="AW382" s="278">
        <v>15</v>
      </c>
      <c r="AY382" s="274" t="s">
        <v>1604</v>
      </c>
      <c r="BA382" s="274">
        <v>1</v>
      </c>
      <c r="BB382" s="274">
        <v>0.03</v>
      </c>
      <c r="BC382" s="274">
        <v>134</v>
      </c>
    </row>
    <row r="383" spans="1:55">
      <c r="A383" s="274" t="s">
        <v>1649</v>
      </c>
      <c r="B383" s="274" t="s">
        <v>829</v>
      </c>
      <c r="C383" s="274" t="s">
        <v>1256</v>
      </c>
      <c r="F383" s="274">
        <v>0.37</v>
      </c>
      <c r="I383" s="274">
        <v>0</v>
      </c>
      <c r="J383" s="274" t="s">
        <v>30</v>
      </c>
      <c r="K383" s="274">
        <v>9.8000000000000007</v>
      </c>
      <c r="L383" s="274">
        <v>5.2919999999999998</v>
      </c>
      <c r="M383" s="274" t="s">
        <v>30</v>
      </c>
      <c r="P383" s="274">
        <v>0</v>
      </c>
      <c r="Q383" s="274" t="s">
        <v>30</v>
      </c>
      <c r="X383" s="274" t="s">
        <v>30</v>
      </c>
      <c r="AK383" s="274">
        <v>1</v>
      </c>
      <c r="AL383" s="274">
        <v>15</v>
      </c>
      <c r="AM383" s="277">
        <v>0.5</v>
      </c>
      <c r="AN383" s="274">
        <v>5</v>
      </c>
      <c r="AO383" s="274">
        <v>1</v>
      </c>
      <c r="AP383" s="278"/>
      <c r="AQ383" s="274">
        <v>0.25</v>
      </c>
      <c r="AR383" s="274">
        <v>0</v>
      </c>
      <c r="AS383" s="274">
        <v>0</v>
      </c>
      <c r="AV383" s="278">
        <v>15</v>
      </c>
      <c r="AW383" s="278">
        <v>15</v>
      </c>
      <c r="AY383" s="274" t="s">
        <v>1604</v>
      </c>
      <c r="BA383" s="274">
        <v>1</v>
      </c>
      <c r="BB383" s="274">
        <v>0.03</v>
      </c>
      <c r="BC383" s="274">
        <v>134</v>
      </c>
    </row>
    <row r="384" spans="1:55">
      <c r="A384" s="274" t="s">
        <v>1648</v>
      </c>
      <c r="B384" s="274" t="s">
        <v>829</v>
      </c>
      <c r="C384" s="274" t="s">
        <v>1256</v>
      </c>
      <c r="F384" s="274">
        <v>0.38</v>
      </c>
      <c r="I384" s="274">
        <v>0</v>
      </c>
      <c r="J384" s="274" t="s">
        <v>30</v>
      </c>
      <c r="K384" s="274">
        <v>9.8000000000000007</v>
      </c>
      <c r="L384" s="274">
        <v>5.2919999999999998</v>
      </c>
      <c r="M384" s="274" t="s">
        <v>30</v>
      </c>
      <c r="P384" s="274">
        <v>0</v>
      </c>
      <c r="Q384" s="274" t="s">
        <v>30</v>
      </c>
      <c r="X384" s="274" t="s">
        <v>30</v>
      </c>
      <c r="AK384" s="274">
        <v>1</v>
      </c>
      <c r="AL384" s="274">
        <v>1.36</v>
      </c>
      <c r="AM384" s="277">
        <v>0.5</v>
      </c>
      <c r="AN384" s="274">
        <v>5</v>
      </c>
      <c r="AO384" s="274">
        <v>1</v>
      </c>
      <c r="AP384" s="278"/>
      <c r="AQ384" s="274">
        <v>0.25</v>
      </c>
      <c r="AR384" s="274">
        <v>0</v>
      </c>
      <c r="AS384" s="274">
        <v>0</v>
      </c>
      <c r="AV384" s="278">
        <v>15</v>
      </c>
      <c r="AW384" s="278">
        <v>15</v>
      </c>
      <c r="AY384" s="274" t="s">
        <v>1604</v>
      </c>
      <c r="BA384" s="274">
        <v>1</v>
      </c>
      <c r="BB384" s="274">
        <v>0.03</v>
      </c>
      <c r="BC384" s="274">
        <v>134</v>
      </c>
    </row>
    <row r="385" spans="1:55">
      <c r="A385" s="274" t="s">
        <v>1647</v>
      </c>
      <c r="B385" s="274" t="s">
        <v>829</v>
      </c>
      <c r="C385" s="274" t="s">
        <v>1256</v>
      </c>
      <c r="F385" s="274">
        <v>0.39</v>
      </c>
      <c r="I385" s="274">
        <v>0</v>
      </c>
      <c r="J385" s="274" t="s">
        <v>30</v>
      </c>
      <c r="K385" s="274">
        <v>9.8000000000000007</v>
      </c>
      <c r="L385" s="274">
        <v>5.2919999999999998</v>
      </c>
      <c r="M385" s="274" t="s">
        <v>30</v>
      </c>
      <c r="P385" s="274">
        <v>0</v>
      </c>
      <c r="Q385" s="274" t="s">
        <v>30</v>
      </c>
      <c r="X385" s="274" t="s">
        <v>30</v>
      </c>
      <c r="AK385" s="274">
        <v>1</v>
      </c>
      <c r="AL385" s="274">
        <v>0.3</v>
      </c>
      <c r="AM385" s="277">
        <v>0.5</v>
      </c>
      <c r="AN385" s="274">
        <v>5</v>
      </c>
      <c r="AO385" s="274">
        <v>1</v>
      </c>
      <c r="AP385" s="278"/>
      <c r="AQ385" s="274">
        <v>0.25</v>
      </c>
      <c r="AR385" s="274">
        <v>0</v>
      </c>
      <c r="AS385" s="274">
        <v>0</v>
      </c>
      <c r="AV385" s="278">
        <v>15</v>
      </c>
      <c r="AW385" s="278">
        <v>15</v>
      </c>
      <c r="AY385" s="274" t="s">
        <v>1604</v>
      </c>
      <c r="BA385" s="274">
        <v>1</v>
      </c>
      <c r="BB385" s="274">
        <v>0.03</v>
      </c>
      <c r="BC385" s="274">
        <v>134</v>
      </c>
    </row>
    <row r="386" spans="1:55">
      <c r="A386" s="274" t="s">
        <v>1646</v>
      </c>
      <c r="B386" s="274" t="s">
        <v>829</v>
      </c>
      <c r="C386" s="274" t="s">
        <v>1256</v>
      </c>
      <c r="F386" s="274">
        <v>0.4</v>
      </c>
      <c r="I386" s="274">
        <v>0</v>
      </c>
      <c r="J386" s="274" t="s">
        <v>30</v>
      </c>
      <c r="K386" s="274">
        <v>9.8000000000000007</v>
      </c>
      <c r="L386" s="274">
        <v>5.2919999999999998</v>
      </c>
      <c r="M386" s="274" t="s">
        <v>30</v>
      </c>
      <c r="P386" s="274">
        <v>0</v>
      </c>
      <c r="Q386" s="274" t="s">
        <v>30</v>
      </c>
      <c r="X386" s="274" t="s">
        <v>30</v>
      </c>
      <c r="AK386" s="274">
        <v>1</v>
      </c>
      <c r="AL386" s="274">
        <v>1.25</v>
      </c>
      <c r="AM386" s="277">
        <v>0.5</v>
      </c>
      <c r="AN386" s="274">
        <v>5</v>
      </c>
      <c r="AO386" s="274">
        <v>1</v>
      </c>
      <c r="AP386" s="278"/>
      <c r="AQ386" s="274">
        <v>0.25</v>
      </c>
      <c r="AR386" s="274">
        <v>0</v>
      </c>
      <c r="AS386" s="274">
        <v>0</v>
      </c>
      <c r="AV386" s="278">
        <v>15</v>
      </c>
      <c r="AW386" s="278">
        <v>15</v>
      </c>
      <c r="AY386" s="274" t="s">
        <v>1604</v>
      </c>
      <c r="BA386" s="274">
        <v>1</v>
      </c>
      <c r="BB386" s="274">
        <v>0.03</v>
      </c>
      <c r="BC386" s="274">
        <v>134</v>
      </c>
    </row>
    <row r="387" spans="1:55">
      <c r="A387" s="274" t="s">
        <v>1645</v>
      </c>
      <c r="B387" s="274" t="s">
        <v>829</v>
      </c>
      <c r="C387" s="274" t="s">
        <v>1256</v>
      </c>
      <c r="F387" s="274">
        <v>0.41</v>
      </c>
      <c r="I387" s="274">
        <v>0</v>
      </c>
      <c r="J387" s="274" t="s">
        <v>30</v>
      </c>
      <c r="K387" s="274">
        <v>9.8000000000000007</v>
      </c>
      <c r="L387" s="274">
        <v>5.2919999999999998</v>
      </c>
      <c r="M387" s="274" t="s">
        <v>30</v>
      </c>
      <c r="P387" s="274">
        <v>0</v>
      </c>
      <c r="Q387" s="274" t="s">
        <v>30</v>
      </c>
      <c r="X387" s="274" t="s">
        <v>30</v>
      </c>
      <c r="AK387" s="274">
        <v>1</v>
      </c>
      <c r="AL387" s="274">
        <v>0.28000000000000003</v>
      </c>
      <c r="AM387" s="277">
        <v>0.5</v>
      </c>
      <c r="AN387" s="274">
        <v>5</v>
      </c>
      <c r="AO387" s="274">
        <v>1</v>
      </c>
      <c r="AP387" s="278"/>
      <c r="AQ387" s="274">
        <v>0.25</v>
      </c>
      <c r="AR387" s="274">
        <v>0</v>
      </c>
      <c r="AS387" s="274">
        <v>0</v>
      </c>
      <c r="AV387" s="278">
        <v>15</v>
      </c>
      <c r="AW387" s="278">
        <v>15</v>
      </c>
      <c r="AY387" s="274" t="s">
        <v>1604</v>
      </c>
      <c r="BA387" s="274">
        <v>1</v>
      </c>
      <c r="BB387" s="274">
        <v>0.03</v>
      </c>
      <c r="BC387" s="274">
        <v>134</v>
      </c>
    </row>
    <row r="388" spans="1:55">
      <c r="A388" s="274" t="s">
        <v>1644</v>
      </c>
      <c r="B388" s="274" t="s">
        <v>829</v>
      </c>
      <c r="C388" s="274" t="s">
        <v>1256</v>
      </c>
      <c r="F388" s="274">
        <v>0.42</v>
      </c>
      <c r="I388" s="274">
        <v>0</v>
      </c>
      <c r="J388" s="274" t="s">
        <v>30</v>
      </c>
      <c r="K388" s="274">
        <v>9.8000000000000007</v>
      </c>
      <c r="L388" s="274">
        <v>5.2919999999999998</v>
      </c>
      <c r="M388" s="274" t="s">
        <v>30</v>
      </c>
      <c r="P388" s="274">
        <v>0</v>
      </c>
      <c r="Q388" s="274" t="s">
        <v>30</v>
      </c>
      <c r="X388" s="274" t="s">
        <v>30</v>
      </c>
      <c r="AK388" s="274">
        <v>1</v>
      </c>
      <c r="AL388" s="274">
        <v>0.19</v>
      </c>
      <c r="AM388" s="277">
        <v>0.5</v>
      </c>
      <c r="AN388" s="274">
        <v>5</v>
      </c>
      <c r="AO388" s="274">
        <v>1</v>
      </c>
      <c r="AP388" s="278"/>
      <c r="AQ388" s="274">
        <v>0.25</v>
      </c>
      <c r="AR388" s="274">
        <v>0</v>
      </c>
      <c r="AS388" s="274">
        <v>0</v>
      </c>
      <c r="AV388" s="278">
        <v>15</v>
      </c>
      <c r="AW388" s="278">
        <v>15</v>
      </c>
      <c r="AY388" s="274" t="s">
        <v>1604</v>
      </c>
      <c r="BA388" s="274">
        <v>1</v>
      </c>
      <c r="BB388" s="274">
        <v>0.03</v>
      </c>
      <c r="BC388" s="274">
        <v>134</v>
      </c>
    </row>
    <row r="389" spans="1:55">
      <c r="A389" s="274" t="s">
        <v>1643</v>
      </c>
      <c r="B389" s="274" t="s">
        <v>829</v>
      </c>
      <c r="C389" s="274" t="s">
        <v>1256</v>
      </c>
      <c r="F389" s="274">
        <v>0.43</v>
      </c>
      <c r="I389" s="274">
        <v>0</v>
      </c>
      <c r="J389" s="274" t="s">
        <v>30</v>
      </c>
      <c r="K389" s="274">
        <v>9.8000000000000007</v>
      </c>
      <c r="L389" s="274">
        <v>5.2919999999999998</v>
      </c>
      <c r="M389" s="274" t="s">
        <v>30</v>
      </c>
      <c r="P389" s="274">
        <v>0</v>
      </c>
      <c r="Q389" s="274" t="s">
        <v>30</v>
      </c>
      <c r="X389" s="274" t="s">
        <v>30</v>
      </c>
      <c r="AK389" s="274">
        <v>1</v>
      </c>
      <c r="AL389" s="274">
        <v>0.02</v>
      </c>
      <c r="AM389" s="277">
        <v>0.5</v>
      </c>
      <c r="AN389" s="274">
        <v>5</v>
      </c>
      <c r="AO389" s="274">
        <v>1</v>
      </c>
      <c r="AP389" s="278"/>
      <c r="AQ389" s="274">
        <v>0.25</v>
      </c>
      <c r="AR389" s="274">
        <v>0</v>
      </c>
      <c r="AS389" s="274">
        <v>0</v>
      </c>
      <c r="AV389" s="278">
        <v>15</v>
      </c>
      <c r="AW389" s="278">
        <v>15</v>
      </c>
      <c r="AY389" s="274" t="s">
        <v>1604</v>
      </c>
      <c r="BA389" s="274">
        <v>1</v>
      </c>
      <c r="BB389" s="274">
        <v>0.03</v>
      </c>
      <c r="BC389" s="274">
        <v>134</v>
      </c>
    </row>
    <row r="390" spans="1:55">
      <c r="A390" s="274" t="s">
        <v>1642</v>
      </c>
      <c r="B390" s="274" t="s">
        <v>736</v>
      </c>
      <c r="C390" s="274" t="s">
        <v>738</v>
      </c>
      <c r="E390" s="274">
        <v>1</v>
      </c>
      <c r="F390" s="274">
        <v>0.9</v>
      </c>
      <c r="G390" s="274">
        <v>46</v>
      </c>
      <c r="H390" s="274">
        <v>315</v>
      </c>
      <c r="I390" s="274">
        <v>0.75</v>
      </c>
      <c r="J390" s="274" t="s">
        <v>30</v>
      </c>
      <c r="K390" s="274">
        <v>9.8000000000000007</v>
      </c>
      <c r="L390" s="274" t="s">
        <v>30</v>
      </c>
      <c r="M390" s="274">
        <v>2.3814000000000002</v>
      </c>
      <c r="P390" s="274">
        <v>0</v>
      </c>
      <c r="Q390" s="274" t="s">
        <v>30</v>
      </c>
      <c r="U390" s="274">
        <v>1</v>
      </c>
      <c r="V390" s="274">
        <v>1</v>
      </c>
      <c r="X390" s="274">
        <v>2.2222222222222223</v>
      </c>
      <c r="AK390" s="274">
        <v>1</v>
      </c>
      <c r="AL390" s="274">
        <v>1</v>
      </c>
      <c r="AM390" s="277">
        <v>0.5</v>
      </c>
      <c r="AN390" s="274">
        <v>5</v>
      </c>
      <c r="AO390" s="274">
        <v>1</v>
      </c>
      <c r="AP390" s="278"/>
      <c r="AQ390" s="274">
        <v>0.25</v>
      </c>
      <c r="AR390" s="274">
        <v>0</v>
      </c>
      <c r="AS390" s="274">
        <v>0</v>
      </c>
      <c r="AV390" s="278">
        <v>15</v>
      </c>
      <c r="AW390" s="278">
        <v>15</v>
      </c>
      <c r="AY390" s="274" t="s">
        <v>1604</v>
      </c>
      <c r="BA390" s="274">
        <v>1</v>
      </c>
      <c r="BB390" s="274">
        <v>0.03</v>
      </c>
      <c r="BC390" s="274">
        <v>134</v>
      </c>
    </row>
    <row r="391" spans="1:55">
      <c r="A391" s="274" t="s">
        <v>1641</v>
      </c>
      <c r="B391" s="274" t="s">
        <v>736</v>
      </c>
      <c r="C391" s="274" t="s">
        <v>738</v>
      </c>
      <c r="E391" s="274">
        <v>0.9</v>
      </c>
      <c r="F391" s="274">
        <v>0.69666666666666677</v>
      </c>
      <c r="G391" s="274">
        <v>46</v>
      </c>
      <c r="H391" s="274">
        <v>315</v>
      </c>
      <c r="I391" s="274">
        <v>0.75</v>
      </c>
      <c r="J391" s="274" t="s">
        <v>30</v>
      </c>
      <c r="K391" s="274">
        <v>9.8000000000000007</v>
      </c>
      <c r="L391" s="274" t="s">
        <v>30</v>
      </c>
      <c r="M391" s="274">
        <v>1.7463599999999999</v>
      </c>
      <c r="P391" s="274">
        <v>0</v>
      </c>
      <c r="Q391" s="274" t="s">
        <v>30</v>
      </c>
      <c r="U391" s="274">
        <v>1</v>
      </c>
      <c r="V391" s="274">
        <v>1</v>
      </c>
      <c r="X391" s="274">
        <v>3.0303030303030303</v>
      </c>
      <c r="AK391" s="274">
        <v>1</v>
      </c>
      <c r="AL391" s="274">
        <v>0.13500000000000001</v>
      </c>
      <c r="AM391" s="277">
        <v>0.5</v>
      </c>
      <c r="AN391" s="274">
        <v>5</v>
      </c>
      <c r="AO391" s="274">
        <v>1</v>
      </c>
      <c r="AP391" s="278"/>
      <c r="AQ391" s="274">
        <v>0.25</v>
      </c>
      <c r="AR391" s="274">
        <v>0</v>
      </c>
      <c r="AS391" s="274">
        <v>0</v>
      </c>
      <c r="AV391" s="278">
        <v>15</v>
      </c>
      <c r="AW391" s="278">
        <v>15</v>
      </c>
      <c r="AY391" s="274" t="s">
        <v>1604</v>
      </c>
      <c r="BA391" s="274">
        <v>1</v>
      </c>
      <c r="BB391" s="274">
        <v>0.03</v>
      </c>
      <c r="BC391" s="274">
        <v>134</v>
      </c>
    </row>
    <row r="392" spans="1:55">
      <c r="A392" s="274" t="s">
        <v>1640</v>
      </c>
      <c r="B392" s="274" t="s">
        <v>736</v>
      </c>
      <c r="C392" s="274" t="s">
        <v>738</v>
      </c>
      <c r="E392" s="274">
        <v>0.9</v>
      </c>
      <c r="F392" s="274">
        <v>0.71777777777777785</v>
      </c>
      <c r="G392" s="274">
        <v>46</v>
      </c>
      <c r="H392" s="274">
        <v>315</v>
      </c>
      <c r="I392" s="274">
        <v>0.75</v>
      </c>
      <c r="J392" s="274" t="s">
        <v>30</v>
      </c>
      <c r="K392" s="274">
        <v>9.8000000000000007</v>
      </c>
      <c r="L392" s="274" t="s">
        <v>30</v>
      </c>
      <c r="M392" s="274">
        <v>1.79928</v>
      </c>
      <c r="P392" s="274">
        <v>0</v>
      </c>
      <c r="Q392" s="274" t="s">
        <v>30</v>
      </c>
      <c r="U392" s="274">
        <v>1</v>
      </c>
      <c r="V392" s="274">
        <v>1</v>
      </c>
      <c r="X392" s="274">
        <v>2.9411764705882351</v>
      </c>
      <c r="AK392" s="274">
        <v>1</v>
      </c>
      <c r="AL392" s="274">
        <v>0.66</v>
      </c>
      <c r="AM392" s="277">
        <v>0.5</v>
      </c>
      <c r="AN392" s="274">
        <v>5</v>
      </c>
      <c r="AO392" s="274">
        <v>1</v>
      </c>
      <c r="AP392" s="278"/>
      <c r="AQ392" s="274">
        <v>0.25</v>
      </c>
      <c r="AR392" s="274">
        <v>0</v>
      </c>
      <c r="AS392" s="274">
        <v>0</v>
      </c>
      <c r="AV392" s="278">
        <v>15</v>
      </c>
      <c r="AW392" s="278">
        <v>15</v>
      </c>
      <c r="AY392" s="274" t="s">
        <v>1604</v>
      </c>
      <c r="BA392" s="274">
        <v>1</v>
      </c>
      <c r="BB392" s="274">
        <v>0.03</v>
      </c>
      <c r="BC392" s="274">
        <v>134</v>
      </c>
    </row>
    <row r="393" spans="1:55">
      <c r="A393" s="274" t="s">
        <v>1639</v>
      </c>
      <c r="B393" s="274" t="s">
        <v>736</v>
      </c>
      <c r="C393" s="274" t="s">
        <v>738</v>
      </c>
      <c r="E393" s="274">
        <v>0.9</v>
      </c>
      <c r="F393" s="274">
        <v>0.73888888888888882</v>
      </c>
      <c r="G393" s="274">
        <v>46</v>
      </c>
      <c r="H393" s="274">
        <v>315</v>
      </c>
      <c r="I393" s="274">
        <v>0.75</v>
      </c>
      <c r="J393" s="274" t="s">
        <v>30</v>
      </c>
      <c r="K393" s="274">
        <v>9.8000000000000007</v>
      </c>
      <c r="L393" s="274" t="s">
        <v>30</v>
      </c>
      <c r="M393" s="274">
        <v>1.8521999999999998</v>
      </c>
      <c r="P393" s="274">
        <v>0</v>
      </c>
      <c r="Q393" s="274" t="s">
        <v>30</v>
      </c>
      <c r="U393" s="274">
        <v>1</v>
      </c>
      <c r="V393" s="274">
        <v>1</v>
      </c>
      <c r="X393" s="274">
        <v>2.8571428571428572</v>
      </c>
      <c r="AK393" s="274">
        <v>1</v>
      </c>
      <c r="AL393" s="274">
        <v>0.63</v>
      </c>
      <c r="AM393" s="277">
        <v>0.5</v>
      </c>
      <c r="AN393" s="274">
        <v>5</v>
      </c>
      <c r="AO393" s="274">
        <v>1</v>
      </c>
      <c r="AP393" s="278"/>
      <c r="AQ393" s="274">
        <v>0.25</v>
      </c>
      <c r="AR393" s="274">
        <v>0</v>
      </c>
      <c r="AS393" s="274">
        <v>0</v>
      </c>
      <c r="AV393" s="278">
        <v>15</v>
      </c>
      <c r="AW393" s="278">
        <v>15</v>
      </c>
      <c r="AY393" s="274" t="s">
        <v>1604</v>
      </c>
      <c r="BA393" s="274">
        <v>1</v>
      </c>
      <c r="BB393" s="274">
        <v>0.03</v>
      </c>
      <c r="BC393" s="274">
        <v>134</v>
      </c>
    </row>
    <row r="394" spans="1:55">
      <c r="A394" s="274" t="s">
        <v>1638</v>
      </c>
      <c r="B394" s="274" t="s">
        <v>736</v>
      </c>
      <c r="C394" s="274" t="s">
        <v>738</v>
      </c>
      <c r="E394" s="274">
        <v>0.9</v>
      </c>
      <c r="F394" s="274">
        <v>0.76</v>
      </c>
      <c r="G394" s="274">
        <v>46</v>
      </c>
      <c r="H394" s="274">
        <v>315</v>
      </c>
      <c r="I394" s="274">
        <v>0.75</v>
      </c>
      <c r="J394" s="274" t="s">
        <v>30</v>
      </c>
      <c r="K394" s="274">
        <v>9.8000000000000007</v>
      </c>
      <c r="L394" s="274" t="s">
        <v>30</v>
      </c>
      <c r="M394" s="274">
        <v>1.9051199999999999</v>
      </c>
      <c r="P394" s="274">
        <v>0</v>
      </c>
      <c r="Q394" s="274" t="s">
        <v>30</v>
      </c>
      <c r="U394" s="274">
        <v>1</v>
      </c>
      <c r="V394" s="274">
        <v>1</v>
      </c>
      <c r="X394" s="274">
        <v>2.7777777777777777</v>
      </c>
      <c r="AK394" s="274">
        <v>1</v>
      </c>
      <c r="AL394" s="274">
        <v>1.3149999999999999</v>
      </c>
      <c r="AM394" s="277">
        <v>0.5</v>
      </c>
      <c r="AN394" s="274">
        <v>5</v>
      </c>
      <c r="AO394" s="274">
        <v>1</v>
      </c>
      <c r="AP394" s="278"/>
      <c r="AQ394" s="274">
        <v>0.25</v>
      </c>
      <c r="AR394" s="274">
        <v>0</v>
      </c>
      <c r="AS394" s="274">
        <v>0</v>
      </c>
      <c r="AV394" s="278">
        <v>15</v>
      </c>
      <c r="AW394" s="278">
        <v>15</v>
      </c>
      <c r="AY394" s="274" t="s">
        <v>1604</v>
      </c>
      <c r="BA394" s="274">
        <v>1</v>
      </c>
      <c r="BB394" s="274">
        <v>0.03</v>
      </c>
      <c r="BC394" s="274">
        <v>134</v>
      </c>
    </row>
    <row r="395" spans="1:55">
      <c r="A395" s="274" t="s">
        <v>1637</v>
      </c>
      <c r="B395" s="274" t="s">
        <v>736</v>
      </c>
      <c r="C395" s="274" t="s">
        <v>738</v>
      </c>
      <c r="E395" s="274">
        <v>0.9</v>
      </c>
      <c r="F395" s="274">
        <v>0.78111111111111109</v>
      </c>
      <c r="G395" s="274">
        <v>46</v>
      </c>
      <c r="H395" s="274">
        <v>315</v>
      </c>
      <c r="I395" s="274">
        <v>0.75</v>
      </c>
      <c r="J395" s="274" t="s">
        <v>30</v>
      </c>
      <c r="K395" s="274">
        <v>9.8000000000000007</v>
      </c>
      <c r="L395" s="274" t="s">
        <v>30</v>
      </c>
      <c r="M395" s="274">
        <v>1.95804</v>
      </c>
      <c r="P395" s="274">
        <v>0</v>
      </c>
      <c r="Q395" s="274" t="s">
        <v>30</v>
      </c>
      <c r="U395" s="274">
        <v>1</v>
      </c>
      <c r="V395" s="274">
        <v>1</v>
      </c>
      <c r="X395" s="274">
        <v>2.7027027027027026</v>
      </c>
      <c r="AK395" s="274">
        <v>1</v>
      </c>
      <c r="AL395" s="274">
        <v>1</v>
      </c>
      <c r="AM395" s="277">
        <v>0.5</v>
      </c>
      <c r="AN395" s="274">
        <v>5</v>
      </c>
      <c r="AO395" s="274">
        <v>1</v>
      </c>
      <c r="AP395" s="278"/>
      <c r="AQ395" s="274">
        <v>0.25</v>
      </c>
      <c r="AR395" s="274">
        <v>0</v>
      </c>
      <c r="AS395" s="274">
        <v>0</v>
      </c>
      <c r="AV395" s="278">
        <v>15</v>
      </c>
      <c r="AW395" s="278">
        <v>15</v>
      </c>
      <c r="AY395" s="274" t="s">
        <v>1604</v>
      </c>
      <c r="BA395" s="274">
        <v>1</v>
      </c>
      <c r="BB395" s="274">
        <v>0.03</v>
      </c>
      <c r="BC395" s="274">
        <v>134</v>
      </c>
    </row>
    <row r="396" spans="1:55">
      <c r="A396" s="274" t="s">
        <v>1636</v>
      </c>
      <c r="B396" s="274" t="s">
        <v>736</v>
      </c>
      <c r="C396" s="274" t="s">
        <v>738</v>
      </c>
      <c r="E396" s="274">
        <v>0.9</v>
      </c>
      <c r="F396" s="274">
        <v>0.80222222222222217</v>
      </c>
      <c r="G396" s="274">
        <v>46</v>
      </c>
      <c r="H396" s="274">
        <v>315</v>
      </c>
      <c r="I396" s="274">
        <v>0.75</v>
      </c>
      <c r="J396" s="274" t="s">
        <v>30</v>
      </c>
      <c r="K396" s="274">
        <v>9.8000000000000007</v>
      </c>
      <c r="L396" s="274" t="s">
        <v>30</v>
      </c>
      <c r="M396" s="274">
        <v>2.0109599999999999</v>
      </c>
      <c r="P396" s="274">
        <v>0</v>
      </c>
      <c r="Q396" s="274" t="s">
        <v>30</v>
      </c>
      <c r="U396" s="274">
        <v>1</v>
      </c>
      <c r="V396" s="274">
        <v>1</v>
      </c>
      <c r="X396" s="274">
        <v>2.6315789473684212</v>
      </c>
      <c r="AK396" s="274">
        <v>1</v>
      </c>
      <c r="AL396" s="274">
        <v>0.97</v>
      </c>
      <c r="AM396" s="277">
        <v>0.5</v>
      </c>
      <c r="AN396" s="274">
        <v>5</v>
      </c>
      <c r="AO396" s="274">
        <v>1</v>
      </c>
      <c r="AP396" s="278"/>
      <c r="AQ396" s="274">
        <v>0.25</v>
      </c>
      <c r="AR396" s="274">
        <v>0</v>
      </c>
      <c r="AS396" s="274">
        <v>0</v>
      </c>
      <c r="AV396" s="278">
        <v>15</v>
      </c>
      <c r="AW396" s="278">
        <v>15</v>
      </c>
      <c r="AY396" s="274" t="s">
        <v>1604</v>
      </c>
      <c r="BA396" s="274">
        <v>1</v>
      </c>
      <c r="BB396" s="274">
        <v>0.03</v>
      </c>
      <c r="BC396" s="274">
        <v>134</v>
      </c>
    </row>
    <row r="397" spans="1:55">
      <c r="A397" s="274" t="s">
        <v>1635</v>
      </c>
      <c r="B397" s="274" t="s">
        <v>736</v>
      </c>
      <c r="C397" s="274" t="s">
        <v>738</v>
      </c>
      <c r="E397" s="274">
        <v>0.9</v>
      </c>
      <c r="F397" s="274">
        <v>0.82333333333333336</v>
      </c>
      <c r="G397" s="274">
        <v>46</v>
      </c>
      <c r="H397" s="274">
        <v>315</v>
      </c>
      <c r="I397" s="274">
        <v>0.75</v>
      </c>
      <c r="J397" s="274" t="s">
        <v>30</v>
      </c>
      <c r="K397" s="274">
        <v>9.8000000000000007</v>
      </c>
      <c r="L397" s="274" t="s">
        <v>30</v>
      </c>
      <c r="M397" s="274">
        <v>2.0638800000000002</v>
      </c>
      <c r="P397" s="274">
        <v>0</v>
      </c>
      <c r="Q397" s="274" t="s">
        <v>30</v>
      </c>
      <c r="U397" s="274">
        <v>1</v>
      </c>
      <c r="V397" s="274">
        <v>1</v>
      </c>
      <c r="X397" s="274">
        <v>2.5641025641025639</v>
      </c>
      <c r="AK397" s="274">
        <v>1</v>
      </c>
      <c r="AL397" s="274">
        <v>0.74</v>
      </c>
      <c r="AM397" s="277">
        <v>0.5</v>
      </c>
      <c r="AN397" s="274">
        <v>5</v>
      </c>
      <c r="AO397" s="274">
        <v>1</v>
      </c>
      <c r="AP397" s="278"/>
      <c r="AQ397" s="274">
        <v>0.25</v>
      </c>
      <c r="AR397" s="274">
        <v>0</v>
      </c>
      <c r="AS397" s="274">
        <v>0</v>
      </c>
      <c r="AV397" s="278">
        <v>15</v>
      </c>
      <c r="AW397" s="278">
        <v>15</v>
      </c>
      <c r="AY397" s="274" t="s">
        <v>1604</v>
      </c>
      <c r="BA397" s="274">
        <v>1</v>
      </c>
      <c r="BB397" s="274">
        <v>0.03</v>
      </c>
      <c r="BC397" s="274">
        <v>134</v>
      </c>
    </row>
    <row r="398" spans="1:55">
      <c r="A398" s="274" t="s">
        <v>1634</v>
      </c>
      <c r="B398" s="274" t="s">
        <v>736</v>
      </c>
      <c r="C398" s="274" t="s">
        <v>738</v>
      </c>
      <c r="E398" s="274">
        <v>0.9</v>
      </c>
      <c r="F398" s="274">
        <v>0.84444444444444455</v>
      </c>
      <c r="G398" s="274">
        <v>46</v>
      </c>
      <c r="H398" s="274">
        <v>315</v>
      </c>
      <c r="I398" s="274">
        <v>0.75</v>
      </c>
      <c r="J398" s="274" t="s">
        <v>30</v>
      </c>
      <c r="K398" s="274">
        <v>9.8000000000000007</v>
      </c>
      <c r="L398" s="274" t="s">
        <v>30</v>
      </c>
      <c r="M398" s="274">
        <v>2.1168</v>
      </c>
      <c r="P398" s="274">
        <v>0</v>
      </c>
      <c r="Q398" s="274" t="s">
        <v>30</v>
      </c>
      <c r="U398" s="274">
        <v>1</v>
      </c>
      <c r="V398" s="274">
        <v>1</v>
      </c>
      <c r="X398" s="274">
        <v>2.5</v>
      </c>
      <c r="AK398" s="274">
        <v>1</v>
      </c>
      <c r="AL398" s="274">
        <v>1.33</v>
      </c>
      <c r="AM398" s="277">
        <v>0.5</v>
      </c>
      <c r="AN398" s="274">
        <v>5</v>
      </c>
      <c r="AO398" s="274">
        <v>1</v>
      </c>
      <c r="AP398" s="278"/>
      <c r="AQ398" s="274">
        <v>0.25</v>
      </c>
      <c r="AR398" s="274">
        <v>0</v>
      </c>
      <c r="AS398" s="274">
        <v>0</v>
      </c>
      <c r="AV398" s="278">
        <v>15</v>
      </c>
      <c r="AW398" s="278">
        <v>15</v>
      </c>
      <c r="AY398" s="274" t="s">
        <v>1604</v>
      </c>
      <c r="BA398" s="274">
        <v>1</v>
      </c>
      <c r="BB398" s="274">
        <v>0.03</v>
      </c>
      <c r="BC398" s="274">
        <v>134</v>
      </c>
    </row>
    <row r="399" spans="1:55">
      <c r="A399" s="274" t="s">
        <v>1633</v>
      </c>
      <c r="B399" s="274" t="s">
        <v>736</v>
      </c>
      <c r="C399" s="274" t="s">
        <v>738</v>
      </c>
      <c r="E399" s="274">
        <v>0.9</v>
      </c>
      <c r="F399" s="274">
        <v>0.86555555555555541</v>
      </c>
      <c r="G399" s="274">
        <v>46</v>
      </c>
      <c r="H399" s="274">
        <v>315</v>
      </c>
      <c r="I399" s="274">
        <v>0.75</v>
      </c>
      <c r="J399" s="274" t="s">
        <v>30</v>
      </c>
      <c r="K399" s="274">
        <v>9.8000000000000007</v>
      </c>
      <c r="L399" s="274" t="s">
        <v>30</v>
      </c>
      <c r="M399" s="274">
        <v>2.1697199999999999</v>
      </c>
      <c r="P399" s="274">
        <v>0</v>
      </c>
      <c r="Q399" s="274" t="s">
        <v>30</v>
      </c>
      <c r="U399" s="274">
        <v>1</v>
      </c>
      <c r="V399" s="274">
        <v>1</v>
      </c>
      <c r="X399" s="274">
        <v>2.4390243902439024</v>
      </c>
      <c r="AK399" s="274">
        <v>1</v>
      </c>
      <c r="AL399" s="274">
        <v>1.48</v>
      </c>
      <c r="AM399" s="277">
        <v>0.5</v>
      </c>
      <c r="AN399" s="274">
        <v>5</v>
      </c>
      <c r="AO399" s="274">
        <v>1</v>
      </c>
      <c r="AP399" s="278"/>
      <c r="AQ399" s="274">
        <v>0.25</v>
      </c>
      <c r="AR399" s="274">
        <v>0</v>
      </c>
      <c r="AS399" s="274">
        <v>0</v>
      </c>
      <c r="AV399" s="278">
        <v>15</v>
      </c>
      <c r="AW399" s="278">
        <v>15</v>
      </c>
      <c r="AY399" s="274" t="s">
        <v>1604</v>
      </c>
      <c r="BA399" s="274">
        <v>1</v>
      </c>
      <c r="BB399" s="274">
        <v>0.03</v>
      </c>
      <c r="BC399" s="274">
        <v>134</v>
      </c>
    </row>
    <row r="400" spans="1:55">
      <c r="A400" s="274" t="s">
        <v>1632</v>
      </c>
      <c r="B400" s="274" t="s">
        <v>736</v>
      </c>
      <c r="C400" s="274" t="s">
        <v>738</v>
      </c>
      <c r="E400" s="274">
        <v>0.9</v>
      </c>
      <c r="F400" s="274">
        <v>0.8866666666666666</v>
      </c>
      <c r="G400" s="274">
        <v>46</v>
      </c>
      <c r="H400" s="274">
        <v>315</v>
      </c>
      <c r="I400" s="274">
        <v>0.75</v>
      </c>
      <c r="J400" s="274" t="s">
        <v>30</v>
      </c>
      <c r="K400" s="274">
        <v>9.8000000000000007</v>
      </c>
      <c r="L400" s="274" t="s">
        <v>30</v>
      </c>
      <c r="M400" s="274">
        <v>2.2226399999999997</v>
      </c>
      <c r="P400" s="274">
        <v>0</v>
      </c>
      <c r="Q400" s="274" t="s">
        <v>30</v>
      </c>
      <c r="U400" s="274">
        <v>1</v>
      </c>
      <c r="V400" s="274">
        <v>1</v>
      </c>
      <c r="X400" s="274">
        <v>2.3809523809523809</v>
      </c>
      <c r="AK400" s="274">
        <v>1</v>
      </c>
      <c r="AL400" s="274">
        <v>1.52</v>
      </c>
      <c r="AM400" s="277">
        <v>0.5</v>
      </c>
      <c r="AN400" s="274">
        <v>5</v>
      </c>
      <c r="AO400" s="274">
        <v>1</v>
      </c>
      <c r="AP400" s="278"/>
      <c r="AQ400" s="274">
        <v>0.25</v>
      </c>
      <c r="AR400" s="274">
        <v>0</v>
      </c>
      <c r="AS400" s="274">
        <v>0</v>
      </c>
      <c r="AV400" s="278">
        <v>15</v>
      </c>
      <c r="AW400" s="278">
        <v>15</v>
      </c>
      <c r="AY400" s="274" t="s">
        <v>1604</v>
      </c>
      <c r="BA400" s="274">
        <v>1</v>
      </c>
      <c r="BB400" s="274">
        <v>0.03</v>
      </c>
      <c r="BC400" s="274">
        <v>134</v>
      </c>
    </row>
    <row r="401" spans="1:55">
      <c r="A401" s="274" t="s">
        <v>1631</v>
      </c>
      <c r="B401" s="274" t="s">
        <v>736</v>
      </c>
      <c r="C401" s="274" t="s">
        <v>738</v>
      </c>
      <c r="E401" s="274">
        <v>0.9</v>
      </c>
      <c r="F401" s="274">
        <v>0.90777777777777779</v>
      </c>
      <c r="G401" s="274">
        <v>46</v>
      </c>
      <c r="H401" s="274">
        <v>315</v>
      </c>
      <c r="I401" s="274">
        <v>0.75</v>
      </c>
      <c r="J401" s="274" t="s">
        <v>30</v>
      </c>
      <c r="K401" s="274">
        <v>9.8000000000000007</v>
      </c>
      <c r="L401" s="274" t="s">
        <v>30</v>
      </c>
      <c r="M401" s="274">
        <v>2.27556</v>
      </c>
      <c r="P401" s="274">
        <v>0</v>
      </c>
      <c r="Q401" s="274" t="s">
        <v>30</v>
      </c>
      <c r="U401" s="274">
        <v>1</v>
      </c>
      <c r="V401" s="274">
        <v>1</v>
      </c>
      <c r="X401" s="274">
        <v>2.3255813953488373</v>
      </c>
      <c r="AK401" s="274">
        <v>1</v>
      </c>
      <c r="AL401" s="274">
        <v>1.42</v>
      </c>
      <c r="AM401" s="277">
        <v>0.5</v>
      </c>
      <c r="AN401" s="274">
        <v>5</v>
      </c>
      <c r="AO401" s="274">
        <v>1</v>
      </c>
      <c r="AP401" s="278"/>
      <c r="AQ401" s="274">
        <v>0.25</v>
      </c>
      <c r="AR401" s="274">
        <v>0</v>
      </c>
      <c r="AS401" s="274">
        <v>0</v>
      </c>
      <c r="AV401" s="278">
        <v>15</v>
      </c>
      <c r="AW401" s="278">
        <v>15</v>
      </c>
      <c r="AY401" s="274" t="s">
        <v>1604</v>
      </c>
      <c r="BA401" s="274">
        <v>1</v>
      </c>
      <c r="BB401" s="274">
        <v>0.03</v>
      </c>
      <c r="BC401" s="274">
        <v>134</v>
      </c>
    </row>
    <row r="402" spans="1:55">
      <c r="A402" s="274" t="s">
        <v>1630</v>
      </c>
      <c r="B402" s="274" t="s">
        <v>736</v>
      </c>
      <c r="C402" s="274" t="s">
        <v>738</v>
      </c>
      <c r="E402" s="274">
        <v>0.9</v>
      </c>
      <c r="F402" s="274">
        <v>0.92888888888888888</v>
      </c>
      <c r="G402" s="274">
        <v>46</v>
      </c>
      <c r="H402" s="274">
        <v>315</v>
      </c>
      <c r="I402" s="274">
        <v>0.75</v>
      </c>
      <c r="J402" s="274" t="s">
        <v>30</v>
      </c>
      <c r="K402" s="274">
        <v>9.8000000000000007</v>
      </c>
      <c r="L402" s="274" t="s">
        <v>30</v>
      </c>
      <c r="M402" s="274">
        <v>2.3284799999999999</v>
      </c>
      <c r="P402" s="274">
        <v>0</v>
      </c>
      <c r="Q402" s="274" t="s">
        <v>30</v>
      </c>
      <c r="U402" s="274">
        <v>1</v>
      </c>
      <c r="V402" s="274">
        <v>1</v>
      </c>
      <c r="X402" s="274">
        <v>2.2727272727272729</v>
      </c>
      <c r="AK402" s="274">
        <v>1</v>
      </c>
      <c r="AL402" s="274">
        <v>1</v>
      </c>
      <c r="AM402" s="277">
        <v>0.5</v>
      </c>
      <c r="AN402" s="274">
        <v>5</v>
      </c>
      <c r="AO402" s="274">
        <v>1</v>
      </c>
      <c r="AP402" s="278"/>
      <c r="AQ402" s="274">
        <v>0.25</v>
      </c>
      <c r="AR402" s="274">
        <v>0</v>
      </c>
      <c r="AS402" s="274">
        <v>0</v>
      </c>
      <c r="AV402" s="278">
        <v>15</v>
      </c>
      <c r="AW402" s="278">
        <v>15</v>
      </c>
      <c r="AY402" s="274" t="s">
        <v>1604</v>
      </c>
      <c r="BA402" s="274">
        <v>1</v>
      </c>
      <c r="BB402" s="274">
        <v>0.03</v>
      </c>
      <c r="BC402" s="274">
        <v>134</v>
      </c>
    </row>
    <row r="403" spans="1:55">
      <c r="A403" s="274" t="s">
        <v>1629</v>
      </c>
      <c r="B403" s="274" t="s">
        <v>736</v>
      </c>
      <c r="C403" s="274" t="s">
        <v>738</v>
      </c>
      <c r="E403" s="274">
        <v>0.9</v>
      </c>
      <c r="F403" s="274">
        <v>0.95</v>
      </c>
      <c r="G403" s="274">
        <v>46</v>
      </c>
      <c r="H403" s="274">
        <v>315</v>
      </c>
      <c r="I403" s="274">
        <v>0.75</v>
      </c>
      <c r="J403" s="274" t="s">
        <v>30</v>
      </c>
      <c r="K403" s="274">
        <v>9.8000000000000007</v>
      </c>
      <c r="L403" s="274" t="s">
        <v>30</v>
      </c>
      <c r="M403" s="274">
        <v>2.3814000000000002</v>
      </c>
      <c r="P403" s="274">
        <v>0</v>
      </c>
      <c r="Q403" s="274" t="s">
        <v>30</v>
      </c>
      <c r="U403" s="274">
        <v>1</v>
      </c>
      <c r="V403" s="274">
        <v>1</v>
      </c>
      <c r="X403" s="274">
        <v>2.2222222222222223</v>
      </c>
      <c r="AK403" s="274">
        <v>1</v>
      </c>
      <c r="AL403" s="274">
        <v>0.5</v>
      </c>
      <c r="AM403" s="277">
        <v>0.5</v>
      </c>
      <c r="AN403" s="274">
        <v>5</v>
      </c>
      <c r="AO403" s="274">
        <v>1</v>
      </c>
      <c r="AP403" s="278"/>
      <c r="AQ403" s="274">
        <v>0.25</v>
      </c>
      <c r="AR403" s="274">
        <v>0</v>
      </c>
      <c r="AS403" s="274">
        <v>0</v>
      </c>
      <c r="AV403" s="278">
        <v>15</v>
      </c>
      <c r="AW403" s="278">
        <v>15</v>
      </c>
      <c r="AY403" s="274" t="s">
        <v>1604</v>
      </c>
      <c r="BA403" s="274">
        <v>1</v>
      </c>
      <c r="BB403" s="274">
        <v>0.03</v>
      </c>
      <c r="BC403" s="274">
        <v>134</v>
      </c>
    </row>
    <row r="404" spans="1:55">
      <c r="A404" s="274" t="s">
        <v>1628</v>
      </c>
      <c r="B404" s="274" t="s">
        <v>736</v>
      </c>
      <c r="C404" s="274" t="s">
        <v>738</v>
      </c>
      <c r="E404" s="274">
        <v>0.9</v>
      </c>
      <c r="F404" s="274">
        <v>0.97111111111111104</v>
      </c>
      <c r="G404" s="274">
        <v>46</v>
      </c>
      <c r="H404" s="274">
        <v>315</v>
      </c>
      <c r="I404" s="274">
        <v>0.75</v>
      </c>
      <c r="J404" s="274" t="s">
        <v>30</v>
      </c>
      <c r="K404" s="274">
        <v>9.8000000000000007</v>
      </c>
      <c r="L404" s="274" t="s">
        <v>30</v>
      </c>
      <c r="M404" s="274">
        <v>2.43432</v>
      </c>
      <c r="P404" s="274">
        <v>0</v>
      </c>
      <c r="Q404" s="274" t="s">
        <v>30</v>
      </c>
      <c r="U404" s="274">
        <v>1</v>
      </c>
      <c r="V404" s="274">
        <v>1</v>
      </c>
      <c r="X404" s="274">
        <v>2.1739130434782608</v>
      </c>
      <c r="AK404" s="274">
        <v>1</v>
      </c>
      <c r="AL404" s="274">
        <v>0.55000000000000004</v>
      </c>
      <c r="AM404" s="277">
        <v>0.5</v>
      </c>
      <c r="AN404" s="274">
        <v>5</v>
      </c>
      <c r="AO404" s="274">
        <v>1</v>
      </c>
      <c r="AP404" s="278"/>
      <c r="AQ404" s="274">
        <v>0.25</v>
      </c>
      <c r="AR404" s="274">
        <v>0</v>
      </c>
      <c r="AS404" s="274">
        <v>0</v>
      </c>
      <c r="AV404" s="278">
        <v>15</v>
      </c>
      <c r="AW404" s="278">
        <v>15</v>
      </c>
      <c r="AY404" s="274" t="s">
        <v>1604</v>
      </c>
      <c r="BA404" s="274">
        <v>1</v>
      </c>
      <c r="BB404" s="274">
        <v>0.03</v>
      </c>
      <c r="BC404" s="274">
        <v>134</v>
      </c>
    </row>
    <row r="405" spans="1:55">
      <c r="A405" s="274" t="s">
        <v>1627</v>
      </c>
      <c r="B405" s="274" t="s">
        <v>736</v>
      </c>
      <c r="C405" s="274" t="s">
        <v>738</v>
      </c>
      <c r="E405" s="274">
        <v>0.9</v>
      </c>
      <c r="F405" s="274">
        <v>0.99222222222222212</v>
      </c>
      <c r="G405" s="274">
        <v>46</v>
      </c>
      <c r="H405" s="274">
        <v>315</v>
      </c>
      <c r="I405" s="274">
        <v>0.75</v>
      </c>
      <c r="J405" s="274" t="s">
        <v>30</v>
      </c>
      <c r="K405" s="274">
        <v>9.8000000000000007</v>
      </c>
      <c r="L405" s="274" t="s">
        <v>30</v>
      </c>
      <c r="M405" s="274">
        <v>2.4872399999999999</v>
      </c>
      <c r="P405" s="274">
        <v>0</v>
      </c>
      <c r="Q405" s="274" t="s">
        <v>30</v>
      </c>
      <c r="U405" s="274">
        <v>1</v>
      </c>
      <c r="V405" s="274">
        <v>1</v>
      </c>
      <c r="X405" s="274">
        <v>2.1276595744680851</v>
      </c>
      <c r="AK405" s="274">
        <v>1</v>
      </c>
      <c r="AL405" s="274">
        <v>0.5</v>
      </c>
      <c r="AM405" s="277">
        <v>0.5</v>
      </c>
      <c r="AN405" s="274">
        <v>5</v>
      </c>
      <c r="AO405" s="274">
        <v>1</v>
      </c>
      <c r="AP405" s="278"/>
      <c r="AQ405" s="274">
        <v>0.25</v>
      </c>
      <c r="AR405" s="274">
        <v>0</v>
      </c>
      <c r="AS405" s="274">
        <v>0</v>
      </c>
      <c r="AV405" s="278">
        <v>15</v>
      </c>
      <c r="AW405" s="278">
        <v>15</v>
      </c>
      <c r="AY405" s="274" t="s">
        <v>1604</v>
      </c>
      <c r="BA405" s="274">
        <v>1</v>
      </c>
      <c r="BB405" s="274">
        <v>0.03</v>
      </c>
      <c r="BC405" s="274">
        <v>134</v>
      </c>
    </row>
    <row r="406" spans="1:55">
      <c r="A406" s="274" t="s">
        <v>1626</v>
      </c>
      <c r="B406" s="274" t="s">
        <v>736</v>
      </c>
      <c r="C406" s="274" t="s">
        <v>738</v>
      </c>
      <c r="E406" s="274">
        <v>0.95</v>
      </c>
      <c r="F406" s="274">
        <v>0.96473684210526311</v>
      </c>
      <c r="G406" s="274">
        <v>315</v>
      </c>
      <c r="H406" s="274">
        <v>60</v>
      </c>
      <c r="I406" s="274">
        <v>0</v>
      </c>
      <c r="J406" s="274">
        <v>0.93099999999999994</v>
      </c>
      <c r="K406" s="274">
        <v>9.5549999999999997</v>
      </c>
      <c r="L406" s="274" t="s">
        <v>30</v>
      </c>
      <c r="M406" s="274">
        <v>2.4872399999999999</v>
      </c>
      <c r="N406" s="274">
        <v>2020</v>
      </c>
      <c r="O406" s="274">
        <v>25</v>
      </c>
      <c r="P406" s="274">
        <v>1</v>
      </c>
      <c r="Q406" s="274">
        <v>2029</v>
      </c>
      <c r="U406" s="274">
        <v>1</v>
      </c>
      <c r="V406" s="274">
        <v>1</v>
      </c>
      <c r="X406" s="274">
        <v>2.1276595744680851</v>
      </c>
      <c r="AK406" s="274">
        <v>1</v>
      </c>
      <c r="AL406" s="274">
        <v>1</v>
      </c>
      <c r="AM406" s="277">
        <v>0.5</v>
      </c>
      <c r="AN406" s="274">
        <v>5</v>
      </c>
      <c r="AO406" s="274">
        <v>1</v>
      </c>
      <c r="AP406" s="278"/>
      <c r="AQ406" s="274">
        <v>0.25</v>
      </c>
      <c r="AR406" s="274">
        <v>0</v>
      </c>
      <c r="AS406" s="274">
        <v>0</v>
      </c>
      <c r="AV406" s="278">
        <v>18</v>
      </c>
      <c r="AW406" s="278">
        <v>18</v>
      </c>
      <c r="AX406" s="274">
        <v>0</v>
      </c>
      <c r="AY406" s="274" t="s">
        <v>1604</v>
      </c>
      <c r="BA406" s="274">
        <v>1</v>
      </c>
      <c r="BB406" s="274">
        <v>0.03</v>
      </c>
      <c r="BC406" s="274">
        <v>134</v>
      </c>
    </row>
    <row r="407" spans="1:55">
      <c r="A407" s="274" t="s">
        <v>1625</v>
      </c>
      <c r="B407" s="274" t="s">
        <v>736</v>
      </c>
      <c r="C407" s="274" t="s">
        <v>738</v>
      </c>
      <c r="E407" s="274">
        <v>0.99</v>
      </c>
      <c r="F407" s="274">
        <v>0.96484848484848484</v>
      </c>
      <c r="G407" s="274">
        <v>280</v>
      </c>
      <c r="H407" s="274">
        <v>60</v>
      </c>
      <c r="I407" s="274">
        <v>0</v>
      </c>
      <c r="J407" s="274">
        <v>0.88200000000000001</v>
      </c>
      <c r="K407" s="274">
        <v>9.1140000000000008</v>
      </c>
      <c r="L407" s="274" t="s">
        <v>30</v>
      </c>
      <c r="M407" s="274">
        <v>2.3990399999999994</v>
      </c>
      <c r="N407" s="274">
        <v>2030</v>
      </c>
      <c r="O407" s="274">
        <v>25</v>
      </c>
      <c r="P407" s="274">
        <v>1</v>
      </c>
      <c r="Q407" s="274">
        <v>2039</v>
      </c>
      <c r="U407" s="274">
        <v>1</v>
      </c>
      <c r="V407" s="274">
        <v>1</v>
      </c>
      <c r="X407" s="274">
        <v>2.0833333333333335</v>
      </c>
      <c r="AK407" s="274">
        <v>1</v>
      </c>
      <c r="AL407" s="274">
        <v>1</v>
      </c>
      <c r="AM407" s="277">
        <v>0.5</v>
      </c>
      <c r="AN407" s="274">
        <v>5</v>
      </c>
      <c r="AO407" s="274">
        <v>1</v>
      </c>
      <c r="AP407" s="278"/>
      <c r="AQ407" s="274">
        <v>0.25</v>
      </c>
      <c r="AR407" s="274">
        <v>0</v>
      </c>
      <c r="AS407" s="274">
        <v>0</v>
      </c>
      <c r="AV407" s="278">
        <v>24</v>
      </c>
      <c r="AW407" s="278">
        <v>24</v>
      </c>
      <c r="AX407" s="274">
        <v>0</v>
      </c>
      <c r="AY407" s="274" t="s">
        <v>1604</v>
      </c>
      <c r="BA407" s="274">
        <v>1</v>
      </c>
      <c r="BB407" s="274">
        <v>0.03</v>
      </c>
      <c r="BC407" s="274">
        <v>134</v>
      </c>
    </row>
    <row r="408" spans="1:55">
      <c r="A408" s="274" t="s">
        <v>1624</v>
      </c>
      <c r="B408" s="274" t="s">
        <v>736</v>
      </c>
      <c r="C408" s="274" t="s">
        <v>738</v>
      </c>
      <c r="D408" s="274" t="s">
        <v>30</v>
      </c>
      <c r="E408" s="274">
        <v>0.99</v>
      </c>
      <c r="F408" s="274">
        <v>0.98494949494949502</v>
      </c>
      <c r="G408" s="274">
        <v>265</v>
      </c>
      <c r="H408" s="274">
        <v>60</v>
      </c>
      <c r="I408" s="274">
        <v>0</v>
      </c>
      <c r="J408" s="274">
        <v>0.85749999999999993</v>
      </c>
      <c r="K408" s="274">
        <v>8.7220000000000013</v>
      </c>
      <c r="L408" s="274" t="s">
        <v>30</v>
      </c>
      <c r="M408" s="274">
        <v>2.4010000000000002</v>
      </c>
      <c r="N408" s="274">
        <v>2040</v>
      </c>
      <c r="O408" s="274">
        <v>25</v>
      </c>
      <c r="P408" s="274">
        <v>1</v>
      </c>
      <c r="Q408" s="274">
        <v>2049</v>
      </c>
      <c r="R408" s="274" t="s">
        <v>30</v>
      </c>
      <c r="S408" s="274" t="s">
        <v>30</v>
      </c>
      <c r="T408" s="274" t="s">
        <v>30</v>
      </c>
      <c r="U408" s="274">
        <v>1</v>
      </c>
      <c r="V408" s="274">
        <v>1</v>
      </c>
      <c r="W408" s="274" t="s">
        <v>30</v>
      </c>
      <c r="X408" s="274">
        <v>2.0408163265306123</v>
      </c>
      <c r="Z408" s="274" t="s">
        <v>30</v>
      </c>
      <c r="AA408" s="274" t="s">
        <v>30</v>
      </c>
      <c r="AB408" s="274" t="s">
        <v>30</v>
      </c>
      <c r="AC408" s="274" t="s">
        <v>30</v>
      </c>
      <c r="AD408" s="274" t="s">
        <v>30</v>
      </c>
      <c r="AE408" s="274" t="s">
        <v>30</v>
      </c>
      <c r="AF408" s="274" t="s">
        <v>30</v>
      </c>
      <c r="AG408" s="274" t="s">
        <v>30</v>
      </c>
      <c r="AH408" s="274" t="s">
        <v>30</v>
      </c>
      <c r="AI408" s="274" t="s">
        <v>30</v>
      </c>
      <c r="AJ408" s="274" t="s">
        <v>30</v>
      </c>
      <c r="AK408" s="274">
        <v>1</v>
      </c>
      <c r="AL408" s="274">
        <v>1</v>
      </c>
      <c r="AM408" s="277">
        <v>0.5</v>
      </c>
      <c r="AN408" s="274">
        <v>5</v>
      </c>
      <c r="AO408" s="274">
        <v>1</v>
      </c>
      <c r="AP408" s="278"/>
      <c r="AQ408" s="274">
        <v>0.25</v>
      </c>
      <c r="AR408" s="274">
        <v>0</v>
      </c>
      <c r="AS408" s="274">
        <v>0</v>
      </c>
      <c r="AV408" s="278">
        <v>30</v>
      </c>
      <c r="AW408" s="278">
        <v>30</v>
      </c>
      <c r="AX408" s="274">
        <v>0</v>
      </c>
      <c r="AY408" s="274" t="s">
        <v>1604</v>
      </c>
      <c r="BA408" s="274">
        <v>1</v>
      </c>
      <c r="BB408" s="274">
        <v>0.03</v>
      </c>
      <c r="BC408" s="274">
        <v>134</v>
      </c>
    </row>
    <row r="409" spans="1:55">
      <c r="A409" s="274" t="s">
        <v>1623</v>
      </c>
      <c r="B409" s="274" t="s">
        <v>736</v>
      </c>
      <c r="C409" s="274" t="s">
        <v>738</v>
      </c>
      <c r="E409" s="274">
        <v>1.04</v>
      </c>
      <c r="F409" s="274">
        <v>0.98076923076923073</v>
      </c>
      <c r="G409" s="274">
        <v>250</v>
      </c>
      <c r="H409" s="274">
        <v>60</v>
      </c>
      <c r="I409" s="274">
        <v>0</v>
      </c>
      <c r="J409" s="274">
        <v>0.83299999999999996</v>
      </c>
      <c r="K409" s="274">
        <v>8.33</v>
      </c>
      <c r="L409" s="274" t="s">
        <v>30</v>
      </c>
      <c r="M409" s="274">
        <v>2.4010000000000002</v>
      </c>
      <c r="N409" s="274">
        <v>2050</v>
      </c>
      <c r="O409" s="274">
        <v>25</v>
      </c>
      <c r="P409" s="274">
        <v>1</v>
      </c>
      <c r="Q409" s="274">
        <v>2050</v>
      </c>
      <c r="U409" s="274">
        <v>1</v>
      </c>
      <c r="V409" s="274">
        <v>1</v>
      </c>
      <c r="X409" s="274">
        <v>2</v>
      </c>
      <c r="AK409" s="274">
        <v>1</v>
      </c>
      <c r="AL409" s="274">
        <v>1</v>
      </c>
      <c r="AM409" s="277">
        <v>0.5</v>
      </c>
      <c r="AN409" s="274">
        <v>5</v>
      </c>
      <c r="AO409" s="274">
        <v>1</v>
      </c>
      <c r="AP409" s="278"/>
      <c r="AQ409" s="274">
        <v>0.25</v>
      </c>
      <c r="AR409" s="274">
        <v>0</v>
      </c>
      <c r="AS409" s="274">
        <v>0</v>
      </c>
      <c r="AV409" s="278">
        <v>30</v>
      </c>
      <c r="AW409" s="278">
        <v>30</v>
      </c>
      <c r="AX409" s="274">
        <v>0</v>
      </c>
      <c r="AY409" s="274" t="s">
        <v>1604</v>
      </c>
      <c r="BA409" s="274">
        <v>1</v>
      </c>
      <c r="BB409" s="274">
        <v>0.03</v>
      </c>
      <c r="BC409" s="274">
        <v>134</v>
      </c>
    </row>
    <row r="410" spans="1:55">
      <c r="A410" s="274" t="s">
        <v>1622</v>
      </c>
      <c r="B410" s="274" t="s">
        <v>829</v>
      </c>
      <c r="C410" s="274" t="s">
        <v>738</v>
      </c>
      <c r="F410" s="274">
        <v>0.41</v>
      </c>
      <c r="I410" s="274">
        <v>0</v>
      </c>
      <c r="J410" s="274" t="s">
        <v>30</v>
      </c>
      <c r="K410" s="274">
        <v>9.8000000000000007</v>
      </c>
      <c r="L410" s="274">
        <v>5.2919999999999998</v>
      </c>
      <c r="M410" s="274" t="s">
        <v>30</v>
      </c>
      <c r="P410" s="274">
        <v>0</v>
      </c>
      <c r="Q410" s="274" t="s">
        <v>30</v>
      </c>
      <c r="U410" s="274">
        <v>1</v>
      </c>
      <c r="V410" s="274">
        <v>1</v>
      </c>
      <c r="X410" s="274">
        <v>2.4390243902439024</v>
      </c>
      <c r="AK410" s="274">
        <v>1</v>
      </c>
      <c r="AL410" s="274">
        <v>1</v>
      </c>
      <c r="AM410" s="277">
        <v>0.5</v>
      </c>
      <c r="AN410" s="274">
        <v>5</v>
      </c>
      <c r="AO410" s="274">
        <v>1</v>
      </c>
      <c r="AP410" s="278"/>
      <c r="AQ410" s="274">
        <v>0.25</v>
      </c>
      <c r="AR410" s="274">
        <v>0</v>
      </c>
      <c r="AS410" s="274">
        <v>0</v>
      </c>
      <c r="AV410" s="278">
        <v>15</v>
      </c>
      <c r="AW410" s="278">
        <v>15</v>
      </c>
      <c r="AY410" s="274" t="s">
        <v>1604</v>
      </c>
      <c r="BA410" s="274">
        <v>1</v>
      </c>
      <c r="BB410" s="274">
        <v>0.03</v>
      </c>
      <c r="BC410" s="274">
        <v>134</v>
      </c>
    </row>
    <row r="411" spans="1:55">
      <c r="A411" s="274" t="s">
        <v>1621</v>
      </c>
      <c r="B411" s="274" t="s">
        <v>829</v>
      </c>
      <c r="C411" s="274" t="s">
        <v>738</v>
      </c>
      <c r="F411" s="274">
        <v>0.44</v>
      </c>
      <c r="I411" s="274">
        <v>0</v>
      </c>
      <c r="J411" s="274" t="s">
        <v>30</v>
      </c>
      <c r="K411" s="274">
        <v>9.8000000000000007</v>
      </c>
      <c r="L411" s="274">
        <v>5.2919999999999998</v>
      </c>
      <c r="M411" s="274" t="s">
        <v>30</v>
      </c>
      <c r="P411" s="274">
        <v>0</v>
      </c>
      <c r="Q411" s="274" t="s">
        <v>30</v>
      </c>
      <c r="U411" s="274">
        <v>1</v>
      </c>
      <c r="V411" s="274">
        <v>1</v>
      </c>
      <c r="X411" s="274">
        <v>2.2727272727272729</v>
      </c>
      <c r="AK411" s="274">
        <v>1</v>
      </c>
      <c r="AL411" s="274">
        <v>2.7</v>
      </c>
      <c r="AM411" s="277">
        <v>0.5</v>
      </c>
      <c r="AN411" s="274">
        <v>5</v>
      </c>
      <c r="AO411" s="274">
        <v>1</v>
      </c>
      <c r="AP411" s="278"/>
      <c r="AQ411" s="274">
        <v>0.25</v>
      </c>
      <c r="AR411" s="274">
        <v>0</v>
      </c>
      <c r="AS411" s="274">
        <v>0</v>
      </c>
      <c r="AV411" s="278">
        <v>15</v>
      </c>
      <c r="AW411" s="278">
        <v>15</v>
      </c>
      <c r="AY411" s="274" t="s">
        <v>1604</v>
      </c>
      <c r="BA411" s="274">
        <v>1</v>
      </c>
      <c r="BB411" s="274">
        <v>0.03</v>
      </c>
      <c r="BC411" s="274">
        <v>134</v>
      </c>
    </row>
    <row r="412" spans="1:55">
      <c r="A412" s="274" t="s">
        <v>1620</v>
      </c>
      <c r="B412" s="274" t="s">
        <v>829</v>
      </c>
      <c r="C412" s="274" t="s">
        <v>738</v>
      </c>
      <c r="F412" s="274">
        <v>0.46</v>
      </c>
      <c r="I412" s="274">
        <v>0</v>
      </c>
      <c r="J412" s="274" t="s">
        <v>30</v>
      </c>
      <c r="K412" s="274">
        <v>9.8000000000000007</v>
      </c>
      <c r="L412" s="274">
        <v>5.2919999999999998</v>
      </c>
      <c r="M412" s="274" t="s">
        <v>30</v>
      </c>
      <c r="P412" s="274">
        <v>0</v>
      </c>
      <c r="Q412" s="274" t="s">
        <v>30</v>
      </c>
      <c r="U412" s="274">
        <v>1</v>
      </c>
      <c r="V412" s="274">
        <v>1</v>
      </c>
      <c r="X412" s="274">
        <v>2.1739130434782608</v>
      </c>
      <c r="AK412" s="274">
        <v>1</v>
      </c>
      <c r="AL412" s="274">
        <v>0.64</v>
      </c>
      <c r="AM412" s="277">
        <v>0.5</v>
      </c>
      <c r="AN412" s="274">
        <v>5</v>
      </c>
      <c r="AO412" s="274">
        <v>1</v>
      </c>
      <c r="AP412" s="278"/>
      <c r="AQ412" s="274">
        <v>0.25</v>
      </c>
      <c r="AR412" s="274">
        <v>0</v>
      </c>
      <c r="AS412" s="274">
        <v>0</v>
      </c>
      <c r="AV412" s="278">
        <v>15</v>
      </c>
      <c r="AW412" s="278">
        <v>15</v>
      </c>
      <c r="AY412" s="274" t="s">
        <v>1604</v>
      </c>
      <c r="BA412" s="274">
        <v>1</v>
      </c>
      <c r="BB412" s="274">
        <v>0.03</v>
      </c>
      <c r="BC412" s="274">
        <v>134</v>
      </c>
    </row>
    <row r="413" spans="1:55">
      <c r="A413" s="274" t="s">
        <v>1619</v>
      </c>
      <c r="B413" s="274" t="s">
        <v>829</v>
      </c>
      <c r="C413" s="274" t="s">
        <v>738</v>
      </c>
      <c r="F413" s="274">
        <v>0.47</v>
      </c>
      <c r="G413" s="274">
        <v>315</v>
      </c>
      <c r="H413" s="274">
        <v>60</v>
      </c>
      <c r="I413" s="274">
        <v>0</v>
      </c>
      <c r="J413" s="274">
        <v>0.79135</v>
      </c>
      <c r="K413" s="274">
        <v>9.5549999999999997</v>
      </c>
      <c r="L413" s="274">
        <v>5.2919999999999998</v>
      </c>
      <c r="M413" s="274" t="s">
        <v>30</v>
      </c>
      <c r="N413" s="274">
        <v>2020</v>
      </c>
      <c r="O413" s="274">
        <v>25</v>
      </c>
      <c r="P413" s="274">
        <v>1</v>
      </c>
      <c r="Q413" s="274">
        <v>2029</v>
      </c>
      <c r="U413" s="274">
        <v>1</v>
      </c>
      <c r="V413" s="274">
        <v>1</v>
      </c>
      <c r="X413" s="274">
        <v>2.1276595744680851</v>
      </c>
      <c r="AK413" s="274">
        <v>1</v>
      </c>
      <c r="AL413" s="274">
        <v>1</v>
      </c>
      <c r="AM413" s="277">
        <v>0.5</v>
      </c>
      <c r="AN413" s="274">
        <v>5</v>
      </c>
      <c r="AO413" s="274">
        <v>1</v>
      </c>
      <c r="AP413" s="278"/>
      <c r="AQ413" s="274">
        <v>0.25</v>
      </c>
      <c r="AR413" s="274">
        <v>0</v>
      </c>
      <c r="AS413" s="274">
        <v>0</v>
      </c>
      <c r="AV413" s="278">
        <v>18</v>
      </c>
      <c r="AW413" s="278">
        <v>18</v>
      </c>
      <c r="AY413" s="274" t="s">
        <v>1604</v>
      </c>
      <c r="BA413" s="274">
        <v>1</v>
      </c>
      <c r="BB413" s="274">
        <v>0.03</v>
      </c>
      <c r="BC413" s="274">
        <v>134</v>
      </c>
    </row>
    <row r="414" spans="1:55">
      <c r="A414" s="274" t="s">
        <v>1618</v>
      </c>
      <c r="B414" s="274" t="s">
        <v>829</v>
      </c>
      <c r="C414" s="274" t="s">
        <v>738</v>
      </c>
      <c r="F414" s="274">
        <v>0.48</v>
      </c>
      <c r="G414" s="274">
        <v>280</v>
      </c>
      <c r="H414" s="274">
        <v>60</v>
      </c>
      <c r="I414" s="274">
        <v>0</v>
      </c>
      <c r="J414" s="274">
        <v>0.74970000000000003</v>
      </c>
      <c r="K414" s="274">
        <v>9.1140000000000008</v>
      </c>
      <c r="L414" s="274">
        <v>4.9979999999999993</v>
      </c>
      <c r="M414" s="274" t="s">
        <v>30</v>
      </c>
      <c r="N414" s="274">
        <v>2030</v>
      </c>
      <c r="O414" s="274">
        <v>25</v>
      </c>
      <c r="P414" s="274">
        <v>1</v>
      </c>
      <c r="Q414" s="274">
        <v>2039</v>
      </c>
      <c r="U414" s="274">
        <v>1</v>
      </c>
      <c r="V414" s="274">
        <v>1</v>
      </c>
      <c r="X414" s="274">
        <v>2.0833333333333335</v>
      </c>
      <c r="AK414" s="274">
        <v>1</v>
      </c>
      <c r="AL414" s="274">
        <v>1</v>
      </c>
      <c r="AM414" s="277">
        <v>0.5</v>
      </c>
      <c r="AN414" s="274">
        <v>5</v>
      </c>
      <c r="AO414" s="274">
        <v>1</v>
      </c>
      <c r="AP414" s="278"/>
      <c r="AQ414" s="274">
        <v>0.25</v>
      </c>
      <c r="AR414" s="274">
        <v>0</v>
      </c>
      <c r="AS414" s="274">
        <v>0</v>
      </c>
      <c r="AV414" s="278">
        <v>24</v>
      </c>
      <c r="AW414" s="278">
        <v>24</v>
      </c>
      <c r="AY414" s="274" t="s">
        <v>1604</v>
      </c>
      <c r="BA414" s="274">
        <v>1</v>
      </c>
      <c r="BB414" s="274">
        <v>0.03</v>
      </c>
      <c r="BC414" s="274">
        <v>134</v>
      </c>
    </row>
    <row r="415" spans="1:55">
      <c r="A415" s="274" t="s">
        <v>1617</v>
      </c>
      <c r="B415" s="274" t="s">
        <v>829</v>
      </c>
      <c r="C415" s="274" t="s">
        <v>738</v>
      </c>
      <c r="D415" s="274" t="s">
        <v>30</v>
      </c>
      <c r="E415" s="274" t="s">
        <v>30</v>
      </c>
      <c r="F415" s="274">
        <v>0.49</v>
      </c>
      <c r="G415" s="274">
        <v>265</v>
      </c>
      <c r="H415" s="274">
        <v>60</v>
      </c>
      <c r="I415" s="274">
        <v>0</v>
      </c>
      <c r="J415" s="274">
        <v>0.72887500000000005</v>
      </c>
      <c r="K415" s="274">
        <v>8.7220000000000013</v>
      </c>
      <c r="L415" s="274">
        <v>4.9000000000000004</v>
      </c>
      <c r="M415" s="274" t="s">
        <v>30</v>
      </c>
      <c r="N415" s="274">
        <v>2040</v>
      </c>
      <c r="O415" s="274">
        <v>25</v>
      </c>
      <c r="P415" s="274">
        <v>1</v>
      </c>
      <c r="Q415" s="274">
        <v>2049</v>
      </c>
      <c r="R415" s="274" t="s">
        <v>30</v>
      </c>
      <c r="S415" s="274" t="s">
        <v>30</v>
      </c>
      <c r="T415" s="274" t="s">
        <v>30</v>
      </c>
      <c r="U415" s="274">
        <v>1</v>
      </c>
      <c r="V415" s="274">
        <v>1</v>
      </c>
      <c r="W415" s="274" t="s">
        <v>30</v>
      </c>
      <c r="X415" s="274">
        <v>2.0408163265306123</v>
      </c>
      <c r="Z415" s="274" t="s">
        <v>30</v>
      </c>
      <c r="AA415" s="274" t="s">
        <v>30</v>
      </c>
      <c r="AB415" s="274" t="s">
        <v>30</v>
      </c>
      <c r="AC415" s="274" t="s">
        <v>30</v>
      </c>
      <c r="AD415" s="274" t="s">
        <v>30</v>
      </c>
      <c r="AE415" s="274" t="s">
        <v>30</v>
      </c>
      <c r="AF415" s="274" t="s">
        <v>30</v>
      </c>
      <c r="AG415" s="274" t="s">
        <v>30</v>
      </c>
      <c r="AH415" s="274" t="s">
        <v>30</v>
      </c>
      <c r="AI415" s="274" t="s">
        <v>30</v>
      </c>
      <c r="AJ415" s="274" t="s">
        <v>30</v>
      </c>
      <c r="AK415" s="274">
        <v>1</v>
      </c>
      <c r="AL415" s="274">
        <v>1</v>
      </c>
      <c r="AM415" s="277">
        <v>0.5</v>
      </c>
      <c r="AN415" s="274">
        <v>5</v>
      </c>
      <c r="AO415" s="274">
        <v>1</v>
      </c>
      <c r="AP415" s="278"/>
      <c r="AQ415" s="274">
        <v>0.25</v>
      </c>
      <c r="AR415" s="274">
        <v>0</v>
      </c>
      <c r="AS415" s="274">
        <v>0</v>
      </c>
      <c r="AV415" s="278">
        <v>30</v>
      </c>
      <c r="AW415" s="278">
        <v>30</v>
      </c>
      <c r="AX415" s="274" t="s">
        <v>30</v>
      </c>
      <c r="AY415" s="274" t="s">
        <v>1604</v>
      </c>
      <c r="BA415" s="274">
        <v>1</v>
      </c>
      <c r="BB415" s="274">
        <v>0.03</v>
      </c>
      <c r="BC415" s="274">
        <v>134</v>
      </c>
    </row>
    <row r="416" spans="1:55">
      <c r="A416" s="274" t="s">
        <v>1616</v>
      </c>
      <c r="B416" s="274" t="s">
        <v>829</v>
      </c>
      <c r="C416" s="274" t="s">
        <v>738</v>
      </c>
      <c r="F416" s="274">
        <v>0.5</v>
      </c>
      <c r="G416" s="274">
        <v>250</v>
      </c>
      <c r="H416" s="274">
        <v>60</v>
      </c>
      <c r="I416" s="274">
        <v>0</v>
      </c>
      <c r="J416" s="274">
        <v>0.70804999999999996</v>
      </c>
      <c r="K416" s="274">
        <v>8.33</v>
      </c>
      <c r="L416" s="274">
        <v>4.8020000000000005</v>
      </c>
      <c r="M416" s="274" t="s">
        <v>30</v>
      </c>
      <c r="N416" s="274">
        <v>2050</v>
      </c>
      <c r="O416" s="274">
        <v>25</v>
      </c>
      <c r="P416" s="274">
        <v>1</v>
      </c>
      <c r="Q416" s="274">
        <v>2050</v>
      </c>
      <c r="U416" s="274">
        <v>1</v>
      </c>
      <c r="V416" s="274">
        <v>1</v>
      </c>
      <c r="X416" s="274">
        <v>2</v>
      </c>
      <c r="AK416" s="274">
        <v>1</v>
      </c>
      <c r="AL416" s="274">
        <v>1</v>
      </c>
      <c r="AM416" s="277">
        <v>0.5</v>
      </c>
      <c r="AN416" s="274">
        <v>5</v>
      </c>
      <c r="AO416" s="274">
        <v>1</v>
      </c>
      <c r="AP416" s="278"/>
      <c r="AQ416" s="274">
        <v>0.25</v>
      </c>
      <c r="AR416" s="274">
        <v>0</v>
      </c>
      <c r="AS416" s="274">
        <v>0</v>
      </c>
      <c r="AV416" s="278">
        <v>30</v>
      </c>
      <c r="AW416" s="278">
        <v>30</v>
      </c>
      <c r="AY416" s="274" t="s">
        <v>1604</v>
      </c>
      <c r="BA416" s="274">
        <v>1</v>
      </c>
      <c r="BB416" s="274">
        <v>0.03</v>
      </c>
      <c r="BC416" s="274">
        <v>134</v>
      </c>
    </row>
    <row r="417" spans="1:55">
      <c r="A417" s="274" t="s">
        <v>1615</v>
      </c>
      <c r="B417" s="274" t="s">
        <v>742</v>
      </c>
      <c r="C417" s="274" t="s">
        <v>738</v>
      </c>
      <c r="D417" s="274">
        <v>0.1</v>
      </c>
      <c r="E417" s="274">
        <v>0.7</v>
      </c>
      <c r="F417" s="274">
        <v>0.43</v>
      </c>
      <c r="H417" s="274">
        <v>105</v>
      </c>
      <c r="I417" s="274">
        <v>0</v>
      </c>
      <c r="J417" s="274" t="s">
        <v>30</v>
      </c>
      <c r="K417" s="274">
        <v>12.050668</v>
      </c>
      <c r="L417" s="274" t="s">
        <v>30</v>
      </c>
      <c r="M417" s="274">
        <v>1.58541</v>
      </c>
      <c r="O417" s="274">
        <v>20</v>
      </c>
      <c r="Q417" s="274" t="s">
        <v>30</v>
      </c>
      <c r="U417" s="274">
        <v>1</v>
      </c>
      <c r="V417" s="274">
        <v>1</v>
      </c>
      <c r="X417" s="274">
        <v>2.3255813953488373</v>
      </c>
      <c r="AK417" s="274">
        <v>1</v>
      </c>
      <c r="AL417" s="274">
        <v>4</v>
      </c>
      <c r="AM417" s="277">
        <v>0.5</v>
      </c>
      <c r="AN417" s="274">
        <v>5</v>
      </c>
      <c r="AO417" s="274">
        <v>1</v>
      </c>
      <c r="AP417" s="278"/>
      <c r="AQ417" s="274">
        <v>0.25</v>
      </c>
      <c r="AR417" s="274">
        <v>0</v>
      </c>
      <c r="AS417" s="274">
        <v>0</v>
      </c>
      <c r="AV417" s="278">
        <v>15</v>
      </c>
      <c r="AW417" s="278">
        <v>15</v>
      </c>
      <c r="AY417" s="274" t="s">
        <v>1604</v>
      </c>
      <c r="BA417" s="274">
        <v>1</v>
      </c>
      <c r="BB417" s="274">
        <v>0.03</v>
      </c>
      <c r="BC417" s="274">
        <v>134</v>
      </c>
    </row>
    <row r="418" spans="1:55">
      <c r="A418" s="283" t="s">
        <v>1614</v>
      </c>
      <c r="B418" s="274" t="s">
        <v>742</v>
      </c>
      <c r="C418" s="274" t="s">
        <v>738</v>
      </c>
      <c r="D418" s="274">
        <v>-0.01</v>
      </c>
      <c r="E418" s="274">
        <v>0.90000000000000024</v>
      </c>
      <c r="F418" s="274">
        <v>0.43559999999999999</v>
      </c>
      <c r="G418" s="274">
        <v>465</v>
      </c>
      <c r="H418" s="274">
        <v>135</v>
      </c>
      <c r="I418" s="274">
        <v>0</v>
      </c>
      <c r="J418" s="274">
        <v>0.81766099999999975</v>
      </c>
      <c r="K418" s="274">
        <v>12.050668</v>
      </c>
      <c r="L418" s="274" t="s">
        <v>30</v>
      </c>
      <c r="M418" s="274">
        <v>1.3126396536000002</v>
      </c>
      <c r="O418" s="274">
        <v>22.5</v>
      </c>
      <c r="P418" s="274">
        <v>0</v>
      </c>
      <c r="Q418" s="274" t="s">
        <v>30</v>
      </c>
      <c r="U418" s="274">
        <v>1</v>
      </c>
      <c r="V418" s="274">
        <v>1</v>
      </c>
      <c r="X418" s="274">
        <v>2.2956841138659323</v>
      </c>
      <c r="AK418" s="274">
        <v>1</v>
      </c>
      <c r="AL418" s="274">
        <v>0.9</v>
      </c>
      <c r="AM418" s="277">
        <v>0.5</v>
      </c>
      <c r="AN418" s="274">
        <v>5</v>
      </c>
      <c r="AO418" s="274">
        <v>1</v>
      </c>
      <c r="AP418" s="278"/>
      <c r="AQ418" s="274">
        <v>0.25</v>
      </c>
      <c r="AR418" s="274">
        <v>0</v>
      </c>
      <c r="AS418" s="274">
        <v>0</v>
      </c>
      <c r="AV418" s="278">
        <v>15</v>
      </c>
      <c r="AW418" s="278">
        <v>15</v>
      </c>
      <c r="AY418" s="274" t="s">
        <v>1604</v>
      </c>
      <c r="BA418" s="274">
        <v>1</v>
      </c>
      <c r="BB418" s="274">
        <v>0.03</v>
      </c>
      <c r="BC418" s="274">
        <v>134</v>
      </c>
    </row>
    <row r="419" spans="1:55">
      <c r="A419" s="283" t="s">
        <v>1613</v>
      </c>
      <c r="B419" s="274" t="s">
        <v>736</v>
      </c>
      <c r="C419" s="274" t="s">
        <v>738</v>
      </c>
      <c r="E419" s="274">
        <v>0.95</v>
      </c>
      <c r="F419" s="274">
        <v>0.96473684210526311</v>
      </c>
      <c r="G419" s="274">
        <v>315</v>
      </c>
      <c r="H419" s="274">
        <v>60</v>
      </c>
      <c r="I419" s="274">
        <v>0</v>
      </c>
      <c r="J419" s="274">
        <v>1.8161764705882353</v>
      </c>
      <c r="K419" s="274">
        <v>9.5549999999999997</v>
      </c>
      <c r="L419" s="274" t="s">
        <v>30</v>
      </c>
      <c r="M419" s="274">
        <v>2.4872399999999999</v>
      </c>
      <c r="N419" s="274">
        <v>2020</v>
      </c>
      <c r="O419" s="274">
        <v>25</v>
      </c>
      <c r="P419" s="274">
        <v>1</v>
      </c>
      <c r="Q419" s="274">
        <v>2029</v>
      </c>
      <c r="U419" s="274">
        <v>1</v>
      </c>
      <c r="V419" s="274">
        <v>1</v>
      </c>
      <c r="X419" s="274">
        <v>2.1276595744680851</v>
      </c>
      <c r="AK419" s="274">
        <v>1</v>
      </c>
      <c r="AL419" s="274">
        <v>1</v>
      </c>
      <c r="AM419" s="277">
        <v>0.5</v>
      </c>
      <c r="AN419" s="274">
        <v>5</v>
      </c>
      <c r="AO419" s="274">
        <v>1</v>
      </c>
      <c r="AP419" s="278"/>
      <c r="AQ419" s="274">
        <v>0.25</v>
      </c>
      <c r="AR419" s="274">
        <v>0</v>
      </c>
      <c r="AS419" s="274">
        <v>0</v>
      </c>
      <c r="AV419" s="278">
        <v>18</v>
      </c>
      <c r="AW419" s="278">
        <v>18</v>
      </c>
      <c r="AX419" s="274">
        <v>0</v>
      </c>
      <c r="AY419" s="274" t="s">
        <v>1604</v>
      </c>
      <c r="BA419" s="274">
        <v>1</v>
      </c>
      <c r="BB419" s="274">
        <v>0.03</v>
      </c>
      <c r="BC419" s="274">
        <v>134</v>
      </c>
    </row>
    <row r="420" spans="1:55">
      <c r="A420" s="283" t="s">
        <v>1612</v>
      </c>
      <c r="B420" s="274" t="s">
        <v>736</v>
      </c>
      <c r="C420" s="274" t="s">
        <v>738</v>
      </c>
      <c r="E420" s="274">
        <v>0.99</v>
      </c>
      <c r="F420" s="274">
        <v>0.96484848484848484</v>
      </c>
      <c r="G420" s="274">
        <v>280</v>
      </c>
      <c r="H420" s="274">
        <v>60</v>
      </c>
      <c r="I420" s="274">
        <v>0</v>
      </c>
      <c r="J420" s="274">
        <v>1.7205882352941178</v>
      </c>
      <c r="K420" s="274">
        <v>9.1140000000000008</v>
      </c>
      <c r="L420" s="274" t="s">
        <v>30</v>
      </c>
      <c r="M420" s="274">
        <v>2.3990399999999994</v>
      </c>
      <c r="N420" s="274">
        <v>2030</v>
      </c>
      <c r="O420" s="274">
        <v>25</v>
      </c>
      <c r="P420" s="274">
        <v>1</v>
      </c>
      <c r="Q420" s="274">
        <v>2039</v>
      </c>
      <c r="U420" s="274">
        <v>1</v>
      </c>
      <c r="V420" s="274">
        <v>1</v>
      </c>
      <c r="X420" s="274">
        <v>2.0833333333333335</v>
      </c>
      <c r="AK420" s="274">
        <v>1</v>
      </c>
      <c r="AL420" s="274">
        <v>1</v>
      </c>
      <c r="AM420" s="277">
        <v>0.5</v>
      </c>
      <c r="AN420" s="274">
        <v>5</v>
      </c>
      <c r="AO420" s="274">
        <v>1</v>
      </c>
      <c r="AP420" s="278"/>
      <c r="AQ420" s="274">
        <v>0.25</v>
      </c>
      <c r="AR420" s="274">
        <v>0</v>
      </c>
      <c r="AS420" s="274">
        <v>0</v>
      </c>
      <c r="AV420" s="278">
        <v>24</v>
      </c>
      <c r="AW420" s="278">
        <v>24</v>
      </c>
      <c r="AX420" s="274">
        <v>0</v>
      </c>
      <c r="AY420" s="274" t="s">
        <v>1604</v>
      </c>
      <c r="BA420" s="274">
        <v>1</v>
      </c>
      <c r="BB420" s="274">
        <v>0.03</v>
      </c>
      <c r="BC420" s="274">
        <v>134</v>
      </c>
    </row>
    <row r="421" spans="1:55">
      <c r="A421" s="274" t="s">
        <v>1611</v>
      </c>
      <c r="B421" s="274" t="s">
        <v>736</v>
      </c>
      <c r="C421" s="274" t="s">
        <v>738</v>
      </c>
      <c r="D421" s="274" t="s">
        <v>30</v>
      </c>
      <c r="E421" s="274">
        <v>0.99</v>
      </c>
      <c r="F421" s="274">
        <v>0.98494949494949502</v>
      </c>
      <c r="G421" s="274">
        <v>265</v>
      </c>
      <c r="H421" s="274">
        <v>60</v>
      </c>
      <c r="I421" s="274">
        <v>0</v>
      </c>
      <c r="J421" s="274">
        <v>1.6727941176470589</v>
      </c>
      <c r="K421" s="274">
        <v>8.7220000000000013</v>
      </c>
      <c r="L421" s="274" t="s">
        <v>30</v>
      </c>
      <c r="M421" s="274">
        <v>2.4010000000000002</v>
      </c>
      <c r="N421" s="274">
        <v>2040</v>
      </c>
      <c r="O421" s="274">
        <v>25</v>
      </c>
      <c r="P421" s="274">
        <v>1</v>
      </c>
      <c r="Q421" s="274">
        <v>2049</v>
      </c>
      <c r="R421" s="274" t="s">
        <v>30</v>
      </c>
      <c r="S421" s="274" t="s">
        <v>30</v>
      </c>
      <c r="T421" s="274" t="s">
        <v>30</v>
      </c>
      <c r="U421" s="274">
        <v>1</v>
      </c>
      <c r="V421" s="274">
        <v>1</v>
      </c>
      <c r="W421" s="274" t="s">
        <v>30</v>
      </c>
      <c r="X421" s="274">
        <v>2.0408163265306123</v>
      </c>
      <c r="Z421" s="274" t="s">
        <v>30</v>
      </c>
      <c r="AA421" s="274" t="s">
        <v>30</v>
      </c>
      <c r="AB421" s="274" t="s">
        <v>30</v>
      </c>
      <c r="AC421" s="274" t="s">
        <v>30</v>
      </c>
      <c r="AD421" s="274" t="s">
        <v>30</v>
      </c>
      <c r="AE421" s="274" t="s">
        <v>30</v>
      </c>
      <c r="AF421" s="274" t="s">
        <v>30</v>
      </c>
      <c r="AG421" s="274" t="s">
        <v>30</v>
      </c>
      <c r="AH421" s="274" t="s">
        <v>30</v>
      </c>
      <c r="AI421" s="274" t="s">
        <v>30</v>
      </c>
      <c r="AJ421" s="274" t="s">
        <v>30</v>
      </c>
      <c r="AK421" s="274">
        <v>1</v>
      </c>
      <c r="AL421" s="274">
        <v>1</v>
      </c>
      <c r="AM421" s="277">
        <v>0.5</v>
      </c>
      <c r="AN421" s="274">
        <v>5</v>
      </c>
      <c r="AO421" s="274">
        <v>1</v>
      </c>
      <c r="AP421" s="278"/>
      <c r="AQ421" s="274">
        <v>0.25</v>
      </c>
      <c r="AR421" s="274">
        <v>0</v>
      </c>
      <c r="AS421" s="274">
        <v>0</v>
      </c>
      <c r="AV421" s="278">
        <v>30</v>
      </c>
      <c r="AW421" s="278">
        <v>30</v>
      </c>
      <c r="AX421" s="274">
        <v>0</v>
      </c>
      <c r="AY421" s="274" t="s">
        <v>1604</v>
      </c>
      <c r="BA421" s="274">
        <v>1</v>
      </c>
      <c r="BB421" s="274">
        <v>0.03</v>
      </c>
      <c r="BC421" s="274">
        <v>134</v>
      </c>
    </row>
    <row r="422" spans="1:55">
      <c r="A422" s="274" t="s">
        <v>1610</v>
      </c>
      <c r="B422" s="274" t="s">
        <v>736</v>
      </c>
      <c r="C422" s="274" t="s">
        <v>738</v>
      </c>
      <c r="E422" s="274">
        <v>1.04</v>
      </c>
      <c r="F422" s="274">
        <v>0.98076923076923073</v>
      </c>
      <c r="G422" s="274">
        <v>250</v>
      </c>
      <c r="H422" s="274">
        <v>60</v>
      </c>
      <c r="I422" s="274">
        <v>0</v>
      </c>
      <c r="J422" s="274">
        <v>1.625</v>
      </c>
      <c r="K422" s="274">
        <v>8.33</v>
      </c>
      <c r="L422" s="274" t="s">
        <v>30</v>
      </c>
      <c r="M422" s="274">
        <v>2.4010000000000002</v>
      </c>
      <c r="N422" s="274">
        <v>2050</v>
      </c>
      <c r="O422" s="274">
        <v>25</v>
      </c>
      <c r="P422" s="274">
        <v>1</v>
      </c>
      <c r="Q422" s="274">
        <v>2050</v>
      </c>
      <c r="U422" s="274">
        <v>1</v>
      </c>
      <c r="V422" s="274">
        <v>1</v>
      </c>
      <c r="X422" s="274">
        <v>2</v>
      </c>
      <c r="AK422" s="274">
        <v>1</v>
      </c>
      <c r="AL422" s="274">
        <v>1</v>
      </c>
      <c r="AM422" s="277">
        <v>0.5</v>
      </c>
      <c r="AN422" s="274">
        <v>5</v>
      </c>
      <c r="AO422" s="274">
        <v>1</v>
      </c>
      <c r="AP422" s="278"/>
      <c r="AQ422" s="274">
        <v>0.25</v>
      </c>
      <c r="AR422" s="274">
        <v>0</v>
      </c>
      <c r="AS422" s="274">
        <v>0</v>
      </c>
      <c r="AV422" s="278">
        <v>30</v>
      </c>
      <c r="AW422" s="278">
        <v>30</v>
      </c>
      <c r="AX422" s="274">
        <v>0</v>
      </c>
      <c r="AY422" s="274" t="s">
        <v>1604</v>
      </c>
      <c r="BA422" s="274">
        <v>1</v>
      </c>
      <c r="BB422" s="274">
        <v>0.03</v>
      </c>
      <c r="BC422" s="274">
        <v>134</v>
      </c>
    </row>
    <row r="423" spans="1:55">
      <c r="A423" s="274" t="s">
        <v>1609</v>
      </c>
      <c r="B423" s="274" t="s">
        <v>829</v>
      </c>
      <c r="C423" s="274" t="s">
        <v>738</v>
      </c>
      <c r="F423" s="274">
        <v>0.47</v>
      </c>
      <c r="G423" s="274">
        <v>315</v>
      </c>
      <c r="H423" s="274">
        <v>60</v>
      </c>
      <c r="I423" s="274">
        <v>0</v>
      </c>
      <c r="J423" s="274">
        <v>1.5437500000000002</v>
      </c>
      <c r="K423" s="274">
        <v>9.5549999999999997</v>
      </c>
      <c r="L423" s="274">
        <v>5.2919999999999998</v>
      </c>
      <c r="M423" s="274" t="s">
        <v>30</v>
      </c>
      <c r="N423" s="274">
        <v>2020</v>
      </c>
      <c r="O423" s="274">
        <v>25</v>
      </c>
      <c r="P423" s="274">
        <v>1</v>
      </c>
      <c r="Q423" s="274">
        <v>2029</v>
      </c>
      <c r="U423" s="274">
        <v>1</v>
      </c>
      <c r="V423" s="274">
        <v>1</v>
      </c>
      <c r="X423" s="274">
        <v>2.1276595744680851</v>
      </c>
      <c r="AK423" s="274">
        <v>1</v>
      </c>
      <c r="AL423" s="274">
        <v>1</v>
      </c>
      <c r="AM423" s="277">
        <v>0.5</v>
      </c>
      <c r="AN423" s="274">
        <v>5</v>
      </c>
      <c r="AO423" s="274">
        <v>1</v>
      </c>
      <c r="AP423" s="278"/>
      <c r="AQ423" s="274">
        <v>0.25</v>
      </c>
      <c r="AR423" s="274">
        <v>0</v>
      </c>
      <c r="AS423" s="274">
        <v>0</v>
      </c>
      <c r="AV423" s="278">
        <v>18</v>
      </c>
      <c r="AW423" s="278">
        <v>18</v>
      </c>
      <c r="AY423" s="274" t="s">
        <v>1604</v>
      </c>
      <c r="BA423" s="274">
        <v>1</v>
      </c>
      <c r="BB423" s="274">
        <v>0.03</v>
      </c>
      <c r="BC423" s="274">
        <v>134</v>
      </c>
    </row>
    <row r="424" spans="1:55">
      <c r="A424" s="274" t="s">
        <v>1608</v>
      </c>
      <c r="B424" s="274" t="s">
        <v>829</v>
      </c>
      <c r="C424" s="274" t="s">
        <v>738</v>
      </c>
      <c r="F424" s="274">
        <v>0.48</v>
      </c>
      <c r="G424" s="274">
        <v>280</v>
      </c>
      <c r="H424" s="274">
        <v>60</v>
      </c>
      <c r="I424" s="274">
        <v>0</v>
      </c>
      <c r="J424" s="274">
        <v>1.4625000000000001</v>
      </c>
      <c r="K424" s="274">
        <v>9.1140000000000008</v>
      </c>
      <c r="L424" s="274">
        <v>4.9979999999999993</v>
      </c>
      <c r="M424" s="274" t="s">
        <v>30</v>
      </c>
      <c r="N424" s="274">
        <v>2030</v>
      </c>
      <c r="O424" s="274">
        <v>25</v>
      </c>
      <c r="P424" s="274">
        <v>1</v>
      </c>
      <c r="Q424" s="274">
        <v>2039</v>
      </c>
      <c r="U424" s="274">
        <v>1</v>
      </c>
      <c r="V424" s="274">
        <v>1</v>
      </c>
      <c r="X424" s="274">
        <v>2.0833333333333335</v>
      </c>
      <c r="AK424" s="274">
        <v>1</v>
      </c>
      <c r="AL424" s="274">
        <v>1</v>
      </c>
      <c r="AM424" s="277">
        <v>0.5</v>
      </c>
      <c r="AN424" s="274">
        <v>5</v>
      </c>
      <c r="AO424" s="274">
        <v>1</v>
      </c>
      <c r="AP424" s="278"/>
      <c r="AQ424" s="274">
        <v>0.25</v>
      </c>
      <c r="AR424" s="274">
        <v>0</v>
      </c>
      <c r="AS424" s="274">
        <v>0</v>
      </c>
      <c r="AV424" s="278">
        <v>24</v>
      </c>
      <c r="AW424" s="278">
        <v>24</v>
      </c>
      <c r="AY424" s="274" t="s">
        <v>1604</v>
      </c>
      <c r="BA424" s="274">
        <v>1</v>
      </c>
      <c r="BB424" s="274">
        <v>0.03</v>
      </c>
      <c r="BC424" s="274">
        <v>134</v>
      </c>
    </row>
    <row r="425" spans="1:55">
      <c r="A425" s="274" t="s">
        <v>1607</v>
      </c>
      <c r="B425" s="274" t="s">
        <v>829</v>
      </c>
      <c r="C425" s="274" t="s">
        <v>738</v>
      </c>
      <c r="D425" s="274" t="s">
        <v>30</v>
      </c>
      <c r="E425" s="274" t="s">
        <v>30</v>
      </c>
      <c r="F425" s="274">
        <v>0.49</v>
      </c>
      <c r="G425" s="274">
        <v>265</v>
      </c>
      <c r="H425" s="274">
        <v>60</v>
      </c>
      <c r="I425" s="274">
        <v>0</v>
      </c>
      <c r="J425" s="274">
        <v>1.4218750000000002</v>
      </c>
      <c r="K425" s="274">
        <v>8.7220000000000013</v>
      </c>
      <c r="L425" s="274">
        <v>4.9000000000000004</v>
      </c>
      <c r="M425" s="274" t="s">
        <v>30</v>
      </c>
      <c r="N425" s="274">
        <v>2040</v>
      </c>
      <c r="O425" s="274">
        <v>25</v>
      </c>
      <c r="P425" s="274">
        <v>1</v>
      </c>
      <c r="Q425" s="274">
        <v>2049</v>
      </c>
      <c r="R425" s="274" t="s">
        <v>30</v>
      </c>
      <c r="S425" s="274" t="s">
        <v>30</v>
      </c>
      <c r="T425" s="274" t="s">
        <v>30</v>
      </c>
      <c r="U425" s="274">
        <v>1</v>
      </c>
      <c r="V425" s="274">
        <v>1</v>
      </c>
      <c r="W425" s="274" t="s">
        <v>30</v>
      </c>
      <c r="X425" s="274">
        <v>2.0408163265306123</v>
      </c>
      <c r="Z425" s="274" t="s">
        <v>30</v>
      </c>
      <c r="AA425" s="274" t="s">
        <v>30</v>
      </c>
      <c r="AB425" s="274" t="s">
        <v>30</v>
      </c>
      <c r="AC425" s="274" t="s">
        <v>30</v>
      </c>
      <c r="AD425" s="274" t="s">
        <v>30</v>
      </c>
      <c r="AE425" s="274" t="s">
        <v>30</v>
      </c>
      <c r="AF425" s="274" t="s">
        <v>30</v>
      </c>
      <c r="AG425" s="274" t="s">
        <v>30</v>
      </c>
      <c r="AH425" s="274" t="s">
        <v>30</v>
      </c>
      <c r="AI425" s="274" t="s">
        <v>30</v>
      </c>
      <c r="AJ425" s="274" t="s">
        <v>30</v>
      </c>
      <c r="AK425" s="274">
        <v>1</v>
      </c>
      <c r="AL425" s="274">
        <v>1</v>
      </c>
      <c r="AM425" s="277">
        <v>0.5</v>
      </c>
      <c r="AN425" s="274">
        <v>5</v>
      </c>
      <c r="AO425" s="274">
        <v>1</v>
      </c>
      <c r="AP425" s="278"/>
      <c r="AQ425" s="274">
        <v>0.25</v>
      </c>
      <c r="AR425" s="274">
        <v>0</v>
      </c>
      <c r="AS425" s="274">
        <v>0</v>
      </c>
      <c r="AV425" s="278">
        <v>30</v>
      </c>
      <c r="AW425" s="278">
        <v>30</v>
      </c>
      <c r="AX425" s="274" t="s">
        <v>30</v>
      </c>
      <c r="AY425" s="274" t="s">
        <v>1604</v>
      </c>
      <c r="BA425" s="274">
        <v>1</v>
      </c>
      <c r="BB425" s="274">
        <v>0.03</v>
      </c>
      <c r="BC425" s="274">
        <v>134</v>
      </c>
    </row>
    <row r="426" spans="1:55">
      <c r="A426" s="274" t="s">
        <v>1606</v>
      </c>
      <c r="B426" s="274" t="s">
        <v>829</v>
      </c>
      <c r="C426" s="274" t="s">
        <v>738</v>
      </c>
      <c r="F426" s="274">
        <v>0.5</v>
      </c>
      <c r="G426" s="274">
        <v>250</v>
      </c>
      <c r="H426" s="274">
        <v>60</v>
      </c>
      <c r="I426" s="274">
        <v>0</v>
      </c>
      <c r="J426" s="274">
        <v>1.3812500000000001</v>
      </c>
      <c r="K426" s="274">
        <v>8.33</v>
      </c>
      <c r="L426" s="274">
        <v>4.8020000000000005</v>
      </c>
      <c r="M426" s="274" t="s">
        <v>30</v>
      </c>
      <c r="N426" s="274">
        <v>2050</v>
      </c>
      <c r="O426" s="274">
        <v>25</v>
      </c>
      <c r="P426" s="274">
        <v>1</v>
      </c>
      <c r="Q426" s="274">
        <v>2050</v>
      </c>
      <c r="U426" s="274">
        <v>1</v>
      </c>
      <c r="V426" s="274">
        <v>1</v>
      </c>
      <c r="X426" s="274">
        <v>2</v>
      </c>
      <c r="AK426" s="274">
        <v>1</v>
      </c>
      <c r="AL426" s="274">
        <v>1</v>
      </c>
      <c r="AM426" s="277">
        <v>0.5</v>
      </c>
      <c r="AN426" s="274">
        <v>5</v>
      </c>
      <c r="AO426" s="274">
        <v>1</v>
      </c>
      <c r="AP426" s="278"/>
      <c r="AQ426" s="274">
        <v>0.25</v>
      </c>
      <c r="AR426" s="274">
        <v>0</v>
      </c>
      <c r="AS426" s="274">
        <v>0</v>
      </c>
      <c r="AV426" s="278">
        <v>30</v>
      </c>
      <c r="AW426" s="278">
        <v>30</v>
      </c>
      <c r="AY426" s="274" t="s">
        <v>1604</v>
      </c>
      <c r="BA426" s="274">
        <v>1</v>
      </c>
      <c r="BB426" s="274">
        <v>0.03</v>
      </c>
      <c r="BC426" s="274">
        <v>134</v>
      </c>
    </row>
    <row r="427" spans="1:55">
      <c r="A427" s="274" t="s">
        <v>1605</v>
      </c>
      <c r="B427" s="274" t="s">
        <v>742</v>
      </c>
      <c r="C427" s="274" t="s">
        <v>750</v>
      </c>
      <c r="D427" s="274">
        <v>0.34</v>
      </c>
      <c r="E427" s="274">
        <v>0.9</v>
      </c>
      <c r="F427" s="274">
        <v>0.43559999999999999</v>
      </c>
      <c r="G427" s="274">
        <v>465</v>
      </c>
      <c r="H427" s="274">
        <v>135</v>
      </c>
      <c r="I427" s="274">
        <v>0</v>
      </c>
      <c r="J427" s="274">
        <v>0.81766099999999997</v>
      </c>
      <c r="K427" s="274">
        <v>12.050668</v>
      </c>
      <c r="L427" s="274" t="s">
        <v>30</v>
      </c>
      <c r="M427" s="274">
        <v>1.3126396535999998</v>
      </c>
      <c r="O427" s="274">
        <v>22.5</v>
      </c>
      <c r="P427" s="274">
        <v>0</v>
      </c>
      <c r="Q427" s="274" t="s">
        <v>30</v>
      </c>
      <c r="X427" s="274" t="s">
        <v>30</v>
      </c>
      <c r="AK427" s="274">
        <v>1</v>
      </c>
      <c r="AL427" s="274">
        <v>10</v>
      </c>
      <c r="AM427" s="277">
        <v>0.5</v>
      </c>
      <c r="AN427" s="274">
        <v>5</v>
      </c>
      <c r="AO427" s="274">
        <v>1</v>
      </c>
      <c r="AP427" s="278"/>
      <c r="AQ427" s="274">
        <v>0.25</v>
      </c>
      <c r="AR427" s="274">
        <v>0</v>
      </c>
      <c r="AS427" s="274">
        <v>0</v>
      </c>
      <c r="AV427" s="278">
        <v>15</v>
      </c>
      <c r="AW427" s="278">
        <v>15</v>
      </c>
      <c r="AY427" s="274" t="s">
        <v>1604</v>
      </c>
      <c r="BA427" s="274">
        <v>1</v>
      </c>
      <c r="BB427" s="274">
        <v>0.03</v>
      </c>
      <c r="BC427" s="274">
        <v>134</v>
      </c>
    </row>
    <row r="428" spans="1:55">
      <c r="A428" s="274" t="s">
        <v>1603</v>
      </c>
      <c r="B428" s="274" t="s">
        <v>1360</v>
      </c>
      <c r="C428" s="274" t="s">
        <v>1359</v>
      </c>
      <c r="F428" s="274">
        <v>0.82</v>
      </c>
      <c r="I428" s="274">
        <v>0</v>
      </c>
      <c r="J428" s="274">
        <v>0.10903492431300001</v>
      </c>
      <c r="K428" s="274">
        <v>13.248539295</v>
      </c>
      <c r="L428" s="274">
        <v>0</v>
      </c>
      <c r="M428" s="274" t="s">
        <v>30</v>
      </c>
      <c r="N428" s="274">
        <v>2020</v>
      </c>
      <c r="O428" s="274">
        <v>9</v>
      </c>
      <c r="P428" s="274">
        <v>1</v>
      </c>
      <c r="Q428" s="274">
        <v>2029</v>
      </c>
      <c r="S428" s="274">
        <v>0.5</v>
      </c>
      <c r="T428" s="274">
        <v>0.5</v>
      </c>
      <c r="X428" s="274" t="s">
        <v>30</v>
      </c>
      <c r="AJ428" s="274">
        <v>0.25</v>
      </c>
      <c r="AK428" s="274">
        <v>1</v>
      </c>
      <c r="AL428" s="274">
        <v>1</v>
      </c>
      <c r="AM428" s="277">
        <v>0</v>
      </c>
      <c r="AN428" s="274">
        <v>0</v>
      </c>
      <c r="AO428" s="274">
        <v>0</v>
      </c>
      <c r="AP428" s="278"/>
      <c r="AQ428" s="274">
        <v>0</v>
      </c>
      <c r="AR428" s="274">
        <v>0</v>
      </c>
      <c r="AS428" s="274">
        <v>0</v>
      </c>
      <c r="AV428" s="278">
        <v>45000</v>
      </c>
      <c r="AW428" s="278">
        <v>45000</v>
      </c>
      <c r="AY428" s="274" t="s">
        <v>1587</v>
      </c>
      <c r="BA428" s="274">
        <v>1</v>
      </c>
      <c r="BB428" s="274">
        <v>3.8E-3</v>
      </c>
      <c r="BC428" s="274">
        <v>33.6</v>
      </c>
    </row>
    <row r="429" spans="1:55">
      <c r="A429" s="274" t="s">
        <v>1602</v>
      </c>
      <c r="B429" s="274" t="s">
        <v>1360</v>
      </c>
      <c r="C429" s="274" t="s">
        <v>1359</v>
      </c>
      <c r="F429" s="274">
        <v>0.85</v>
      </c>
      <c r="I429" s="274">
        <v>0</v>
      </c>
      <c r="J429" s="274">
        <v>5.4888329246000005E-2</v>
      </c>
      <c r="K429" s="274">
        <v>13.248539295</v>
      </c>
      <c r="L429" s="274">
        <v>0</v>
      </c>
      <c r="M429" s="274" t="s">
        <v>30</v>
      </c>
      <c r="N429" s="274">
        <v>2030</v>
      </c>
      <c r="O429" s="274">
        <v>13</v>
      </c>
      <c r="P429" s="274">
        <v>1</v>
      </c>
      <c r="Q429" s="274">
        <v>2050</v>
      </c>
      <c r="S429" s="274">
        <v>0.5</v>
      </c>
      <c r="T429" s="274">
        <v>0.5</v>
      </c>
      <c r="X429" s="274" t="s">
        <v>30</v>
      </c>
      <c r="AJ429" s="274">
        <v>0.25</v>
      </c>
      <c r="AK429" s="274">
        <v>1</v>
      </c>
      <c r="AL429" s="274">
        <v>1</v>
      </c>
      <c r="AM429" s="277">
        <v>0</v>
      </c>
      <c r="AN429" s="274">
        <v>0</v>
      </c>
      <c r="AO429" s="274">
        <v>0</v>
      </c>
      <c r="AP429" s="278"/>
      <c r="AQ429" s="274">
        <v>0</v>
      </c>
      <c r="AR429" s="274">
        <v>0</v>
      </c>
      <c r="AS429" s="274">
        <v>0</v>
      </c>
      <c r="AV429" s="278">
        <v>45000</v>
      </c>
      <c r="AW429" s="278">
        <v>45000</v>
      </c>
      <c r="AY429" s="274" t="s">
        <v>1587</v>
      </c>
      <c r="BA429" s="274">
        <v>1</v>
      </c>
      <c r="BB429" s="274">
        <v>3.5000000000000001E-3</v>
      </c>
      <c r="BC429" s="274">
        <v>16.8</v>
      </c>
    </row>
    <row r="430" spans="1:55">
      <c r="A430" s="274" t="s">
        <v>1601</v>
      </c>
      <c r="B430" s="274" t="s">
        <v>1360</v>
      </c>
      <c r="C430" s="274" t="s">
        <v>1359</v>
      </c>
      <c r="E430" s="274">
        <v>0</v>
      </c>
      <c r="F430" s="274">
        <v>0.86</v>
      </c>
      <c r="J430" s="274">
        <v>0.4022573579079417</v>
      </c>
      <c r="K430" s="274">
        <v>0.37064363601273764</v>
      </c>
      <c r="L430" s="274">
        <v>0</v>
      </c>
      <c r="M430" s="274" t="s">
        <v>30</v>
      </c>
      <c r="N430" s="274">
        <v>2020</v>
      </c>
      <c r="O430" s="274">
        <v>20</v>
      </c>
      <c r="P430" s="274">
        <v>1</v>
      </c>
      <c r="Q430" s="274">
        <v>2029</v>
      </c>
      <c r="S430" s="274">
        <v>6</v>
      </c>
      <c r="T430" s="274">
        <v>6</v>
      </c>
      <c r="X430" s="274" t="s">
        <v>30</v>
      </c>
      <c r="AK430" s="274">
        <v>1</v>
      </c>
      <c r="AL430" s="274">
        <v>10</v>
      </c>
      <c r="AM430" s="277">
        <v>0</v>
      </c>
      <c r="AN430" s="274">
        <v>0</v>
      </c>
      <c r="AO430" s="274">
        <v>0</v>
      </c>
      <c r="AP430" s="278"/>
      <c r="AQ430" s="274">
        <v>0</v>
      </c>
      <c r="AR430" s="274">
        <v>0</v>
      </c>
      <c r="AS430" s="274">
        <v>0</v>
      </c>
      <c r="AV430" s="278">
        <v>45000</v>
      </c>
      <c r="AW430" s="278">
        <v>45000</v>
      </c>
      <c r="AY430" s="274" t="s">
        <v>1587</v>
      </c>
      <c r="BA430" s="274">
        <v>1</v>
      </c>
      <c r="BB430" s="274">
        <v>3.8E-3</v>
      </c>
      <c r="BC430" s="274">
        <v>33.6</v>
      </c>
    </row>
    <row r="431" spans="1:55">
      <c r="A431" s="274" t="s">
        <v>1600</v>
      </c>
      <c r="B431" s="274" t="s">
        <v>1360</v>
      </c>
      <c r="C431" s="274" t="s">
        <v>1359</v>
      </c>
      <c r="E431" s="274">
        <v>0</v>
      </c>
      <c r="F431" s="274">
        <v>0.9</v>
      </c>
      <c r="J431" s="274">
        <v>0.32180588632635337</v>
      </c>
      <c r="K431" s="274">
        <v>0.2965149088101901</v>
      </c>
      <c r="L431" s="274">
        <v>0</v>
      </c>
      <c r="M431" s="274" t="s">
        <v>30</v>
      </c>
      <c r="N431" s="274">
        <v>2030</v>
      </c>
      <c r="O431" s="274">
        <v>20</v>
      </c>
      <c r="P431" s="274">
        <v>1</v>
      </c>
      <c r="Q431" s="274">
        <v>2039</v>
      </c>
      <c r="S431" s="274">
        <v>6</v>
      </c>
      <c r="T431" s="274">
        <v>6</v>
      </c>
      <c r="X431" s="274" t="s">
        <v>30</v>
      </c>
      <c r="AK431" s="274">
        <v>1</v>
      </c>
      <c r="AL431" s="274">
        <v>10</v>
      </c>
      <c r="AM431" s="277">
        <v>0</v>
      </c>
      <c r="AN431" s="274">
        <v>0</v>
      </c>
      <c r="AO431" s="274">
        <v>0</v>
      </c>
      <c r="AP431" s="278"/>
      <c r="AQ431" s="274">
        <v>0</v>
      </c>
      <c r="AR431" s="274">
        <v>0</v>
      </c>
      <c r="AS431" s="274">
        <v>0</v>
      </c>
      <c r="AV431" s="278">
        <v>45000</v>
      </c>
      <c r="AW431" s="278">
        <v>45000</v>
      </c>
      <c r="AY431" s="274" t="s">
        <v>1587</v>
      </c>
      <c r="BA431" s="274">
        <v>1</v>
      </c>
      <c r="BB431" s="274">
        <v>3.5000000000000001E-3</v>
      </c>
      <c r="BC431" s="274">
        <v>16.8</v>
      </c>
    </row>
    <row r="432" spans="1:55">
      <c r="A432" s="274" t="s">
        <v>1599</v>
      </c>
      <c r="B432" s="274" t="s">
        <v>1360</v>
      </c>
      <c r="C432" s="274" t="s">
        <v>1359</v>
      </c>
      <c r="E432" s="274">
        <v>0</v>
      </c>
      <c r="F432" s="274">
        <v>0.95</v>
      </c>
      <c r="J432" s="274">
        <v>0.24135441474476502</v>
      </c>
      <c r="K432" s="274">
        <v>0.22238618160764259</v>
      </c>
      <c r="L432" s="274">
        <v>0</v>
      </c>
      <c r="M432" s="274" t="s">
        <v>30</v>
      </c>
      <c r="N432" s="274">
        <v>2040</v>
      </c>
      <c r="O432" s="274">
        <v>20</v>
      </c>
      <c r="P432" s="274">
        <v>1</v>
      </c>
      <c r="Q432" s="274">
        <v>2049</v>
      </c>
      <c r="S432" s="274">
        <v>6</v>
      </c>
      <c r="T432" s="274">
        <v>6</v>
      </c>
      <c r="X432" s="274" t="s">
        <v>30</v>
      </c>
      <c r="AK432" s="274">
        <v>1</v>
      </c>
      <c r="AL432" s="274">
        <v>10</v>
      </c>
      <c r="AM432" s="277">
        <v>0</v>
      </c>
      <c r="AN432" s="274">
        <v>0</v>
      </c>
      <c r="AO432" s="274">
        <v>0</v>
      </c>
      <c r="AP432" s="278"/>
      <c r="AQ432" s="274">
        <v>0</v>
      </c>
      <c r="AR432" s="274">
        <v>0</v>
      </c>
      <c r="AS432" s="274">
        <v>0</v>
      </c>
      <c r="AV432" s="278">
        <v>45000</v>
      </c>
      <c r="AW432" s="278">
        <v>45000</v>
      </c>
      <c r="AY432" s="274" t="s">
        <v>1587</v>
      </c>
      <c r="BA432" s="274">
        <v>1</v>
      </c>
      <c r="BB432" s="274">
        <v>3.0000000000000001E-3</v>
      </c>
      <c r="BC432" s="274">
        <v>16.8</v>
      </c>
    </row>
    <row r="433" spans="1:55">
      <c r="A433" s="274" t="s">
        <v>1598</v>
      </c>
      <c r="B433" s="274" t="s">
        <v>1360</v>
      </c>
      <c r="C433" s="274" t="s">
        <v>1359</v>
      </c>
      <c r="E433" s="274">
        <v>0</v>
      </c>
      <c r="F433" s="274">
        <v>0.95</v>
      </c>
      <c r="J433" s="274">
        <v>0.16090294316317669</v>
      </c>
      <c r="K433" s="274">
        <v>0.14825745440509505</v>
      </c>
      <c r="L433" s="274">
        <v>0</v>
      </c>
      <c r="M433" s="274" t="s">
        <v>30</v>
      </c>
      <c r="N433" s="274">
        <v>2050</v>
      </c>
      <c r="O433" s="274">
        <v>20</v>
      </c>
      <c r="P433" s="274">
        <v>1</v>
      </c>
      <c r="Q433" s="274">
        <v>2050</v>
      </c>
      <c r="S433" s="274">
        <v>6</v>
      </c>
      <c r="T433" s="274">
        <v>6</v>
      </c>
      <c r="X433" s="274" t="s">
        <v>30</v>
      </c>
      <c r="AK433" s="274">
        <v>1</v>
      </c>
      <c r="AL433" s="274">
        <v>10</v>
      </c>
      <c r="AM433" s="277">
        <v>0</v>
      </c>
      <c r="AN433" s="274">
        <v>0</v>
      </c>
      <c r="AO433" s="274">
        <v>0</v>
      </c>
      <c r="AP433" s="278"/>
      <c r="AQ433" s="274">
        <v>0</v>
      </c>
      <c r="AR433" s="274">
        <v>0</v>
      </c>
      <c r="AS433" s="274">
        <v>0</v>
      </c>
      <c r="AV433" s="278">
        <v>45000</v>
      </c>
      <c r="AW433" s="278">
        <v>45000</v>
      </c>
      <c r="AY433" s="274" t="s">
        <v>1587</v>
      </c>
      <c r="BA433" s="274">
        <v>1</v>
      </c>
      <c r="BB433" s="274">
        <v>2.5000000000000001E-3</v>
      </c>
      <c r="BC433" s="274">
        <v>16.8</v>
      </c>
    </row>
    <row r="434" spans="1:55">
      <c r="A434" s="274" t="s">
        <v>1597</v>
      </c>
      <c r="B434" s="274" t="s">
        <v>1360</v>
      </c>
      <c r="C434" s="274" t="s">
        <v>1359</v>
      </c>
      <c r="E434" s="274">
        <v>0</v>
      </c>
      <c r="F434" s="274">
        <v>0.86</v>
      </c>
      <c r="I434" s="274">
        <v>0</v>
      </c>
      <c r="J434" s="274">
        <v>0.41969941136736466</v>
      </c>
      <c r="K434" s="274">
        <v>2.6599131525619994</v>
      </c>
      <c r="L434" s="274">
        <v>0</v>
      </c>
      <c r="M434" s="274" t="s">
        <v>30</v>
      </c>
      <c r="N434" s="274">
        <v>2020</v>
      </c>
      <c r="O434" s="274">
        <v>20</v>
      </c>
      <c r="P434" s="274">
        <v>1</v>
      </c>
      <c r="Q434" s="274">
        <v>2029</v>
      </c>
      <c r="S434" s="274">
        <v>4</v>
      </c>
      <c r="T434" s="274">
        <v>4</v>
      </c>
      <c r="X434" s="274" t="s">
        <v>30</v>
      </c>
      <c r="AK434" s="274">
        <v>1</v>
      </c>
      <c r="AL434" s="274">
        <v>100</v>
      </c>
      <c r="AM434" s="277">
        <v>0</v>
      </c>
      <c r="AN434" s="274">
        <v>0</v>
      </c>
      <c r="AO434" s="274">
        <v>0</v>
      </c>
      <c r="AP434" s="278"/>
      <c r="AQ434" s="274">
        <v>0</v>
      </c>
      <c r="AR434" s="274">
        <v>0</v>
      </c>
      <c r="AS434" s="274">
        <v>0</v>
      </c>
      <c r="AV434" s="278">
        <v>45000</v>
      </c>
      <c r="AW434" s="278">
        <v>45000</v>
      </c>
      <c r="AY434" s="274" t="s">
        <v>1587</v>
      </c>
      <c r="BA434" s="274">
        <v>1</v>
      </c>
      <c r="BB434" s="274">
        <v>3.8E-3</v>
      </c>
      <c r="BC434" s="274">
        <v>33.6</v>
      </c>
    </row>
    <row r="435" spans="1:55">
      <c r="A435" s="274" t="s">
        <v>1596</v>
      </c>
      <c r="B435" s="274" t="s">
        <v>1360</v>
      </c>
      <c r="C435" s="274" t="s">
        <v>1359</v>
      </c>
      <c r="E435" s="274">
        <v>0</v>
      </c>
      <c r="F435" s="274">
        <v>0.9</v>
      </c>
      <c r="I435" s="274">
        <v>0</v>
      </c>
      <c r="J435" s="274">
        <v>0.33575952909389173</v>
      </c>
      <c r="K435" s="274">
        <v>2.1279305220495996</v>
      </c>
      <c r="L435" s="274">
        <v>0</v>
      </c>
      <c r="M435" s="274" t="s">
        <v>30</v>
      </c>
      <c r="N435" s="274">
        <v>2030</v>
      </c>
      <c r="O435" s="274">
        <v>20</v>
      </c>
      <c r="P435" s="274">
        <v>1</v>
      </c>
      <c r="Q435" s="274">
        <v>2039</v>
      </c>
      <c r="S435" s="274">
        <v>4</v>
      </c>
      <c r="T435" s="274">
        <v>4</v>
      </c>
      <c r="X435" s="274" t="s">
        <v>30</v>
      </c>
      <c r="AK435" s="274">
        <v>1</v>
      </c>
      <c r="AL435" s="274">
        <v>100</v>
      </c>
      <c r="AM435" s="277">
        <v>0</v>
      </c>
      <c r="AN435" s="274">
        <v>0</v>
      </c>
      <c r="AO435" s="274">
        <v>0</v>
      </c>
      <c r="AP435" s="278"/>
      <c r="AQ435" s="274">
        <v>0</v>
      </c>
      <c r="AR435" s="274">
        <v>0</v>
      </c>
      <c r="AS435" s="274">
        <v>0</v>
      </c>
      <c r="AV435" s="278">
        <v>45000</v>
      </c>
      <c r="AW435" s="278">
        <v>45000</v>
      </c>
      <c r="AY435" s="274" t="s">
        <v>1587</v>
      </c>
      <c r="BA435" s="274">
        <v>1</v>
      </c>
      <c r="BB435" s="274">
        <v>3.5000000000000001E-3</v>
      </c>
      <c r="BC435" s="274">
        <v>16.8</v>
      </c>
    </row>
    <row r="436" spans="1:55">
      <c r="A436" s="274" t="s">
        <v>1595</v>
      </c>
      <c r="B436" s="274" t="s">
        <v>1360</v>
      </c>
      <c r="C436" s="274" t="s">
        <v>1359</v>
      </c>
      <c r="E436" s="274">
        <v>0</v>
      </c>
      <c r="F436" s="274">
        <v>0.95</v>
      </c>
      <c r="J436" s="274">
        <v>0.2518196468204188</v>
      </c>
      <c r="K436" s="274">
        <v>1.5959478915371996</v>
      </c>
      <c r="L436" s="274">
        <v>0</v>
      </c>
      <c r="M436" s="274" t="s">
        <v>30</v>
      </c>
      <c r="N436" s="274">
        <v>2040</v>
      </c>
      <c r="O436" s="274">
        <v>20</v>
      </c>
      <c r="P436" s="274">
        <v>1</v>
      </c>
      <c r="Q436" s="274">
        <v>2049</v>
      </c>
      <c r="S436" s="274">
        <v>4</v>
      </c>
      <c r="T436" s="274">
        <v>4</v>
      </c>
      <c r="X436" s="274" t="s">
        <v>30</v>
      </c>
      <c r="AK436" s="274">
        <v>1</v>
      </c>
      <c r="AL436" s="274">
        <v>100</v>
      </c>
      <c r="AM436" s="277">
        <v>0</v>
      </c>
      <c r="AN436" s="274">
        <v>0</v>
      </c>
      <c r="AO436" s="274">
        <v>0</v>
      </c>
      <c r="AP436" s="278"/>
      <c r="AQ436" s="274">
        <v>0</v>
      </c>
      <c r="AR436" s="274">
        <v>0</v>
      </c>
      <c r="AS436" s="274">
        <v>0</v>
      </c>
      <c r="AV436" s="278">
        <v>45000</v>
      </c>
      <c r="AW436" s="278">
        <v>45000</v>
      </c>
      <c r="AY436" s="274" t="s">
        <v>1587</v>
      </c>
      <c r="BA436" s="274">
        <v>1</v>
      </c>
      <c r="BB436" s="274">
        <v>3.0000000000000001E-3</v>
      </c>
      <c r="BC436" s="274">
        <v>16.8</v>
      </c>
    </row>
    <row r="437" spans="1:55">
      <c r="A437" s="274" t="s">
        <v>1594</v>
      </c>
      <c r="B437" s="274" t="s">
        <v>1360</v>
      </c>
      <c r="C437" s="274" t="s">
        <v>1359</v>
      </c>
      <c r="E437" s="274">
        <v>0</v>
      </c>
      <c r="F437" s="274">
        <v>0.95</v>
      </c>
      <c r="J437" s="274">
        <v>0.16787976454694586</v>
      </c>
      <c r="K437" s="274">
        <v>1.0639652610247998</v>
      </c>
      <c r="L437" s="274">
        <v>0</v>
      </c>
      <c r="M437" s="274" t="s">
        <v>30</v>
      </c>
      <c r="N437" s="274">
        <v>2050</v>
      </c>
      <c r="O437" s="274">
        <v>20</v>
      </c>
      <c r="P437" s="274">
        <v>1</v>
      </c>
      <c r="Q437" s="274">
        <v>2050</v>
      </c>
      <c r="S437" s="274">
        <v>4</v>
      </c>
      <c r="T437" s="274">
        <v>4</v>
      </c>
      <c r="X437" s="274" t="s">
        <v>30</v>
      </c>
      <c r="AK437" s="274">
        <v>1</v>
      </c>
      <c r="AL437" s="274">
        <v>100</v>
      </c>
      <c r="AM437" s="277">
        <v>0</v>
      </c>
      <c r="AN437" s="274">
        <v>0</v>
      </c>
      <c r="AO437" s="274">
        <v>0</v>
      </c>
      <c r="AP437" s="278"/>
      <c r="AQ437" s="274">
        <v>0</v>
      </c>
      <c r="AR437" s="274">
        <v>0</v>
      </c>
      <c r="AS437" s="274">
        <v>0</v>
      </c>
      <c r="AV437" s="278">
        <v>45000</v>
      </c>
      <c r="AW437" s="278">
        <v>45000</v>
      </c>
      <c r="AY437" s="274" t="s">
        <v>1587</v>
      </c>
      <c r="BA437" s="274">
        <v>1</v>
      </c>
      <c r="BB437" s="274">
        <v>2.5000000000000001E-3</v>
      </c>
      <c r="BC437" s="274">
        <v>16.8</v>
      </c>
    </row>
    <row r="438" spans="1:55">
      <c r="A438" s="274" t="s">
        <v>1593</v>
      </c>
      <c r="B438" s="274" t="s">
        <v>1360</v>
      </c>
      <c r="C438" s="274" t="s">
        <v>1359</v>
      </c>
      <c r="F438" s="274">
        <v>0.8</v>
      </c>
      <c r="I438" s="274">
        <v>0</v>
      </c>
      <c r="J438" s="274">
        <v>0.59021956114999985</v>
      </c>
      <c r="K438" s="274">
        <v>52.349908901999996</v>
      </c>
      <c r="L438" s="274">
        <v>0</v>
      </c>
      <c r="M438" s="274" t="s">
        <v>30</v>
      </c>
      <c r="N438" s="274">
        <v>2020</v>
      </c>
      <c r="O438" s="274">
        <v>17</v>
      </c>
      <c r="P438" s="274">
        <v>1</v>
      </c>
      <c r="Q438" s="274">
        <v>2029</v>
      </c>
      <c r="S438" s="274">
        <v>9</v>
      </c>
      <c r="T438" s="274">
        <v>12</v>
      </c>
      <c r="X438" s="274" t="s">
        <v>30</v>
      </c>
      <c r="AJ438" s="274">
        <v>0.05</v>
      </c>
      <c r="AK438" s="274">
        <v>1</v>
      </c>
      <c r="AL438" s="274">
        <v>1</v>
      </c>
      <c r="AM438" s="277">
        <v>0</v>
      </c>
      <c r="AN438" s="274">
        <v>0</v>
      </c>
      <c r="AO438" s="274">
        <v>0</v>
      </c>
      <c r="AP438" s="278"/>
      <c r="AQ438" s="274">
        <v>0</v>
      </c>
      <c r="AR438" s="274">
        <v>0</v>
      </c>
      <c r="AS438" s="274">
        <v>0</v>
      </c>
      <c r="AV438" s="278">
        <v>45000</v>
      </c>
      <c r="AW438" s="278">
        <v>45000</v>
      </c>
      <c r="AY438" s="274" t="s">
        <v>1587</v>
      </c>
      <c r="BA438" s="274">
        <v>1</v>
      </c>
      <c r="BB438" s="274">
        <v>3.8E-3</v>
      </c>
      <c r="BC438" s="274">
        <v>33.6</v>
      </c>
    </row>
    <row r="439" spans="1:55">
      <c r="A439" s="274" t="s">
        <v>1592</v>
      </c>
      <c r="B439" s="274" t="s">
        <v>1360</v>
      </c>
      <c r="C439" s="274" t="s">
        <v>1359</v>
      </c>
      <c r="F439" s="274">
        <v>0.85</v>
      </c>
      <c r="I439" s="274">
        <v>0</v>
      </c>
      <c r="J439" s="274">
        <v>0.13959975707199998</v>
      </c>
      <c r="K439" s="274">
        <v>52.349908901999996</v>
      </c>
      <c r="L439" s="274">
        <v>0</v>
      </c>
      <c r="M439" s="274" t="s">
        <v>30</v>
      </c>
      <c r="N439" s="274">
        <v>2030</v>
      </c>
      <c r="O439" s="274">
        <v>24</v>
      </c>
      <c r="P439" s="274">
        <v>1</v>
      </c>
      <c r="Q439" s="274">
        <v>2050</v>
      </c>
      <c r="S439" s="274">
        <v>9</v>
      </c>
      <c r="T439" s="274">
        <v>12</v>
      </c>
      <c r="X439" s="274" t="s">
        <v>30</v>
      </c>
      <c r="AJ439" s="274">
        <v>0.05</v>
      </c>
      <c r="AK439" s="274">
        <v>1</v>
      </c>
      <c r="AL439" s="274">
        <v>1</v>
      </c>
      <c r="AM439" s="277">
        <v>0</v>
      </c>
      <c r="AN439" s="274">
        <v>0</v>
      </c>
      <c r="AO439" s="274">
        <v>0</v>
      </c>
      <c r="AP439" s="278"/>
      <c r="AQ439" s="274">
        <v>0</v>
      </c>
      <c r="AR439" s="274">
        <v>0</v>
      </c>
      <c r="AS439" s="274">
        <v>0</v>
      </c>
      <c r="AV439" s="278">
        <v>45000</v>
      </c>
      <c r="AW439" s="278">
        <v>45000</v>
      </c>
      <c r="AY439" s="274" t="s">
        <v>1587</v>
      </c>
      <c r="BA439" s="274">
        <v>1</v>
      </c>
      <c r="BB439" s="274">
        <v>3.5000000000000001E-3</v>
      </c>
      <c r="BC439" s="274">
        <v>16.8</v>
      </c>
    </row>
    <row r="440" spans="1:55">
      <c r="A440" s="274" t="s">
        <v>1591</v>
      </c>
      <c r="B440" s="274" t="s">
        <v>1360</v>
      </c>
      <c r="C440" s="274" t="s">
        <v>1359</v>
      </c>
      <c r="F440" s="274">
        <v>0.7</v>
      </c>
      <c r="I440" s="274">
        <v>0</v>
      </c>
      <c r="J440" s="274">
        <v>7.1852816139999984E-2</v>
      </c>
      <c r="K440" s="274">
        <v>55.429315308</v>
      </c>
      <c r="L440" s="274">
        <v>0</v>
      </c>
      <c r="M440" s="274" t="s">
        <v>30</v>
      </c>
      <c r="N440" s="274">
        <v>2020</v>
      </c>
      <c r="O440" s="274">
        <v>12</v>
      </c>
      <c r="P440" s="274">
        <v>0</v>
      </c>
      <c r="Q440" s="274">
        <v>2019</v>
      </c>
      <c r="S440" s="274">
        <v>0.1</v>
      </c>
      <c r="T440" s="274">
        <v>0.1</v>
      </c>
      <c r="X440" s="274" t="s">
        <v>30</v>
      </c>
      <c r="AJ440" s="274">
        <v>0.15</v>
      </c>
      <c r="AK440" s="274">
        <v>1</v>
      </c>
      <c r="AL440" s="274">
        <v>1</v>
      </c>
      <c r="AM440" s="277">
        <v>0</v>
      </c>
      <c r="AN440" s="274">
        <v>0</v>
      </c>
      <c r="AO440" s="274">
        <v>0</v>
      </c>
      <c r="AP440" s="278"/>
      <c r="AQ440" s="274">
        <v>0</v>
      </c>
      <c r="AR440" s="274">
        <v>0</v>
      </c>
      <c r="AS440" s="274">
        <v>0</v>
      </c>
      <c r="AV440" s="278">
        <v>45000</v>
      </c>
      <c r="AW440" s="278">
        <v>45000</v>
      </c>
      <c r="AY440" s="274" t="s">
        <v>1587</v>
      </c>
      <c r="BA440" s="274">
        <v>1</v>
      </c>
      <c r="BB440" s="274">
        <v>3.8E-3</v>
      </c>
      <c r="BC440" s="274">
        <v>33.6</v>
      </c>
    </row>
    <row r="441" spans="1:55">
      <c r="A441" s="274" t="s">
        <v>1590</v>
      </c>
      <c r="B441" s="274" t="s">
        <v>1360</v>
      </c>
      <c r="C441" s="274" t="s">
        <v>1359</v>
      </c>
      <c r="F441" s="274">
        <v>0.78</v>
      </c>
      <c r="I441" s="274">
        <v>0</v>
      </c>
      <c r="J441" s="274">
        <v>5.2349908901999996E-2</v>
      </c>
      <c r="K441" s="274">
        <v>55.429315308</v>
      </c>
      <c r="L441" s="274">
        <v>0</v>
      </c>
      <c r="M441" s="274" t="s">
        <v>30</v>
      </c>
      <c r="N441" s="274">
        <v>2020</v>
      </c>
      <c r="O441" s="274">
        <v>19</v>
      </c>
      <c r="P441" s="274">
        <v>1</v>
      </c>
      <c r="Q441" s="274">
        <v>2050</v>
      </c>
      <c r="S441" s="274">
        <v>0.1</v>
      </c>
      <c r="T441" s="274">
        <v>0.1</v>
      </c>
      <c r="X441" s="274" t="s">
        <v>30</v>
      </c>
      <c r="AJ441" s="274">
        <v>0.15</v>
      </c>
      <c r="AK441" s="274">
        <v>1</v>
      </c>
      <c r="AL441" s="274">
        <v>1</v>
      </c>
      <c r="AM441" s="277">
        <v>0</v>
      </c>
      <c r="AN441" s="274">
        <v>0</v>
      </c>
      <c r="AO441" s="274">
        <v>0</v>
      </c>
      <c r="AP441" s="278"/>
      <c r="AQ441" s="274">
        <v>0</v>
      </c>
      <c r="AR441" s="274">
        <v>0</v>
      </c>
      <c r="AS441" s="274">
        <v>0</v>
      </c>
      <c r="AV441" s="278">
        <v>45000</v>
      </c>
      <c r="AW441" s="278">
        <v>45000</v>
      </c>
      <c r="AY441" s="274" t="s">
        <v>1587</v>
      </c>
      <c r="BA441" s="274">
        <v>1</v>
      </c>
      <c r="BB441" s="274">
        <v>3.8E-3</v>
      </c>
      <c r="BC441" s="274">
        <v>33.6</v>
      </c>
    </row>
    <row r="442" spans="1:55">
      <c r="A442" s="274" t="s">
        <v>1589</v>
      </c>
      <c r="B442" s="274" t="s">
        <v>1360</v>
      </c>
      <c r="C442" s="274" t="s">
        <v>1359</v>
      </c>
      <c r="F442" s="274">
        <v>0.6</v>
      </c>
      <c r="I442" s="274">
        <v>0</v>
      </c>
      <c r="J442" s="274">
        <v>0.24635251247999998</v>
      </c>
      <c r="K442" s="274">
        <v>14.370563227999998</v>
      </c>
      <c r="L442" s="274">
        <v>0</v>
      </c>
      <c r="M442" s="274" t="s">
        <v>30</v>
      </c>
      <c r="N442" s="274">
        <v>2020</v>
      </c>
      <c r="O442" s="274">
        <v>50</v>
      </c>
      <c r="P442" s="274">
        <v>0</v>
      </c>
      <c r="Q442" s="274">
        <v>2029</v>
      </c>
      <c r="S442" s="274">
        <v>0.5</v>
      </c>
      <c r="T442" s="274">
        <v>0.5</v>
      </c>
      <c r="X442" s="274" t="s">
        <v>30</v>
      </c>
      <c r="AJ442" s="274">
        <v>0.5</v>
      </c>
      <c r="AK442" s="274">
        <v>1</v>
      </c>
      <c r="AL442" s="274">
        <v>1</v>
      </c>
      <c r="AM442" s="277">
        <v>0</v>
      </c>
      <c r="AN442" s="274">
        <v>0</v>
      </c>
      <c r="AO442" s="274">
        <v>0</v>
      </c>
      <c r="AP442" s="278"/>
      <c r="AQ442" s="274">
        <v>0</v>
      </c>
      <c r="AR442" s="274">
        <v>0</v>
      </c>
      <c r="AS442" s="274">
        <v>0</v>
      </c>
      <c r="AV442" s="278">
        <v>45000</v>
      </c>
      <c r="AW442" s="278">
        <v>45000</v>
      </c>
      <c r="AY442" s="274" t="s">
        <v>1587</v>
      </c>
      <c r="BA442" s="274">
        <v>1</v>
      </c>
      <c r="BB442" s="274">
        <v>3.8E-3</v>
      </c>
      <c r="BC442" s="274">
        <v>33.6</v>
      </c>
    </row>
    <row r="443" spans="1:55">
      <c r="A443" s="274" t="s">
        <v>1588</v>
      </c>
      <c r="B443" s="274" t="s">
        <v>1360</v>
      </c>
      <c r="C443" s="274" t="s">
        <v>1359</v>
      </c>
      <c r="F443" s="274">
        <v>0.71</v>
      </c>
      <c r="I443" s="274">
        <v>0</v>
      </c>
      <c r="J443" s="274">
        <v>0.25251132529199999</v>
      </c>
      <c r="K443" s="274">
        <v>14.370563227999998</v>
      </c>
      <c r="L443" s="274">
        <v>0</v>
      </c>
      <c r="M443" s="274" t="s">
        <v>30</v>
      </c>
      <c r="N443" s="274">
        <v>2020</v>
      </c>
      <c r="O443" s="274">
        <v>51</v>
      </c>
      <c r="P443" s="274">
        <v>1</v>
      </c>
      <c r="Q443" s="274">
        <v>2050</v>
      </c>
      <c r="S443" s="274">
        <v>0.5</v>
      </c>
      <c r="T443" s="274">
        <v>0.5</v>
      </c>
      <c r="X443" s="274" t="s">
        <v>30</v>
      </c>
      <c r="AJ443" s="274">
        <v>0.5</v>
      </c>
      <c r="AK443" s="274">
        <v>1</v>
      </c>
      <c r="AL443" s="274">
        <v>1</v>
      </c>
      <c r="AM443" s="277">
        <v>0</v>
      </c>
      <c r="AN443" s="274">
        <v>0</v>
      </c>
      <c r="AO443" s="274">
        <v>0</v>
      </c>
      <c r="AP443" s="278"/>
      <c r="AQ443" s="274">
        <v>0</v>
      </c>
      <c r="AR443" s="274">
        <v>0</v>
      </c>
      <c r="AS443" s="274">
        <v>0</v>
      </c>
      <c r="AV443" s="278">
        <v>45000</v>
      </c>
      <c r="AW443" s="278">
        <v>45000</v>
      </c>
      <c r="AY443" s="274" t="s">
        <v>1587</v>
      </c>
      <c r="BA443" s="274">
        <v>1</v>
      </c>
      <c r="BB443" s="274">
        <v>3.8E-3</v>
      </c>
      <c r="BC443" s="274">
        <v>33.6</v>
      </c>
    </row>
    <row r="444" spans="1:55">
      <c r="A444" s="274" t="s">
        <v>1586</v>
      </c>
      <c r="B444" s="274" t="s">
        <v>1360</v>
      </c>
      <c r="C444" s="274" t="s">
        <v>1359</v>
      </c>
      <c r="F444" s="274">
        <v>0.73</v>
      </c>
      <c r="I444" s="274">
        <v>0</v>
      </c>
      <c r="J444" s="274">
        <v>2</v>
      </c>
      <c r="K444" s="274">
        <v>0.14000000000000001</v>
      </c>
      <c r="L444" s="274">
        <v>1.0580000000000001</v>
      </c>
      <c r="M444" s="274" t="s">
        <v>30</v>
      </c>
      <c r="O444" s="274">
        <v>20</v>
      </c>
      <c r="Q444" s="274" t="s">
        <v>30</v>
      </c>
      <c r="S444" s="274">
        <v>8.93</v>
      </c>
      <c r="T444" s="274">
        <v>9.4</v>
      </c>
      <c r="X444" s="274" t="s">
        <v>30</v>
      </c>
      <c r="AK444" s="274">
        <v>1</v>
      </c>
      <c r="AL444" s="274">
        <v>50</v>
      </c>
      <c r="AM444" s="277">
        <v>0.4</v>
      </c>
      <c r="AN444" s="274">
        <v>14.600000000000001</v>
      </c>
      <c r="AO444" s="274">
        <v>1</v>
      </c>
      <c r="AP444" s="278"/>
      <c r="AQ444" s="274">
        <v>0.73000000000000009</v>
      </c>
      <c r="AR444" s="274">
        <v>8.3333333333333329E-2</v>
      </c>
      <c r="AS444" s="274">
        <v>8.3333333333333329E-2</v>
      </c>
      <c r="AV444" s="278">
        <v>40</v>
      </c>
      <c r="AW444" s="278">
        <v>40</v>
      </c>
      <c r="AY444" s="274" t="s">
        <v>1358</v>
      </c>
      <c r="BB444" s="274">
        <v>0.01</v>
      </c>
      <c r="BC444" s="274">
        <v>72</v>
      </c>
    </row>
    <row r="445" spans="1:55">
      <c r="A445" s="274" t="s">
        <v>1585</v>
      </c>
      <c r="B445" s="274" t="s">
        <v>829</v>
      </c>
      <c r="C445" s="274" t="s">
        <v>1583</v>
      </c>
      <c r="F445" s="274">
        <v>1</v>
      </c>
      <c r="I445" s="274">
        <v>0</v>
      </c>
      <c r="J445" s="274" t="s">
        <v>30</v>
      </c>
      <c r="K445" s="274">
        <v>0.01</v>
      </c>
      <c r="L445" s="274">
        <v>0</v>
      </c>
      <c r="M445" s="274" t="s">
        <v>30</v>
      </c>
      <c r="P445" s="274">
        <v>0</v>
      </c>
      <c r="Q445" s="274" t="s">
        <v>30</v>
      </c>
      <c r="X445" s="274" t="s">
        <v>30</v>
      </c>
      <c r="AK445" s="274">
        <v>1</v>
      </c>
      <c r="AL445" s="274">
        <v>0.22</v>
      </c>
      <c r="AM445" s="277">
        <v>0.1</v>
      </c>
      <c r="AN445" s="274">
        <v>14.600000000000001</v>
      </c>
      <c r="AO445" s="274">
        <v>0</v>
      </c>
      <c r="AP445" s="278"/>
      <c r="AQ445" s="274">
        <v>0.73000000000000009</v>
      </c>
      <c r="AR445" s="274">
        <v>0</v>
      </c>
      <c r="AS445" s="274">
        <v>0</v>
      </c>
      <c r="AV445" s="278">
        <v>2.4</v>
      </c>
      <c r="AW445" s="278">
        <v>2.4</v>
      </c>
      <c r="AY445" s="274" t="s">
        <v>1582</v>
      </c>
      <c r="BA445" s="274">
        <v>1</v>
      </c>
      <c r="BB445" s="274">
        <v>0.01</v>
      </c>
      <c r="BC445" s="274">
        <v>69</v>
      </c>
    </row>
    <row r="446" spans="1:55">
      <c r="A446" s="274" t="s">
        <v>1584</v>
      </c>
      <c r="B446" s="274" t="s">
        <v>835</v>
      </c>
      <c r="C446" s="274" t="s">
        <v>1583</v>
      </c>
      <c r="F446" s="274">
        <v>1</v>
      </c>
      <c r="I446" s="274">
        <v>0</v>
      </c>
      <c r="J446" s="274" t="s">
        <v>30</v>
      </c>
      <c r="K446" s="274">
        <v>0.01</v>
      </c>
      <c r="L446" s="274">
        <v>0</v>
      </c>
      <c r="M446" s="274" t="s">
        <v>30</v>
      </c>
      <c r="P446" s="274">
        <v>0</v>
      </c>
      <c r="Q446" s="274" t="s">
        <v>30</v>
      </c>
      <c r="X446" s="274" t="s">
        <v>30</v>
      </c>
      <c r="AK446" s="274">
        <v>1</v>
      </c>
      <c r="AL446" s="274">
        <v>8.3000000000000007</v>
      </c>
      <c r="AM446" s="277">
        <v>0.1</v>
      </c>
      <c r="AN446" s="274">
        <v>14.600000000000001</v>
      </c>
      <c r="AO446" s="274">
        <v>0</v>
      </c>
      <c r="AP446" s="278"/>
      <c r="AQ446" s="274">
        <v>0.73000000000000009</v>
      </c>
      <c r="AR446" s="274">
        <v>0</v>
      </c>
      <c r="AS446" s="274">
        <v>0</v>
      </c>
      <c r="AV446" s="278">
        <v>2.4</v>
      </c>
      <c r="AW446" s="278">
        <v>2.4</v>
      </c>
      <c r="AY446" s="274" t="s">
        <v>1582</v>
      </c>
      <c r="BA446" s="274">
        <v>1</v>
      </c>
      <c r="BB446" s="274">
        <v>0.01</v>
      </c>
      <c r="BC446" s="274">
        <v>69</v>
      </c>
    </row>
    <row r="447" spans="1:55">
      <c r="A447" s="274" t="s">
        <v>1581</v>
      </c>
      <c r="B447" s="274" t="s">
        <v>736</v>
      </c>
      <c r="C447" s="274" t="s">
        <v>1326</v>
      </c>
      <c r="E447" s="274">
        <v>1</v>
      </c>
      <c r="F447" s="274">
        <v>0.9</v>
      </c>
      <c r="H447" s="274">
        <v>70</v>
      </c>
      <c r="I447" s="274">
        <v>0</v>
      </c>
      <c r="J447" s="274" t="s">
        <v>30</v>
      </c>
      <c r="K447" s="274">
        <v>26.1</v>
      </c>
      <c r="L447" s="274" t="s">
        <v>30</v>
      </c>
      <c r="M447" s="274">
        <v>1.9845000000000002</v>
      </c>
      <c r="P447" s="274">
        <v>0</v>
      </c>
      <c r="Q447" s="274" t="s">
        <v>30</v>
      </c>
      <c r="X447" s="274" t="s">
        <v>30</v>
      </c>
      <c r="AK447" s="274">
        <v>1</v>
      </c>
      <c r="AL447" s="274">
        <v>1.1000000000000001</v>
      </c>
      <c r="AM447" s="277">
        <v>0.25</v>
      </c>
      <c r="AN447" s="274">
        <v>21.9</v>
      </c>
      <c r="AO447" s="274">
        <v>1</v>
      </c>
      <c r="AP447" s="278"/>
      <c r="AQ447" s="274">
        <v>1.095</v>
      </c>
      <c r="AR447" s="274">
        <v>0.25</v>
      </c>
      <c r="AS447" s="274">
        <v>0.25</v>
      </c>
      <c r="AV447" s="278">
        <v>12</v>
      </c>
      <c r="AW447" s="278">
        <v>12</v>
      </c>
      <c r="AY447" s="274" t="s">
        <v>930</v>
      </c>
      <c r="BA447" s="274">
        <v>1</v>
      </c>
      <c r="BB447" s="274">
        <v>0.02</v>
      </c>
      <c r="BC447" s="274">
        <v>504</v>
      </c>
    </row>
    <row r="448" spans="1:55">
      <c r="A448" s="274" t="s">
        <v>1580</v>
      </c>
      <c r="B448" s="274" t="s">
        <v>736</v>
      </c>
      <c r="C448" s="274" t="s">
        <v>1326</v>
      </c>
      <c r="E448" s="274">
        <v>0.3</v>
      </c>
      <c r="F448" s="274">
        <v>0.89999999999999991</v>
      </c>
      <c r="H448" s="274">
        <v>70</v>
      </c>
      <c r="I448" s="274">
        <v>0</v>
      </c>
      <c r="J448" s="274" t="s">
        <v>30</v>
      </c>
      <c r="K448" s="274">
        <v>26.1</v>
      </c>
      <c r="L448" s="274" t="s">
        <v>30</v>
      </c>
      <c r="M448" s="274">
        <v>0.91592307692307684</v>
      </c>
      <c r="P448" s="274">
        <v>0</v>
      </c>
      <c r="Q448" s="274" t="s">
        <v>30</v>
      </c>
      <c r="X448" s="274" t="s">
        <v>30</v>
      </c>
      <c r="AK448" s="274">
        <v>1</v>
      </c>
      <c r="AL448" s="274">
        <v>0.1</v>
      </c>
      <c r="AM448" s="277">
        <v>0.25</v>
      </c>
      <c r="AN448" s="274">
        <v>21.9</v>
      </c>
      <c r="AO448" s="274">
        <v>1</v>
      </c>
      <c r="AP448" s="278"/>
      <c r="AQ448" s="274">
        <v>1.095</v>
      </c>
      <c r="AR448" s="274">
        <v>0.25</v>
      </c>
      <c r="AS448" s="274">
        <v>0.25</v>
      </c>
      <c r="AV448" s="278">
        <v>12</v>
      </c>
      <c r="AW448" s="278">
        <v>12</v>
      </c>
      <c r="AY448" s="274" t="s">
        <v>930</v>
      </c>
      <c r="BA448" s="274">
        <v>1</v>
      </c>
      <c r="BB448" s="274">
        <v>0.02</v>
      </c>
      <c r="BC448" s="274">
        <v>504</v>
      </c>
    </row>
    <row r="449" spans="1:55">
      <c r="A449" s="274" t="s">
        <v>1579</v>
      </c>
      <c r="B449" s="274" t="s">
        <v>736</v>
      </c>
      <c r="C449" s="274" t="s">
        <v>1326</v>
      </c>
      <c r="E449" s="274">
        <v>0.51</v>
      </c>
      <c r="F449" s="274">
        <v>0.90000000000000013</v>
      </c>
      <c r="H449" s="274">
        <v>70</v>
      </c>
      <c r="I449" s="274">
        <v>0</v>
      </c>
      <c r="J449" s="274" t="s">
        <v>30</v>
      </c>
      <c r="K449" s="274">
        <v>26.1</v>
      </c>
      <c r="L449" s="274" t="s">
        <v>30</v>
      </c>
      <c r="M449" s="274">
        <v>1.3405231788079472</v>
      </c>
      <c r="O449" s="274">
        <v>25</v>
      </c>
      <c r="P449" s="274">
        <v>0</v>
      </c>
      <c r="Q449" s="274" t="s">
        <v>30</v>
      </c>
      <c r="X449" s="274" t="s">
        <v>30</v>
      </c>
      <c r="AK449" s="274">
        <v>1</v>
      </c>
      <c r="AL449" s="274">
        <v>62</v>
      </c>
      <c r="AM449" s="277">
        <v>0.25</v>
      </c>
      <c r="AN449" s="274">
        <v>21.9</v>
      </c>
      <c r="AO449" s="274">
        <v>1</v>
      </c>
      <c r="AP449" s="278"/>
      <c r="AQ449" s="274">
        <v>1.095</v>
      </c>
      <c r="AR449" s="274">
        <v>0.25</v>
      </c>
      <c r="AS449" s="274">
        <v>0.25</v>
      </c>
      <c r="AV449" s="278">
        <v>12</v>
      </c>
      <c r="AW449" s="278">
        <v>12</v>
      </c>
      <c r="AY449" s="274" t="s">
        <v>930</v>
      </c>
      <c r="BA449" s="274">
        <v>1</v>
      </c>
      <c r="BB449" s="274">
        <v>0.02</v>
      </c>
      <c r="BC449" s="274">
        <v>504</v>
      </c>
    </row>
    <row r="450" spans="1:55">
      <c r="A450" s="274" t="s">
        <v>1578</v>
      </c>
      <c r="B450" s="274" t="s">
        <v>736</v>
      </c>
      <c r="C450" s="274" t="s">
        <v>1260</v>
      </c>
      <c r="E450" s="274">
        <v>1.8</v>
      </c>
      <c r="F450" s="274">
        <v>0.90000000000000013</v>
      </c>
      <c r="I450" s="274">
        <v>0</v>
      </c>
      <c r="J450" s="274" t="s">
        <v>30</v>
      </c>
      <c r="K450" s="274">
        <v>9.8000000000000007</v>
      </c>
      <c r="L450" s="274" t="s">
        <v>30</v>
      </c>
      <c r="M450" s="274">
        <v>3.0618000000000003</v>
      </c>
      <c r="P450" s="274">
        <v>0</v>
      </c>
      <c r="Q450" s="274" t="s">
        <v>30</v>
      </c>
      <c r="X450" s="274" t="s">
        <v>30</v>
      </c>
      <c r="AK450" s="274">
        <v>1</v>
      </c>
      <c r="AL450" s="274">
        <v>36.4</v>
      </c>
      <c r="AM450" s="277">
        <v>0.25</v>
      </c>
      <c r="AN450" s="274">
        <v>21.9</v>
      </c>
      <c r="AO450" s="274">
        <v>1</v>
      </c>
      <c r="AP450" s="278"/>
      <c r="AQ450" s="274">
        <v>1.095</v>
      </c>
      <c r="AR450" s="274">
        <v>0.25</v>
      </c>
      <c r="AS450" s="274">
        <v>0.25</v>
      </c>
      <c r="AV450" s="278">
        <v>12</v>
      </c>
      <c r="AW450" s="278">
        <v>12</v>
      </c>
      <c r="AY450" s="274" t="s">
        <v>930</v>
      </c>
      <c r="BA450" s="274">
        <v>1</v>
      </c>
      <c r="BB450" s="274">
        <v>0.02</v>
      </c>
      <c r="BC450" s="274">
        <v>504</v>
      </c>
    </row>
    <row r="451" spans="1:55">
      <c r="A451" s="274" t="s">
        <v>1577</v>
      </c>
      <c r="B451" s="274" t="s">
        <v>736</v>
      </c>
      <c r="C451" s="274" t="s">
        <v>1260</v>
      </c>
      <c r="E451" s="274">
        <v>0.4</v>
      </c>
      <c r="F451" s="274">
        <v>0.90000000000000013</v>
      </c>
      <c r="I451" s="274">
        <v>0</v>
      </c>
      <c r="J451" s="274" t="s">
        <v>30</v>
      </c>
      <c r="K451" s="274">
        <v>9.8000000000000007</v>
      </c>
      <c r="L451" s="274" t="s">
        <v>30</v>
      </c>
      <c r="M451" s="274">
        <v>1.3608</v>
      </c>
      <c r="P451" s="274">
        <v>0</v>
      </c>
      <c r="Q451" s="274" t="s">
        <v>30</v>
      </c>
      <c r="X451" s="274" t="s">
        <v>30</v>
      </c>
      <c r="AK451" s="274">
        <v>1</v>
      </c>
      <c r="AL451" s="274">
        <v>2</v>
      </c>
      <c r="AM451" s="277">
        <v>0.25</v>
      </c>
      <c r="AN451" s="274">
        <v>21.9</v>
      </c>
      <c r="AO451" s="274">
        <v>1</v>
      </c>
      <c r="AP451" s="278"/>
      <c r="AQ451" s="274">
        <v>1.095</v>
      </c>
      <c r="AR451" s="274">
        <v>0.25</v>
      </c>
      <c r="AS451" s="274">
        <v>0.25</v>
      </c>
      <c r="AV451" s="278">
        <v>12</v>
      </c>
      <c r="AW451" s="278">
        <v>12</v>
      </c>
      <c r="AY451" s="274" t="s">
        <v>930</v>
      </c>
      <c r="BA451" s="274">
        <v>1</v>
      </c>
      <c r="BB451" s="274">
        <v>0.02</v>
      </c>
      <c r="BC451" s="274">
        <v>504</v>
      </c>
    </row>
    <row r="452" spans="1:55">
      <c r="A452" s="274" t="s">
        <v>1576</v>
      </c>
      <c r="B452" s="274" t="s">
        <v>829</v>
      </c>
      <c r="C452" s="274" t="s">
        <v>1260</v>
      </c>
      <c r="F452" s="274">
        <v>0.3</v>
      </c>
      <c r="I452" s="274">
        <v>0</v>
      </c>
      <c r="J452" s="274" t="s">
        <v>30</v>
      </c>
      <c r="K452" s="274">
        <v>19.600000000000001</v>
      </c>
      <c r="L452" s="274">
        <v>4.41</v>
      </c>
      <c r="M452" s="274" t="s">
        <v>30</v>
      </c>
      <c r="P452" s="274">
        <v>0</v>
      </c>
      <c r="Q452" s="274" t="s">
        <v>30</v>
      </c>
      <c r="X452" s="274" t="s">
        <v>30</v>
      </c>
      <c r="AK452" s="274">
        <v>1</v>
      </c>
      <c r="AL452" s="274">
        <v>51</v>
      </c>
      <c r="AM452" s="277">
        <v>0.25</v>
      </c>
      <c r="AN452" s="274">
        <v>21.9</v>
      </c>
      <c r="AO452" s="274">
        <v>1</v>
      </c>
      <c r="AP452" s="278"/>
      <c r="AQ452" s="274">
        <v>1.095</v>
      </c>
      <c r="AR452" s="274">
        <v>0.25</v>
      </c>
      <c r="AS452" s="274">
        <v>0.25</v>
      </c>
      <c r="AV452" s="278">
        <v>12</v>
      </c>
      <c r="AW452" s="278">
        <v>12</v>
      </c>
      <c r="AY452" s="274" t="s">
        <v>930</v>
      </c>
      <c r="BA452" s="274">
        <v>1</v>
      </c>
      <c r="BB452" s="274">
        <v>0.02</v>
      </c>
      <c r="BC452" s="274">
        <v>504</v>
      </c>
    </row>
    <row r="453" spans="1:55">
      <c r="A453" s="274" t="s">
        <v>1575</v>
      </c>
      <c r="B453" s="274" t="s">
        <v>829</v>
      </c>
      <c r="C453" s="274" t="s">
        <v>1260</v>
      </c>
      <c r="F453" s="274">
        <v>0.31</v>
      </c>
      <c r="I453" s="274">
        <v>0</v>
      </c>
      <c r="J453" s="274" t="s">
        <v>30</v>
      </c>
      <c r="K453" s="274">
        <v>19.600000000000001</v>
      </c>
      <c r="L453" s="274">
        <v>4.41</v>
      </c>
      <c r="M453" s="274" t="s">
        <v>30</v>
      </c>
      <c r="P453" s="274">
        <v>0</v>
      </c>
      <c r="Q453" s="274" t="s">
        <v>30</v>
      </c>
      <c r="X453" s="274" t="s">
        <v>30</v>
      </c>
      <c r="AK453" s="274">
        <v>1</v>
      </c>
      <c r="AL453" s="274">
        <v>47.9</v>
      </c>
      <c r="AM453" s="277">
        <v>0.25</v>
      </c>
      <c r="AN453" s="274">
        <v>21.9</v>
      </c>
      <c r="AO453" s="274">
        <v>1</v>
      </c>
      <c r="AP453" s="278"/>
      <c r="AQ453" s="274">
        <v>1.095</v>
      </c>
      <c r="AR453" s="274">
        <v>0.25</v>
      </c>
      <c r="AS453" s="274">
        <v>0.25</v>
      </c>
      <c r="AV453" s="278">
        <v>12</v>
      </c>
      <c r="AW453" s="278">
        <v>12</v>
      </c>
      <c r="AY453" s="274" t="s">
        <v>930</v>
      </c>
      <c r="BA453" s="274">
        <v>1</v>
      </c>
      <c r="BB453" s="274">
        <v>0.02</v>
      </c>
      <c r="BC453" s="274">
        <v>504</v>
      </c>
    </row>
    <row r="454" spans="1:55">
      <c r="A454" s="283" t="s">
        <v>1574</v>
      </c>
      <c r="B454" s="274" t="s">
        <v>829</v>
      </c>
      <c r="C454" s="274" t="s">
        <v>1260</v>
      </c>
      <c r="F454" s="274">
        <v>0.32</v>
      </c>
      <c r="I454" s="274">
        <v>0</v>
      </c>
      <c r="J454" s="274" t="s">
        <v>30</v>
      </c>
      <c r="K454" s="274">
        <v>19.600000000000001</v>
      </c>
      <c r="L454" s="274">
        <v>4.41</v>
      </c>
      <c r="M454" s="274" t="s">
        <v>30</v>
      </c>
      <c r="P454" s="274">
        <v>0</v>
      </c>
      <c r="Q454" s="274" t="s">
        <v>30</v>
      </c>
      <c r="X454" s="274" t="s">
        <v>30</v>
      </c>
      <c r="AK454" s="274">
        <v>1</v>
      </c>
      <c r="AL454" s="274">
        <v>50</v>
      </c>
      <c r="AM454" s="277">
        <v>0.25</v>
      </c>
      <c r="AN454" s="274">
        <v>21.9</v>
      </c>
      <c r="AO454" s="274">
        <v>1</v>
      </c>
      <c r="AP454" s="278"/>
      <c r="AQ454" s="274">
        <v>1.095</v>
      </c>
      <c r="AR454" s="274">
        <v>0.25</v>
      </c>
      <c r="AS454" s="274">
        <v>0.25</v>
      </c>
      <c r="AV454" s="278">
        <v>12</v>
      </c>
      <c r="AW454" s="278">
        <v>12</v>
      </c>
      <c r="AY454" s="274" t="s">
        <v>930</v>
      </c>
      <c r="BA454" s="274">
        <v>1</v>
      </c>
      <c r="BB454" s="274">
        <v>0.02</v>
      </c>
      <c r="BC454" s="274">
        <v>504</v>
      </c>
    </row>
    <row r="455" spans="1:55">
      <c r="A455" s="283" t="s">
        <v>1573</v>
      </c>
      <c r="B455" s="274" t="s">
        <v>829</v>
      </c>
      <c r="C455" s="274" t="s">
        <v>1260</v>
      </c>
      <c r="F455" s="274">
        <v>0.35</v>
      </c>
      <c r="I455" s="274">
        <v>0</v>
      </c>
      <c r="J455" s="274" t="s">
        <v>30</v>
      </c>
      <c r="K455" s="274">
        <v>19.600000000000001</v>
      </c>
      <c r="L455" s="274">
        <v>4.41</v>
      </c>
      <c r="M455" s="274" t="s">
        <v>30</v>
      </c>
      <c r="P455" s="274">
        <v>0</v>
      </c>
      <c r="Q455" s="274" t="s">
        <v>30</v>
      </c>
      <c r="X455" s="274" t="s">
        <v>30</v>
      </c>
      <c r="AK455" s="274">
        <v>1</v>
      </c>
      <c r="AL455" s="274">
        <v>24</v>
      </c>
      <c r="AM455" s="277">
        <v>0.25</v>
      </c>
      <c r="AN455" s="274">
        <v>21.9</v>
      </c>
      <c r="AO455" s="274">
        <v>1</v>
      </c>
      <c r="AP455" s="278"/>
      <c r="AQ455" s="274">
        <v>1.095</v>
      </c>
      <c r="AR455" s="274">
        <v>0.25</v>
      </c>
      <c r="AS455" s="274">
        <v>0.25</v>
      </c>
      <c r="AV455" s="278">
        <v>12</v>
      </c>
      <c r="AW455" s="278">
        <v>12</v>
      </c>
      <c r="AY455" s="274" t="s">
        <v>930</v>
      </c>
      <c r="BA455" s="274">
        <v>1</v>
      </c>
      <c r="BB455" s="274">
        <v>0.02</v>
      </c>
      <c r="BC455" s="274">
        <v>504</v>
      </c>
    </row>
    <row r="456" spans="1:55">
      <c r="A456" s="283" t="s">
        <v>1572</v>
      </c>
      <c r="B456" s="274" t="s">
        <v>829</v>
      </c>
      <c r="C456" s="274" t="s">
        <v>1260</v>
      </c>
      <c r="F456" s="274">
        <v>0.36</v>
      </c>
      <c r="I456" s="274">
        <v>0</v>
      </c>
      <c r="J456" s="274" t="s">
        <v>30</v>
      </c>
      <c r="K456" s="274">
        <v>19.600000000000001</v>
      </c>
      <c r="L456" s="274">
        <v>4.41</v>
      </c>
      <c r="M456" s="274" t="s">
        <v>30</v>
      </c>
      <c r="P456" s="274">
        <v>0</v>
      </c>
      <c r="Q456" s="274" t="s">
        <v>30</v>
      </c>
      <c r="X456" s="274" t="s">
        <v>30</v>
      </c>
      <c r="AK456" s="274">
        <v>1</v>
      </c>
      <c r="AL456" s="274">
        <v>120</v>
      </c>
      <c r="AM456" s="277">
        <v>0.25</v>
      </c>
      <c r="AN456" s="274">
        <v>21.9</v>
      </c>
      <c r="AO456" s="274">
        <v>1</v>
      </c>
      <c r="AP456" s="278"/>
      <c r="AQ456" s="274">
        <v>1.095</v>
      </c>
      <c r="AR456" s="274">
        <v>0.25</v>
      </c>
      <c r="AS456" s="274">
        <v>0.25</v>
      </c>
      <c r="AV456" s="278">
        <v>12</v>
      </c>
      <c r="AW456" s="278">
        <v>12</v>
      </c>
      <c r="AY456" s="274" t="s">
        <v>930</v>
      </c>
      <c r="BA456" s="274">
        <v>1</v>
      </c>
      <c r="BB456" s="274">
        <v>0.02</v>
      </c>
      <c r="BC456" s="274">
        <v>504</v>
      </c>
    </row>
    <row r="457" spans="1:55">
      <c r="A457" s="274" t="s">
        <v>1571</v>
      </c>
      <c r="B457" s="274" t="s">
        <v>829</v>
      </c>
      <c r="C457" s="274" t="s">
        <v>1256</v>
      </c>
      <c r="F457" s="274">
        <v>0.24</v>
      </c>
      <c r="I457" s="274">
        <v>0</v>
      </c>
      <c r="J457" s="274" t="s">
        <v>30</v>
      </c>
      <c r="K457" s="274">
        <v>19.600000000000001</v>
      </c>
      <c r="L457" s="274">
        <v>4.41</v>
      </c>
      <c r="M457" s="274" t="s">
        <v>30</v>
      </c>
      <c r="P457" s="274">
        <v>0</v>
      </c>
      <c r="Q457" s="274" t="s">
        <v>30</v>
      </c>
      <c r="X457" s="274" t="s">
        <v>30</v>
      </c>
      <c r="AK457" s="274">
        <v>1</v>
      </c>
      <c r="AL457" s="274">
        <v>4.2</v>
      </c>
      <c r="AM457" s="277">
        <v>0.25</v>
      </c>
      <c r="AN457" s="274">
        <v>21.9</v>
      </c>
      <c r="AO457" s="274">
        <v>1</v>
      </c>
      <c r="AP457" s="278"/>
      <c r="AQ457" s="274">
        <v>1.095</v>
      </c>
      <c r="AR457" s="274">
        <v>0.25</v>
      </c>
      <c r="AS457" s="274">
        <v>0.25</v>
      </c>
      <c r="AV457" s="278">
        <v>12</v>
      </c>
      <c r="AW457" s="278">
        <v>12</v>
      </c>
      <c r="AY457" s="274" t="s">
        <v>930</v>
      </c>
      <c r="BA457" s="274">
        <v>1</v>
      </c>
      <c r="BB457" s="274">
        <v>0.02</v>
      </c>
      <c r="BC457" s="274">
        <v>504</v>
      </c>
    </row>
    <row r="458" spans="1:55">
      <c r="A458" s="274" t="s">
        <v>1570</v>
      </c>
      <c r="B458" s="274" t="s">
        <v>829</v>
      </c>
      <c r="C458" s="274" t="s">
        <v>1256</v>
      </c>
      <c r="F458" s="274">
        <v>0.26</v>
      </c>
      <c r="I458" s="274">
        <v>0</v>
      </c>
      <c r="J458" s="274" t="s">
        <v>30</v>
      </c>
      <c r="K458" s="274">
        <v>19.600000000000001</v>
      </c>
      <c r="L458" s="274">
        <v>4.41</v>
      </c>
      <c r="M458" s="274" t="s">
        <v>30</v>
      </c>
      <c r="P458" s="274">
        <v>0</v>
      </c>
      <c r="Q458" s="274" t="s">
        <v>30</v>
      </c>
      <c r="X458" s="274" t="s">
        <v>30</v>
      </c>
      <c r="AK458" s="274">
        <v>1</v>
      </c>
      <c r="AL458" s="274">
        <v>14</v>
      </c>
      <c r="AM458" s="277">
        <v>0.25</v>
      </c>
      <c r="AN458" s="274">
        <v>21.9</v>
      </c>
      <c r="AO458" s="274">
        <v>1</v>
      </c>
      <c r="AP458" s="278"/>
      <c r="AQ458" s="274">
        <v>1.095</v>
      </c>
      <c r="AR458" s="274">
        <v>0.25</v>
      </c>
      <c r="AS458" s="274">
        <v>0.25</v>
      </c>
      <c r="AV458" s="278">
        <v>12</v>
      </c>
      <c r="AW458" s="278">
        <v>12</v>
      </c>
      <c r="AY458" s="274" t="s">
        <v>930</v>
      </c>
      <c r="BA458" s="274">
        <v>1</v>
      </c>
      <c r="BB458" s="274">
        <v>0.02</v>
      </c>
      <c r="BC458" s="274">
        <v>504</v>
      </c>
    </row>
    <row r="459" spans="1:55">
      <c r="A459" s="274" t="s">
        <v>1569</v>
      </c>
      <c r="B459" s="274" t="s">
        <v>829</v>
      </c>
      <c r="C459" s="274" t="s">
        <v>1256</v>
      </c>
      <c r="F459" s="274">
        <v>0.27</v>
      </c>
      <c r="I459" s="274">
        <v>0</v>
      </c>
      <c r="J459" s="274" t="s">
        <v>30</v>
      </c>
      <c r="K459" s="274">
        <v>19.600000000000001</v>
      </c>
      <c r="L459" s="274">
        <v>4.41</v>
      </c>
      <c r="M459" s="274" t="s">
        <v>30</v>
      </c>
      <c r="P459" s="274">
        <v>0</v>
      </c>
      <c r="Q459" s="274" t="s">
        <v>30</v>
      </c>
      <c r="X459" s="274" t="s">
        <v>30</v>
      </c>
      <c r="AK459" s="274">
        <v>1</v>
      </c>
      <c r="AL459" s="274">
        <v>63</v>
      </c>
      <c r="AM459" s="277">
        <v>0.25</v>
      </c>
      <c r="AN459" s="274">
        <v>21.9</v>
      </c>
      <c r="AO459" s="274">
        <v>1</v>
      </c>
      <c r="AP459" s="278"/>
      <c r="AQ459" s="274">
        <v>1.095</v>
      </c>
      <c r="AR459" s="274">
        <v>0.25</v>
      </c>
      <c r="AS459" s="274">
        <v>0.25</v>
      </c>
      <c r="AV459" s="278">
        <v>12</v>
      </c>
      <c r="AW459" s="278">
        <v>12</v>
      </c>
      <c r="AY459" s="274" t="s">
        <v>930</v>
      </c>
      <c r="BA459" s="274">
        <v>1</v>
      </c>
      <c r="BB459" s="274">
        <v>0.02</v>
      </c>
      <c r="BC459" s="274">
        <v>504</v>
      </c>
    </row>
    <row r="460" spans="1:55">
      <c r="A460" s="274" t="s">
        <v>1568</v>
      </c>
      <c r="B460" s="274" t="s">
        <v>736</v>
      </c>
      <c r="C460" s="274" t="s">
        <v>738</v>
      </c>
      <c r="E460" s="274">
        <v>1.5</v>
      </c>
      <c r="F460" s="274">
        <v>0.90000000000000013</v>
      </c>
      <c r="G460" s="274">
        <v>1.5</v>
      </c>
      <c r="H460" s="274">
        <v>20</v>
      </c>
      <c r="I460" s="274">
        <v>0</v>
      </c>
      <c r="J460" s="274" t="s">
        <v>30</v>
      </c>
      <c r="K460" s="274">
        <v>19.600000000000001</v>
      </c>
      <c r="L460" s="274" t="s">
        <v>30</v>
      </c>
      <c r="M460" s="274">
        <v>2.3814000000000002</v>
      </c>
      <c r="P460" s="274">
        <v>0</v>
      </c>
      <c r="Q460" s="274" t="s">
        <v>30</v>
      </c>
      <c r="U460" s="274">
        <v>1</v>
      </c>
      <c r="V460" s="274">
        <v>1</v>
      </c>
      <c r="X460" s="274">
        <v>1.8518518518518516</v>
      </c>
      <c r="AK460" s="274">
        <v>1</v>
      </c>
      <c r="AL460" s="274">
        <v>46</v>
      </c>
      <c r="AM460" s="277">
        <v>0.25</v>
      </c>
      <c r="AN460" s="274">
        <v>21.9</v>
      </c>
      <c r="AO460" s="274">
        <v>1</v>
      </c>
      <c r="AP460" s="278"/>
      <c r="AQ460" s="274">
        <v>1.095</v>
      </c>
      <c r="AR460" s="274">
        <v>0.25</v>
      </c>
      <c r="AS460" s="274">
        <v>0.25</v>
      </c>
      <c r="AV460" s="278">
        <v>12</v>
      </c>
      <c r="AW460" s="278">
        <v>12</v>
      </c>
      <c r="AY460" s="274" t="s">
        <v>930</v>
      </c>
      <c r="BA460" s="274">
        <v>1</v>
      </c>
      <c r="BB460" s="274">
        <v>0.02</v>
      </c>
      <c r="BC460" s="274">
        <v>504</v>
      </c>
    </row>
    <row r="461" spans="1:55">
      <c r="A461" s="274" t="s">
        <v>1567</v>
      </c>
      <c r="B461" s="274" t="s">
        <v>736</v>
      </c>
      <c r="C461" s="274" t="s">
        <v>738</v>
      </c>
      <c r="E461" s="274">
        <v>0.3</v>
      </c>
      <c r="F461" s="274">
        <v>0.89999999999999991</v>
      </c>
      <c r="G461" s="274">
        <v>1.5</v>
      </c>
      <c r="H461" s="274">
        <v>20</v>
      </c>
      <c r="I461" s="274">
        <v>0</v>
      </c>
      <c r="J461" s="274" t="s">
        <v>30</v>
      </c>
      <c r="K461" s="274">
        <v>19.600000000000001</v>
      </c>
      <c r="L461" s="274" t="s">
        <v>30</v>
      </c>
      <c r="M461" s="274">
        <v>0.91592307692307684</v>
      </c>
      <c r="P461" s="274">
        <v>0</v>
      </c>
      <c r="Q461" s="274" t="s">
        <v>30</v>
      </c>
      <c r="U461" s="274">
        <v>1</v>
      </c>
      <c r="V461" s="274">
        <v>1</v>
      </c>
      <c r="X461" s="274">
        <v>4.8148148148148149</v>
      </c>
      <c r="AK461" s="274">
        <v>1</v>
      </c>
      <c r="AL461" s="274">
        <v>9</v>
      </c>
      <c r="AM461" s="277">
        <v>0.25</v>
      </c>
      <c r="AN461" s="274">
        <v>21.9</v>
      </c>
      <c r="AO461" s="274">
        <v>1</v>
      </c>
      <c r="AP461" s="278"/>
      <c r="AQ461" s="274">
        <v>1.095</v>
      </c>
      <c r="AR461" s="274">
        <v>0.25</v>
      </c>
      <c r="AS461" s="274">
        <v>0.25</v>
      </c>
      <c r="AV461" s="278">
        <v>12</v>
      </c>
      <c r="AW461" s="278">
        <v>12</v>
      </c>
      <c r="AY461" s="274" t="s">
        <v>930</v>
      </c>
      <c r="BA461" s="274">
        <v>1</v>
      </c>
      <c r="BB461" s="274">
        <v>0.02</v>
      </c>
      <c r="BC461" s="274">
        <v>504</v>
      </c>
    </row>
    <row r="462" spans="1:55">
      <c r="A462" s="274" t="s">
        <v>1566</v>
      </c>
      <c r="B462" s="274" t="s">
        <v>736</v>
      </c>
      <c r="C462" s="274" t="s">
        <v>738</v>
      </c>
      <c r="E462" s="274">
        <v>0.4</v>
      </c>
      <c r="F462" s="274">
        <v>0.90000000000000013</v>
      </c>
      <c r="G462" s="274">
        <v>1.5</v>
      </c>
      <c r="H462" s="274">
        <v>20</v>
      </c>
      <c r="I462" s="274">
        <v>0</v>
      </c>
      <c r="J462" s="274" t="s">
        <v>30</v>
      </c>
      <c r="K462" s="274">
        <v>19.600000000000001</v>
      </c>
      <c r="L462" s="274" t="s">
        <v>30</v>
      </c>
      <c r="M462" s="274">
        <v>1.1340000000000001</v>
      </c>
      <c r="P462" s="274">
        <v>0</v>
      </c>
      <c r="Q462" s="274" t="s">
        <v>30</v>
      </c>
      <c r="U462" s="274">
        <v>1</v>
      </c>
      <c r="V462" s="274">
        <v>1</v>
      </c>
      <c r="X462" s="274">
        <v>3.8888888888888884</v>
      </c>
      <c r="AK462" s="274">
        <v>1</v>
      </c>
      <c r="AL462" s="274">
        <v>9</v>
      </c>
      <c r="AM462" s="277">
        <v>0.25</v>
      </c>
      <c r="AN462" s="274">
        <v>21.9</v>
      </c>
      <c r="AO462" s="274">
        <v>1</v>
      </c>
      <c r="AP462" s="278"/>
      <c r="AQ462" s="274">
        <v>1.095</v>
      </c>
      <c r="AR462" s="274">
        <v>0.25</v>
      </c>
      <c r="AS462" s="274">
        <v>0.25</v>
      </c>
      <c r="AV462" s="278">
        <v>12</v>
      </c>
      <c r="AW462" s="278">
        <v>12</v>
      </c>
      <c r="AY462" s="274" t="s">
        <v>930</v>
      </c>
      <c r="BA462" s="274">
        <v>1</v>
      </c>
      <c r="BB462" s="274">
        <v>0.02</v>
      </c>
      <c r="BC462" s="274">
        <v>504</v>
      </c>
    </row>
    <row r="463" spans="1:55">
      <c r="A463" s="274" t="s">
        <v>1565</v>
      </c>
      <c r="B463" s="274" t="s">
        <v>736</v>
      </c>
      <c r="C463" s="274" t="s">
        <v>738</v>
      </c>
      <c r="E463" s="274">
        <v>4.7</v>
      </c>
      <c r="F463" s="274">
        <v>0.89999999999999991</v>
      </c>
      <c r="G463" s="274">
        <v>1.5</v>
      </c>
      <c r="H463" s="274">
        <v>20</v>
      </c>
      <c r="I463" s="274">
        <v>0</v>
      </c>
      <c r="J463" s="274" t="s">
        <v>30</v>
      </c>
      <c r="K463" s="274">
        <v>19.600000000000001</v>
      </c>
      <c r="L463" s="274" t="s">
        <v>30</v>
      </c>
      <c r="M463" s="274">
        <v>3.2726842105263159</v>
      </c>
      <c r="P463" s="274">
        <v>0</v>
      </c>
      <c r="Q463" s="274" t="s">
        <v>30</v>
      </c>
      <c r="U463" s="274">
        <v>1</v>
      </c>
      <c r="V463" s="274">
        <v>1</v>
      </c>
      <c r="X463" s="274">
        <v>1.3475177304964538</v>
      </c>
      <c r="AK463" s="274">
        <v>1</v>
      </c>
      <c r="AL463" s="274">
        <v>70</v>
      </c>
      <c r="AM463" s="277">
        <v>0.25</v>
      </c>
      <c r="AN463" s="274">
        <v>21.9</v>
      </c>
      <c r="AO463" s="274">
        <v>1</v>
      </c>
      <c r="AP463" s="278"/>
      <c r="AQ463" s="274">
        <v>1.095</v>
      </c>
      <c r="AR463" s="274">
        <v>0.25</v>
      </c>
      <c r="AS463" s="274">
        <v>0.25</v>
      </c>
      <c r="AV463" s="278">
        <v>12</v>
      </c>
      <c r="AW463" s="278">
        <v>12</v>
      </c>
      <c r="AY463" s="274" t="s">
        <v>930</v>
      </c>
      <c r="BA463" s="274">
        <v>1</v>
      </c>
      <c r="BB463" s="274">
        <v>0.02</v>
      </c>
      <c r="BC463" s="274">
        <v>504</v>
      </c>
    </row>
    <row r="464" spans="1:55">
      <c r="A464" s="274" t="s">
        <v>1564</v>
      </c>
      <c r="B464" s="274" t="s">
        <v>736</v>
      </c>
      <c r="C464" s="274" t="s">
        <v>738</v>
      </c>
      <c r="E464" s="274">
        <v>0.5</v>
      </c>
      <c r="F464" s="274">
        <v>0.89999999999999991</v>
      </c>
      <c r="G464" s="274">
        <v>1.5</v>
      </c>
      <c r="H464" s="274">
        <v>20</v>
      </c>
      <c r="I464" s="274">
        <v>0</v>
      </c>
      <c r="J464" s="274" t="s">
        <v>30</v>
      </c>
      <c r="K464" s="274">
        <v>19.600000000000001</v>
      </c>
      <c r="L464" s="274" t="s">
        <v>30</v>
      </c>
      <c r="M464" s="274">
        <v>1.323</v>
      </c>
      <c r="P464" s="274">
        <v>0</v>
      </c>
      <c r="Q464" s="274" t="s">
        <v>30</v>
      </c>
      <c r="U464" s="274">
        <v>1</v>
      </c>
      <c r="V464" s="274">
        <v>1</v>
      </c>
      <c r="X464" s="274">
        <v>3.3333333333333335</v>
      </c>
      <c r="AK464" s="274">
        <v>1</v>
      </c>
      <c r="AL464" s="274">
        <v>8</v>
      </c>
      <c r="AM464" s="277">
        <v>0.25</v>
      </c>
      <c r="AN464" s="274">
        <v>21.9</v>
      </c>
      <c r="AO464" s="274">
        <v>1</v>
      </c>
      <c r="AP464" s="278"/>
      <c r="AQ464" s="274">
        <v>1.095</v>
      </c>
      <c r="AR464" s="274">
        <v>0.25</v>
      </c>
      <c r="AS464" s="274">
        <v>0.25</v>
      </c>
      <c r="AV464" s="278">
        <v>12</v>
      </c>
      <c r="AW464" s="278">
        <v>12</v>
      </c>
      <c r="AY464" s="274" t="s">
        <v>930</v>
      </c>
      <c r="BA464" s="274">
        <v>1</v>
      </c>
      <c r="BB464" s="274">
        <v>0.02</v>
      </c>
      <c r="BC464" s="274">
        <v>504</v>
      </c>
    </row>
    <row r="465" spans="1:55">
      <c r="A465" s="274" t="s">
        <v>1563</v>
      </c>
      <c r="B465" s="274" t="s">
        <v>736</v>
      </c>
      <c r="C465" s="274" t="s">
        <v>738</v>
      </c>
      <c r="E465" s="274">
        <v>0.6</v>
      </c>
      <c r="F465" s="274">
        <v>0.89999999999999991</v>
      </c>
      <c r="G465" s="274">
        <v>1.5</v>
      </c>
      <c r="H465" s="274">
        <v>20</v>
      </c>
      <c r="I465" s="274">
        <v>0</v>
      </c>
      <c r="J465" s="274" t="s">
        <v>30</v>
      </c>
      <c r="K465" s="274">
        <v>19.600000000000001</v>
      </c>
      <c r="L465" s="274" t="s">
        <v>30</v>
      </c>
      <c r="M465" s="274">
        <v>1.488375</v>
      </c>
      <c r="P465" s="274">
        <v>0</v>
      </c>
      <c r="Q465" s="274" t="s">
        <v>30</v>
      </c>
      <c r="U465" s="274">
        <v>1</v>
      </c>
      <c r="V465" s="274">
        <v>1</v>
      </c>
      <c r="X465" s="274">
        <v>2.9629629629629632</v>
      </c>
      <c r="AK465" s="274">
        <v>1</v>
      </c>
      <c r="AL465" s="274">
        <v>20.88</v>
      </c>
      <c r="AM465" s="277">
        <v>0.25</v>
      </c>
      <c r="AN465" s="274">
        <v>21.9</v>
      </c>
      <c r="AO465" s="274">
        <v>1</v>
      </c>
      <c r="AP465" s="278"/>
      <c r="AQ465" s="274">
        <v>1.095</v>
      </c>
      <c r="AR465" s="274">
        <v>0.25</v>
      </c>
      <c r="AS465" s="274">
        <v>0.25</v>
      </c>
      <c r="AV465" s="278">
        <v>12</v>
      </c>
      <c r="AW465" s="278">
        <v>12</v>
      </c>
      <c r="AY465" s="274" t="s">
        <v>930</v>
      </c>
      <c r="BA465" s="274">
        <v>1</v>
      </c>
      <c r="BB465" s="274">
        <v>0.02</v>
      </c>
      <c r="BC465" s="274">
        <v>504</v>
      </c>
    </row>
    <row r="466" spans="1:55">
      <c r="A466" s="274" t="s">
        <v>1562</v>
      </c>
      <c r="B466" s="274" t="s">
        <v>736</v>
      </c>
      <c r="C466" s="274" t="s">
        <v>738</v>
      </c>
      <c r="E466" s="274">
        <v>0.7</v>
      </c>
      <c r="F466" s="274">
        <v>0.89999999999999991</v>
      </c>
      <c r="G466" s="274">
        <v>1.5</v>
      </c>
      <c r="H466" s="274">
        <v>20</v>
      </c>
      <c r="I466" s="274">
        <v>0</v>
      </c>
      <c r="J466" s="274" t="s">
        <v>30</v>
      </c>
      <c r="K466" s="274">
        <v>19.600000000000001</v>
      </c>
      <c r="L466" s="274" t="s">
        <v>30</v>
      </c>
      <c r="M466" s="274">
        <v>1.6342941176470587</v>
      </c>
      <c r="P466" s="274">
        <v>0</v>
      </c>
      <c r="Q466" s="274" t="s">
        <v>30</v>
      </c>
      <c r="U466" s="274">
        <v>1</v>
      </c>
      <c r="V466" s="274">
        <v>1</v>
      </c>
      <c r="X466" s="274">
        <v>2.6984126984126986</v>
      </c>
      <c r="AK466" s="274">
        <v>1</v>
      </c>
      <c r="AL466" s="274">
        <v>42</v>
      </c>
      <c r="AM466" s="277">
        <v>0.25</v>
      </c>
      <c r="AN466" s="274">
        <v>21.9</v>
      </c>
      <c r="AO466" s="274">
        <v>1</v>
      </c>
      <c r="AP466" s="278"/>
      <c r="AQ466" s="274">
        <v>1.095</v>
      </c>
      <c r="AR466" s="274">
        <v>0.25</v>
      </c>
      <c r="AS466" s="274">
        <v>0.25</v>
      </c>
      <c r="AV466" s="278">
        <v>12</v>
      </c>
      <c r="AW466" s="278">
        <v>12</v>
      </c>
      <c r="AY466" s="274" t="s">
        <v>930</v>
      </c>
      <c r="BA466" s="274">
        <v>1</v>
      </c>
      <c r="BB466" s="274">
        <v>0.02</v>
      </c>
      <c r="BC466" s="274">
        <v>504</v>
      </c>
    </row>
    <row r="467" spans="1:55">
      <c r="A467" s="274" t="s">
        <v>1561</v>
      </c>
      <c r="B467" s="274" t="s">
        <v>736</v>
      </c>
      <c r="C467" s="274" t="s">
        <v>738</v>
      </c>
      <c r="E467" s="274">
        <v>0.8</v>
      </c>
      <c r="F467" s="274">
        <v>0.9</v>
      </c>
      <c r="G467" s="274">
        <v>1.5</v>
      </c>
      <c r="H467" s="274">
        <v>20</v>
      </c>
      <c r="I467" s="274">
        <v>0</v>
      </c>
      <c r="J467" s="274" t="s">
        <v>30</v>
      </c>
      <c r="K467" s="274">
        <v>19.600000000000001</v>
      </c>
      <c r="L467" s="274" t="s">
        <v>30</v>
      </c>
      <c r="M467" s="274">
        <v>1.7640000000000002</v>
      </c>
      <c r="P467" s="274">
        <v>0</v>
      </c>
      <c r="Q467" s="274" t="s">
        <v>30</v>
      </c>
      <c r="U467" s="274">
        <v>1</v>
      </c>
      <c r="V467" s="274">
        <v>1</v>
      </c>
      <c r="X467" s="274">
        <v>2.5</v>
      </c>
      <c r="AK467" s="274">
        <v>1</v>
      </c>
      <c r="AL467" s="274">
        <v>12.9</v>
      </c>
      <c r="AM467" s="277">
        <v>0.25</v>
      </c>
      <c r="AN467" s="274">
        <v>21.9</v>
      </c>
      <c r="AO467" s="274">
        <v>1</v>
      </c>
      <c r="AP467" s="278"/>
      <c r="AQ467" s="274">
        <v>1.095</v>
      </c>
      <c r="AR467" s="274">
        <v>0.25</v>
      </c>
      <c r="AS467" s="274">
        <v>0.25</v>
      </c>
      <c r="AV467" s="278">
        <v>12</v>
      </c>
      <c r="AW467" s="278">
        <v>12</v>
      </c>
      <c r="AY467" s="274" t="s">
        <v>930</v>
      </c>
      <c r="BA467" s="274">
        <v>1</v>
      </c>
      <c r="BB467" s="274">
        <v>0.02</v>
      </c>
      <c r="BC467" s="274">
        <v>504</v>
      </c>
    </row>
    <row r="468" spans="1:55">
      <c r="A468" s="274" t="s">
        <v>1560</v>
      </c>
      <c r="B468" s="274" t="s">
        <v>736</v>
      </c>
      <c r="C468" s="274" t="s">
        <v>738</v>
      </c>
      <c r="E468" s="274">
        <v>0.9</v>
      </c>
      <c r="F468" s="274">
        <v>0.89999999999999991</v>
      </c>
      <c r="G468" s="274">
        <v>1.5</v>
      </c>
      <c r="H468" s="274">
        <v>20</v>
      </c>
      <c r="I468" s="274">
        <v>0</v>
      </c>
      <c r="J468" s="274" t="s">
        <v>30</v>
      </c>
      <c r="K468" s="274">
        <v>19.600000000000001</v>
      </c>
      <c r="L468" s="274" t="s">
        <v>30</v>
      </c>
      <c r="M468" s="274">
        <v>1.8800526315789474</v>
      </c>
      <c r="P468" s="274">
        <v>0</v>
      </c>
      <c r="Q468" s="274" t="s">
        <v>30</v>
      </c>
      <c r="U468" s="274">
        <v>1</v>
      </c>
      <c r="V468" s="274">
        <v>1</v>
      </c>
      <c r="X468" s="274">
        <v>2.3456790123456792</v>
      </c>
      <c r="AK468" s="274">
        <v>1</v>
      </c>
      <c r="AL468" s="274">
        <v>5.5</v>
      </c>
      <c r="AM468" s="277">
        <v>0.25</v>
      </c>
      <c r="AN468" s="274">
        <v>21.9</v>
      </c>
      <c r="AO468" s="274">
        <v>1</v>
      </c>
      <c r="AP468" s="278"/>
      <c r="AQ468" s="274">
        <v>1.095</v>
      </c>
      <c r="AR468" s="274">
        <v>0.25</v>
      </c>
      <c r="AS468" s="274">
        <v>0.25</v>
      </c>
      <c r="AV468" s="278">
        <v>12</v>
      </c>
      <c r="AW468" s="278">
        <v>12</v>
      </c>
      <c r="AY468" s="274" t="s">
        <v>930</v>
      </c>
      <c r="BA468" s="274">
        <v>1</v>
      </c>
      <c r="BB468" s="274">
        <v>0.02</v>
      </c>
      <c r="BC468" s="274">
        <v>504</v>
      </c>
    </row>
    <row r="469" spans="1:55">
      <c r="A469" s="274" t="s">
        <v>1559</v>
      </c>
      <c r="B469" s="274" t="s">
        <v>736</v>
      </c>
      <c r="C469" s="274" t="s">
        <v>738</v>
      </c>
      <c r="E469" s="274">
        <v>0.95</v>
      </c>
      <c r="F469" s="274">
        <v>0.55421052631578949</v>
      </c>
      <c r="G469" s="274">
        <v>1.5</v>
      </c>
      <c r="H469" s="274">
        <v>20</v>
      </c>
      <c r="I469" s="274">
        <v>0</v>
      </c>
      <c r="J469" s="274" t="s">
        <v>30</v>
      </c>
      <c r="K469" s="274">
        <v>19.600000000000001</v>
      </c>
      <c r="L469" s="274" t="s">
        <v>30</v>
      </c>
      <c r="M469" s="274">
        <v>1.1907000000000001</v>
      </c>
      <c r="P469" s="274">
        <v>0</v>
      </c>
      <c r="Q469" s="274" t="s">
        <v>30</v>
      </c>
      <c r="U469" s="274">
        <v>1</v>
      </c>
      <c r="V469" s="274">
        <v>1</v>
      </c>
      <c r="X469" s="274">
        <v>3.7037037037037033</v>
      </c>
      <c r="AK469" s="274">
        <v>1</v>
      </c>
      <c r="AL469" s="274">
        <v>26</v>
      </c>
      <c r="AM469" s="277">
        <v>0.25</v>
      </c>
      <c r="AN469" s="274">
        <v>21.9</v>
      </c>
      <c r="AO469" s="274">
        <v>1</v>
      </c>
      <c r="AP469" s="278"/>
      <c r="AQ469" s="274">
        <v>1.095</v>
      </c>
      <c r="AR469" s="274">
        <v>0.25</v>
      </c>
      <c r="AS469" s="274">
        <v>0.25</v>
      </c>
      <c r="AV469" s="278">
        <v>12</v>
      </c>
      <c r="AW469" s="278">
        <v>12</v>
      </c>
      <c r="AY469" s="274" t="s">
        <v>930</v>
      </c>
      <c r="BA469" s="274">
        <v>1</v>
      </c>
      <c r="BB469" s="274">
        <v>0.02</v>
      </c>
      <c r="BC469" s="274">
        <v>504</v>
      </c>
    </row>
    <row r="470" spans="1:55">
      <c r="A470" s="274" t="s">
        <v>1558</v>
      </c>
      <c r="B470" s="274" t="s">
        <v>736</v>
      </c>
      <c r="C470" s="274" t="s">
        <v>738</v>
      </c>
      <c r="E470" s="274">
        <v>0.95</v>
      </c>
      <c r="F470" s="274">
        <v>0.57473684210526321</v>
      </c>
      <c r="G470" s="274">
        <v>1.5</v>
      </c>
      <c r="H470" s="274">
        <v>20</v>
      </c>
      <c r="I470" s="274">
        <v>0</v>
      </c>
      <c r="J470" s="274" t="s">
        <v>30</v>
      </c>
      <c r="K470" s="274">
        <v>19.600000000000001</v>
      </c>
      <c r="L470" s="274" t="s">
        <v>30</v>
      </c>
      <c r="M470" s="274">
        <v>1.2348000000000001</v>
      </c>
      <c r="P470" s="274">
        <v>0</v>
      </c>
      <c r="Q470" s="274" t="s">
        <v>30</v>
      </c>
      <c r="U470" s="274">
        <v>1</v>
      </c>
      <c r="V470" s="274">
        <v>1</v>
      </c>
      <c r="X470" s="274">
        <v>3.5714285714285712</v>
      </c>
      <c r="AK470" s="274">
        <v>1</v>
      </c>
      <c r="AL470" s="274">
        <v>4.9000000000000004</v>
      </c>
      <c r="AM470" s="277">
        <v>0.25</v>
      </c>
      <c r="AN470" s="274">
        <v>21.9</v>
      </c>
      <c r="AO470" s="274">
        <v>1</v>
      </c>
      <c r="AP470" s="278"/>
      <c r="AQ470" s="274">
        <v>1.095</v>
      </c>
      <c r="AR470" s="274">
        <v>0.25</v>
      </c>
      <c r="AS470" s="274">
        <v>0.25</v>
      </c>
      <c r="AV470" s="278">
        <v>12</v>
      </c>
      <c r="AW470" s="278">
        <v>12</v>
      </c>
      <c r="AY470" s="274" t="s">
        <v>930</v>
      </c>
      <c r="BA470" s="274">
        <v>1</v>
      </c>
      <c r="BB470" s="274">
        <v>0.02</v>
      </c>
      <c r="BC470" s="274">
        <v>504</v>
      </c>
    </row>
    <row r="471" spans="1:55">
      <c r="A471" s="274" t="s">
        <v>1557</v>
      </c>
      <c r="B471" s="274" t="s">
        <v>736</v>
      </c>
      <c r="C471" s="274" t="s">
        <v>738</v>
      </c>
      <c r="E471" s="274">
        <v>0.95</v>
      </c>
      <c r="F471" s="274">
        <v>0.59526315789473683</v>
      </c>
      <c r="G471" s="274">
        <v>1.5</v>
      </c>
      <c r="H471" s="274">
        <v>20</v>
      </c>
      <c r="I471" s="274">
        <v>0</v>
      </c>
      <c r="J471" s="274" t="s">
        <v>30</v>
      </c>
      <c r="K471" s="274">
        <v>19.600000000000001</v>
      </c>
      <c r="L471" s="274" t="s">
        <v>30</v>
      </c>
      <c r="M471" s="274">
        <v>1.2788999999999999</v>
      </c>
      <c r="P471" s="274">
        <v>0</v>
      </c>
      <c r="Q471" s="274" t="s">
        <v>30</v>
      </c>
      <c r="U471" s="274">
        <v>1</v>
      </c>
      <c r="V471" s="274">
        <v>1</v>
      </c>
      <c r="X471" s="274">
        <v>3.4482758620689657</v>
      </c>
      <c r="AK471" s="274">
        <v>1</v>
      </c>
      <c r="AL471" s="274">
        <v>40</v>
      </c>
      <c r="AM471" s="277">
        <v>0.25</v>
      </c>
      <c r="AN471" s="274">
        <v>21.9</v>
      </c>
      <c r="AO471" s="274">
        <v>1</v>
      </c>
      <c r="AP471" s="278"/>
      <c r="AQ471" s="274">
        <v>1.095</v>
      </c>
      <c r="AR471" s="274">
        <v>0.25</v>
      </c>
      <c r="AS471" s="274">
        <v>0.25</v>
      </c>
      <c r="AV471" s="278">
        <v>12</v>
      </c>
      <c r="AW471" s="278">
        <v>12</v>
      </c>
      <c r="AY471" s="274" t="s">
        <v>930</v>
      </c>
      <c r="BA471" s="274">
        <v>1</v>
      </c>
      <c r="BB471" s="274">
        <v>0.02</v>
      </c>
      <c r="BC471" s="274">
        <v>504</v>
      </c>
    </row>
    <row r="472" spans="1:55">
      <c r="A472" s="274" t="s">
        <v>1556</v>
      </c>
      <c r="B472" s="274" t="s">
        <v>736</v>
      </c>
      <c r="C472" s="274" t="s">
        <v>738</v>
      </c>
      <c r="E472" s="274">
        <v>0.95</v>
      </c>
      <c r="F472" s="274">
        <v>0.61578947368421044</v>
      </c>
      <c r="G472" s="274">
        <v>1.5</v>
      </c>
      <c r="H472" s="274">
        <v>20</v>
      </c>
      <c r="I472" s="274">
        <v>0</v>
      </c>
      <c r="J472" s="274" t="s">
        <v>30</v>
      </c>
      <c r="K472" s="274">
        <v>19.600000000000001</v>
      </c>
      <c r="L472" s="274" t="s">
        <v>30</v>
      </c>
      <c r="M472" s="274">
        <v>1.323</v>
      </c>
      <c r="P472" s="274">
        <v>0</v>
      </c>
      <c r="Q472" s="274" t="s">
        <v>30</v>
      </c>
      <c r="U472" s="274">
        <v>1</v>
      </c>
      <c r="V472" s="274">
        <v>1</v>
      </c>
      <c r="X472" s="274">
        <v>3.3333333333333335</v>
      </c>
      <c r="AK472" s="274">
        <v>1</v>
      </c>
      <c r="AL472" s="274">
        <v>6.3</v>
      </c>
      <c r="AM472" s="277">
        <v>0.25</v>
      </c>
      <c r="AN472" s="274">
        <v>21.9</v>
      </c>
      <c r="AO472" s="274">
        <v>1</v>
      </c>
      <c r="AP472" s="278"/>
      <c r="AQ472" s="274">
        <v>1.095</v>
      </c>
      <c r="AR472" s="274">
        <v>0.25</v>
      </c>
      <c r="AS472" s="274">
        <v>0.25</v>
      </c>
      <c r="AV472" s="278">
        <v>12</v>
      </c>
      <c r="AW472" s="278">
        <v>12</v>
      </c>
      <c r="AY472" s="274" t="s">
        <v>930</v>
      </c>
      <c r="BA472" s="274">
        <v>1</v>
      </c>
      <c r="BB472" s="274">
        <v>0.02</v>
      </c>
      <c r="BC472" s="274">
        <v>504</v>
      </c>
    </row>
    <row r="473" spans="1:55">
      <c r="A473" s="274" t="s">
        <v>1555</v>
      </c>
      <c r="B473" s="274" t="s">
        <v>736</v>
      </c>
      <c r="C473" s="274" t="s">
        <v>738</v>
      </c>
      <c r="E473" s="274">
        <v>0.95</v>
      </c>
      <c r="F473" s="274">
        <v>0.63631578947368417</v>
      </c>
      <c r="G473" s="274">
        <v>1.5</v>
      </c>
      <c r="H473" s="274">
        <v>20</v>
      </c>
      <c r="I473" s="274">
        <v>0</v>
      </c>
      <c r="J473" s="274" t="s">
        <v>30</v>
      </c>
      <c r="K473" s="274">
        <v>19.600000000000001</v>
      </c>
      <c r="L473" s="274" t="s">
        <v>30</v>
      </c>
      <c r="M473" s="274">
        <v>1.3671</v>
      </c>
      <c r="P473" s="274">
        <v>0</v>
      </c>
      <c r="Q473" s="274" t="s">
        <v>30</v>
      </c>
      <c r="U473" s="274">
        <v>1</v>
      </c>
      <c r="V473" s="274">
        <v>1</v>
      </c>
      <c r="X473" s="274">
        <v>3.2258064516129035</v>
      </c>
      <c r="AK473" s="274">
        <v>1</v>
      </c>
      <c r="AL473" s="274">
        <v>6.2</v>
      </c>
      <c r="AM473" s="277">
        <v>0.25</v>
      </c>
      <c r="AN473" s="274">
        <v>21.9</v>
      </c>
      <c r="AO473" s="274">
        <v>1</v>
      </c>
      <c r="AP473" s="278"/>
      <c r="AQ473" s="274">
        <v>1.095</v>
      </c>
      <c r="AR473" s="274">
        <v>0.25</v>
      </c>
      <c r="AS473" s="274">
        <v>0.25</v>
      </c>
      <c r="AV473" s="278">
        <v>12</v>
      </c>
      <c r="AW473" s="278">
        <v>12</v>
      </c>
      <c r="AY473" s="274" t="s">
        <v>930</v>
      </c>
      <c r="BA473" s="274">
        <v>1</v>
      </c>
      <c r="BB473" s="274">
        <v>0.02</v>
      </c>
      <c r="BC473" s="274">
        <v>504</v>
      </c>
    </row>
    <row r="474" spans="1:55">
      <c r="A474" s="274" t="s">
        <v>1554</v>
      </c>
      <c r="B474" s="274" t="s">
        <v>736</v>
      </c>
      <c r="C474" s="274" t="s">
        <v>738</v>
      </c>
      <c r="E474" s="274">
        <v>0.95</v>
      </c>
      <c r="F474" s="274">
        <v>0.65684210526315789</v>
      </c>
      <c r="G474" s="274">
        <v>1.5</v>
      </c>
      <c r="H474" s="274">
        <v>20</v>
      </c>
      <c r="I474" s="274">
        <v>0</v>
      </c>
      <c r="J474" s="274" t="s">
        <v>30</v>
      </c>
      <c r="K474" s="274">
        <v>19.600000000000001</v>
      </c>
      <c r="L474" s="274" t="s">
        <v>30</v>
      </c>
      <c r="M474" s="274">
        <v>1.4112</v>
      </c>
      <c r="P474" s="274">
        <v>0</v>
      </c>
      <c r="Q474" s="274" t="s">
        <v>30</v>
      </c>
      <c r="U474" s="274">
        <v>1</v>
      </c>
      <c r="V474" s="274">
        <v>1</v>
      </c>
      <c r="X474" s="274">
        <v>3.125</v>
      </c>
      <c r="AK474" s="274">
        <v>1</v>
      </c>
      <c r="AL474" s="274">
        <v>80</v>
      </c>
      <c r="AM474" s="277">
        <v>0.25</v>
      </c>
      <c r="AN474" s="274">
        <v>21.9</v>
      </c>
      <c r="AO474" s="274">
        <v>1</v>
      </c>
      <c r="AP474" s="278"/>
      <c r="AQ474" s="274">
        <v>1.095</v>
      </c>
      <c r="AR474" s="274">
        <v>0.25</v>
      </c>
      <c r="AS474" s="274">
        <v>0.25</v>
      </c>
      <c r="AV474" s="278">
        <v>12</v>
      </c>
      <c r="AW474" s="278">
        <v>12</v>
      </c>
      <c r="AY474" s="274" t="s">
        <v>930</v>
      </c>
      <c r="BA474" s="274">
        <v>1</v>
      </c>
      <c r="BB474" s="274">
        <v>0.02</v>
      </c>
      <c r="BC474" s="274">
        <v>504</v>
      </c>
    </row>
    <row r="475" spans="1:55">
      <c r="A475" s="274" t="s">
        <v>1553</v>
      </c>
      <c r="B475" s="274" t="s">
        <v>736</v>
      </c>
      <c r="C475" s="274" t="s">
        <v>738</v>
      </c>
      <c r="E475" s="274">
        <v>0.95</v>
      </c>
      <c r="F475" s="274">
        <v>0.67736842105263162</v>
      </c>
      <c r="G475" s="274">
        <v>1.5</v>
      </c>
      <c r="H475" s="274">
        <v>20</v>
      </c>
      <c r="I475" s="274">
        <v>0</v>
      </c>
      <c r="J475" s="274" t="s">
        <v>30</v>
      </c>
      <c r="K475" s="274">
        <v>19.600000000000001</v>
      </c>
      <c r="L475" s="274" t="s">
        <v>30</v>
      </c>
      <c r="M475" s="274">
        <v>1.4553</v>
      </c>
      <c r="P475" s="274">
        <v>0</v>
      </c>
      <c r="Q475" s="274" t="s">
        <v>30</v>
      </c>
      <c r="U475" s="274">
        <v>1</v>
      </c>
      <c r="V475" s="274">
        <v>1</v>
      </c>
      <c r="X475" s="274">
        <v>3.0303030303030303</v>
      </c>
      <c r="AK475" s="274">
        <v>1</v>
      </c>
      <c r="AL475" s="274">
        <v>5.3</v>
      </c>
      <c r="AM475" s="277">
        <v>0.25</v>
      </c>
      <c r="AN475" s="274">
        <v>21.9</v>
      </c>
      <c r="AO475" s="274">
        <v>1</v>
      </c>
      <c r="AP475" s="278"/>
      <c r="AQ475" s="274">
        <v>1.095</v>
      </c>
      <c r="AR475" s="274">
        <v>0.25</v>
      </c>
      <c r="AS475" s="274">
        <v>0.25</v>
      </c>
      <c r="AV475" s="278">
        <v>12</v>
      </c>
      <c r="AW475" s="278">
        <v>12</v>
      </c>
      <c r="AY475" s="274" t="s">
        <v>930</v>
      </c>
      <c r="BA475" s="274">
        <v>1</v>
      </c>
      <c r="BB475" s="274">
        <v>0.02</v>
      </c>
      <c r="BC475" s="274">
        <v>504</v>
      </c>
    </row>
    <row r="476" spans="1:55">
      <c r="A476" s="274" t="s">
        <v>1552</v>
      </c>
      <c r="B476" s="274" t="s">
        <v>736</v>
      </c>
      <c r="C476" s="274" t="s">
        <v>738</v>
      </c>
      <c r="E476" s="274">
        <v>0.95</v>
      </c>
      <c r="F476" s="274">
        <v>0.73894736842105258</v>
      </c>
      <c r="G476" s="274">
        <v>1.5</v>
      </c>
      <c r="H476" s="274">
        <v>20</v>
      </c>
      <c r="I476" s="274">
        <v>0</v>
      </c>
      <c r="J476" s="274" t="s">
        <v>30</v>
      </c>
      <c r="K476" s="274">
        <v>19.600000000000001</v>
      </c>
      <c r="L476" s="274" t="s">
        <v>30</v>
      </c>
      <c r="M476" s="274">
        <v>1.5875999999999999</v>
      </c>
      <c r="P476" s="274">
        <v>0</v>
      </c>
      <c r="Q476" s="274" t="s">
        <v>30</v>
      </c>
      <c r="U476" s="274">
        <v>1</v>
      </c>
      <c r="V476" s="274">
        <v>1</v>
      </c>
      <c r="X476" s="274">
        <v>2.7777777777777777</v>
      </c>
      <c r="AK476" s="274">
        <v>1</v>
      </c>
      <c r="AL476" s="274">
        <v>4</v>
      </c>
      <c r="AM476" s="277">
        <v>0.25</v>
      </c>
      <c r="AN476" s="274">
        <v>21.9</v>
      </c>
      <c r="AO476" s="274">
        <v>1</v>
      </c>
      <c r="AP476" s="278"/>
      <c r="AQ476" s="274">
        <v>1.095</v>
      </c>
      <c r="AR476" s="274">
        <v>0.25</v>
      </c>
      <c r="AS476" s="274">
        <v>0.25</v>
      </c>
      <c r="AV476" s="278">
        <v>12</v>
      </c>
      <c r="AW476" s="278">
        <v>12</v>
      </c>
      <c r="AY476" s="274" t="s">
        <v>930</v>
      </c>
      <c r="BA476" s="274">
        <v>1</v>
      </c>
      <c r="BB476" s="274">
        <v>0.02</v>
      </c>
      <c r="BC476" s="274">
        <v>504</v>
      </c>
    </row>
    <row r="477" spans="1:55">
      <c r="A477" s="274" t="s">
        <v>1551</v>
      </c>
      <c r="B477" s="274" t="s">
        <v>736</v>
      </c>
      <c r="C477" s="274" t="s">
        <v>738</v>
      </c>
      <c r="E477" s="274">
        <v>0.95</v>
      </c>
      <c r="F477" s="274">
        <v>0.7594736842105263</v>
      </c>
      <c r="G477" s="274">
        <v>1.5</v>
      </c>
      <c r="H477" s="274">
        <v>20</v>
      </c>
      <c r="I477" s="274">
        <v>0</v>
      </c>
      <c r="J477" s="274" t="s">
        <v>30</v>
      </c>
      <c r="K477" s="274">
        <v>19.600000000000001</v>
      </c>
      <c r="L477" s="274" t="s">
        <v>30</v>
      </c>
      <c r="M477" s="274">
        <v>1.6316999999999999</v>
      </c>
      <c r="P477" s="274">
        <v>0</v>
      </c>
      <c r="Q477" s="274" t="s">
        <v>30</v>
      </c>
      <c r="U477" s="274">
        <v>1</v>
      </c>
      <c r="V477" s="274">
        <v>1</v>
      </c>
      <c r="X477" s="274">
        <v>2.7027027027027026</v>
      </c>
      <c r="AK477" s="274">
        <v>1</v>
      </c>
      <c r="AL477" s="274">
        <v>178.8</v>
      </c>
      <c r="AM477" s="277">
        <v>0.25</v>
      </c>
      <c r="AN477" s="274">
        <v>21.9</v>
      </c>
      <c r="AO477" s="274">
        <v>1</v>
      </c>
      <c r="AP477" s="278"/>
      <c r="AQ477" s="274">
        <v>1.095</v>
      </c>
      <c r="AR477" s="274">
        <v>0.25</v>
      </c>
      <c r="AS477" s="274">
        <v>0.25</v>
      </c>
      <c r="AV477" s="278">
        <v>12</v>
      </c>
      <c r="AW477" s="278">
        <v>12</v>
      </c>
      <c r="AY477" s="274" t="s">
        <v>930</v>
      </c>
      <c r="BA477" s="274">
        <v>1</v>
      </c>
      <c r="BB477" s="274">
        <v>0.02</v>
      </c>
      <c r="BC477" s="274">
        <v>504</v>
      </c>
    </row>
    <row r="478" spans="1:55">
      <c r="A478" s="274" t="s">
        <v>1550</v>
      </c>
      <c r="B478" s="274" t="s">
        <v>736</v>
      </c>
      <c r="C478" s="274" t="s">
        <v>738</v>
      </c>
      <c r="E478" s="274">
        <v>0.95</v>
      </c>
      <c r="F478" s="274">
        <v>0.7594736842105263</v>
      </c>
      <c r="G478" s="274">
        <v>1.5</v>
      </c>
      <c r="H478" s="274">
        <v>15</v>
      </c>
      <c r="I478" s="274">
        <v>0</v>
      </c>
      <c r="J478" s="274">
        <v>0.71539999999999992</v>
      </c>
      <c r="K478" s="274">
        <v>19.11</v>
      </c>
      <c r="L478" s="274" t="s">
        <v>30</v>
      </c>
      <c r="M478" s="274">
        <v>1.95804</v>
      </c>
      <c r="N478" s="274">
        <v>2020</v>
      </c>
      <c r="O478" s="274">
        <v>25</v>
      </c>
      <c r="P478" s="274">
        <v>1</v>
      </c>
      <c r="Q478" s="274">
        <v>2029</v>
      </c>
      <c r="U478" s="274">
        <v>1</v>
      </c>
      <c r="V478" s="274">
        <v>1</v>
      </c>
      <c r="X478" s="274">
        <v>2.7027027027027026</v>
      </c>
      <c r="AK478" s="274">
        <v>1</v>
      </c>
      <c r="AL478" s="274">
        <v>5</v>
      </c>
      <c r="AM478" s="277">
        <v>0.23</v>
      </c>
      <c r="AN478" s="274">
        <v>21.9</v>
      </c>
      <c r="AO478" s="274">
        <v>1</v>
      </c>
      <c r="AP478" s="278"/>
      <c r="AQ478" s="274">
        <v>1.095</v>
      </c>
      <c r="AR478" s="274">
        <v>0.23</v>
      </c>
      <c r="AS478" s="274">
        <v>0.23</v>
      </c>
      <c r="AV478" s="278">
        <v>12</v>
      </c>
      <c r="AW478" s="278">
        <v>12</v>
      </c>
      <c r="AX478" s="274">
        <v>0</v>
      </c>
      <c r="AY478" s="274" t="s">
        <v>930</v>
      </c>
      <c r="BA478" s="274">
        <v>1</v>
      </c>
      <c r="BB478" s="274">
        <v>0.02</v>
      </c>
      <c r="BC478" s="274">
        <v>504</v>
      </c>
    </row>
    <row r="479" spans="1:55">
      <c r="A479" s="274" t="s">
        <v>1549</v>
      </c>
      <c r="B479" s="274" t="s">
        <v>736</v>
      </c>
      <c r="C479" s="274" t="s">
        <v>738</v>
      </c>
      <c r="E479" s="274">
        <v>0.95</v>
      </c>
      <c r="F479" s="274">
        <v>0.78</v>
      </c>
      <c r="G479" s="274">
        <v>1.5</v>
      </c>
      <c r="H479" s="274">
        <v>20</v>
      </c>
      <c r="I479" s="274">
        <v>0</v>
      </c>
      <c r="J479" s="274" t="s">
        <v>30</v>
      </c>
      <c r="K479" s="274">
        <v>19.600000000000001</v>
      </c>
      <c r="L479" s="274" t="s">
        <v>30</v>
      </c>
      <c r="M479" s="274">
        <v>1.6758000000000002</v>
      </c>
      <c r="P479" s="274">
        <v>0</v>
      </c>
      <c r="Q479" s="274" t="s">
        <v>30</v>
      </c>
      <c r="U479" s="274">
        <v>1</v>
      </c>
      <c r="V479" s="274">
        <v>1</v>
      </c>
      <c r="X479" s="274">
        <v>2.6315789473684212</v>
      </c>
      <c r="AK479" s="274">
        <v>1</v>
      </c>
      <c r="AL479" s="274">
        <v>225.7</v>
      </c>
      <c r="AM479" s="277">
        <v>0.25</v>
      </c>
      <c r="AN479" s="274">
        <v>21.9</v>
      </c>
      <c r="AO479" s="274">
        <v>1</v>
      </c>
      <c r="AP479" s="278"/>
      <c r="AQ479" s="274">
        <v>1.095</v>
      </c>
      <c r="AR479" s="274">
        <v>0.25</v>
      </c>
      <c r="AS479" s="274">
        <v>0.25</v>
      </c>
      <c r="AV479" s="278">
        <v>12</v>
      </c>
      <c r="AW479" s="278">
        <v>12</v>
      </c>
      <c r="AY479" s="274" t="s">
        <v>930</v>
      </c>
      <c r="BA479" s="274">
        <v>1</v>
      </c>
      <c r="BB479" s="274">
        <v>0.02</v>
      </c>
      <c r="BC479" s="274">
        <v>504</v>
      </c>
    </row>
    <row r="480" spans="1:55">
      <c r="A480" s="274" t="s">
        <v>1548</v>
      </c>
      <c r="B480" s="274" t="s">
        <v>736</v>
      </c>
      <c r="C480" s="274" t="s">
        <v>738</v>
      </c>
      <c r="E480" s="274">
        <v>0.95</v>
      </c>
      <c r="F480" s="274">
        <v>0.80052631578947375</v>
      </c>
      <c r="G480" s="274">
        <v>1.5</v>
      </c>
      <c r="H480" s="274">
        <v>20</v>
      </c>
      <c r="I480" s="274">
        <v>0</v>
      </c>
      <c r="J480" s="274" t="s">
        <v>30</v>
      </c>
      <c r="K480" s="274">
        <v>19.600000000000001</v>
      </c>
      <c r="L480" s="274" t="s">
        <v>30</v>
      </c>
      <c r="M480" s="274">
        <v>1.7199000000000002</v>
      </c>
      <c r="P480" s="274">
        <v>0</v>
      </c>
      <c r="Q480" s="274" t="s">
        <v>30</v>
      </c>
      <c r="U480" s="274">
        <v>1</v>
      </c>
      <c r="V480" s="274">
        <v>1</v>
      </c>
      <c r="X480" s="274">
        <v>2.5641025641025639</v>
      </c>
      <c r="AK480" s="274">
        <v>1</v>
      </c>
      <c r="AL480" s="274">
        <v>215</v>
      </c>
      <c r="AM480" s="277">
        <v>0.25</v>
      </c>
      <c r="AN480" s="274">
        <v>21.9</v>
      </c>
      <c r="AO480" s="274">
        <v>1</v>
      </c>
      <c r="AP480" s="278"/>
      <c r="AQ480" s="274">
        <v>1.095</v>
      </c>
      <c r="AR480" s="274">
        <v>0.25</v>
      </c>
      <c r="AS480" s="274">
        <v>0.25</v>
      </c>
      <c r="AV480" s="278">
        <v>12</v>
      </c>
      <c r="AW480" s="278">
        <v>12</v>
      </c>
      <c r="AY480" s="274" t="s">
        <v>930</v>
      </c>
      <c r="BA480" s="274">
        <v>1</v>
      </c>
      <c r="BB480" s="274">
        <v>0.02</v>
      </c>
      <c r="BC480" s="274">
        <v>504</v>
      </c>
    </row>
    <row r="481" spans="1:55">
      <c r="A481" s="274" t="s">
        <v>1547</v>
      </c>
      <c r="B481" s="274" t="s">
        <v>736</v>
      </c>
      <c r="C481" s="274" t="s">
        <v>738</v>
      </c>
      <c r="E481" s="274">
        <v>0.95</v>
      </c>
      <c r="F481" s="274">
        <v>0.80052631578947375</v>
      </c>
      <c r="G481" s="274">
        <v>1.5</v>
      </c>
      <c r="H481" s="274">
        <v>10</v>
      </c>
      <c r="I481" s="274">
        <v>0</v>
      </c>
      <c r="J481" s="274">
        <v>0.68599999999999994</v>
      </c>
      <c r="K481" s="274">
        <v>18.228000000000002</v>
      </c>
      <c r="L481" s="274" t="s">
        <v>30</v>
      </c>
      <c r="M481" s="274">
        <v>1.9492199999999997</v>
      </c>
      <c r="N481" s="274">
        <v>2030</v>
      </c>
      <c r="O481" s="274">
        <v>25</v>
      </c>
      <c r="P481" s="274">
        <v>1</v>
      </c>
      <c r="Q481" s="274">
        <v>2039</v>
      </c>
      <c r="U481" s="274">
        <v>1</v>
      </c>
      <c r="V481" s="274">
        <v>1</v>
      </c>
      <c r="X481" s="274">
        <v>2.5641025641025639</v>
      </c>
      <c r="AK481" s="274">
        <v>1</v>
      </c>
      <c r="AL481" s="274">
        <v>5</v>
      </c>
      <c r="AM481" s="277">
        <v>0.2</v>
      </c>
      <c r="AN481" s="274">
        <v>21.9</v>
      </c>
      <c r="AO481" s="274">
        <v>1</v>
      </c>
      <c r="AP481" s="278"/>
      <c r="AQ481" s="274">
        <v>1.095</v>
      </c>
      <c r="AR481" s="274">
        <v>0.2</v>
      </c>
      <c r="AS481" s="274">
        <v>0.2</v>
      </c>
      <c r="AV481" s="278">
        <v>12</v>
      </c>
      <c r="AW481" s="278">
        <v>12</v>
      </c>
      <c r="AX481" s="274">
        <v>0</v>
      </c>
      <c r="AY481" s="274" t="s">
        <v>930</v>
      </c>
      <c r="BA481" s="274">
        <v>1</v>
      </c>
      <c r="BB481" s="274">
        <v>0.02</v>
      </c>
      <c r="BC481" s="274">
        <v>420</v>
      </c>
    </row>
    <row r="482" spans="1:55">
      <c r="A482" s="274" t="s">
        <v>1546</v>
      </c>
      <c r="B482" s="274" t="s">
        <v>736</v>
      </c>
      <c r="C482" s="274" t="s">
        <v>738</v>
      </c>
      <c r="D482" s="274" t="s">
        <v>30</v>
      </c>
      <c r="E482" s="274">
        <v>0.95</v>
      </c>
      <c r="F482" s="274">
        <v>0.8107894736842105</v>
      </c>
      <c r="G482" s="274">
        <v>1.5</v>
      </c>
      <c r="H482" s="274">
        <v>10</v>
      </c>
      <c r="I482" s="274">
        <v>0</v>
      </c>
      <c r="J482" s="274">
        <v>0.67619999999999991</v>
      </c>
      <c r="K482" s="274">
        <v>17.934000000000001</v>
      </c>
      <c r="L482" s="274" t="s">
        <v>30</v>
      </c>
      <c r="M482" s="274">
        <v>1.8774350000000002</v>
      </c>
      <c r="N482" s="274">
        <v>2040</v>
      </c>
      <c r="O482" s="274">
        <v>25</v>
      </c>
      <c r="P482" s="274">
        <v>1</v>
      </c>
      <c r="Q482" s="274">
        <v>2049</v>
      </c>
      <c r="R482" s="274" t="s">
        <v>30</v>
      </c>
      <c r="S482" s="274" t="s">
        <v>30</v>
      </c>
      <c r="T482" s="274" t="s">
        <v>30</v>
      </c>
      <c r="U482" s="274">
        <v>1</v>
      </c>
      <c r="V482" s="274">
        <v>1</v>
      </c>
      <c r="W482" s="274" t="s">
        <v>30</v>
      </c>
      <c r="X482" s="274">
        <v>2.5316455696202529</v>
      </c>
      <c r="Z482" s="274" t="s">
        <v>30</v>
      </c>
      <c r="AA482" s="274" t="s">
        <v>30</v>
      </c>
      <c r="AB482" s="274" t="s">
        <v>30</v>
      </c>
      <c r="AC482" s="274" t="s">
        <v>30</v>
      </c>
      <c r="AD482" s="274" t="s">
        <v>30</v>
      </c>
      <c r="AE482" s="274" t="s">
        <v>30</v>
      </c>
      <c r="AF482" s="274" t="s">
        <v>30</v>
      </c>
      <c r="AG482" s="274" t="s">
        <v>30</v>
      </c>
      <c r="AH482" s="274" t="s">
        <v>30</v>
      </c>
      <c r="AI482" s="274" t="s">
        <v>30</v>
      </c>
      <c r="AJ482" s="274" t="s">
        <v>30</v>
      </c>
      <c r="AK482" s="274">
        <v>1</v>
      </c>
      <c r="AL482" s="274">
        <v>5</v>
      </c>
      <c r="AM482" s="277">
        <v>0.2</v>
      </c>
      <c r="AN482" s="274">
        <v>21.9</v>
      </c>
      <c r="AO482" s="274">
        <v>1</v>
      </c>
      <c r="AP482" s="278"/>
      <c r="AQ482" s="274">
        <v>1.095</v>
      </c>
      <c r="AR482" s="274">
        <v>0.2</v>
      </c>
      <c r="AS482" s="274">
        <v>0.2</v>
      </c>
      <c r="AV482" s="278">
        <v>12</v>
      </c>
      <c r="AW482" s="278">
        <v>12</v>
      </c>
      <c r="AX482" s="274">
        <v>0</v>
      </c>
      <c r="AY482" s="274" t="s">
        <v>930</v>
      </c>
      <c r="BA482" s="274">
        <v>1</v>
      </c>
      <c r="BB482" s="274">
        <v>0.02</v>
      </c>
      <c r="BC482" s="274">
        <v>420</v>
      </c>
    </row>
    <row r="483" spans="1:55">
      <c r="A483" s="274" t="s">
        <v>1545</v>
      </c>
      <c r="B483" s="274" t="s">
        <v>736</v>
      </c>
      <c r="C483" s="274" t="s">
        <v>738</v>
      </c>
      <c r="E483" s="274">
        <v>0.95</v>
      </c>
      <c r="F483" s="274">
        <v>0.82105263157894748</v>
      </c>
      <c r="G483" s="274">
        <v>1.5</v>
      </c>
      <c r="H483" s="274">
        <v>10</v>
      </c>
      <c r="I483" s="274">
        <v>0</v>
      </c>
      <c r="J483" s="274">
        <v>0.66639999999999999</v>
      </c>
      <c r="K483" s="274">
        <v>17.64</v>
      </c>
      <c r="L483" s="274" t="s">
        <v>30</v>
      </c>
      <c r="M483" s="274">
        <v>1.8032000000000001</v>
      </c>
      <c r="N483" s="274">
        <v>2050</v>
      </c>
      <c r="O483" s="274">
        <v>25</v>
      </c>
      <c r="P483" s="274">
        <v>1</v>
      </c>
      <c r="Q483" s="274">
        <v>2050</v>
      </c>
      <c r="U483" s="274">
        <v>1</v>
      </c>
      <c r="V483" s="274">
        <v>1</v>
      </c>
      <c r="X483" s="274">
        <v>2.5</v>
      </c>
      <c r="AK483" s="274">
        <v>1</v>
      </c>
      <c r="AL483" s="274">
        <v>5</v>
      </c>
      <c r="AM483" s="277">
        <v>0.2</v>
      </c>
      <c r="AN483" s="274">
        <v>21.9</v>
      </c>
      <c r="AO483" s="274">
        <v>1</v>
      </c>
      <c r="AP483" s="278"/>
      <c r="AQ483" s="274">
        <v>1.095</v>
      </c>
      <c r="AR483" s="274">
        <v>0.2</v>
      </c>
      <c r="AS483" s="274">
        <v>0.2</v>
      </c>
      <c r="AV483" s="278">
        <v>12</v>
      </c>
      <c r="AW483" s="278">
        <v>12</v>
      </c>
      <c r="AX483" s="274">
        <v>0</v>
      </c>
      <c r="AY483" s="274" t="s">
        <v>930</v>
      </c>
      <c r="BA483" s="274">
        <v>1</v>
      </c>
      <c r="BB483" s="274">
        <v>0.02</v>
      </c>
      <c r="BC483" s="274">
        <v>420</v>
      </c>
    </row>
    <row r="484" spans="1:55">
      <c r="A484" s="274" t="s">
        <v>1544</v>
      </c>
      <c r="B484" s="274" t="s">
        <v>736</v>
      </c>
      <c r="C484" s="274" t="s">
        <v>738</v>
      </c>
      <c r="E484" s="274">
        <v>0.95</v>
      </c>
      <c r="F484" s="274">
        <v>0.84157894736842098</v>
      </c>
      <c r="G484" s="274">
        <v>1.5</v>
      </c>
      <c r="H484" s="274">
        <v>20</v>
      </c>
      <c r="I484" s="274">
        <v>0</v>
      </c>
      <c r="J484" s="274" t="s">
        <v>30</v>
      </c>
      <c r="K484" s="274">
        <v>19.600000000000001</v>
      </c>
      <c r="L484" s="274" t="s">
        <v>30</v>
      </c>
      <c r="M484" s="274">
        <v>1.8081</v>
      </c>
      <c r="P484" s="274">
        <v>0</v>
      </c>
      <c r="Q484" s="274" t="s">
        <v>30</v>
      </c>
      <c r="U484" s="274">
        <v>1</v>
      </c>
      <c r="V484" s="274">
        <v>1</v>
      </c>
      <c r="X484" s="274">
        <v>2.4390243902439024</v>
      </c>
      <c r="AK484" s="274">
        <v>1</v>
      </c>
      <c r="AL484" s="274">
        <v>6</v>
      </c>
      <c r="AM484" s="277">
        <v>0.25</v>
      </c>
      <c r="AN484" s="274">
        <v>21.9</v>
      </c>
      <c r="AO484" s="274">
        <v>1</v>
      </c>
      <c r="AP484" s="278"/>
      <c r="AQ484" s="274">
        <v>1.095</v>
      </c>
      <c r="AR484" s="274">
        <v>0.25</v>
      </c>
      <c r="AS484" s="274">
        <v>0.25</v>
      </c>
      <c r="AV484" s="278">
        <v>12</v>
      </c>
      <c r="AW484" s="278">
        <v>12</v>
      </c>
      <c r="AY484" s="274" t="s">
        <v>930</v>
      </c>
      <c r="BA484" s="274">
        <v>1</v>
      </c>
      <c r="BB484" s="274">
        <v>0.02</v>
      </c>
      <c r="BC484" s="274">
        <v>504</v>
      </c>
    </row>
    <row r="485" spans="1:55">
      <c r="A485" s="274" t="s">
        <v>1543</v>
      </c>
      <c r="B485" s="274" t="s">
        <v>736</v>
      </c>
      <c r="C485" s="274" t="s">
        <v>738</v>
      </c>
      <c r="E485" s="274">
        <v>0.95</v>
      </c>
      <c r="F485" s="274">
        <v>0.86210526315789471</v>
      </c>
      <c r="G485" s="274">
        <v>1.5</v>
      </c>
      <c r="H485" s="274">
        <v>20</v>
      </c>
      <c r="I485" s="274">
        <v>0</v>
      </c>
      <c r="J485" s="274" t="s">
        <v>30</v>
      </c>
      <c r="K485" s="274">
        <v>19.600000000000001</v>
      </c>
      <c r="L485" s="274" t="s">
        <v>30</v>
      </c>
      <c r="M485" s="274">
        <v>1.8522000000000001</v>
      </c>
      <c r="P485" s="274">
        <v>0</v>
      </c>
      <c r="Q485" s="274" t="s">
        <v>30</v>
      </c>
      <c r="U485" s="274">
        <v>1</v>
      </c>
      <c r="V485" s="274">
        <v>1</v>
      </c>
      <c r="X485" s="274">
        <v>2.3809523809523809</v>
      </c>
      <c r="AK485" s="274">
        <v>1</v>
      </c>
      <c r="AL485" s="274">
        <v>59</v>
      </c>
      <c r="AM485" s="277">
        <v>0.25</v>
      </c>
      <c r="AN485" s="274">
        <v>21.9</v>
      </c>
      <c r="AO485" s="274">
        <v>1</v>
      </c>
      <c r="AP485" s="278"/>
      <c r="AQ485" s="274">
        <v>1.095</v>
      </c>
      <c r="AR485" s="274">
        <v>0.25</v>
      </c>
      <c r="AS485" s="274">
        <v>0.25</v>
      </c>
      <c r="AV485" s="278">
        <v>12</v>
      </c>
      <c r="AW485" s="278">
        <v>12</v>
      </c>
      <c r="AY485" s="274" t="s">
        <v>930</v>
      </c>
      <c r="BA485" s="274">
        <v>1</v>
      </c>
      <c r="BB485" s="274">
        <v>0.02</v>
      </c>
      <c r="BC485" s="274">
        <v>504</v>
      </c>
    </row>
    <row r="486" spans="1:55">
      <c r="A486" s="274" t="s">
        <v>1542</v>
      </c>
      <c r="B486" s="274" t="s">
        <v>736</v>
      </c>
      <c r="C486" s="274" t="s">
        <v>738</v>
      </c>
      <c r="E486" s="274">
        <v>0.95</v>
      </c>
      <c r="F486" s="274">
        <v>0.86210526315789471</v>
      </c>
      <c r="G486" s="274">
        <v>1.5</v>
      </c>
      <c r="H486" s="274">
        <v>15</v>
      </c>
      <c r="I486" s="274">
        <v>0</v>
      </c>
      <c r="J486" s="274">
        <v>0.57819999999999994</v>
      </c>
      <c r="K486" s="274">
        <v>19.11</v>
      </c>
      <c r="L486" s="274" t="s">
        <v>30</v>
      </c>
      <c r="M486" s="274">
        <v>1.81104</v>
      </c>
      <c r="N486" s="274">
        <v>2020</v>
      </c>
      <c r="O486" s="274">
        <v>25</v>
      </c>
      <c r="P486" s="274">
        <v>1</v>
      </c>
      <c r="Q486" s="274">
        <v>2029</v>
      </c>
      <c r="U486" s="274">
        <v>1</v>
      </c>
      <c r="V486" s="274">
        <v>1</v>
      </c>
      <c r="X486" s="274">
        <v>2.3809523809523809</v>
      </c>
      <c r="AK486" s="274">
        <v>1</v>
      </c>
      <c r="AL486" s="274">
        <v>40</v>
      </c>
      <c r="AM486" s="277">
        <v>0.23</v>
      </c>
      <c r="AN486" s="274">
        <v>21.9</v>
      </c>
      <c r="AO486" s="274">
        <v>1</v>
      </c>
      <c r="AP486" s="278"/>
      <c r="AQ486" s="274">
        <v>1.095</v>
      </c>
      <c r="AR486" s="274">
        <v>0.23</v>
      </c>
      <c r="AS486" s="274">
        <v>0.23</v>
      </c>
      <c r="AV486" s="278">
        <v>12</v>
      </c>
      <c r="AW486" s="278">
        <v>12</v>
      </c>
      <c r="AX486" s="274">
        <v>0</v>
      </c>
      <c r="AY486" s="274" t="s">
        <v>930</v>
      </c>
      <c r="BA486" s="274">
        <v>1</v>
      </c>
      <c r="BB486" s="274">
        <v>0.02</v>
      </c>
      <c r="BC486" s="274">
        <v>504</v>
      </c>
    </row>
    <row r="487" spans="1:55">
      <c r="A487" s="274" t="s">
        <v>1541</v>
      </c>
      <c r="B487" s="274" t="s">
        <v>736</v>
      </c>
      <c r="C487" s="274" t="s">
        <v>738</v>
      </c>
      <c r="E487" s="274">
        <v>0.95</v>
      </c>
      <c r="F487" s="274">
        <v>0.88263157894736843</v>
      </c>
      <c r="G487" s="274">
        <v>1.5</v>
      </c>
      <c r="H487" s="274">
        <v>20</v>
      </c>
      <c r="I487" s="274">
        <v>0</v>
      </c>
      <c r="J487" s="274" t="s">
        <v>30</v>
      </c>
      <c r="K487" s="274">
        <v>19.600000000000001</v>
      </c>
      <c r="L487" s="274" t="s">
        <v>30</v>
      </c>
      <c r="M487" s="274">
        <v>1.8963000000000001</v>
      </c>
      <c r="P487" s="274">
        <v>0</v>
      </c>
      <c r="Q487" s="274" t="s">
        <v>30</v>
      </c>
      <c r="U487" s="274">
        <v>1</v>
      </c>
      <c r="V487" s="274">
        <v>1</v>
      </c>
      <c r="X487" s="274">
        <v>2.3255813953488373</v>
      </c>
      <c r="AK487" s="274">
        <v>1</v>
      </c>
      <c r="AL487" s="274">
        <v>82.15</v>
      </c>
      <c r="AM487" s="277">
        <v>0.25</v>
      </c>
      <c r="AN487" s="274">
        <v>21.9</v>
      </c>
      <c r="AO487" s="274">
        <v>1</v>
      </c>
      <c r="AP487" s="278"/>
      <c r="AQ487" s="274">
        <v>1.095</v>
      </c>
      <c r="AR487" s="274">
        <v>0.25</v>
      </c>
      <c r="AS487" s="274">
        <v>0.25</v>
      </c>
      <c r="AV487" s="278">
        <v>12</v>
      </c>
      <c r="AW487" s="278">
        <v>12</v>
      </c>
      <c r="AY487" s="274" t="s">
        <v>930</v>
      </c>
      <c r="BA487" s="274">
        <v>1</v>
      </c>
      <c r="BB487" s="274">
        <v>0.02</v>
      </c>
      <c r="BC487" s="274">
        <v>504</v>
      </c>
    </row>
    <row r="488" spans="1:55">
      <c r="A488" s="274" t="s">
        <v>1540</v>
      </c>
      <c r="B488" s="274" t="s">
        <v>736</v>
      </c>
      <c r="C488" s="274" t="s">
        <v>738</v>
      </c>
      <c r="E488" s="274">
        <v>0.95</v>
      </c>
      <c r="F488" s="274">
        <v>0.88263157894736843</v>
      </c>
      <c r="G488" s="274">
        <v>1.5</v>
      </c>
      <c r="H488" s="274">
        <v>10</v>
      </c>
      <c r="I488" s="274">
        <v>0</v>
      </c>
      <c r="J488" s="274">
        <v>0.54880000000000007</v>
      </c>
      <c r="K488" s="274">
        <v>18.228000000000002</v>
      </c>
      <c r="L488" s="274" t="s">
        <v>30</v>
      </c>
      <c r="M488" s="274">
        <v>1.7698799999999999</v>
      </c>
      <c r="N488" s="274">
        <v>2030</v>
      </c>
      <c r="O488" s="274">
        <v>25</v>
      </c>
      <c r="P488" s="274">
        <v>1</v>
      </c>
      <c r="Q488" s="274">
        <v>2039</v>
      </c>
      <c r="U488" s="274">
        <v>1</v>
      </c>
      <c r="V488" s="274">
        <v>1</v>
      </c>
      <c r="X488" s="274">
        <v>2.3255813953488373</v>
      </c>
      <c r="AK488" s="274">
        <v>1</v>
      </c>
      <c r="AL488" s="274">
        <v>40</v>
      </c>
      <c r="AM488" s="277">
        <v>0.2</v>
      </c>
      <c r="AN488" s="274">
        <v>21.9</v>
      </c>
      <c r="AO488" s="274">
        <v>1</v>
      </c>
      <c r="AP488" s="278"/>
      <c r="AQ488" s="274">
        <v>1.095</v>
      </c>
      <c r="AR488" s="274">
        <v>0.2</v>
      </c>
      <c r="AS488" s="274">
        <v>0.2</v>
      </c>
      <c r="AV488" s="278">
        <v>12</v>
      </c>
      <c r="AW488" s="278">
        <v>12</v>
      </c>
      <c r="AX488" s="274">
        <v>0</v>
      </c>
      <c r="AY488" s="274" t="s">
        <v>930</v>
      </c>
      <c r="BA488" s="274">
        <v>1</v>
      </c>
      <c r="BB488" s="274">
        <v>0.02</v>
      </c>
      <c r="BC488" s="274">
        <v>420</v>
      </c>
    </row>
    <row r="489" spans="1:55">
      <c r="A489" s="274" t="s">
        <v>1539</v>
      </c>
      <c r="B489" s="274" t="s">
        <v>736</v>
      </c>
      <c r="C489" s="274" t="s">
        <v>738</v>
      </c>
      <c r="E489" s="274">
        <v>0.95</v>
      </c>
      <c r="F489" s="274">
        <v>0.90315789473684216</v>
      </c>
      <c r="G489" s="274">
        <v>1.5</v>
      </c>
      <c r="H489" s="274">
        <v>20</v>
      </c>
      <c r="I489" s="274">
        <v>0</v>
      </c>
      <c r="J489" s="274" t="s">
        <v>30</v>
      </c>
      <c r="K489" s="274">
        <v>19.600000000000001</v>
      </c>
      <c r="L489" s="274" t="s">
        <v>30</v>
      </c>
      <c r="M489" s="274">
        <v>1.9404000000000001</v>
      </c>
      <c r="P489" s="274">
        <v>0</v>
      </c>
      <c r="Q489" s="274" t="s">
        <v>30</v>
      </c>
      <c r="U489" s="274">
        <v>1</v>
      </c>
      <c r="V489" s="274">
        <v>1</v>
      </c>
      <c r="X489" s="274">
        <v>2.2727272727272729</v>
      </c>
      <c r="AK489" s="274">
        <v>1</v>
      </c>
      <c r="AL489" s="274">
        <v>57</v>
      </c>
      <c r="AM489" s="277">
        <v>0.25</v>
      </c>
      <c r="AN489" s="274">
        <v>21.9</v>
      </c>
      <c r="AO489" s="274">
        <v>1</v>
      </c>
      <c r="AP489" s="278"/>
      <c r="AQ489" s="274">
        <v>1.095</v>
      </c>
      <c r="AR489" s="274">
        <v>0.25</v>
      </c>
      <c r="AS489" s="274">
        <v>0.25</v>
      </c>
      <c r="AV489" s="278">
        <v>12</v>
      </c>
      <c r="AW489" s="278">
        <v>12</v>
      </c>
      <c r="AY489" s="274" t="s">
        <v>930</v>
      </c>
      <c r="BA489" s="274">
        <v>1</v>
      </c>
      <c r="BB489" s="274">
        <v>0.02</v>
      </c>
      <c r="BC489" s="274">
        <v>504</v>
      </c>
    </row>
    <row r="490" spans="1:55">
      <c r="A490" s="274" t="s">
        <v>1538</v>
      </c>
      <c r="B490" s="274" t="s">
        <v>736</v>
      </c>
      <c r="C490" s="274" t="s">
        <v>738</v>
      </c>
      <c r="D490" s="274" t="s">
        <v>30</v>
      </c>
      <c r="E490" s="274">
        <v>0.95</v>
      </c>
      <c r="F490" s="274">
        <v>0.8928947368421053</v>
      </c>
      <c r="G490" s="274">
        <v>1.5</v>
      </c>
      <c r="H490" s="274">
        <v>10</v>
      </c>
      <c r="I490" s="274">
        <v>0</v>
      </c>
      <c r="J490" s="274">
        <v>0.52920000000000011</v>
      </c>
      <c r="K490" s="274">
        <v>17.934000000000001</v>
      </c>
      <c r="L490" s="274" t="s">
        <v>30</v>
      </c>
      <c r="M490" s="274">
        <v>1.74783</v>
      </c>
      <c r="N490" s="274">
        <v>2040</v>
      </c>
      <c r="O490" s="274">
        <v>25</v>
      </c>
      <c r="P490" s="274">
        <v>1</v>
      </c>
      <c r="Q490" s="274">
        <v>2049</v>
      </c>
      <c r="R490" s="274" t="s">
        <v>30</v>
      </c>
      <c r="S490" s="274" t="s">
        <v>30</v>
      </c>
      <c r="T490" s="274" t="s">
        <v>30</v>
      </c>
      <c r="U490" s="274">
        <v>1</v>
      </c>
      <c r="V490" s="274">
        <v>1</v>
      </c>
      <c r="W490" s="274" t="s">
        <v>30</v>
      </c>
      <c r="X490" s="274">
        <v>2.2988505747126435</v>
      </c>
      <c r="Z490" s="274" t="s">
        <v>30</v>
      </c>
      <c r="AA490" s="274" t="s">
        <v>30</v>
      </c>
      <c r="AB490" s="274" t="s">
        <v>30</v>
      </c>
      <c r="AC490" s="274" t="s">
        <v>30</v>
      </c>
      <c r="AD490" s="274" t="s">
        <v>30</v>
      </c>
      <c r="AE490" s="274" t="s">
        <v>30</v>
      </c>
      <c r="AF490" s="274" t="s">
        <v>30</v>
      </c>
      <c r="AG490" s="274" t="s">
        <v>30</v>
      </c>
      <c r="AH490" s="274" t="s">
        <v>30</v>
      </c>
      <c r="AI490" s="274" t="s">
        <v>30</v>
      </c>
      <c r="AJ490" s="274" t="s">
        <v>30</v>
      </c>
      <c r="AK490" s="274">
        <v>1</v>
      </c>
      <c r="AL490" s="274">
        <v>40</v>
      </c>
      <c r="AM490" s="277">
        <v>0.2</v>
      </c>
      <c r="AN490" s="274">
        <v>21.9</v>
      </c>
      <c r="AO490" s="274">
        <v>1</v>
      </c>
      <c r="AP490" s="278"/>
      <c r="AQ490" s="274">
        <v>1.095</v>
      </c>
      <c r="AR490" s="274">
        <v>0.2</v>
      </c>
      <c r="AS490" s="274">
        <v>0.2</v>
      </c>
      <c r="AV490" s="278">
        <v>12</v>
      </c>
      <c r="AW490" s="278">
        <v>12</v>
      </c>
      <c r="AX490" s="274">
        <v>0</v>
      </c>
      <c r="AY490" s="274" t="s">
        <v>930</v>
      </c>
      <c r="BA490" s="274">
        <v>1</v>
      </c>
      <c r="BB490" s="274">
        <v>0.02</v>
      </c>
      <c r="BC490" s="274">
        <v>420</v>
      </c>
    </row>
    <row r="491" spans="1:55">
      <c r="A491" s="274" t="s">
        <v>1537</v>
      </c>
      <c r="B491" s="274" t="s">
        <v>736</v>
      </c>
      <c r="C491" s="274" t="s">
        <v>738</v>
      </c>
      <c r="E491" s="274">
        <v>0.95</v>
      </c>
      <c r="F491" s="274">
        <v>0.90315789473684216</v>
      </c>
      <c r="G491" s="274">
        <v>1.5</v>
      </c>
      <c r="H491" s="274">
        <v>10</v>
      </c>
      <c r="I491" s="274">
        <v>0</v>
      </c>
      <c r="J491" s="274">
        <v>0.50960000000000005</v>
      </c>
      <c r="K491" s="274">
        <v>17.64</v>
      </c>
      <c r="L491" s="274" t="s">
        <v>30</v>
      </c>
      <c r="M491" s="274">
        <v>1.7247999999999999</v>
      </c>
      <c r="N491" s="274">
        <v>2050</v>
      </c>
      <c r="O491" s="274">
        <v>25</v>
      </c>
      <c r="P491" s="274">
        <v>1</v>
      </c>
      <c r="Q491" s="274">
        <v>2050</v>
      </c>
      <c r="U491" s="274">
        <v>1</v>
      </c>
      <c r="V491" s="274">
        <v>1</v>
      </c>
      <c r="X491" s="274">
        <v>2.2727272727272729</v>
      </c>
      <c r="AK491" s="274">
        <v>1</v>
      </c>
      <c r="AL491" s="274">
        <v>40</v>
      </c>
      <c r="AM491" s="277">
        <v>0.2</v>
      </c>
      <c r="AN491" s="274">
        <v>21.9</v>
      </c>
      <c r="AO491" s="274">
        <v>1</v>
      </c>
      <c r="AP491" s="278"/>
      <c r="AQ491" s="274">
        <v>1.095</v>
      </c>
      <c r="AR491" s="274">
        <v>0.2</v>
      </c>
      <c r="AS491" s="274">
        <v>0.2</v>
      </c>
      <c r="AV491" s="278">
        <v>12</v>
      </c>
      <c r="AW491" s="278">
        <v>12</v>
      </c>
      <c r="AX491" s="274">
        <v>0</v>
      </c>
      <c r="AY491" s="274" t="s">
        <v>930</v>
      </c>
      <c r="BA491" s="274">
        <v>1</v>
      </c>
      <c r="BB491" s="274">
        <v>0.02</v>
      </c>
      <c r="BC491" s="274">
        <v>420</v>
      </c>
    </row>
    <row r="492" spans="1:55">
      <c r="A492" s="274" t="s">
        <v>1536</v>
      </c>
      <c r="B492" s="274" t="s">
        <v>736</v>
      </c>
      <c r="C492" s="274" t="s">
        <v>738</v>
      </c>
      <c r="E492" s="274">
        <v>0.95</v>
      </c>
      <c r="F492" s="274">
        <v>0.96473684210526311</v>
      </c>
      <c r="G492" s="274">
        <v>1.5</v>
      </c>
      <c r="H492" s="274">
        <v>20</v>
      </c>
      <c r="I492" s="274">
        <v>0</v>
      </c>
      <c r="J492" s="274" t="s">
        <v>30</v>
      </c>
      <c r="K492" s="274">
        <v>19.600000000000001</v>
      </c>
      <c r="L492" s="274" t="s">
        <v>30</v>
      </c>
      <c r="M492" s="274">
        <v>2.0726999999999998</v>
      </c>
      <c r="P492" s="274">
        <v>0</v>
      </c>
      <c r="Q492" s="274" t="s">
        <v>30</v>
      </c>
      <c r="U492" s="274">
        <v>1</v>
      </c>
      <c r="V492" s="274">
        <v>1</v>
      </c>
      <c r="X492" s="274">
        <v>2.1276595744680851</v>
      </c>
      <c r="AK492" s="274">
        <v>1</v>
      </c>
      <c r="AL492" s="274">
        <v>108.55</v>
      </c>
      <c r="AM492" s="277">
        <v>0.25</v>
      </c>
      <c r="AN492" s="274">
        <v>21.9</v>
      </c>
      <c r="AO492" s="274">
        <v>1</v>
      </c>
      <c r="AP492" s="278"/>
      <c r="AQ492" s="274">
        <v>1.095</v>
      </c>
      <c r="AR492" s="274">
        <v>0.25</v>
      </c>
      <c r="AS492" s="274">
        <v>0.25</v>
      </c>
      <c r="AV492" s="278">
        <v>12</v>
      </c>
      <c r="AW492" s="278">
        <v>12</v>
      </c>
      <c r="AY492" s="274" t="s">
        <v>930</v>
      </c>
      <c r="BA492" s="274">
        <v>1</v>
      </c>
      <c r="BB492" s="274">
        <v>0.02</v>
      </c>
      <c r="BC492" s="274">
        <v>504</v>
      </c>
    </row>
    <row r="493" spans="1:55">
      <c r="A493" s="274" t="s">
        <v>1535</v>
      </c>
      <c r="B493" s="274" t="s">
        <v>829</v>
      </c>
      <c r="C493" s="274" t="s">
        <v>738</v>
      </c>
      <c r="F493" s="274">
        <v>0.31</v>
      </c>
      <c r="I493" s="274">
        <v>0</v>
      </c>
      <c r="J493" s="274" t="s">
        <v>30</v>
      </c>
      <c r="K493" s="274">
        <v>19.600000000000001</v>
      </c>
      <c r="L493" s="274">
        <v>4.41</v>
      </c>
      <c r="M493" s="274" t="s">
        <v>30</v>
      </c>
      <c r="P493" s="274">
        <v>0</v>
      </c>
      <c r="Q493" s="274" t="s">
        <v>30</v>
      </c>
      <c r="U493" s="274">
        <v>1</v>
      </c>
      <c r="V493" s="274">
        <v>1</v>
      </c>
      <c r="X493" s="274">
        <v>3.2258064516129035</v>
      </c>
      <c r="AK493" s="274">
        <v>1</v>
      </c>
      <c r="AL493" s="274">
        <v>323</v>
      </c>
      <c r="AM493" s="277">
        <v>0.25</v>
      </c>
      <c r="AN493" s="274">
        <v>21.9</v>
      </c>
      <c r="AO493" s="274">
        <v>1</v>
      </c>
      <c r="AP493" s="278"/>
      <c r="AQ493" s="274">
        <v>1.095</v>
      </c>
      <c r="AR493" s="274">
        <v>0.25</v>
      </c>
      <c r="AS493" s="274">
        <v>0.25</v>
      </c>
      <c r="AV493" s="278">
        <v>12</v>
      </c>
      <c r="AW493" s="278">
        <v>12</v>
      </c>
      <c r="AY493" s="274" t="s">
        <v>930</v>
      </c>
      <c r="BA493" s="274">
        <v>1</v>
      </c>
      <c r="BB493" s="274">
        <v>0.02</v>
      </c>
      <c r="BC493" s="274">
        <v>504</v>
      </c>
    </row>
    <row r="494" spans="1:55">
      <c r="A494" s="274" t="s">
        <v>1534</v>
      </c>
      <c r="B494" s="274" t="s">
        <v>829</v>
      </c>
      <c r="C494" s="274" t="s">
        <v>738</v>
      </c>
      <c r="F494" s="274">
        <v>0.32</v>
      </c>
      <c r="I494" s="274">
        <v>0</v>
      </c>
      <c r="J494" s="274" t="s">
        <v>30</v>
      </c>
      <c r="K494" s="274">
        <v>19.600000000000001</v>
      </c>
      <c r="L494" s="274">
        <v>4.41</v>
      </c>
      <c r="M494" s="274" t="s">
        <v>30</v>
      </c>
      <c r="P494" s="274">
        <v>0</v>
      </c>
      <c r="Q494" s="274" t="s">
        <v>30</v>
      </c>
      <c r="U494" s="274">
        <v>1</v>
      </c>
      <c r="V494" s="274">
        <v>1</v>
      </c>
      <c r="X494" s="274">
        <v>3.125</v>
      </c>
      <c r="AK494" s="274">
        <v>1</v>
      </c>
      <c r="AL494" s="274">
        <v>300</v>
      </c>
      <c r="AM494" s="277">
        <v>0.25</v>
      </c>
      <c r="AN494" s="274">
        <v>21.9</v>
      </c>
      <c r="AO494" s="274">
        <v>1</v>
      </c>
      <c r="AP494" s="278"/>
      <c r="AQ494" s="274">
        <v>1.095</v>
      </c>
      <c r="AR494" s="274">
        <v>0.25</v>
      </c>
      <c r="AS494" s="274">
        <v>0.25</v>
      </c>
      <c r="AV494" s="278">
        <v>12</v>
      </c>
      <c r="AW494" s="278">
        <v>12</v>
      </c>
      <c r="AY494" s="274" t="s">
        <v>930</v>
      </c>
      <c r="BA494" s="274">
        <v>1</v>
      </c>
      <c r="BB494" s="274">
        <v>0.02</v>
      </c>
      <c r="BC494" s="274">
        <v>504</v>
      </c>
    </row>
    <row r="495" spans="1:55">
      <c r="A495" s="274" t="s">
        <v>1533</v>
      </c>
      <c r="B495" s="274" t="s">
        <v>829</v>
      </c>
      <c r="C495" s="274" t="s">
        <v>738</v>
      </c>
      <c r="E495" s="274">
        <v>0</v>
      </c>
      <c r="F495" s="274">
        <v>0.33</v>
      </c>
      <c r="I495" s="274">
        <v>0</v>
      </c>
      <c r="J495" s="274" t="s">
        <v>30</v>
      </c>
      <c r="K495" s="274">
        <v>19.600000000000001</v>
      </c>
      <c r="L495" s="274">
        <v>4.41</v>
      </c>
      <c r="M495" s="274" t="s">
        <v>30</v>
      </c>
      <c r="Q495" s="274" t="s">
        <v>30</v>
      </c>
      <c r="U495" s="274">
        <v>1</v>
      </c>
      <c r="V495" s="274">
        <v>1</v>
      </c>
      <c r="X495" s="274">
        <v>3.0303030303030303</v>
      </c>
      <c r="AK495" s="274">
        <v>1</v>
      </c>
      <c r="AL495" s="274">
        <v>300</v>
      </c>
      <c r="AM495" s="277">
        <v>0.25</v>
      </c>
      <c r="AN495" s="274">
        <v>21.9</v>
      </c>
      <c r="AO495" s="274">
        <v>1</v>
      </c>
      <c r="AP495" s="278"/>
      <c r="AQ495" s="274">
        <v>1.095</v>
      </c>
      <c r="AR495" s="274">
        <v>0.25</v>
      </c>
      <c r="AS495" s="274">
        <v>0.25</v>
      </c>
      <c r="AV495" s="278">
        <v>12</v>
      </c>
      <c r="AW495" s="278">
        <v>12</v>
      </c>
      <c r="AY495" s="274" t="s">
        <v>930</v>
      </c>
      <c r="BA495" s="274">
        <v>1</v>
      </c>
      <c r="BB495" s="274">
        <v>0.02</v>
      </c>
      <c r="BC495" s="274">
        <v>504</v>
      </c>
    </row>
    <row r="496" spans="1:55">
      <c r="A496" s="274" t="s">
        <v>1532</v>
      </c>
      <c r="B496" s="274" t="s">
        <v>829</v>
      </c>
      <c r="C496" s="274" t="s">
        <v>738</v>
      </c>
      <c r="F496" s="274">
        <v>0.35</v>
      </c>
      <c r="I496" s="274">
        <v>0</v>
      </c>
      <c r="J496" s="274" t="s">
        <v>30</v>
      </c>
      <c r="K496" s="274">
        <v>19.600000000000001</v>
      </c>
      <c r="L496" s="274">
        <v>4.41</v>
      </c>
      <c r="M496" s="274" t="s">
        <v>30</v>
      </c>
      <c r="P496" s="274">
        <v>0</v>
      </c>
      <c r="Q496" s="274" t="s">
        <v>30</v>
      </c>
      <c r="U496" s="274">
        <v>1</v>
      </c>
      <c r="V496" s="274">
        <v>1</v>
      </c>
      <c r="X496" s="274">
        <v>2.8571428571428572</v>
      </c>
      <c r="AK496" s="274">
        <v>1</v>
      </c>
      <c r="AL496" s="274">
        <v>300</v>
      </c>
      <c r="AM496" s="277">
        <v>0.25</v>
      </c>
      <c r="AN496" s="274">
        <v>21.9</v>
      </c>
      <c r="AO496" s="274">
        <v>1</v>
      </c>
      <c r="AP496" s="278"/>
      <c r="AQ496" s="274">
        <v>1.095</v>
      </c>
      <c r="AR496" s="274">
        <v>0.25</v>
      </c>
      <c r="AS496" s="274">
        <v>0.25</v>
      </c>
      <c r="AV496" s="278">
        <v>12</v>
      </c>
      <c r="AW496" s="278">
        <v>12</v>
      </c>
      <c r="AY496" s="274" t="s">
        <v>930</v>
      </c>
      <c r="BA496" s="274">
        <v>1</v>
      </c>
      <c r="BB496" s="274">
        <v>0.02</v>
      </c>
      <c r="BC496" s="274">
        <v>504</v>
      </c>
    </row>
    <row r="497" spans="1:55">
      <c r="A497" s="274" t="s">
        <v>1531</v>
      </c>
      <c r="B497" s="274" t="s">
        <v>829</v>
      </c>
      <c r="C497" s="274" t="s">
        <v>738</v>
      </c>
      <c r="F497" s="274">
        <v>0.37</v>
      </c>
      <c r="G497" s="274">
        <v>1.5</v>
      </c>
      <c r="H497" s="274">
        <v>15</v>
      </c>
      <c r="I497" s="274">
        <v>0</v>
      </c>
      <c r="J497" s="274">
        <v>0.60809000000000002</v>
      </c>
      <c r="K497" s="274">
        <v>19.11</v>
      </c>
      <c r="L497" s="274">
        <v>5.2919999999999998</v>
      </c>
      <c r="M497" s="274" t="s">
        <v>30</v>
      </c>
      <c r="N497" s="274">
        <v>2020</v>
      </c>
      <c r="O497" s="274">
        <v>25</v>
      </c>
      <c r="P497" s="274">
        <v>1</v>
      </c>
      <c r="Q497" s="274">
        <v>2029</v>
      </c>
      <c r="U497" s="274">
        <v>1</v>
      </c>
      <c r="V497" s="274">
        <v>1</v>
      </c>
      <c r="X497" s="274">
        <v>2.7027027027027026</v>
      </c>
      <c r="AK497" s="274">
        <v>1</v>
      </c>
      <c r="AL497" s="274">
        <v>5</v>
      </c>
      <c r="AM497" s="277">
        <v>0.23</v>
      </c>
      <c r="AN497" s="274">
        <v>21.9</v>
      </c>
      <c r="AO497" s="274">
        <v>1</v>
      </c>
      <c r="AP497" s="278"/>
      <c r="AQ497" s="274">
        <v>1.095</v>
      </c>
      <c r="AR497" s="274">
        <v>0.23</v>
      </c>
      <c r="AS497" s="274">
        <v>0.23</v>
      </c>
      <c r="AV497" s="278">
        <v>12</v>
      </c>
      <c r="AW497" s="278">
        <v>12</v>
      </c>
      <c r="AY497" s="274" t="s">
        <v>930</v>
      </c>
      <c r="BA497" s="274">
        <v>1</v>
      </c>
      <c r="BB497" s="274">
        <v>0.02</v>
      </c>
      <c r="BC497" s="274">
        <v>504</v>
      </c>
    </row>
    <row r="498" spans="1:55">
      <c r="A498" s="274" t="s">
        <v>1530</v>
      </c>
      <c r="B498" s="274" t="s">
        <v>829</v>
      </c>
      <c r="C498" s="274" t="s">
        <v>738</v>
      </c>
      <c r="E498" s="274">
        <v>0</v>
      </c>
      <c r="F498" s="274">
        <v>0.38</v>
      </c>
      <c r="I498" s="274">
        <v>0</v>
      </c>
      <c r="J498" s="274" t="s">
        <v>30</v>
      </c>
      <c r="K498" s="274">
        <v>19.600000000000001</v>
      </c>
      <c r="L498" s="274">
        <v>4.41</v>
      </c>
      <c r="M498" s="274" t="s">
        <v>30</v>
      </c>
      <c r="Q498" s="274" t="s">
        <v>30</v>
      </c>
      <c r="U498" s="274">
        <v>1</v>
      </c>
      <c r="V498" s="274">
        <v>1</v>
      </c>
      <c r="X498" s="274">
        <v>2.6315789473684212</v>
      </c>
      <c r="AK498" s="274">
        <v>1</v>
      </c>
      <c r="AL498" s="274">
        <v>300</v>
      </c>
      <c r="AM498" s="277">
        <v>0.25</v>
      </c>
      <c r="AN498" s="274">
        <v>21.9</v>
      </c>
      <c r="AO498" s="274">
        <v>1</v>
      </c>
      <c r="AP498" s="278"/>
      <c r="AQ498" s="274">
        <v>1.095</v>
      </c>
      <c r="AR498" s="274">
        <v>0.25</v>
      </c>
      <c r="AS498" s="274">
        <v>0.25</v>
      </c>
      <c r="AV498" s="278">
        <v>12</v>
      </c>
      <c r="AW498" s="278">
        <v>12</v>
      </c>
      <c r="AY498" s="274" t="s">
        <v>930</v>
      </c>
      <c r="BA498" s="274">
        <v>1</v>
      </c>
      <c r="BB498" s="274">
        <v>0.02</v>
      </c>
      <c r="BC498" s="274">
        <v>504</v>
      </c>
    </row>
    <row r="499" spans="1:55">
      <c r="A499" s="274" t="s">
        <v>1529</v>
      </c>
      <c r="B499" s="274" t="s">
        <v>829</v>
      </c>
      <c r="C499" s="274" t="s">
        <v>738</v>
      </c>
      <c r="F499" s="274">
        <v>0.39</v>
      </c>
      <c r="G499" s="274">
        <v>1.5</v>
      </c>
      <c r="H499" s="274">
        <v>10</v>
      </c>
      <c r="I499" s="274">
        <v>0</v>
      </c>
      <c r="J499" s="274">
        <v>0.58310000000000006</v>
      </c>
      <c r="K499" s="274">
        <v>18.228000000000002</v>
      </c>
      <c r="L499" s="274">
        <v>4.9979999999999993</v>
      </c>
      <c r="M499" s="274" t="s">
        <v>30</v>
      </c>
      <c r="N499" s="274">
        <v>2030</v>
      </c>
      <c r="O499" s="274">
        <v>25</v>
      </c>
      <c r="P499" s="274">
        <v>1</v>
      </c>
      <c r="Q499" s="274">
        <v>2039</v>
      </c>
      <c r="U499" s="274">
        <v>1</v>
      </c>
      <c r="V499" s="274">
        <v>1</v>
      </c>
      <c r="X499" s="274">
        <v>2.5641025641025639</v>
      </c>
      <c r="AK499" s="274">
        <v>1</v>
      </c>
      <c r="AL499" s="274">
        <v>5</v>
      </c>
      <c r="AM499" s="277">
        <v>0.2</v>
      </c>
      <c r="AN499" s="274">
        <v>21.9</v>
      </c>
      <c r="AO499" s="274">
        <v>1</v>
      </c>
      <c r="AP499" s="278"/>
      <c r="AQ499" s="274">
        <v>1.095</v>
      </c>
      <c r="AR499" s="274">
        <v>0.2</v>
      </c>
      <c r="AS499" s="274">
        <v>0.2</v>
      </c>
      <c r="AV499" s="278">
        <v>12</v>
      </c>
      <c r="AW499" s="278">
        <v>12</v>
      </c>
      <c r="AY499" s="274" t="s">
        <v>930</v>
      </c>
      <c r="BA499" s="274">
        <v>1</v>
      </c>
      <c r="BB499" s="274">
        <v>0.02</v>
      </c>
      <c r="BC499" s="274">
        <v>420</v>
      </c>
    </row>
    <row r="500" spans="1:55">
      <c r="A500" s="274" t="s">
        <v>1528</v>
      </c>
      <c r="B500" s="274" t="s">
        <v>829</v>
      </c>
      <c r="C500" s="274" t="s">
        <v>738</v>
      </c>
      <c r="F500" s="274">
        <v>0.4</v>
      </c>
      <c r="I500" s="274">
        <v>0</v>
      </c>
      <c r="J500" s="274" t="s">
        <v>30</v>
      </c>
      <c r="K500" s="274">
        <v>19.600000000000001</v>
      </c>
      <c r="L500" s="274">
        <v>4.41</v>
      </c>
      <c r="M500" s="274" t="s">
        <v>30</v>
      </c>
      <c r="P500" s="274">
        <v>0</v>
      </c>
      <c r="Q500" s="274" t="s">
        <v>30</v>
      </c>
      <c r="U500" s="274">
        <v>1</v>
      </c>
      <c r="V500" s="274">
        <v>1</v>
      </c>
      <c r="X500" s="274">
        <v>2.5</v>
      </c>
      <c r="AK500" s="274">
        <v>1</v>
      </c>
      <c r="AL500" s="274">
        <v>300</v>
      </c>
      <c r="AM500" s="277">
        <v>0.25</v>
      </c>
      <c r="AN500" s="274">
        <v>21.9</v>
      </c>
      <c r="AO500" s="274">
        <v>1</v>
      </c>
      <c r="AP500" s="278"/>
      <c r="AQ500" s="274">
        <v>1.095</v>
      </c>
      <c r="AR500" s="274">
        <v>0.25</v>
      </c>
      <c r="AS500" s="274">
        <v>0.25</v>
      </c>
      <c r="AV500" s="278">
        <v>12</v>
      </c>
      <c r="AW500" s="278">
        <v>12</v>
      </c>
      <c r="AY500" s="274" t="s">
        <v>930</v>
      </c>
      <c r="BA500" s="274">
        <v>1</v>
      </c>
      <c r="BB500" s="274">
        <v>0.02</v>
      </c>
      <c r="BC500" s="274">
        <v>504</v>
      </c>
    </row>
    <row r="501" spans="1:55">
      <c r="A501" s="274" t="s">
        <v>1527</v>
      </c>
      <c r="B501" s="274" t="s">
        <v>829</v>
      </c>
      <c r="C501" s="274" t="s">
        <v>738</v>
      </c>
      <c r="D501" s="274" t="s">
        <v>30</v>
      </c>
      <c r="E501" s="274" t="s">
        <v>30</v>
      </c>
      <c r="F501" s="274">
        <v>0.39500000000000002</v>
      </c>
      <c r="G501" s="274">
        <v>1.5</v>
      </c>
      <c r="H501" s="274">
        <v>10</v>
      </c>
      <c r="I501" s="274">
        <v>0</v>
      </c>
      <c r="J501" s="274">
        <v>0.57477</v>
      </c>
      <c r="K501" s="274">
        <v>17.934000000000001</v>
      </c>
      <c r="L501" s="274">
        <v>4.7530000000000001</v>
      </c>
      <c r="M501" s="274" t="s">
        <v>30</v>
      </c>
      <c r="N501" s="274">
        <v>2040</v>
      </c>
      <c r="O501" s="274">
        <v>25</v>
      </c>
      <c r="P501" s="274">
        <v>1</v>
      </c>
      <c r="Q501" s="274">
        <v>2049</v>
      </c>
      <c r="R501" s="274" t="s">
        <v>30</v>
      </c>
      <c r="S501" s="274" t="s">
        <v>30</v>
      </c>
      <c r="T501" s="274" t="s">
        <v>30</v>
      </c>
      <c r="U501" s="274">
        <v>1</v>
      </c>
      <c r="V501" s="274">
        <v>1</v>
      </c>
      <c r="W501" s="274" t="s">
        <v>30</v>
      </c>
      <c r="X501" s="274">
        <v>2.5316455696202529</v>
      </c>
      <c r="Z501" s="274" t="s">
        <v>30</v>
      </c>
      <c r="AA501" s="274" t="s">
        <v>30</v>
      </c>
      <c r="AB501" s="274" t="s">
        <v>30</v>
      </c>
      <c r="AC501" s="274" t="s">
        <v>30</v>
      </c>
      <c r="AD501" s="274" t="s">
        <v>30</v>
      </c>
      <c r="AE501" s="274" t="s">
        <v>30</v>
      </c>
      <c r="AF501" s="274" t="s">
        <v>30</v>
      </c>
      <c r="AG501" s="274" t="s">
        <v>30</v>
      </c>
      <c r="AH501" s="274" t="s">
        <v>30</v>
      </c>
      <c r="AI501" s="274" t="s">
        <v>30</v>
      </c>
      <c r="AJ501" s="274" t="s">
        <v>30</v>
      </c>
      <c r="AK501" s="274">
        <v>1</v>
      </c>
      <c r="AL501" s="274">
        <v>5</v>
      </c>
      <c r="AM501" s="277">
        <v>0.2</v>
      </c>
      <c r="AN501" s="274">
        <v>21.9</v>
      </c>
      <c r="AO501" s="274">
        <v>1</v>
      </c>
      <c r="AP501" s="278"/>
      <c r="AQ501" s="274">
        <v>1.095</v>
      </c>
      <c r="AR501" s="274">
        <v>0.2</v>
      </c>
      <c r="AS501" s="274">
        <v>0.2</v>
      </c>
      <c r="AV501" s="278">
        <v>12</v>
      </c>
      <c r="AW501" s="278">
        <v>12</v>
      </c>
      <c r="AX501" s="274" t="s">
        <v>30</v>
      </c>
      <c r="AY501" s="274" t="s">
        <v>930</v>
      </c>
      <c r="BA501" s="274">
        <v>1</v>
      </c>
      <c r="BB501" s="274">
        <v>0.02</v>
      </c>
      <c r="BC501" s="274">
        <v>420</v>
      </c>
    </row>
    <row r="502" spans="1:55">
      <c r="A502" s="274" t="s">
        <v>1526</v>
      </c>
      <c r="B502" s="274" t="s">
        <v>829</v>
      </c>
      <c r="C502" s="274" t="s">
        <v>738</v>
      </c>
      <c r="F502" s="274">
        <v>0.4</v>
      </c>
      <c r="G502" s="274">
        <v>1.5</v>
      </c>
      <c r="H502" s="274">
        <v>10</v>
      </c>
      <c r="I502" s="274">
        <v>0</v>
      </c>
      <c r="J502" s="274">
        <v>0.56643999999999994</v>
      </c>
      <c r="K502" s="274">
        <v>17.64</v>
      </c>
      <c r="L502" s="274">
        <v>4.508</v>
      </c>
      <c r="M502" s="274" t="s">
        <v>30</v>
      </c>
      <c r="N502" s="274">
        <v>2050</v>
      </c>
      <c r="O502" s="274">
        <v>25</v>
      </c>
      <c r="P502" s="274">
        <v>1</v>
      </c>
      <c r="Q502" s="274">
        <v>2050</v>
      </c>
      <c r="U502" s="274">
        <v>1</v>
      </c>
      <c r="V502" s="274">
        <v>1</v>
      </c>
      <c r="X502" s="274">
        <v>2.5</v>
      </c>
      <c r="AK502" s="274">
        <v>1</v>
      </c>
      <c r="AL502" s="274">
        <v>5</v>
      </c>
      <c r="AM502" s="277">
        <v>0.2</v>
      </c>
      <c r="AN502" s="274">
        <v>21.9</v>
      </c>
      <c r="AO502" s="274">
        <v>1</v>
      </c>
      <c r="AP502" s="278"/>
      <c r="AQ502" s="274">
        <v>1.095</v>
      </c>
      <c r="AR502" s="274">
        <v>0.2</v>
      </c>
      <c r="AS502" s="274">
        <v>0.2</v>
      </c>
      <c r="AV502" s="278">
        <v>12</v>
      </c>
      <c r="AW502" s="278">
        <v>12</v>
      </c>
      <c r="AY502" s="274" t="s">
        <v>930</v>
      </c>
      <c r="BA502" s="274">
        <v>1</v>
      </c>
      <c r="BB502" s="274">
        <v>0.02</v>
      </c>
      <c r="BC502" s="274">
        <v>420</v>
      </c>
    </row>
    <row r="503" spans="1:55">
      <c r="A503" s="274" t="s">
        <v>1525</v>
      </c>
      <c r="B503" s="274" t="s">
        <v>829</v>
      </c>
      <c r="C503" s="274" t="s">
        <v>738</v>
      </c>
      <c r="E503" s="274">
        <v>0</v>
      </c>
      <c r="F503" s="274">
        <v>0.40600000000000003</v>
      </c>
      <c r="I503" s="274">
        <v>0</v>
      </c>
      <c r="J503" s="274" t="s">
        <v>30</v>
      </c>
      <c r="K503" s="274">
        <v>19.600000000000001</v>
      </c>
      <c r="L503" s="274">
        <v>4.41</v>
      </c>
      <c r="M503" s="274" t="s">
        <v>30</v>
      </c>
      <c r="Q503" s="274" t="s">
        <v>30</v>
      </c>
      <c r="U503" s="274">
        <v>1</v>
      </c>
      <c r="V503" s="274">
        <v>1</v>
      </c>
      <c r="X503" s="274">
        <v>2.4630541871921179</v>
      </c>
      <c r="AK503" s="274">
        <v>1</v>
      </c>
      <c r="AL503" s="274">
        <v>300</v>
      </c>
      <c r="AM503" s="277">
        <v>0.25</v>
      </c>
      <c r="AN503" s="274">
        <v>21.9</v>
      </c>
      <c r="AO503" s="274">
        <v>1</v>
      </c>
      <c r="AP503" s="278"/>
      <c r="AQ503" s="274">
        <v>1.095</v>
      </c>
      <c r="AR503" s="274">
        <v>0.25</v>
      </c>
      <c r="AS503" s="274">
        <v>0.25</v>
      </c>
      <c r="AV503" s="278">
        <v>12</v>
      </c>
      <c r="AW503" s="278">
        <v>12</v>
      </c>
      <c r="AY503" s="274" t="s">
        <v>930</v>
      </c>
      <c r="BA503" s="274">
        <v>1</v>
      </c>
      <c r="BB503" s="274">
        <v>0.02</v>
      </c>
      <c r="BC503" s="274">
        <v>504</v>
      </c>
    </row>
    <row r="504" spans="1:55">
      <c r="A504" s="274" t="s">
        <v>1524</v>
      </c>
      <c r="B504" s="274" t="s">
        <v>829</v>
      </c>
      <c r="C504" s="274" t="s">
        <v>738</v>
      </c>
      <c r="F504" s="274">
        <v>0.42</v>
      </c>
      <c r="G504" s="274">
        <v>1.5</v>
      </c>
      <c r="H504" s="274">
        <v>15</v>
      </c>
      <c r="I504" s="274">
        <v>0</v>
      </c>
      <c r="J504" s="274">
        <v>0.49147000000000002</v>
      </c>
      <c r="K504" s="274">
        <v>19.11</v>
      </c>
      <c r="L504" s="274">
        <v>4.3120000000000003</v>
      </c>
      <c r="M504" s="274" t="s">
        <v>30</v>
      </c>
      <c r="N504" s="274">
        <v>2020</v>
      </c>
      <c r="O504" s="274">
        <v>25</v>
      </c>
      <c r="P504" s="274">
        <v>1</v>
      </c>
      <c r="Q504" s="274">
        <v>2029</v>
      </c>
      <c r="U504" s="274">
        <v>1</v>
      </c>
      <c r="V504" s="274">
        <v>1</v>
      </c>
      <c r="X504" s="274">
        <v>2.3809523809523809</v>
      </c>
      <c r="AK504" s="274">
        <v>1</v>
      </c>
      <c r="AL504" s="274">
        <v>40</v>
      </c>
      <c r="AM504" s="277">
        <v>0.23</v>
      </c>
      <c r="AN504" s="274">
        <v>21.9</v>
      </c>
      <c r="AO504" s="274">
        <v>1</v>
      </c>
      <c r="AP504" s="278"/>
      <c r="AQ504" s="274">
        <v>1.095</v>
      </c>
      <c r="AR504" s="274">
        <v>0.23</v>
      </c>
      <c r="AS504" s="274">
        <v>0.23</v>
      </c>
      <c r="AV504" s="278">
        <v>12</v>
      </c>
      <c r="AW504" s="278">
        <v>12</v>
      </c>
      <c r="AY504" s="274" t="s">
        <v>930</v>
      </c>
      <c r="BA504" s="274">
        <v>1</v>
      </c>
      <c r="BB504" s="274">
        <v>0.02</v>
      </c>
      <c r="BC504" s="274">
        <v>504</v>
      </c>
    </row>
    <row r="505" spans="1:55">
      <c r="A505" s="274" t="s">
        <v>1523</v>
      </c>
      <c r="B505" s="274" t="s">
        <v>829</v>
      </c>
      <c r="C505" s="274" t="s">
        <v>738</v>
      </c>
      <c r="F505" s="274">
        <v>0.43</v>
      </c>
      <c r="G505" s="274">
        <v>1.5</v>
      </c>
      <c r="H505" s="274">
        <v>10</v>
      </c>
      <c r="I505" s="274">
        <v>0</v>
      </c>
      <c r="J505" s="274">
        <v>0.46647999999999995</v>
      </c>
      <c r="K505" s="274">
        <v>18.228000000000002</v>
      </c>
      <c r="L505" s="274">
        <v>4.1159999999999997</v>
      </c>
      <c r="M505" s="274" t="s">
        <v>30</v>
      </c>
      <c r="N505" s="274">
        <v>2030</v>
      </c>
      <c r="O505" s="274">
        <v>25</v>
      </c>
      <c r="P505" s="274">
        <v>1</v>
      </c>
      <c r="Q505" s="274">
        <v>2039</v>
      </c>
      <c r="U505" s="274">
        <v>1</v>
      </c>
      <c r="V505" s="274">
        <v>1</v>
      </c>
      <c r="X505" s="274">
        <v>2.3255813953488373</v>
      </c>
      <c r="AK505" s="274">
        <v>1</v>
      </c>
      <c r="AL505" s="274">
        <v>40</v>
      </c>
      <c r="AM505" s="277">
        <v>0.2</v>
      </c>
      <c r="AN505" s="274">
        <v>21.9</v>
      </c>
      <c r="AO505" s="274">
        <v>1</v>
      </c>
      <c r="AP505" s="278"/>
      <c r="AQ505" s="274">
        <v>1.095</v>
      </c>
      <c r="AR505" s="274">
        <v>0.2</v>
      </c>
      <c r="AS505" s="274">
        <v>0.2</v>
      </c>
      <c r="AV505" s="278">
        <v>12</v>
      </c>
      <c r="AW505" s="278">
        <v>12</v>
      </c>
      <c r="AY505" s="274" t="s">
        <v>930</v>
      </c>
      <c r="BA505" s="274">
        <v>1</v>
      </c>
      <c r="BB505" s="274">
        <v>0.02</v>
      </c>
      <c r="BC505" s="274">
        <v>420</v>
      </c>
    </row>
    <row r="506" spans="1:55">
      <c r="A506" s="274" t="s">
        <v>1522</v>
      </c>
      <c r="B506" s="274" t="s">
        <v>829</v>
      </c>
      <c r="C506" s="274" t="s">
        <v>738</v>
      </c>
      <c r="D506" s="274" t="s">
        <v>30</v>
      </c>
      <c r="E506" s="274" t="s">
        <v>30</v>
      </c>
      <c r="F506" s="274">
        <v>0.435</v>
      </c>
      <c r="G506" s="274">
        <v>1.5</v>
      </c>
      <c r="H506" s="274">
        <v>10</v>
      </c>
      <c r="I506" s="274">
        <v>0</v>
      </c>
      <c r="J506" s="274">
        <v>0.44982</v>
      </c>
      <c r="K506" s="274">
        <v>17.934000000000001</v>
      </c>
      <c r="L506" s="274">
        <v>4.0179999999999998</v>
      </c>
      <c r="M506" s="274" t="s">
        <v>30</v>
      </c>
      <c r="N506" s="274">
        <v>2040</v>
      </c>
      <c r="O506" s="274">
        <v>25</v>
      </c>
      <c r="P506" s="274">
        <v>1</v>
      </c>
      <c r="Q506" s="274">
        <v>2049</v>
      </c>
      <c r="R506" s="274" t="s">
        <v>30</v>
      </c>
      <c r="S506" s="274" t="s">
        <v>30</v>
      </c>
      <c r="T506" s="274" t="s">
        <v>30</v>
      </c>
      <c r="U506" s="274">
        <v>1</v>
      </c>
      <c r="V506" s="274">
        <v>1</v>
      </c>
      <c r="W506" s="274" t="s">
        <v>30</v>
      </c>
      <c r="X506" s="274">
        <v>2.2988505747126435</v>
      </c>
      <c r="Z506" s="274" t="s">
        <v>30</v>
      </c>
      <c r="AA506" s="274" t="s">
        <v>30</v>
      </c>
      <c r="AB506" s="274" t="s">
        <v>30</v>
      </c>
      <c r="AC506" s="274" t="s">
        <v>30</v>
      </c>
      <c r="AD506" s="274" t="s">
        <v>30</v>
      </c>
      <c r="AE506" s="274" t="s">
        <v>30</v>
      </c>
      <c r="AF506" s="274" t="s">
        <v>30</v>
      </c>
      <c r="AG506" s="274" t="s">
        <v>30</v>
      </c>
      <c r="AH506" s="274" t="s">
        <v>30</v>
      </c>
      <c r="AI506" s="274" t="s">
        <v>30</v>
      </c>
      <c r="AJ506" s="274" t="s">
        <v>30</v>
      </c>
      <c r="AK506" s="274">
        <v>1</v>
      </c>
      <c r="AL506" s="274">
        <v>40</v>
      </c>
      <c r="AM506" s="277">
        <v>0.2</v>
      </c>
      <c r="AN506" s="274">
        <v>21.9</v>
      </c>
      <c r="AO506" s="274">
        <v>1</v>
      </c>
      <c r="AP506" s="278"/>
      <c r="AQ506" s="274">
        <v>1.095</v>
      </c>
      <c r="AR506" s="274">
        <v>0.2</v>
      </c>
      <c r="AS506" s="274">
        <v>0.2</v>
      </c>
      <c r="AV506" s="278">
        <v>12</v>
      </c>
      <c r="AW506" s="278">
        <v>12</v>
      </c>
      <c r="AX506" s="274" t="s">
        <v>30</v>
      </c>
      <c r="AY506" s="274" t="s">
        <v>930</v>
      </c>
      <c r="BA506" s="274">
        <v>1</v>
      </c>
      <c r="BB506" s="274">
        <v>0.02</v>
      </c>
      <c r="BC506" s="274">
        <v>420</v>
      </c>
    </row>
    <row r="507" spans="1:55">
      <c r="A507" s="274" t="s">
        <v>1521</v>
      </c>
      <c r="B507" s="274" t="s">
        <v>829</v>
      </c>
      <c r="C507" s="274" t="s">
        <v>738</v>
      </c>
      <c r="F507" s="274">
        <v>0.44</v>
      </c>
      <c r="G507" s="274">
        <v>1.5</v>
      </c>
      <c r="H507" s="274">
        <v>10</v>
      </c>
      <c r="I507" s="274">
        <v>0</v>
      </c>
      <c r="J507" s="274">
        <v>0.43316000000000004</v>
      </c>
      <c r="K507" s="274">
        <v>17.64</v>
      </c>
      <c r="L507" s="274">
        <v>3.92</v>
      </c>
      <c r="M507" s="274" t="s">
        <v>30</v>
      </c>
      <c r="N507" s="274">
        <v>2050</v>
      </c>
      <c r="O507" s="274">
        <v>25</v>
      </c>
      <c r="P507" s="274">
        <v>1</v>
      </c>
      <c r="Q507" s="274">
        <v>2050</v>
      </c>
      <c r="U507" s="274">
        <v>1</v>
      </c>
      <c r="V507" s="274">
        <v>1</v>
      </c>
      <c r="X507" s="274">
        <v>2.2727272727272729</v>
      </c>
      <c r="AK507" s="274">
        <v>1</v>
      </c>
      <c r="AL507" s="274">
        <v>40</v>
      </c>
      <c r="AM507" s="277">
        <v>0.2</v>
      </c>
      <c r="AN507" s="274">
        <v>21.9</v>
      </c>
      <c r="AO507" s="274">
        <v>1</v>
      </c>
      <c r="AP507" s="278"/>
      <c r="AQ507" s="274">
        <v>1.095</v>
      </c>
      <c r="AR507" s="274">
        <v>0.2</v>
      </c>
      <c r="AS507" s="274">
        <v>0.2</v>
      </c>
      <c r="AV507" s="278">
        <v>12</v>
      </c>
      <c r="AW507" s="278">
        <v>12</v>
      </c>
      <c r="AY507" s="274" t="s">
        <v>930</v>
      </c>
      <c r="BA507" s="274">
        <v>1</v>
      </c>
      <c r="BB507" s="274">
        <v>0.02</v>
      </c>
      <c r="BC507" s="274">
        <v>420</v>
      </c>
    </row>
    <row r="508" spans="1:55">
      <c r="A508" s="274" t="s">
        <v>1520</v>
      </c>
      <c r="B508" s="274" t="s">
        <v>736</v>
      </c>
      <c r="C508" s="274" t="s">
        <v>738</v>
      </c>
      <c r="E508" s="274">
        <v>0.95</v>
      </c>
      <c r="F508" s="274">
        <v>0.7594736842105263</v>
      </c>
      <c r="G508" s="274">
        <v>1.5</v>
      </c>
      <c r="H508" s="274">
        <v>15</v>
      </c>
      <c r="I508" s="274">
        <v>0</v>
      </c>
      <c r="J508" s="274">
        <v>1.3955882352941176</v>
      </c>
      <c r="K508" s="274">
        <v>19.11</v>
      </c>
      <c r="L508" s="274" t="s">
        <v>30</v>
      </c>
      <c r="M508" s="274">
        <v>1.95804</v>
      </c>
      <c r="N508" s="274">
        <v>2020</v>
      </c>
      <c r="O508" s="274">
        <v>25</v>
      </c>
      <c r="P508" s="274">
        <v>1</v>
      </c>
      <c r="Q508" s="274">
        <v>2029</v>
      </c>
      <c r="U508" s="274">
        <v>1</v>
      </c>
      <c r="V508" s="274">
        <v>1</v>
      </c>
      <c r="X508" s="274">
        <v>2.7027027027027026</v>
      </c>
      <c r="AK508" s="274">
        <v>1</v>
      </c>
      <c r="AL508" s="274">
        <v>5</v>
      </c>
      <c r="AM508" s="277">
        <v>0.23</v>
      </c>
      <c r="AN508" s="274">
        <v>21.9</v>
      </c>
      <c r="AO508" s="274">
        <v>1</v>
      </c>
      <c r="AP508" s="278"/>
      <c r="AQ508" s="274">
        <v>1.095</v>
      </c>
      <c r="AR508" s="274">
        <v>0.23</v>
      </c>
      <c r="AS508" s="274">
        <v>0.23</v>
      </c>
      <c r="AV508" s="278">
        <v>12</v>
      </c>
      <c r="AW508" s="278">
        <v>12</v>
      </c>
      <c r="AX508" s="274">
        <v>0</v>
      </c>
      <c r="AY508" s="274" t="s">
        <v>930</v>
      </c>
      <c r="BA508" s="274">
        <v>1</v>
      </c>
      <c r="BB508" s="274">
        <v>0.02</v>
      </c>
      <c r="BC508" s="274">
        <v>504</v>
      </c>
    </row>
    <row r="509" spans="1:55">
      <c r="A509" s="274" t="s">
        <v>1519</v>
      </c>
      <c r="B509" s="274" t="s">
        <v>736</v>
      </c>
      <c r="C509" s="274" t="s">
        <v>738</v>
      </c>
      <c r="E509" s="274">
        <v>0.95</v>
      </c>
      <c r="F509" s="274">
        <v>0.80052631578947375</v>
      </c>
      <c r="G509" s="274">
        <v>1.5</v>
      </c>
      <c r="H509" s="274">
        <v>10</v>
      </c>
      <c r="I509" s="274">
        <v>0</v>
      </c>
      <c r="J509" s="274">
        <v>1.3382352941176472</v>
      </c>
      <c r="K509" s="274">
        <v>18.228000000000002</v>
      </c>
      <c r="L509" s="274" t="s">
        <v>30</v>
      </c>
      <c r="M509" s="274">
        <v>1.9492199999999997</v>
      </c>
      <c r="N509" s="274">
        <v>2030</v>
      </c>
      <c r="O509" s="274">
        <v>25</v>
      </c>
      <c r="P509" s="274">
        <v>1</v>
      </c>
      <c r="Q509" s="274">
        <v>2039</v>
      </c>
      <c r="U509" s="274">
        <v>1</v>
      </c>
      <c r="V509" s="274">
        <v>1</v>
      </c>
      <c r="X509" s="274">
        <v>2.5641025641025639</v>
      </c>
      <c r="AK509" s="274">
        <v>1</v>
      </c>
      <c r="AL509" s="274">
        <v>5</v>
      </c>
      <c r="AM509" s="277">
        <v>0.2</v>
      </c>
      <c r="AN509" s="274">
        <v>21.9</v>
      </c>
      <c r="AO509" s="274">
        <v>1</v>
      </c>
      <c r="AP509" s="278"/>
      <c r="AQ509" s="274">
        <v>1.095</v>
      </c>
      <c r="AR509" s="274">
        <v>0.2</v>
      </c>
      <c r="AS509" s="274">
        <v>0.2</v>
      </c>
      <c r="AV509" s="278">
        <v>12</v>
      </c>
      <c r="AW509" s="278">
        <v>12</v>
      </c>
      <c r="AX509" s="274">
        <v>0</v>
      </c>
      <c r="AY509" s="274" t="s">
        <v>930</v>
      </c>
      <c r="BA509" s="274">
        <v>1</v>
      </c>
      <c r="BB509" s="274">
        <v>0.02</v>
      </c>
      <c r="BC509" s="274">
        <v>420</v>
      </c>
    </row>
    <row r="510" spans="1:55">
      <c r="A510" s="274" t="s">
        <v>1518</v>
      </c>
      <c r="B510" s="274" t="s">
        <v>736</v>
      </c>
      <c r="C510" s="274" t="s">
        <v>738</v>
      </c>
      <c r="D510" s="274" t="s">
        <v>30</v>
      </c>
      <c r="E510" s="274">
        <v>0.95</v>
      </c>
      <c r="F510" s="274">
        <v>0.8107894736842105</v>
      </c>
      <c r="G510" s="274">
        <v>1.5</v>
      </c>
      <c r="H510" s="274">
        <v>10</v>
      </c>
      <c r="I510" s="274">
        <v>0</v>
      </c>
      <c r="J510" s="274">
        <v>1.3191176470588235</v>
      </c>
      <c r="K510" s="274">
        <v>17.934000000000001</v>
      </c>
      <c r="L510" s="274" t="s">
        <v>30</v>
      </c>
      <c r="M510" s="274">
        <v>1.8774350000000002</v>
      </c>
      <c r="N510" s="274">
        <v>2040</v>
      </c>
      <c r="O510" s="274">
        <v>25</v>
      </c>
      <c r="P510" s="274">
        <v>1</v>
      </c>
      <c r="Q510" s="274">
        <v>2049</v>
      </c>
      <c r="R510" s="274" t="s">
        <v>30</v>
      </c>
      <c r="S510" s="274" t="s">
        <v>30</v>
      </c>
      <c r="T510" s="274" t="s">
        <v>30</v>
      </c>
      <c r="U510" s="274">
        <v>1</v>
      </c>
      <c r="V510" s="274">
        <v>1</v>
      </c>
      <c r="W510" s="274" t="s">
        <v>30</v>
      </c>
      <c r="X510" s="274">
        <v>2.5316455696202529</v>
      </c>
      <c r="Z510" s="274" t="s">
        <v>30</v>
      </c>
      <c r="AA510" s="274" t="s">
        <v>30</v>
      </c>
      <c r="AB510" s="274" t="s">
        <v>30</v>
      </c>
      <c r="AC510" s="274" t="s">
        <v>30</v>
      </c>
      <c r="AD510" s="274" t="s">
        <v>30</v>
      </c>
      <c r="AE510" s="274" t="s">
        <v>30</v>
      </c>
      <c r="AF510" s="274" t="s">
        <v>30</v>
      </c>
      <c r="AG510" s="274" t="s">
        <v>30</v>
      </c>
      <c r="AH510" s="274" t="s">
        <v>30</v>
      </c>
      <c r="AI510" s="274" t="s">
        <v>30</v>
      </c>
      <c r="AJ510" s="274" t="s">
        <v>30</v>
      </c>
      <c r="AK510" s="274">
        <v>1</v>
      </c>
      <c r="AL510" s="274">
        <v>5</v>
      </c>
      <c r="AM510" s="277">
        <v>0.2</v>
      </c>
      <c r="AN510" s="274">
        <v>21.9</v>
      </c>
      <c r="AO510" s="274">
        <v>1</v>
      </c>
      <c r="AP510" s="278"/>
      <c r="AQ510" s="274">
        <v>1.095</v>
      </c>
      <c r="AR510" s="274">
        <v>0.2</v>
      </c>
      <c r="AS510" s="274">
        <v>0.2</v>
      </c>
      <c r="AV510" s="278">
        <v>12</v>
      </c>
      <c r="AW510" s="278">
        <v>12</v>
      </c>
      <c r="AX510" s="274">
        <v>0</v>
      </c>
      <c r="AY510" s="274" t="s">
        <v>930</v>
      </c>
      <c r="BA510" s="274">
        <v>1</v>
      </c>
      <c r="BB510" s="274">
        <v>0.02</v>
      </c>
      <c r="BC510" s="274">
        <v>420</v>
      </c>
    </row>
    <row r="511" spans="1:55">
      <c r="A511" s="274" t="s">
        <v>1517</v>
      </c>
      <c r="B511" s="274" t="s">
        <v>736</v>
      </c>
      <c r="C511" s="274" t="s">
        <v>738</v>
      </c>
      <c r="E511" s="274">
        <v>0.95</v>
      </c>
      <c r="F511" s="274">
        <v>0.82105263157894748</v>
      </c>
      <c r="G511" s="274">
        <v>1.5</v>
      </c>
      <c r="H511" s="274">
        <v>10</v>
      </c>
      <c r="I511" s="274">
        <v>0</v>
      </c>
      <c r="J511" s="274">
        <v>1.3</v>
      </c>
      <c r="K511" s="274">
        <v>17.64</v>
      </c>
      <c r="L511" s="274" t="s">
        <v>30</v>
      </c>
      <c r="M511" s="274">
        <v>1.8032000000000001</v>
      </c>
      <c r="N511" s="274">
        <v>2050</v>
      </c>
      <c r="O511" s="274">
        <v>25</v>
      </c>
      <c r="P511" s="274">
        <v>1</v>
      </c>
      <c r="Q511" s="274">
        <v>2050</v>
      </c>
      <c r="U511" s="274">
        <v>1</v>
      </c>
      <c r="V511" s="274">
        <v>1</v>
      </c>
      <c r="X511" s="274">
        <v>2.5</v>
      </c>
      <c r="AK511" s="274">
        <v>1</v>
      </c>
      <c r="AL511" s="274">
        <v>5</v>
      </c>
      <c r="AM511" s="277">
        <v>0.2</v>
      </c>
      <c r="AN511" s="274">
        <v>21.9</v>
      </c>
      <c r="AO511" s="274">
        <v>1</v>
      </c>
      <c r="AP511" s="278"/>
      <c r="AQ511" s="274">
        <v>1.095</v>
      </c>
      <c r="AR511" s="274">
        <v>0.2</v>
      </c>
      <c r="AS511" s="274">
        <v>0.2</v>
      </c>
      <c r="AV511" s="278">
        <v>12</v>
      </c>
      <c r="AW511" s="278">
        <v>12</v>
      </c>
      <c r="AX511" s="274">
        <v>0</v>
      </c>
      <c r="AY511" s="274" t="s">
        <v>930</v>
      </c>
      <c r="BA511" s="274">
        <v>1</v>
      </c>
      <c r="BB511" s="274">
        <v>0.02</v>
      </c>
      <c r="BC511" s="274">
        <v>420</v>
      </c>
    </row>
    <row r="512" spans="1:55">
      <c r="A512" s="274" t="s">
        <v>1516</v>
      </c>
      <c r="B512" s="274" t="s">
        <v>736</v>
      </c>
      <c r="C512" s="274" t="s">
        <v>738</v>
      </c>
      <c r="E512" s="274">
        <v>0.95</v>
      </c>
      <c r="F512" s="274">
        <v>0.86210526315789471</v>
      </c>
      <c r="G512" s="274">
        <v>1.5</v>
      </c>
      <c r="H512" s="274">
        <v>15</v>
      </c>
      <c r="I512" s="274">
        <v>0</v>
      </c>
      <c r="J512" s="274">
        <v>1.1279411764705882</v>
      </c>
      <c r="K512" s="274">
        <v>19.11</v>
      </c>
      <c r="L512" s="274" t="s">
        <v>30</v>
      </c>
      <c r="M512" s="274">
        <v>1.81104</v>
      </c>
      <c r="N512" s="274">
        <v>2020</v>
      </c>
      <c r="O512" s="274">
        <v>25</v>
      </c>
      <c r="P512" s="274">
        <v>1</v>
      </c>
      <c r="Q512" s="274">
        <v>2029</v>
      </c>
      <c r="U512" s="274">
        <v>1</v>
      </c>
      <c r="V512" s="274">
        <v>1</v>
      </c>
      <c r="X512" s="274">
        <v>2.3809523809523809</v>
      </c>
      <c r="AK512" s="274">
        <v>1</v>
      </c>
      <c r="AL512" s="274">
        <v>40</v>
      </c>
      <c r="AM512" s="277">
        <v>0.23</v>
      </c>
      <c r="AN512" s="274">
        <v>21.9</v>
      </c>
      <c r="AO512" s="274">
        <v>1</v>
      </c>
      <c r="AP512" s="278"/>
      <c r="AQ512" s="274">
        <v>1.095</v>
      </c>
      <c r="AR512" s="274">
        <v>0.23</v>
      </c>
      <c r="AS512" s="274">
        <v>0.23</v>
      </c>
      <c r="AV512" s="278">
        <v>12</v>
      </c>
      <c r="AW512" s="278">
        <v>12</v>
      </c>
      <c r="AX512" s="274">
        <v>0</v>
      </c>
      <c r="AY512" s="274" t="s">
        <v>930</v>
      </c>
      <c r="BA512" s="274">
        <v>1</v>
      </c>
      <c r="BB512" s="274">
        <v>0.02</v>
      </c>
      <c r="BC512" s="274">
        <v>504</v>
      </c>
    </row>
    <row r="513" spans="1:55">
      <c r="A513" s="274" t="s">
        <v>1515</v>
      </c>
      <c r="B513" s="274" t="s">
        <v>736</v>
      </c>
      <c r="C513" s="274" t="s">
        <v>738</v>
      </c>
      <c r="E513" s="274">
        <v>0.95</v>
      </c>
      <c r="F513" s="274">
        <v>0.88263157894736843</v>
      </c>
      <c r="G513" s="274">
        <v>1.5</v>
      </c>
      <c r="H513" s="274">
        <v>10</v>
      </c>
      <c r="I513" s="274">
        <v>0</v>
      </c>
      <c r="J513" s="274">
        <v>1.0705882352941178</v>
      </c>
      <c r="K513" s="274">
        <v>18.228000000000002</v>
      </c>
      <c r="L513" s="274" t="s">
        <v>30</v>
      </c>
      <c r="M513" s="274">
        <v>1.7698799999999999</v>
      </c>
      <c r="N513" s="274">
        <v>2030</v>
      </c>
      <c r="O513" s="274">
        <v>25</v>
      </c>
      <c r="P513" s="274">
        <v>1</v>
      </c>
      <c r="Q513" s="274">
        <v>2039</v>
      </c>
      <c r="U513" s="274">
        <v>1</v>
      </c>
      <c r="V513" s="274">
        <v>1</v>
      </c>
      <c r="X513" s="274">
        <v>2.3255813953488373</v>
      </c>
      <c r="AK513" s="274">
        <v>1</v>
      </c>
      <c r="AL513" s="274">
        <v>40</v>
      </c>
      <c r="AM513" s="277">
        <v>0.2</v>
      </c>
      <c r="AN513" s="274">
        <v>21.9</v>
      </c>
      <c r="AO513" s="274">
        <v>1</v>
      </c>
      <c r="AP513" s="278"/>
      <c r="AQ513" s="274">
        <v>1.095</v>
      </c>
      <c r="AR513" s="274">
        <v>0.2</v>
      </c>
      <c r="AS513" s="274">
        <v>0.2</v>
      </c>
      <c r="AV513" s="278">
        <v>12</v>
      </c>
      <c r="AW513" s="278">
        <v>12</v>
      </c>
      <c r="AX513" s="274">
        <v>0</v>
      </c>
      <c r="AY513" s="274" t="s">
        <v>930</v>
      </c>
      <c r="BA513" s="274">
        <v>1</v>
      </c>
      <c r="BB513" s="274">
        <v>0.02</v>
      </c>
      <c r="BC513" s="274">
        <v>420</v>
      </c>
    </row>
    <row r="514" spans="1:55">
      <c r="A514" s="274" t="s">
        <v>1514</v>
      </c>
      <c r="B514" s="274" t="s">
        <v>736</v>
      </c>
      <c r="C514" s="274" t="s">
        <v>738</v>
      </c>
      <c r="D514" s="274" t="s">
        <v>30</v>
      </c>
      <c r="E514" s="274">
        <v>0.95</v>
      </c>
      <c r="F514" s="274">
        <v>0.8928947368421053</v>
      </c>
      <c r="G514" s="274">
        <v>1.5</v>
      </c>
      <c r="H514" s="274">
        <v>10</v>
      </c>
      <c r="I514" s="274">
        <v>0</v>
      </c>
      <c r="J514" s="274">
        <v>1.0323529411764709</v>
      </c>
      <c r="K514" s="274">
        <v>17.934000000000001</v>
      </c>
      <c r="L514" s="274" t="s">
        <v>30</v>
      </c>
      <c r="M514" s="274">
        <v>1.74783</v>
      </c>
      <c r="N514" s="274">
        <v>2040</v>
      </c>
      <c r="O514" s="274">
        <v>25</v>
      </c>
      <c r="P514" s="274">
        <v>1</v>
      </c>
      <c r="Q514" s="274">
        <v>2049</v>
      </c>
      <c r="R514" s="274" t="s">
        <v>30</v>
      </c>
      <c r="S514" s="274" t="s">
        <v>30</v>
      </c>
      <c r="T514" s="274" t="s">
        <v>30</v>
      </c>
      <c r="U514" s="274">
        <v>1</v>
      </c>
      <c r="V514" s="274">
        <v>1</v>
      </c>
      <c r="W514" s="274" t="s">
        <v>30</v>
      </c>
      <c r="X514" s="274">
        <v>2.2988505747126435</v>
      </c>
      <c r="Z514" s="274" t="s">
        <v>30</v>
      </c>
      <c r="AA514" s="274" t="s">
        <v>30</v>
      </c>
      <c r="AB514" s="274" t="s">
        <v>30</v>
      </c>
      <c r="AC514" s="274" t="s">
        <v>30</v>
      </c>
      <c r="AD514" s="274" t="s">
        <v>30</v>
      </c>
      <c r="AE514" s="274" t="s">
        <v>30</v>
      </c>
      <c r="AF514" s="274" t="s">
        <v>30</v>
      </c>
      <c r="AG514" s="274" t="s">
        <v>30</v>
      </c>
      <c r="AH514" s="274" t="s">
        <v>30</v>
      </c>
      <c r="AI514" s="274" t="s">
        <v>30</v>
      </c>
      <c r="AJ514" s="274" t="s">
        <v>30</v>
      </c>
      <c r="AK514" s="274">
        <v>1</v>
      </c>
      <c r="AL514" s="274">
        <v>40</v>
      </c>
      <c r="AM514" s="277">
        <v>0.2</v>
      </c>
      <c r="AN514" s="274">
        <v>21.9</v>
      </c>
      <c r="AO514" s="274">
        <v>1</v>
      </c>
      <c r="AP514" s="278"/>
      <c r="AQ514" s="274">
        <v>1.095</v>
      </c>
      <c r="AR514" s="274">
        <v>0.2</v>
      </c>
      <c r="AS514" s="274">
        <v>0.2</v>
      </c>
      <c r="AV514" s="278">
        <v>12</v>
      </c>
      <c r="AW514" s="278">
        <v>12</v>
      </c>
      <c r="AX514" s="274">
        <v>0</v>
      </c>
      <c r="AY514" s="274" t="s">
        <v>930</v>
      </c>
      <c r="BA514" s="274">
        <v>1</v>
      </c>
      <c r="BB514" s="274">
        <v>0.02</v>
      </c>
      <c r="BC514" s="274">
        <v>420</v>
      </c>
    </row>
    <row r="515" spans="1:55">
      <c r="A515" s="274" t="s">
        <v>1513</v>
      </c>
      <c r="B515" s="274" t="s">
        <v>736</v>
      </c>
      <c r="C515" s="274" t="s">
        <v>738</v>
      </c>
      <c r="E515" s="274">
        <v>0.95</v>
      </c>
      <c r="F515" s="274">
        <v>0.90315789473684216</v>
      </c>
      <c r="G515" s="274">
        <v>1.5</v>
      </c>
      <c r="H515" s="274">
        <v>10</v>
      </c>
      <c r="I515" s="274">
        <v>0</v>
      </c>
      <c r="J515" s="274">
        <v>0.99411764705882377</v>
      </c>
      <c r="K515" s="274">
        <v>17.64</v>
      </c>
      <c r="L515" s="274" t="s">
        <v>30</v>
      </c>
      <c r="M515" s="274">
        <v>1.7247999999999999</v>
      </c>
      <c r="N515" s="274">
        <v>2050</v>
      </c>
      <c r="O515" s="274">
        <v>25</v>
      </c>
      <c r="P515" s="274">
        <v>1</v>
      </c>
      <c r="Q515" s="274">
        <v>2050</v>
      </c>
      <c r="U515" s="274">
        <v>1</v>
      </c>
      <c r="V515" s="274">
        <v>1</v>
      </c>
      <c r="X515" s="274">
        <v>2.2727272727272729</v>
      </c>
      <c r="AK515" s="274">
        <v>1</v>
      </c>
      <c r="AL515" s="274">
        <v>40</v>
      </c>
      <c r="AM515" s="277">
        <v>0.2</v>
      </c>
      <c r="AN515" s="274">
        <v>21.9</v>
      </c>
      <c r="AO515" s="274">
        <v>1</v>
      </c>
      <c r="AP515" s="278"/>
      <c r="AQ515" s="274">
        <v>1.095</v>
      </c>
      <c r="AR515" s="274">
        <v>0.2</v>
      </c>
      <c r="AS515" s="274">
        <v>0.2</v>
      </c>
      <c r="AV515" s="278">
        <v>12</v>
      </c>
      <c r="AW515" s="278">
        <v>12</v>
      </c>
      <c r="AX515" s="274">
        <v>0</v>
      </c>
      <c r="AY515" s="274" t="s">
        <v>930</v>
      </c>
      <c r="BA515" s="274">
        <v>1</v>
      </c>
      <c r="BB515" s="274">
        <v>0.02</v>
      </c>
      <c r="BC515" s="274">
        <v>420</v>
      </c>
    </row>
    <row r="516" spans="1:55">
      <c r="A516" s="274" t="s">
        <v>1512</v>
      </c>
      <c r="B516" s="274" t="s">
        <v>829</v>
      </c>
      <c r="C516" s="274" t="s">
        <v>738</v>
      </c>
      <c r="F516" s="274">
        <v>0.37</v>
      </c>
      <c r="G516" s="274">
        <v>1.5</v>
      </c>
      <c r="H516" s="274">
        <v>15</v>
      </c>
      <c r="I516" s="274">
        <v>0</v>
      </c>
      <c r="J516" s="274">
        <v>1.1862500000000002</v>
      </c>
      <c r="K516" s="274">
        <v>19.11</v>
      </c>
      <c r="L516" s="274">
        <v>5.2919999999999998</v>
      </c>
      <c r="M516" s="274" t="s">
        <v>30</v>
      </c>
      <c r="N516" s="274">
        <v>2020</v>
      </c>
      <c r="O516" s="274">
        <v>25</v>
      </c>
      <c r="P516" s="274">
        <v>1</v>
      </c>
      <c r="Q516" s="274">
        <v>2029</v>
      </c>
      <c r="U516" s="274">
        <v>1</v>
      </c>
      <c r="V516" s="274">
        <v>1</v>
      </c>
      <c r="X516" s="274">
        <v>2.7027027027027026</v>
      </c>
      <c r="AK516" s="274">
        <v>1</v>
      </c>
      <c r="AL516" s="274">
        <v>5</v>
      </c>
      <c r="AM516" s="277">
        <v>0.23</v>
      </c>
      <c r="AN516" s="274">
        <v>21.9</v>
      </c>
      <c r="AO516" s="274">
        <v>1</v>
      </c>
      <c r="AP516" s="278"/>
      <c r="AQ516" s="274">
        <v>1.095</v>
      </c>
      <c r="AR516" s="274">
        <v>0.23</v>
      </c>
      <c r="AS516" s="274">
        <v>0.23</v>
      </c>
      <c r="AV516" s="278">
        <v>12</v>
      </c>
      <c r="AW516" s="278">
        <v>12</v>
      </c>
      <c r="AY516" s="274" t="s">
        <v>930</v>
      </c>
      <c r="BA516" s="274">
        <v>1</v>
      </c>
      <c r="BB516" s="274">
        <v>0.02</v>
      </c>
      <c r="BC516" s="274">
        <v>504</v>
      </c>
    </row>
    <row r="517" spans="1:55">
      <c r="A517" s="274" t="s">
        <v>1511</v>
      </c>
      <c r="B517" s="274" t="s">
        <v>829</v>
      </c>
      <c r="C517" s="274" t="s">
        <v>738</v>
      </c>
      <c r="F517" s="274">
        <v>0.39</v>
      </c>
      <c r="G517" s="274">
        <v>1.5</v>
      </c>
      <c r="H517" s="274">
        <v>10</v>
      </c>
      <c r="I517" s="274">
        <v>0</v>
      </c>
      <c r="J517" s="274">
        <v>1.1375000000000002</v>
      </c>
      <c r="K517" s="274">
        <v>18.228000000000002</v>
      </c>
      <c r="L517" s="274">
        <v>4.9979999999999993</v>
      </c>
      <c r="M517" s="274" t="s">
        <v>30</v>
      </c>
      <c r="N517" s="274">
        <v>2030</v>
      </c>
      <c r="O517" s="274">
        <v>25</v>
      </c>
      <c r="P517" s="274">
        <v>1</v>
      </c>
      <c r="Q517" s="274">
        <v>2039</v>
      </c>
      <c r="U517" s="274">
        <v>1</v>
      </c>
      <c r="V517" s="274">
        <v>1</v>
      </c>
      <c r="X517" s="274">
        <v>2.5641025641025639</v>
      </c>
      <c r="AK517" s="274">
        <v>1</v>
      </c>
      <c r="AL517" s="274">
        <v>5</v>
      </c>
      <c r="AM517" s="277">
        <v>0.2</v>
      </c>
      <c r="AN517" s="274">
        <v>21.9</v>
      </c>
      <c r="AO517" s="274">
        <v>1</v>
      </c>
      <c r="AP517" s="278"/>
      <c r="AQ517" s="274">
        <v>1.095</v>
      </c>
      <c r="AR517" s="274">
        <v>0.2</v>
      </c>
      <c r="AS517" s="274">
        <v>0.2</v>
      </c>
      <c r="AV517" s="278">
        <v>12</v>
      </c>
      <c r="AW517" s="278">
        <v>12</v>
      </c>
      <c r="AY517" s="274" t="s">
        <v>930</v>
      </c>
      <c r="BA517" s="274">
        <v>1</v>
      </c>
      <c r="BB517" s="274">
        <v>0.02</v>
      </c>
      <c r="BC517" s="274">
        <v>420</v>
      </c>
    </row>
    <row r="518" spans="1:55">
      <c r="A518" s="274" t="s">
        <v>1510</v>
      </c>
      <c r="B518" s="274" t="s">
        <v>829</v>
      </c>
      <c r="C518" s="274" t="s">
        <v>738</v>
      </c>
      <c r="D518" s="274" t="s">
        <v>30</v>
      </c>
      <c r="E518" s="274" t="s">
        <v>30</v>
      </c>
      <c r="F518" s="274">
        <v>0.39500000000000002</v>
      </c>
      <c r="G518" s="274">
        <v>1.5</v>
      </c>
      <c r="H518" s="274">
        <v>10</v>
      </c>
      <c r="I518" s="274">
        <v>0</v>
      </c>
      <c r="J518" s="274">
        <v>1.1212500000000001</v>
      </c>
      <c r="K518" s="274">
        <v>17.934000000000001</v>
      </c>
      <c r="L518" s="274">
        <v>4.7530000000000001</v>
      </c>
      <c r="M518" s="274" t="s">
        <v>30</v>
      </c>
      <c r="N518" s="274">
        <v>2040</v>
      </c>
      <c r="O518" s="274">
        <v>25</v>
      </c>
      <c r="P518" s="274">
        <v>1</v>
      </c>
      <c r="Q518" s="274">
        <v>2049</v>
      </c>
      <c r="R518" s="274" t="s">
        <v>30</v>
      </c>
      <c r="S518" s="274" t="s">
        <v>30</v>
      </c>
      <c r="T518" s="274" t="s">
        <v>30</v>
      </c>
      <c r="U518" s="274">
        <v>1</v>
      </c>
      <c r="V518" s="274">
        <v>1</v>
      </c>
      <c r="W518" s="274" t="s">
        <v>30</v>
      </c>
      <c r="X518" s="274">
        <v>2.5316455696202529</v>
      </c>
      <c r="Z518" s="274" t="s">
        <v>30</v>
      </c>
      <c r="AA518" s="274" t="s">
        <v>30</v>
      </c>
      <c r="AB518" s="274" t="s">
        <v>30</v>
      </c>
      <c r="AC518" s="274" t="s">
        <v>30</v>
      </c>
      <c r="AD518" s="274" t="s">
        <v>30</v>
      </c>
      <c r="AE518" s="274" t="s">
        <v>30</v>
      </c>
      <c r="AF518" s="274" t="s">
        <v>30</v>
      </c>
      <c r="AG518" s="274" t="s">
        <v>30</v>
      </c>
      <c r="AH518" s="274" t="s">
        <v>30</v>
      </c>
      <c r="AI518" s="274" t="s">
        <v>30</v>
      </c>
      <c r="AJ518" s="274" t="s">
        <v>30</v>
      </c>
      <c r="AK518" s="274">
        <v>1</v>
      </c>
      <c r="AL518" s="274">
        <v>5</v>
      </c>
      <c r="AM518" s="277">
        <v>0.2</v>
      </c>
      <c r="AN518" s="274">
        <v>21.9</v>
      </c>
      <c r="AO518" s="274">
        <v>1</v>
      </c>
      <c r="AP518" s="278"/>
      <c r="AQ518" s="274">
        <v>1.095</v>
      </c>
      <c r="AR518" s="274">
        <v>0.2</v>
      </c>
      <c r="AS518" s="274">
        <v>0.2</v>
      </c>
      <c r="AV518" s="278">
        <v>12</v>
      </c>
      <c r="AW518" s="278">
        <v>12</v>
      </c>
      <c r="AX518" s="274" t="s">
        <v>30</v>
      </c>
      <c r="AY518" s="274" t="s">
        <v>930</v>
      </c>
      <c r="BA518" s="274">
        <v>1</v>
      </c>
      <c r="BB518" s="274">
        <v>0.02</v>
      </c>
      <c r="BC518" s="274">
        <v>420</v>
      </c>
    </row>
    <row r="519" spans="1:55">
      <c r="A519" s="274" t="s">
        <v>1509</v>
      </c>
      <c r="B519" s="274" t="s">
        <v>829</v>
      </c>
      <c r="C519" s="274" t="s">
        <v>738</v>
      </c>
      <c r="F519" s="274">
        <v>0.4</v>
      </c>
      <c r="G519" s="274">
        <v>1.5</v>
      </c>
      <c r="H519" s="274">
        <v>10</v>
      </c>
      <c r="I519" s="274">
        <v>0</v>
      </c>
      <c r="J519" s="274">
        <v>1.105</v>
      </c>
      <c r="K519" s="274">
        <v>17.64</v>
      </c>
      <c r="L519" s="274">
        <v>4.508</v>
      </c>
      <c r="M519" s="274" t="s">
        <v>30</v>
      </c>
      <c r="N519" s="274">
        <v>2050</v>
      </c>
      <c r="O519" s="274">
        <v>25</v>
      </c>
      <c r="P519" s="274">
        <v>1</v>
      </c>
      <c r="Q519" s="274">
        <v>2050</v>
      </c>
      <c r="U519" s="274">
        <v>1</v>
      </c>
      <c r="V519" s="274">
        <v>1</v>
      </c>
      <c r="X519" s="274">
        <v>2.5</v>
      </c>
      <c r="AK519" s="274">
        <v>1</v>
      </c>
      <c r="AL519" s="274">
        <v>5</v>
      </c>
      <c r="AM519" s="277">
        <v>0.2</v>
      </c>
      <c r="AN519" s="274">
        <v>21.9</v>
      </c>
      <c r="AO519" s="274">
        <v>1</v>
      </c>
      <c r="AP519" s="278"/>
      <c r="AQ519" s="274">
        <v>1.095</v>
      </c>
      <c r="AR519" s="274">
        <v>0.2</v>
      </c>
      <c r="AS519" s="274">
        <v>0.2</v>
      </c>
      <c r="AV519" s="278">
        <v>12</v>
      </c>
      <c r="AW519" s="278">
        <v>12</v>
      </c>
      <c r="AY519" s="274" t="s">
        <v>930</v>
      </c>
      <c r="BA519" s="274">
        <v>1</v>
      </c>
      <c r="BB519" s="274">
        <v>0.02</v>
      </c>
      <c r="BC519" s="274">
        <v>420</v>
      </c>
    </row>
    <row r="520" spans="1:55">
      <c r="A520" s="274" t="s">
        <v>1508</v>
      </c>
      <c r="B520" s="274" t="s">
        <v>829</v>
      </c>
      <c r="C520" s="274" t="s">
        <v>738</v>
      </c>
      <c r="F520" s="274">
        <v>0.42</v>
      </c>
      <c r="G520" s="274">
        <v>1.5</v>
      </c>
      <c r="H520" s="274">
        <v>15</v>
      </c>
      <c r="I520" s="274">
        <v>0</v>
      </c>
      <c r="J520" s="274">
        <v>0.9587500000000001</v>
      </c>
      <c r="K520" s="274">
        <v>19.11</v>
      </c>
      <c r="L520" s="274">
        <v>4.3120000000000003</v>
      </c>
      <c r="M520" s="274" t="s">
        <v>30</v>
      </c>
      <c r="N520" s="274">
        <v>2020</v>
      </c>
      <c r="O520" s="274">
        <v>25</v>
      </c>
      <c r="P520" s="274">
        <v>1</v>
      </c>
      <c r="Q520" s="274">
        <v>2029</v>
      </c>
      <c r="U520" s="274">
        <v>1</v>
      </c>
      <c r="V520" s="274">
        <v>1</v>
      </c>
      <c r="X520" s="274">
        <v>2.3809523809523809</v>
      </c>
      <c r="AK520" s="274">
        <v>1</v>
      </c>
      <c r="AL520" s="274">
        <v>40</v>
      </c>
      <c r="AM520" s="277">
        <v>0.23</v>
      </c>
      <c r="AN520" s="274">
        <v>21.9</v>
      </c>
      <c r="AO520" s="274">
        <v>1</v>
      </c>
      <c r="AP520" s="278"/>
      <c r="AQ520" s="274">
        <v>1.095</v>
      </c>
      <c r="AR520" s="274">
        <v>0.23</v>
      </c>
      <c r="AS520" s="274">
        <v>0.23</v>
      </c>
      <c r="AV520" s="278">
        <v>12</v>
      </c>
      <c r="AW520" s="278">
        <v>12</v>
      </c>
      <c r="AY520" s="274" t="s">
        <v>930</v>
      </c>
      <c r="BA520" s="274">
        <v>1</v>
      </c>
      <c r="BB520" s="274">
        <v>0.02</v>
      </c>
      <c r="BC520" s="274">
        <v>504</v>
      </c>
    </row>
    <row r="521" spans="1:55">
      <c r="A521" s="274" t="s">
        <v>1507</v>
      </c>
      <c r="B521" s="274" t="s">
        <v>829</v>
      </c>
      <c r="C521" s="274" t="s">
        <v>738</v>
      </c>
      <c r="F521" s="274">
        <v>0.43</v>
      </c>
      <c r="G521" s="274">
        <v>1.5</v>
      </c>
      <c r="H521" s="274">
        <v>10</v>
      </c>
      <c r="I521" s="274">
        <v>0</v>
      </c>
      <c r="J521" s="274">
        <v>0.91</v>
      </c>
      <c r="K521" s="274">
        <v>18.228000000000002</v>
      </c>
      <c r="L521" s="274">
        <v>4.1159999999999997</v>
      </c>
      <c r="M521" s="274" t="s">
        <v>30</v>
      </c>
      <c r="N521" s="274">
        <v>2030</v>
      </c>
      <c r="O521" s="274">
        <v>25</v>
      </c>
      <c r="P521" s="274">
        <v>1</v>
      </c>
      <c r="Q521" s="274">
        <v>2039</v>
      </c>
      <c r="U521" s="274">
        <v>1</v>
      </c>
      <c r="V521" s="274">
        <v>1</v>
      </c>
      <c r="X521" s="274">
        <v>2.3255813953488373</v>
      </c>
      <c r="AK521" s="274">
        <v>1</v>
      </c>
      <c r="AL521" s="274">
        <v>40</v>
      </c>
      <c r="AM521" s="277">
        <v>0.2</v>
      </c>
      <c r="AN521" s="274">
        <v>21.9</v>
      </c>
      <c r="AO521" s="274">
        <v>1</v>
      </c>
      <c r="AP521" s="278"/>
      <c r="AQ521" s="274">
        <v>1.095</v>
      </c>
      <c r="AR521" s="274">
        <v>0.2</v>
      </c>
      <c r="AS521" s="274">
        <v>0.2</v>
      </c>
      <c r="AV521" s="278">
        <v>12</v>
      </c>
      <c r="AW521" s="278">
        <v>12</v>
      </c>
      <c r="AY521" s="274" t="s">
        <v>930</v>
      </c>
      <c r="BA521" s="274">
        <v>1</v>
      </c>
      <c r="BB521" s="274">
        <v>0.02</v>
      </c>
      <c r="BC521" s="274">
        <v>420</v>
      </c>
    </row>
    <row r="522" spans="1:55">
      <c r="A522" s="274" t="s">
        <v>1506</v>
      </c>
      <c r="B522" s="274" t="s">
        <v>829</v>
      </c>
      <c r="C522" s="274" t="s">
        <v>738</v>
      </c>
      <c r="D522" s="274" t="s">
        <v>30</v>
      </c>
      <c r="E522" s="274" t="s">
        <v>30</v>
      </c>
      <c r="F522" s="274">
        <v>0.435</v>
      </c>
      <c r="G522" s="274">
        <v>1.5</v>
      </c>
      <c r="H522" s="274">
        <v>10</v>
      </c>
      <c r="I522" s="274">
        <v>0</v>
      </c>
      <c r="J522" s="274">
        <v>0.87750000000000006</v>
      </c>
      <c r="K522" s="274">
        <v>17.934000000000001</v>
      </c>
      <c r="L522" s="274">
        <v>4.0179999999999998</v>
      </c>
      <c r="M522" s="274" t="s">
        <v>30</v>
      </c>
      <c r="N522" s="274">
        <v>2040</v>
      </c>
      <c r="O522" s="274">
        <v>25</v>
      </c>
      <c r="P522" s="274">
        <v>1</v>
      </c>
      <c r="Q522" s="274">
        <v>2049</v>
      </c>
      <c r="R522" s="274" t="s">
        <v>30</v>
      </c>
      <c r="S522" s="274" t="s">
        <v>30</v>
      </c>
      <c r="T522" s="274" t="s">
        <v>30</v>
      </c>
      <c r="U522" s="274">
        <v>1</v>
      </c>
      <c r="V522" s="274">
        <v>1</v>
      </c>
      <c r="W522" s="274" t="s">
        <v>30</v>
      </c>
      <c r="X522" s="274">
        <v>2.2988505747126435</v>
      </c>
      <c r="Z522" s="274" t="s">
        <v>30</v>
      </c>
      <c r="AA522" s="274" t="s">
        <v>30</v>
      </c>
      <c r="AB522" s="274" t="s">
        <v>30</v>
      </c>
      <c r="AC522" s="274" t="s">
        <v>30</v>
      </c>
      <c r="AD522" s="274" t="s">
        <v>30</v>
      </c>
      <c r="AE522" s="274" t="s">
        <v>30</v>
      </c>
      <c r="AF522" s="274" t="s">
        <v>30</v>
      </c>
      <c r="AG522" s="274" t="s">
        <v>30</v>
      </c>
      <c r="AH522" s="274" t="s">
        <v>30</v>
      </c>
      <c r="AI522" s="274" t="s">
        <v>30</v>
      </c>
      <c r="AJ522" s="274" t="s">
        <v>30</v>
      </c>
      <c r="AK522" s="274">
        <v>1</v>
      </c>
      <c r="AL522" s="274">
        <v>40</v>
      </c>
      <c r="AM522" s="277">
        <v>0.2</v>
      </c>
      <c r="AN522" s="274">
        <v>21.9</v>
      </c>
      <c r="AO522" s="274">
        <v>1</v>
      </c>
      <c r="AP522" s="278"/>
      <c r="AQ522" s="274">
        <v>1.095</v>
      </c>
      <c r="AR522" s="274">
        <v>0.2</v>
      </c>
      <c r="AS522" s="274">
        <v>0.2</v>
      </c>
      <c r="AV522" s="278">
        <v>12</v>
      </c>
      <c r="AW522" s="278">
        <v>12</v>
      </c>
      <c r="AX522" s="274" t="s">
        <v>30</v>
      </c>
      <c r="AY522" s="274" t="s">
        <v>930</v>
      </c>
      <c r="BA522" s="274">
        <v>1</v>
      </c>
      <c r="BB522" s="274">
        <v>0.02</v>
      </c>
      <c r="BC522" s="274">
        <v>420</v>
      </c>
    </row>
    <row r="523" spans="1:55">
      <c r="A523" s="274" t="s">
        <v>1505</v>
      </c>
      <c r="B523" s="274" t="s">
        <v>829</v>
      </c>
      <c r="C523" s="274" t="s">
        <v>738</v>
      </c>
      <c r="F523" s="274">
        <v>0.44</v>
      </c>
      <c r="G523" s="274">
        <v>1.5</v>
      </c>
      <c r="H523" s="274">
        <v>10</v>
      </c>
      <c r="I523" s="274">
        <v>0</v>
      </c>
      <c r="J523" s="274">
        <v>0.8450000000000002</v>
      </c>
      <c r="K523" s="274">
        <v>17.64</v>
      </c>
      <c r="L523" s="274">
        <v>3.92</v>
      </c>
      <c r="M523" s="274" t="s">
        <v>30</v>
      </c>
      <c r="N523" s="274">
        <v>2050</v>
      </c>
      <c r="O523" s="274">
        <v>25</v>
      </c>
      <c r="P523" s="274">
        <v>1</v>
      </c>
      <c r="Q523" s="274">
        <v>2050</v>
      </c>
      <c r="U523" s="274">
        <v>1</v>
      </c>
      <c r="V523" s="274">
        <v>1</v>
      </c>
      <c r="X523" s="274">
        <v>2.2727272727272729</v>
      </c>
      <c r="AK523" s="274">
        <v>1</v>
      </c>
      <c r="AL523" s="274">
        <v>40</v>
      </c>
      <c r="AM523" s="277">
        <v>0.2</v>
      </c>
      <c r="AN523" s="274">
        <v>21.9</v>
      </c>
      <c r="AO523" s="274">
        <v>1</v>
      </c>
      <c r="AP523" s="278"/>
      <c r="AQ523" s="274">
        <v>1.095</v>
      </c>
      <c r="AR523" s="274">
        <v>0.2</v>
      </c>
      <c r="AS523" s="274">
        <v>0.2</v>
      </c>
      <c r="AV523" s="278">
        <v>12</v>
      </c>
      <c r="AW523" s="278">
        <v>12</v>
      </c>
      <c r="AY523" s="274" t="s">
        <v>930</v>
      </c>
      <c r="BA523" s="274">
        <v>1</v>
      </c>
      <c r="BB523" s="274">
        <v>0.02</v>
      </c>
      <c r="BC523" s="274">
        <v>420</v>
      </c>
    </row>
    <row r="524" spans="1:55">
      <c r="A524" s="274" t="s">
        <v>1504</v>
      </c>
      <c r="B524" s="274" t="s">
        <v>1428</v>
      </c>
      <c r="C524" s="274" t="s">
        <v>1359</v>
      </c>
      <c r="F524" s="274">
        <v>4.9000000000000004</v>
      </c>
      <c r="J524" s="274">
        <v>0.43120000000000003</v>
      </c>
      <c r="K524" s="274">
        <v>41.774262939719719</v>
      </c>
      <c r="N524" s="274">
        <v>2030</v>
      </c>
      <c r="O524" s="274">
        <v>12</v>
      </c>
      <c r="P524" s="274">
        <v>1</v>
      </c>
      <c r="Q524" s="274">
        <v>2039</v>
      </c>
      <c r="X524" s="274" t="s">
        <v>30</v>
      </c>
      <c r="AK524" s="274">
        <v>1</v>
      </c>
      <c r="AL524" s="274">
        <v>3.5000000000000001E-3</v>
      </c>
      <c r="AM524" s="277">
        <v>0.1</v>
      </c>
      <c r="AN524" s="274">
        <v>2</v>
      </c>
      <c r="AO524" s="274">
        <v>0</v>
      </c>
      <c r="AP524" s="278"/>
      <c r="AQ524" s="274">
        <v>0.1</v>
      </c>
      <c r="AR524" s="274">
        <v>0</v>
      </c>
      <c r="AS524" s="274">
        <v>0</v>
      </c>
      <c r="AV524" s="278">
        <v>12</v>
      </c>
      <c r="AW524" s="278">
        <v>12</v>
      </c>
      <c r="AY524" s="274" t="s">
        <v>1459</v>
      </c>
      <c r="AZ524" s="274" t="s">
        <v>1499</v>
      </c>
      <c r="BA524" s="274">
        <v>1</v>
      </c>
      <c r="BB524" s="274">
        <v>0.01</v>
      </c>
      <c r="BC524" s="274">
        <v>69</v>
      </c>
    </row>
    <row r="525" spans="1:55">
      <c r="A525" s="274" t="s">
        <v>1503</v>
      </c>
      <c r="B525" s="274" t="s">
        <v>1428</v>
      </c>
      <c r="C525" s="274" t="s">
        <v>1359</v>
      </c>
      <c r="F525" s="274">
        <v>4.9000000000000004</v>
      </c>
      <c r="J525" s="274">
        <v>0.43120000000000003</v>
      </c>
      <c r="K525" s="274">
        <v>39.781849500368871</v>
      </c>
      <c r="N525" s="274">
        <v>2040</v>
      </c>
      <c r="O525" s="274">
        <v>12</v>
      </c>
      <c r="P525" s="274">
        <v>1</v>
      </c>
      <c r="Q525" s="274">
        <v>2049</v>
      </c>
      <c r="X525" s="274" t="s">
        <v>30</v>
      </c>
      <c r="AK525" s="274">
        <v>1</v>
      </c>
      <c r="AL525" s="274">
        <v>3.5000000000000001E-3</v>
      </c>
      <c r="AM525" s="277">
        <v>0.1</v>
      </c>
      <c r="AN525" s="274">
        <v>2</v>
      </c>
      <c r="AO525" s="274">
        <v>0</v>
      </c>
      <c r="AP525" s="278"/>
      <c r="AQ525" s="274">
        <v>0.1</v>
      </c>
      <c r="AR525" s="274">
        <v>0</v>
      </c>
      <c r="AS525" s="274">
        <v>0</v>
      </c>
      <c r="AV525" s="278">
        <v>12</v>
      </c>
      <c r="AW525" s="278">
        <v>12</v>
      </c>
      <c r="AY525" s="274" t="s">
        <v>1459</v>
      </c>
      <c r="AZ525" s="274" t="s">
        <v>1499</v>
      </c>
      <c r="BA525" s="274">
        <v>1</v>
      </c>
      <c r="BB525" s="274">
        <v>0.01</v>
      </c>
      <c r="BC525" s="274">
        <v>69</v>
      </c>
    </row>
    <row r="526" spans="1:55">
      <c r="A526" s="274" t="s">
        <v>1502</v>
      </c>
      <c r="B526" s="274" t="s">
        <v>1428</v>
      </c>
      <c r="C526" s="274" t="s">
        <v>1359</v>
      </c>
      <c r="F526" s="274">
        <v>4.9000000000000004</v>
      </c>
      <c r="J526" s="274">
        <v>0.43120000000000003</v>
      </c>
      <c r="K526" s="274">
        <v>37.789436061018023</v>
      </c>
      <c r="N526" s="274">
        <v>2050</v>
      </c>
      <c r="O526" s="274">
        <v>12</v>
      </c>
      <c r="P526" s="274">
        <v>1</v>
      </c>
      <c r="Q526" s="274">
        <v>2050</v>
      </c>
      <c r="X526" s="274" t="s">
        <v>30</v>
      </c>
      <c r="AK526" s="274">
        <v>1</v>
      </c>
      <c r="AL526" s="274">
        <v>3.5000000000000001E-3</v>
      </c>
      <c r="AM526" s="277">
        <v>0.1</v>
      </c>
      <c r="AN526" s="274">
        <v>2</v>
      </c>
      <c r="AO526" s="274">
        <v>0</v>
      </c>
      <c r="AP526" s="278"/>
      <c r="AQ526" s="274">
        <v>0.1</v>
      </c>
      <c r="AR526" s="274">
        <v>0</v>
      </c>
      <c r="AS526" s="274">
        <v>0</v>
      </c>
      <c r="AV526" s="278">
        <v>12</v>
      </c>
      <c r="AW526" s="278">
        <v>12</v>
      </c>
      <c r="AY526" s="274" t="s">
        <v>1459</v>
      </c>
      <c r="AZ526" s="274" t="s">
        <v>1499</v>
      </c>
      <c r="BA526" s="274">
        <v>1</v>
      </c>
      <c r="BB526" s="274">
        <v>0.01</v>
      </c>
      <c r="BC526" s="274">
        <v>69</v>
      </c>
    </row>
    <row r="527" spans="1:55">
      <c r="A527" s="274" t="s">
        <v>1501</v>
      </c>
      <c r="B527" s="274" t="s">
        <v>1428</v>
      </c>
      <c r="C527" s="274" t="s">
        <v>1359</v>
      </c>
      <c r="F527" s="274">
        <v>4.8</v>
      </c>
      <c r="J527" s="274" t="s">
        <v>30</v>
      </c>
      <c r="K527" s="274">
        <v>66.64</v>
      </c>
      <c r="P527" s="274">
        <v>0</v>
      </c>
      <c r="X527" s="274" t="s">
        <v>30</v>
      </c>
      <c r="AK527" s="274">
        <v>1</v>
      </c>
      <c r="AL527" s="274">
        <v>2.5000000000000001E-3</v>
      </c>
      <c r="AM527" s="277">
        <v>0.1</v>
      </c>
      <c r="AN527" s="274">
        <v>2</v>
      </c>
      <c r="AO527" s="274">
        <v>0</v>
      </c>
      <c r="AP527" s="278"/>
      <c r="AQ527" s="274">
        <v>0.1</v>
      </c>
      <c r="AR527" s="274">
        <v>0</v>
      </c>
      <c r="AS527" s="274">
        <v>0</v>
      </c>
      <c r="AV527" s="278">
        <v>12</v>
      </c>
      <c r="AW527" s="278">
        <v>12</v>
      </c>
      <c r="AY527" s="274" t="s">
        <v>1459</v>
      </c>
      <c r="AZ527" s="274" t="s">
        <v>1499</v>
      </c>
      <c r="BA527" s="274">
        <v>1</v>
      </c>
      <c r="BB527" s="274">
        <v>0.01</v>
      </c>
      <c r="BC527" s="274">
        <v>69</v>
      </c>
    </row>
    <row r="528" spans="1:55">
      <c r="A528" s="274" t="s">
        <v>1500</v>
      </c>
      <c r="B528" s="274" t="s">
        <v>1428</v>
      </c>
      <c r="C528" s="274" t="s">
        <v>1359</v>
      </c>
      <c r="F528" s="274">
        <v>4.9000000000000004</v>
      </c>
      <c r="J528" s="274">
        <v>0.43120000000000003</v>
      </c>
      <c r="K528" s="274">
        <v>63.373976925335995</v>
      </c>
      <c r="N528" s="274">
        <v>2020</v>
      </c>
      <c r="O528" s="274">
        <v>12</v>
      </c>
      <c r="P528" s="274">
        <v>1</v>
      </c>
      <c r="Q528" s="274">
        <v>2029</v>
      </c>
      <c r="X528" s="274" t="s">
        <v>30</v>
      </c>
      <c r="AK528" s="274">
        <v>1</v>
      </c>
      <c r="AL528" s="274">
        <v>2.5000000000000001E-3</v>
      </c>
      <c r="AM528" s="277">
        <v>0.1</v>
      </c>
      <c r="AN528" s="274">
        <v>2</v>
      </c>
      <c r="AO528" s="274">
        <v>0</v>
      </c>
      <c r="AP528" s="277"/>
      <c r="AQ528" s="274">
        <v>0.1</v>
      </c>
      <c r="AR528" s="274">
        <v>0</v>
      </c>
      <c r="AS528" s="274">
        <v>0</v>
      </c>
      <c r="AT528" s="276"/>
      <c r="AU528" s="276"/>
      <c r="AV528" s="278">
        <v>12</v>
      </c>
      <c r="AW528" s="278">
        <v>12</v>
      </c>
      <c r="AY528" s="274" t="s">
        <v>1459</v>
      </c>
      <c r="AZ528" s="274" t="s">
        <v>1499</v>
      </c>
      <c r="BA528" s="274">
        <v>1</v>
      </c>
      <c r="BB528" s="274">
        <v>0.01</v>
      </c>
      <c r="BC528" s="274">
        <v>69</v>
      </c>
    </row>
    <row r="529" spans="1:55">
      <c r="A529" s="274" t="s">
        <v>1498</v>
      </c>
      <c r="B529" s="274" t="s">
        <v>1428</v>
      </c>
      <c r="C529" s="274" t="s">
        <v>1359</v>
      </c>
      <c r="F529" s="274">
        <v>3.13</v>
      </c>
      <c r="I529" s="274">
        <v>0</v>
      </c>
      <c r="J529" s="274">
        <v>0.70809947244281901</v>
      </c>
      <c r="K529" s="274">
        <v>2.0231413498366257</v>
      </c>
      <c r="L529" s="274">
        <v>2.0231413498366257</v>
      </c>
      <c r="M529" s="274" t="s">
        <v>30</v>
      </c>
      <c r="N529" s="274">
        <v>2020</v>
      </c>
      <c r="O529" s="274">
        <v>25</v>
      </c>
      <c r="P529" s="274">
        <v>1</v>
      </c>
      <c r="Q529" s="274">
        <v>2029</v>
      </c>
      <c r="X529" s="274" t="s">
        <v>30</v>
      </c>
      <c r="AK529" s="274">
        <v>1</v>
      </c>
      <c r="AL529" s="274">
        <v>4</v>
      </c>
      <c r="AM529" s="277">
        <v>0.1</v>
      </c>
      <c r="AN529" s="274">
        <v>2</v>
      </c>
      <c r="AO529" s="274">
        <v>0</v>
      </c>
      <c r="AP529" s="277"/>
      <c r="AQ529" s="274">
        <v>0.1</v>
      </c>
      <c r="AR529" s="274">
        <v>0</v>
      </c>
      <c r="AS529" s="274">
        <v>0</v>
      </c>
      <c r="AT529" s="276"/>
      <c r="AU529" s="276"/>
      <c r="AV529" s="278">
        <v>12</v>
      </c>
      <c r="AW529" s="278">
        <v>12</v>
      </c>
      <c r="AY529" s="274" t="s">
        <v>1459</v>
      </c>
      <c r="AZ529" s="274" t="s">
        <v>1473</v>
      </c>
      <c r="BA529" s="274">
        <v>1</v>
      </c>
      <c r="BB529" s="274">
        <v>0.01</v>
      </c>
      <c r="BC529" s="274">
        <v>69</v>
      </c>
    </row>
    <row r="530" spans="1:55">
      <c r="A530" s="274" t="s">
        <v>1497</v>
      </c>
      <c r="B530" s="274" t="s">
        <v>1428</v>
      </c>
      <c r="C530" s="274" t="s">
        <v>1359</v>
      </c>
      <c r="F530" s="274">
        <v>3.25</v>
      </c>
      <c r="I530" s="274">
        <v>0</v>
      </c>
      <c r="J530" s="274" t="s">
        <v>30</v>
      </c>
      <c r="K530" s="274">
        <v>71.295000000000002</v>
      </c>
      <c r="L530" s="274">
        <v>0</v>
      </c>
      <c r="M530" s="274" t="s">
        <v>30</v>
      </c>
      <c r="O530" s="274">
        <v>18</v>
      </c>
      <c r="X530" s="274" t="s">
        <v>30</v>
      </c>
      <c r="AK530" s="274">
        <v>1</v>
      </c>
      <c r="AL530" s="274">
        <v>4.0000000000000001E-3</v>
      </c>
      <c r="AM530" s="277">
        <v>0.1</v>
      </c>
      <c r="AN530" s="274">
        <v>2</v>
      </c>
      <c r="AO530" s="274">
        <v>0</v>
      </c>
      <c r="AP530" s="277"/>
      <c r="AQ530" s="274">
        <v>0.1</v>
      </c>
      <c r="AR530" s="274">
        <v>0</v>
      </c>
      <c r="AS530" s="274">
        <v>0</v>
      </c>
      <c r="AT530" s="276"/>
      <c r="AU530" s="276"/>
      <c r="AV530" s="278">
        <v>12</v>
      </c>
      <c r="AW530" s="278">
        <v>12</v>
      </c>
      <c r="AY530" s="274" t="s">
        <v>1459</v>
      </c>
      <c r="AZ530" s="274" t="s">
        <v>1473</v>
      </c>
      <c r="BA530" s="274">
        <v>1</v>
      </c>
      <c r="BB530" s="274">
        <v>0.01</v>
      </c>
      <c r="BC530" s="274">
        <v>69</v>
      </c>
    </row>
    <row r="531" spans="1:55">
      <c r="A531" s="274" t="s">
        <v>1496</v>
      </c>
      <c r="B531" s="274" t="s">
        <v>1428</v>
      </c>
      <c r="C531" s="274" t="s">
        <v>1359</v>
      </c>
      <c r="F531" s="274">
        <v>3.3038888888888884</v>
      </c>
      <c r="I531" s="274">
        <v>0</v>
      </c>
      <c r="J531" s="274">
        <v>0.6656140756335972</v>
      </c>
      <c r="K531" s="274">
        <v>2.0231413498366257</v>
      </c>
      <c r="L531" s="274">
        <v>1.8208272148529632</v>
      </c>
      <c r="M531" s="274" t="s">
        <v>30</v>
      </c>
      <c r="N531" s="274">
        <v>2030</v>
      </c>
      <c r="O531" s="274">
        <v>25</v>
      </c>
      <c r="P531" s="274">
        <v>1</v>
      </c>
      <c r="Q531" s="274">
        <v>2039</v>
      </c>
      <c r="X531" s="274" t="s">
        <v>30</v>
      </c>
      <c r="AK531" s="274">
        <v>1</v>
      </c>
      <c r="AL531" s="274">
        <v>4</v>
      </c>
      <c r="AM531" s="277">
        <v>0.1</v>
      </c>
      <c r="AN531" s="274">
        <v>2</v>
      </c>
      <c r="AO531" s="274">
        <v>0</v>
      </c>
      <c r="AP531" s="278"/>
      <c r="AQ531" s="274">
        <v>0.1</v>
      </c>
      <c r="AR531" s="274">
        <v>0</v>
      </c>
      <c r="AS531" s="274">
        <v>0</v>
      </c>
      <c r="AV531" s="278">
        <v>12</v>
      </c>
      <c r="AW531" s="278">
        <v>12</v>
      </c>
      <c r="AY531" s="274" t="s">
        <v>1459</v>
      </c>
      <c r="AZ531" s="274" t="s">
        <v>1473</v>
      </c>
      <c r="BA531" s="274">
        <v>1</v>
      </c>
      <c r="BB531" s="274">
        <v>0.01</v>
      </c>
      <c r="BC531" s="274">
        <v>69</v>
      </c>
    </row>
    <row r="532" spans="1:55">
      <c r="A532" s="274" t="s">
        <v>1495</v>
      </c>
      <c r="B532" s="274" t="s">
        <v>1428</v>
      </c>
      <c r="C532" s="274" t="s">
        <v>1359</v>
      </c>
      <c r="F532" s="274">
        <v>3.35</v>
      </c>
      <c r="I532" s="274">
        <v>0</v>
      </c>
      <c r="J532" s="274">
        <v>1.7149999999999999</v>
      </c>
      <c r="K532" s="274">
        <v>68.11</v>
      </c>
      <c r="L532" s="274">
        <v>0</v>
      </c>
      <c r="M532" s="274" t="s">
        <v>30</v>
      </c>
      <c r="N532" s="274">
        <v>2020</v>
      </c>
      <c r="O532" s="274">
        <v>18</v>
      </c>
      <c r="P532" s="274">
        <v>1</v>
      </c>
      <c r="Q532" s="274">
        <v>2029</v>
      </c>
      <c r="X532" s="274" t="s">
        <v>30</v>
      </c>
      <c r="AK532" s="274">
        <v>1</v>
      </c>
      <c r="AL532" s="274">
        <v>4.0000000000000001E-3</v>
      </c>
      <c r="AM532" s="277">
        <v>0.1</v>
      </c>
      <c r="AN532" s="274">
        <v>2</v>
      </c>
      <c r="AO532" s="274">
        <v>0</v>
      </c>
      <c r="AP532" s="277"/>
      <c r="AQ532" s="274">
        <v>0.1</v>
      </c>
      <c r="AR532" s="274">
        <v>0</v>
      </c>
      <c r="AS532" s="274">
        <v>0</v>
      </c>
      <c r="AT532" s="276"/>
      <c r="AU532" s="276"/>
      <c r="AV532" s="278">
        <v>12</v>
      </c>
      <c r="AW532" s="278">
        <v>12</v>
      </c>
      <c r="AY532" s="274" t="s">
        <v>1459</v>
      </c>
      <c r="AZ532" s="274" t="s">
        <v>1473</v>
      </c>
      <c r="BA532" s="274">
        <v>1</v>
      </c>
      <c r="BB532" s="274">
        <v>0.01</v>
      </c>
      <c r="BC532" s="274">
        <v>69</v>
      </c>
    </row>
    <row r="533" spans="1:55">
      <c r="A533" s="274" t="s">
        <v>1494</v>
      </c>
      <c r="B533" s="274" t="s">
        <v>1428</v>
      </c>
      <c r="C533" s="274" t="s">
        <v>1359</v>
      </c>
      <c r="D533" s="274" t="s">
        <v>30</v>
      </c>
      <c r="E533" s="274" t="s">
        <v>30</v>
      </c>
      <c r="F533" s="274">
        <v>3.4343055555555546</v>
      </c>
      <c r="I533" s="274">
        <v>0</v>
      </c>
      <c r="J533" s="274">
        <v>0.63233295160386782</v>
      </c>
      <c r="K533" s="274">
        <v>2.0231413498366257</v>
      </c>
      <c r="L533" s="274">
        <v>1.7702486811070477</v>
      </c>
      <c r="M533" s="274" t="s">
        <v>30</v>
      </c>
      <c r="N533" s="274">
        <v>2040</v>
      </c>
      <c r="O533" s="274">
        <v>25</v>
      </c>
      <c r="P533" s="274">
        <v>1</v>
      </c>
      <c r="Q533" s="274">
        <v>2049</v>
      </c>
      <c r="R533" s="274" t="s">
        <v>30</v>
      </c>
      <c r="S533" s="274" t="s">
        <v>30</v>
      </c>
      <c r="T533" s="274" t="s">
        <v>30</v>
      </c>
      <c r="U533" s="274" t="s">
        <v>30</v>
      </c>
      <c r="V533" s="274" t="s">
        <v>30</v>
      </c>
      <c r="W533" s="274" t="s">
        <v>30</v>
      </c>
      <c r="X533" s="274" t="s">
        <v>30</v>
      </c>
      <c r="Z533" s="274" t="s">
        <v>30</v>
      </c>
      <c r="AA533" s="274" t="s">
        <v>30</v>
      </c>
      <c r="AB533" s="274" t="s">
        <v>30</v>
      </c>
      <c r="AC533" s="274" t="s">
        <v>30</v>
      </c>
      <c r="AD533" s="274" t="s">
        <v>30</v>
      </c>
      <c r="AE533" s="274" t="s">
        <v>30</v>
      </c>
      <c r="AF533" s="274" t="s">
        <v>30</v>
      </c>
      <c r="AG533" s="274" t="s">
        <v>30</v>
      </c>
      <c r="AH533" s="274" t="s">
        <v>30</v>
      </c>
      <c r="AI533" s="274" t="s">
        <v>30</v>
      </c>
      <c r="AJ533" s="274" t="s">
        <v>30</v>
      </c>
      <c r="AK533" s="274">
        <v>1</v>
      </c>
      <c r="AL533" s="274">
        <v>4</v>
      </c>
      <c r="AM533" s="277">
        <v>0.1</v>
      </c>
      <c r="AN533" s="274">
        <v>2</v>
      </c>
      <c r="AO533" s="274">
        <v>0</v>
      </c>
      <c r="AP533" s="278"/>
      <c r="AQ533" s="274">
        <v>0.1</v>
      </c>
      <c r="AR533" s="274">
        <v>0</v>
      </c>
      <c r="AS533" s="274">
        <v>0</v>
      </c>
      <c r="AV533" s="278">
        <v>12</v>
      </c>
      <c r="AW533" s="278">
        <v>12</v>
      </c>
      <c r="AX533" s="274" t="s">
        <v>30</v>
      </c>
      <c r="AY533" s="274" t="s">
        <v>1459</v>
      </c>
      <c r="AZ533" s="274" t="s">
        <v>1473</v>
      </c>
      <c r="BA533" s="274">
        <v>1</v>
      </c>
      <c r="BB533" s="274">
        <v>0.01</v>
      </c>
      <c r="BC533" s="274">
        <v>69</v>
      </c>
    </row>
    <row r="534" spans="1:55">
      <c r="A534" s="274" t="s">
        <v>1493</v>
      </c>
      <c r="B534" s="274" t="s">
        <v>1428</v>
      </c>
      <c r="C534" s="274" t="s">
        <v>1359</v>
      </c>
      <c r="F534" s="274">
        <v>3.45</v>
      </c>
      <c r="I534" s="274">
        <v>0</v>
      </c>
      <c r="J534" s="274">
        <v>1.47</v>
      </c>
      <c r="K534" s="274">
        <v>62.475000000000001</v>
      </c>
      <c r="L534" s="274">
        <v>0</v>
      </c>
      <c r="M534" s="274" t="s">
        <v>30</v>
      </c>
      <c r="N534" s="274">
        <v>2030</v>
      </c>
      <c r="O534" s="274">
        <v>18</v>
      </c>
      <c r="P534" s="274">
        <v>1</v>
      </c>
      <c r="Q534" s="274">
        <v>2039</v>
      </c>
      <c r="X534" s="274" t="s">
        <v>30</v>
      </c>
      <c r="AK534" s="274">
        <v>1</v>
      </c>
      <c r="AL534" s="274">
        <v>4.0000000000000001E-3</v>
      </c>
      <c r="AM534" s="277">
        <v>0.1</v>
      </c>
      <c r="AN534" s="274">
        <v>2</v>
      </c>
      <c r="AO534" s="274">
        <v>0</v>
      </c>
      <c r="AP534" s="278"/>
      <c r="AQ534" s="274">
        <v>0.1</v>
      </c>
      <c r="AR534" s="274">
        <v>0</v>
      </c>
      <c r="AS534" s="274">
        <v>0</v>
      </c>
      <c r="AV534" s="278">
        <v>12</v>
      </c>
      <c r="AW534" s="278">
        <v>12</v>
      </c>
      <c r="AY534" s="274" t="s">
        <v>1459</v>
      </c>
      <c r="AZ534" s="274" t="s">
        <v>1473</v>
      </c>
      <c r="BA534" s="274">
        <v>1</v>
      </c>
      <c r="BB534" s="274">
        <v>0.01</v>
      </c>
      <c r="BC534" s="274">
        <v>69</v>
      </c>
    </row>
    <row r="535" spans="1:55">
      <c r="A535" s="274" t="s">
        <v>1492</v>
      </c>
      <c r="B535" s="274" t="s">
        <v>1428</v>
      </c>
      <c r="C535" s="274" t="s">
        <v>1359</v>
      </c>
      <c r="D535" s="274" t="s">
        <v>30</v>
      </c>
      <c r="E535" s="274" t="s">
        <v>30</v>
      </c>
      <c r="F535" s="274">
        <v>3.45</v>
      </c>
      <c r="I535" s="274">
        <v>0</v>
      </c>
      <c r="J535" s="274">
        <v>1.3474999999999999</v>
      </c>
      <c r="K535" s="274">
        <v>60.515000000000001</v>
      </c>
      <c r="L535" s="274">
        <v>0</v>
      </c>
      <c r="M535" s="274" t="s">
        <v>30</v>
      </c>
      <c r="N535" s="274">
        <v>2040</v>
      </c>
      <c r="O535" s="274">
        <v>25</v>
      </c>
      <c r="P535" s="274">
        <v>1</v>
      </c>
      <c r="Q535" s="274">
        <v>2049</v>
      </c>
      <c r="R535" s="274" t="s">
        <v>30</v>
      </c>
      <c r="S535" s="274" t="s">
        <v>30</v>
      </c>
      <c r="T535" s="274" t="s">
        <v>30</v>
      </c>
      <c r="U535" s="274" t="s">
        <v>30</v>
      </c>
      <c r="V535" s="274" t="s">
        <v>30</v>
      </c>
      <c r="W535" s="274" t="s">
        <v>30</v>
      </c>
      <c r="X535" s="274" t="s">
        <v>30</v>
      </c>
      <c r="Z535" s="274" t="s">
        <v>30</v>
      </c>
      <c r="AA535" s="274" t="s">
        <v>30</v>
      </c>
      <c r="AB535" s="274" t="s">
        <v>30</v>
      </c>
      <c r="AC535" s="274" t="s">
        <v>30</v>
      </c>
      <c r="AD535" s="274" t="s">
        <v>30</v>
      </c>
      <c r="AE535" s="274" t="s">
        <v>30</v>
      </c>
      <c r="AF535" s="274" t="s">
        <v>30</v>
      </c>
      <c r="AG535" s="274" t="s">
        <v>30</v>
      </c>
      <c r="AH535" s="274" t="s">
        <v>30</v>
      </c>
      <c r="AI535" s="274" t="s">
        <v>30</v>
      </c>
      <c r="AJ535" s="274" t="s">
        <v>30</v>
      </c>
      <c r="AK535" s="274">
        <v>1</v>
      </c>
      <c r="AL535" s="274">
        <v>4.0000000000000001E-3</v>
      </c>
      <c r="AM535" s="277">
        <v>0.1</v>
      </c>
      <c r="AN535" s="274">
        <v>2</v>
      </c>
      <c r="AO535" s="274">
        <v>0</v>
      </c>
      <c r="AP535" s="278"/>
      <c r="AQ535" s="274">
        <v>0.1</v>
      </c>
      <c r="AR535" s="274">
        <v>0</v>
      </c>
      <c r="AS535" s="274">
        <v>0</v>
      </c>
      <c r="AV535" s="278">
        <v>12</v>
      </c>
      <c r="AW535" s="278">
        <v>12</v>
      </c>
      <c r="AX535" s="274" t="s">
        <v>30</v>
      </c>
      <c r="AY535" s="274" t="s">
        <v>1459</v>
      </c>
      <c r="AZ535" s="274" t="s">
        <v>1473</v>
      </c>
      <c r="BA535" s="274">
        <v>1</v>
      </c>
      <c r="BB535" s="274">
        <v>0.01</v>
      </c>
      <c r="BC535" s="274">
        <v>69</v>
      </c>
    </row>
    <row r="536" spans="1:55">
      <c r="A536" s="274" t="s">
        <v>1491</v>
      </c>
      <c r="B536" s="274" t="s">
        <v>1428</v>
      </c>
      <c r="C536" s="274" t="s">
        <v>1359</v>
      </c>
      <c r="F536" s="274">
        <v>3.5647222222222212</v>
      </c>
      <c r="I536" s="274">
        <v>0</v>
      </c>
      <c r="J536" s="274">
        <v>0.59905182757413855</v>
      </c>
      <c r="K536" s="274">
        <v>2.0231413498366257</v>
      </c>
      <c r="L536" s="274">
        <v>1.719670147361132</v>
      </c>
      <c r="M536" s="274" t="s">
        <v>30</v>
      </c>
      <c r="N536" s="274">
        <v>2050</v>
      </c>
      <c r="O536" s="274">
        <v>25</v>
      </c>
      <c r="P536" s="274">
        <v>1</v>
      </c>
      <c r="Q536" s="274">
        <v>2050</v>
      </c>
      <c r="X536" s="274" t="s">
        <v>30</v>
      </c>
      <c r="AK536" s="274">
        <v>1</v>
      </c>
      <c r="AL536" s="274">
        <v>4</v>
      </c>
      <c r="AM536" s="277">
        <v>0.1</v>
      </c>
      <c r="AN536" s="274">
        <v>2</v>
      </c>
      <c r="AO536" s="274">
        <v>0</v>
      </c>
      <c r="AP536" s="278"/>
      <c r="AQ536" s="274">
        <v>0.1</v>
      </c>
      <c r="AR536" s="274">
        <v>0</v>
      </c>
      <c r="AS536" s="274">
        <v>0</v>
      </c>
      <c r="AV536" s="278">
        <v>12</v>
      </c>
      <c r="AW536" s="278">
        <v>12</v>
      </c>
      <c r="AY536" s="274" t="s">
        <v>1459</v>
      </c>
      <c r="AZ536" s="274" t="s">
        <v>1473</v>
      </c>
      <c r="BA536" s="274">
        <v>1</v>
      </c>
      <c r="BB536" s="274">
        <v>0.01</v>
      </c>
      <c r="BC536" s="274">
        <v>69</v>
      </c>
    </row>
    <row r="537" spans="1:55">
      <c r="A537" s="274" t="s">
        <v>1490</v>
      </c>
      <c r="B537" s="274" t="s">
        <v>1428</v>
      </c>
      <c r="C537" s="274" t="s">
        <v>1359</v>
      </c>
      <c r="F537" s="274">
        <v>3.65</v>
      </c>
      <c r="I537" s="274">
        <v>0</v>
      </c>
      <c r="J537" s="274">
        <v>1.2250000000000001</v>
      </c>
      <c r="K537" s="274">
        <v>58.555</v>
      </c>
      <c r="L537" s="274">
        <v>0</v>
      </c>
      <c r="M537" s="274" t="s">
        <v>30</v>
      </c>
      <c r="N537" s="274">
        <v>2050</v>
      </c>
      <c r="O537" s="274">
        <v>18</v>
      </c>
      <c r="P537" s="274">
        <v>1</v>
      </c>
      <c r="Q537" s="274">
        <v>2050</v>
      </c>
      <c r="X537" s="274" t="s">
        <v>30</v>
      </c>
      <c r="AK537" s="274">
        <v>1</v>
      </c>
      <c r="AL537" s="274">
        <v>4.0000000000000001E-3</v>
      </c>
      <c r="AM537" s="277">
        <v>0.1</v>
      </c>
      <c r="AN537" s="274">
        <v>2</v>
      </c>
      <c r="AO537" s="274">
        <v>0</v>
      </c>
      <c r="AP537" s="278"/>
      <c r="AQ537" s="274">
        <v>0.1</v>
      </c>
      <c r="AR537" s="274">
        <v>0</v>
      </c>
      <c r="AS537" s="274">
        <v>0</v>
      </c>
      <c r="AV537" s="278">
        <v>12</v>
      </c>
      <c r="AW537" s="278">
        <v>12</v>
      </c>
      <c r="AY537" s="274" t="s">
        <v>1459</v>
      </c>
      <c r="AZ537" s="274" t="s">
        <v>1473</v>
      </c>
      <c r="BA537" s="274">
        <v>1</v>
      </c>
      <c r="BB537" s="274">
        <v>0.01</v>
      </c>
      <c r="BC537" s="274">
        <v>69</v>
      </c>
    </row>
    <row r="538" spans="1:55">
      <c r="A538" s="274" t="s">
        <v>1489</v>
      </c>
      <c r="B538" s="274" t="s">
        <v>1428</v>
      </c>
      <c r="C538" s="274" t="s">
        <v>1359</v>
      </c>
      <c r="F538" s="274">
        <v>12</v>
      </c>
      <c r="G538" s="274">
        <v>0</v>
      </c>
      <c r="H538" s="274">
        <v>0</v>
      </c>
      <c r="I538" s="274">
        <v>0</v>
      </c>
      <c r="J538" s="274">
        <v>0.58035599999999998</v>
      </c>
      <c r="K538" s="274">
        <v>1.96</v>
      </c>
      <c r="L538" s="274">
        <v>1.6659999999999999</v>
      </c>
      <c r="M538" s="274" t="s">
        <v>30</v>
      </c>
      <c r="N538" s="274">
        <v>2030</v>
      </c>
      <c r="O538" s="274">
        <v>25</v>
      </c>
      <c r="P538" s="274">
        <v>1</v>
      </c>
      <c r="Q538" s="274">
        <v>2039</v>
      </c>
      <c r="X538" s="274" t="s">
        <v>30</v>
      </c>
      <c r="AK538" s="274">
        <v>1</v>
      </c>
      <c r="AL538" s="274">
        <v>4</v>
      </c>
      <c r="AM538" s="277">
        <v>0.1</v>
      </c>
      <c r="AN538" s="274">
        <v>2</v>
      </c>
      <c r="AO538" s="274">
        <v>0</v>
      </c>
      <c r="AP538" s="278"/>
      <c r="AQ538" s="274">
        <v>0.1</v>
      </c>
      <c r="AR538" s="274">
        <v>0</v>
      </c>
      <c r="AS538" s="274">
        <v>0</v>
      </c>
      <c r="AV538" s="278">
        <v>12</v>
      </c>
      <c r="AW538" s="278">
        <v>12</v>
      </c>
      <c r="AY538" s="274" t="s">
        <v>1459</v>
      </c>
      <c r="AZ538" s="274" t="s">
        <v>1468</v>
      </c>
      <c r="BA538" s="274">
        <v>1</v>
      </c>
      <c r="BB538" s="274">
        <v>0.01</v>
      </c>
      <c r="BC538" s="274">
        <v>69</v>
      </c>
    </row>
    <row r="539" spans="1:55">
      <c r="A539" s="274" t="s">
        <v>1488</v>
      </c>
      <c r="B539" s="274" t="s">
        <v>1428</v>
      </c>
      <c r="C539" s="274" t="s">
        <v>1359</v>
      </c>
      <c r="F539" s="274">
        <v>18</v>
      </c>
      <c r="G539" s="274">
        <v>0</v>
      </c>
      <c r="H539" s="274">
        <v>0</v>
      </c>
      <c r="I539" s="274">
        <v>0</v>
      </c>
      <c r="J539" s="274">
        <v>0.52232040000000002</v>
      </c>
      <c r="K539" s="274">
        <v>1.96</v>
      </c>
      <c r="L539" s="274">
        <v>1.5680000000000001</v>
      </c>
      <c r="M539" s="274" t="s">
        <v>30</v>
      </c>
      <c r="N539" s="274">
        <v>2050</v>
      </c>
      <c r="O539" s="274">
        <v>25</v>
      </c>
      <c r="P539" s="274">
        <v>1</v>
      </c>
      <c r="Q539" s="274">
        <v>2050</v>
      </c>
      <c r="X539" s="274" t="s">
        <v>30</v>
      </c>
      <c r="AK539" s="274">
        <v>1</v>
      </c>
      <c r="AL539" s="274">
        <v>4</v>
      </c>
      <c r="AM539" s="277">
        <v>0.1</v>
      </c>
      <c r="AN539" s="274">
        <v>2</v>
      </c>
      <c r="AO539" s="274">
        <v>0</v>
      </c>
      <c r="AP539" s="278"/>
      <c r="AQ539" s="274">
        <v>0.1</v>
      </c>
      <c r="AR539" s="274">
        <v>0</v>
      </c>
      <c r="AS539" s="274">
        <v>0</v>
      </c>
      <c r="AV539" s="278">
        <v>12</v>
      </c>
      <c r="AW539" s="278">
        <v>12</v>
      </c>
      <c r="AY539" s="274" t="s">
        <v>1459</v>
      </c>
      <c r="AZ539" s="274" t="s">
        <v>1468</v>
      </c>
      <c r="BA539" s="274">
        <v>1</v>
      </c>
      <c r="BB539" s="274">
        <v>0.01</v>
      </c>
      <c r="BC539" s="274">
        <v>69</v>
      </c>
    </row>
    <row r="540" spans="1:55">
      <c r="A540" s="274" t="s">
        <v>1487</v>
      </c>
      <c r="B540" s="274" t="s">
        <v>1428</v>
      </c>
      <c r="C540" s="274" t="s">
        <v>1359</v>
      </c>
      <c r="F540" s="274">
        <v>2.7</v>
      </c>
      <c r="I540" s="274">
        <v>0</v>
      </c>
      <c r="J540" s="274" t="s">
        <v>30</v>
      </c>
      <c r="K540" s="274">
        <v>1.96</v>
      </c>
      <c r="L540" s="274">
        <v>1.96</v>
      </c>
      <c r="M540" s="274" t="s">
        <v>30</v>
      </c>
      <c r="P540" s="274">
        <v>0</v>
      </c>
      <c r="Q540" s="274" t="s">
        <v>30</v>
      </c>
      <c r="X540" s="274" t="s">
        <v>30</v>
      </c>
      <c r="AK540" s="274">
        <v>1</v>
      </c>
      <c r="AL540" s="274">
        <v>1</v>
      </c>
      <c r="AM540" s="277">
        <v>0.1</v>
      </c>
      <c r="AN540" s="274">
        <v>2</v>
      </c>
      <c r="AO540" s="274">
        <v>0</v>
      </c>
      <c r="AP540" s="278"/>
      <c r="AQ540" s="274">
        <v>0.1</v>
      </c>
      <c r="AR540" s="274">
        <v>0</v>
      </c>
      <c r="AS540" s="274">
        <v>0</v>
      </c>
      <c r="AV540" s="278">
        <v>12</v>
      </c>
      <c r="AW540" s="278">
        <v>12</v>
      </c>
      <c r="AY540" s="274" t="s">
        <v>1459</v>
      </c>
      <c r="AZ540" s="274" t="s">
        <v>1473</v>
      </c>
      <c r="BA540" s="274">
        <v>1</v>
      </c>
      <c r="BB540" s="274">
        <v>0.01</v>
      </c>
      <c r="BC540" s="274">
        <v>69</v>
      </c>
    </row>
    <row r="541" spans="1:55">
      <c r="A541" s="274" t="s">
        <v>1486</v>
      </c>
      <c r="B541" s="274" t="s">
        <v>1428</v>
      </c>
      <c r="C541" s="274" t="s">
        <v>1359</v>
      </c>
      <c r="F541" s="274">
        <v>3</v>
      </c>
      <c r="G541" s="274">
        <v>0</v>
      </c>
      <c r="H541" s="274">
        <v>0</v>
      </c>
      <c r="I541" s="274">
        <v>0</v>
      </c>
      <c r="J541" s="274" t="s">
        <v>30</v>
      </c>
      <c r="K541" s="274">
        <v>1.96</v>
      </c>
      <c r="L541" s="274">
        <v>1.96</v>
      </c>
      <c r="M541" s="274" t="s">
        <v>30</v>
      </c>
      <c r="P541" s="274">
        <v>0</v>
      </c>
      <c r="Q541" s="274" t="s">
        <v>30</v>
      </c>
      <c r="X541" s="274" t="s">
        <v>30</v>
      </c>
      <c r="AK541" s="274">
        <v>1</v>
      </c>
      <c r="AL541" s="274">
        <v>0.34</v>
      </c>
      <c r="AM541" s="277">
        <v>0.1</v>
      </c>
      <c r="AN541" s="274">
        <v>2</v>
      </c>
      <c r="AO541" s="274">
        <v>0</v>
      </c>
      <c r="AP541" s="278"/>
      <c r="AQ541" s="274">
        <v>0.1</v>
      </c>
      <c r="AR541" s="274">
        <v>0</v>
      </c>
      <c r="AS541" s="274">
        <v>0</v>
      </c>
      <c r="AV541" s="278">
        <v>12</v>
      </c>
      <c r="AW541" s="278">
        <v>12</v>
      </c>
      <c r="AY541" s="274" t="s">
        <v>1459</v>
      </c>
      <c r="AZ541" s="274" t="s">
        <v>1473</v>
      </c>
      <c r="BA541" s="274">
        <v>1</v>
      </c>
      <c r="BB541" s="274">
        <v>0.01</v>
      </c>
      <c r="BC541" s="274">
        <v>69</v>
      </c>
    </row>
    <row r="542" spans="1:55">
      <c r="A542" s="274" t="s">
        <v>1485</v>
      </c>
      <c r="B542" s="274" t="s">
        <v>1428</v>
      </c>
      <c r="C542" s="274" t="s">
        <v>1359</v>
      </c>
      <c r="F542" s="274">
        <v>3.5</v>
      </c>
      <c r="G542" s="274">
        <v>0</v>
      </c>
      <c r="H542" s="274">
        <v>0</v>
      </c>
      <c r="I542" s="274">
        <v>0</v>
      </c>
      <c r="J542" s="274" t="s">
        <v>30</v>
      </c>
      <c r="K542" s="274">
        <v>1.96</v>
      </c>
      <c r="L542" s="274">
        <v>1.96</v>
      </c>
      <c r="M542" s="274" t="s">
        <v>30</v>
      </c>
      <c r="P542" s="274">
        <v>0</v>
      </c>
      <c r="Q542" s="274" t="s">
        <v>30</v>
      </c>
      <c r="X542" s="274" t="s">
        <v>30</v>
      </c>
      <c r="AK542" s="274">
        <v>1</v>
      </c>
      <c r="AL542" s="274">
        <v>2.1890000000000001</v>
      </c>
      <c r="AM542" s="277">
        <v>0.1</v>
      </c>
      <c r="AN542" s="274">
        <v>2</v>
      </c>
      <c r="AO542" s="274">
        <v>0</v>
      </c>
      <c r="AP542" s="278"/>
      <c r="AQ542" s="274">
        <v>0.1</v>
      </c>
      <c r="AR542" s="274">
        <v>0</v>
      </c>
      <c r="AS542" s="274">
        <v>0</v>
      </c>
      <c r="AV542" s="278">
        <v>12</v>
      </c>
      <c r="AW542" s="278">
        <v>12</v>
      </c>
      <c r="AY542" s="274" t="s">
        <v>1459</v>
      </c>
      <c r="AZ542" s="274" t="s">
        <v>1473</v>
      </c>
      <c r="BA542" s="274">
        <v>1</v>
      </c>
      <c r="BB542" s="274">
        <v>0.01</v>
      </c>
      <c r="BC542" s="274">
        <v>69</v>
      </c>
    </row>
    <row r="543" spans="1:55">
      <c r="A543" s="274" t="s">
        <v>1484</v>
      </c>
      <c r="B543" s="274" t="s">
        <v>1428</v>
      </c>
      <c r="C543" s="274" t="s">
        <v>1359</v>
      </c>
      <c r="F543" s="274">
        <v>4</v>
      </c>
      <c r="G543" s="274">
        <v>0</v>
      </c>
      <c r="H543" s="274">
        <v>0</v>
      </c>
      <c r="I543" s="274">
        <v>0</v>
      </c>
      <c r="J543" s="274" t="s">
        <v>30</v>
      </c>
      <c r="K543" s="274">
        <v>1.96</v>
      </c>
      <c r="L543" s="274">
        <v>1.96</v>
      </c>
      <c r="M543" s="274" t="s">
        <v>30</v>
      </c>
      <c r="P543" s="274">
        <v>0</v>
      </c>
      <c r="Q543" s="274" t="s">
        <v>30</v>
      </c>
      <c r="X543" s="274" t="s">
        <v>30</v>
      </c>
      <c r="AK543" s="274">
        <v>1</v>
      </c>
      <c r="AL543" s="274">
        <v>0.8</v>
      </c>
      <c r="AM543" s="277">
        <v>0.1</v>
      </c>
      <c r="AN543" s="274">
        <v>2</v>
      </c>
      <c r="AO543" s="274">
        <v>0</v>
      </c>
      <c r="AP543" s="278"/>
      <c r="AQ543" s="274">
        <v>0.1</v>
      </c>
      <c r="AR543" s="274">
        <v>0</v>
      </c>
      <c r="AS543" s="274">
        <v>0</v>
      </c>
      <c r="AV543" s="278">
        <v>12</v>
      </c>
      <c r="AW543" s="278">
        <v>12</v>
      </c>
      <c r="AY543" s="274" t="s">
        <v>1459</v>
      </c>
      <c r="AZ543" s="274" t="s">
        <v>1473</v>
      </c>
      <c r="BA543" s="274">
        <v>1</v>
      </c>
      <c r="BB543" s="274">
        <v>0.01</v>
      </c>
      <c r="BC543" s="274">
        <v>69</v>
      </c>
    </row>
    <row r="544" spans="1:55">
      <c r="A544" s="274" t="s">
        <v>1483</v>
      </c>
      <c r="B544" s="274" t="s">
        <v>1428</v>
      </c>
      <c r="C544" s="274" t="s">
        <v>1359</v>
      </c>
      <c r="F544" s="274">
        <v>4</v>
      </c>
      <c r="G544" s="274">
        <v>0</v>
      </c>
      <c r="H544" s="274">
        <v>0</v>
      </c>
      <c r="I544" s="274">
        <v>0</v>
      </c>
      <c r="J544" s="274">
        <v>0.64483999999999986</v>
      </c>
      <c r="K544" s="274">
        <v>1.96</v>
      </c>
      <c r="L544" s="274">
        <v>1.764</v>
      </c>
      <c r="M544" s="274" t="s">
        <v>30</v>
      </c>
      <c r="N544" s="274">
        <v>2020</v>
      </c>
      <c r="O544" s="274">
        <v>25</v>
      </c>
      <c r="P544" s="274">
        <v>1</v>
      </c>
      <c r="Q544" s="274">
        <v>2029</v>
      </c>
      <c r="X544" s="274" t="s">
        <v>30</v>
      </c>
      <c r="AK544" s="274">
        <v>1</v>
      </c>
      <c r="AL544" s="274">
        <v>4</v>
      </c>
      <c r="AM544" s="277">
        <v>0.1</v>
      </c>
      <c r="AN544" s="274">
        <v>2</v>
      </c>
      <c r="AO544" s="274">
        <v>0</v>
      </c>
      <c r="AP544" s="278"/>
      <c r="AQ544" s="274">
        <v>0.1</v>
      </c>
      <c r="AR544" s="274">
        <v>0</v>
      </c>
      <c r="AS544" s="274">
        <v>0</v>
      </c>
      <c r="AV544" s="278">
        <v>12</v>
      </c>
      <c r="AW544" s="278">
        <v>12</v>
      </c>
      <c r="AY544" s="274" t="s">
        <v>1459</v>
      </c>
      <c r="AZ544" s="274" t="s">
        <v>1468</v>
      </c>
      <c r="BA544" s="274">
        <v>1</v>
      </c>
      <c r="BB544" s="274">
        <v>0.01</v>
      </c>
      <c r="BC544" s="274">
        <v>69</v>
      </c>
    </row>
    <row r="545" spans="1:55">
      <c r="A545" s="274" t="s">
        <v>1482</v>
      </c>
      <c r="B545" s="274" t="s">
        <v>1428</v>
      </c>
      <c r="C545" s="274" t="s">
        <v>1359</v>
      </c>
      <c r="F545" s="274">
        <v>4.3</v>
      </c>
      <c r="G545" s="274">
        <v>0</v>
      </c>
      <c r="H545" s="274">
        <v>0</v>
      </c>
      <c r="I545" s="274">
        <v>0</v>
      </c>
      <c r="J545" s="274" t="s">
        <v>30</v>
      </c>
      <c r="K545" s="274">
        <v>1.96</v>
      </c>
      <c r="L545" s="274">
        <v>1.96</v>
      </c>
      <c r="M545" s="274" t="s">
        <v>30</v>
      </c>
      <c r="P545" s="274">
        <v>0</v>
      </c>
      <c r="Q545" s="274" t="s">
        <v>30</v>
      </c>
      <c r="X545" s="274" t="s">
        <v>30</v>
      </c>
      <c r="AK545" s="274">
        <v>1</v>
      </c>
      <c r="AL545" s="274">
        <v>1.3</v>
      </c>
      <c r="AM545" s="277">
        <v>0.1</v>
      </c>
      <c r="AN545" s="274">
        <v>2</v>
      </c>
      <c r="AO545" s="274">
        <v>0</v>
      </c>
      <c r="AP545" s="278"/>
      <c r="AQ545" s="274">
        <v>0.1</v>
      </c>
      <c r="AR545" s="274">
        <v>0</v>
      </c>
      <c r="AS545" s="274">
        <v>0</v>
      </c>
      <c r="AV545" s="278">
        <v>12</v>
      </c>
      <c r="AW545" s="278">
        <v>12</v>
      </c>
      <c r="AY545" s="274" t="s">
        <v>1459</v>
      </c>
      <c r="AZ545" s="274" t="s">
        <v>1473</v>
      </c>
      <c r="BA545" s="274">
        <v>1</v>
      </c>
      <c r="BB545" s="274">
        <v>0.01</v>
      </c>
      <c r="BC545" s="274">
        <v>69</v>
      </c>
    </row>
    <row r="546" spans="1:55">
      <c r="A546" s="274" t="s">
        <v>1481</v>
      </c>
      <c r="B546" s="274" t="s">
        <v>1428</v>
      </c>
      <c r="C546" s="274" t="s">
        <v>1359</v>
      </c>
      <c r="F546" s="274">
        <v>4.5</v>
      </c>
      <c r="G546" s="274">
        <v>0</v>
      </c>
      <c r="H546" s="274">
        <v>0</v>
      </c>
      <c r="I546" s="274">
        <v>0</v>
      </c>
      <c r="J546" s="274" t="s">
        <v>30</v>
      </c>
      <c r="K546" s="274">
        <v>1.96</v>
      </c>
      <c r="L546" s="274">
        <v>1.96</v>
      </c>
      <c r="M546" s="274" t="s">
        <v>30</v>
      </c>
      <c r="P546" s="274">
        <v>0</v>
      </c>
      <c r="Q546" s="274" t="s">
        <v>30</v>
      </c>
      <c r="X546" s="274" t="s">
        <v>30</v>
      </c>
      <c r="AK546" s="274">
        <v>1</v>
      </c>
      <c r="AL546" s="274">
        <v>0.54</v>
      </c>
      <c r="AM546" s="277">
        <v>0.1</v>
      </c>
      <c r="AN546" s="274">
        <v>2</v>
      </c>
      <c r="AO546" s="274">
        <v>0</v>
      </c>
      <c r="AP546" s="278"/>
      <c r="AQ546" s="274">
        <v>0.1</v>
      </c>
      <c r="AR546" s="274">
        <v>0</v>
      </c>
      <c r="AS546" s="274">
        <v>0</v>
      </c>
      <c r="AV546" s="278">
        <v>12</v>
      </c>
      <c r="AW546" s="278">
        <v>12</v>
      </c>
      <c r="AY546" s="274" t="s">
        <v>1459</v>
      </c>
      <c r="AZ546" s="274" t="s">
        <v>1473</v>
      </c>
      <c r="BA546" s="274">
        <v>1</v>
      </c>
      <c r="BB546" s="274">
        <v>0.01</v>
      </c>
      <c r="BC546" s="274">
        <v>69</v>
      </c>
    </row>
    <row r="547" spans="1:55">
      <c r="A547" s="274" t="s">
        <v>1480</v>
      </c>
      <c r="B547" s="274" t="s">
        <v>1428</v>
      </c>
      <c r="C547" s="274" t="s">
        <v>1359</v>
      </c>
      <c r="F547" s="274">
        <v>4.5999999999999996</v>
      </c>
      <c r="G547" s="274">
        <v>0</v>
      </c>
      <c r="H547" s="274">
        <v>0</v>
      </c>
      <c r="I547" s="274">
        <v>0</v>
      </c>
      <c r="J547" s="274" t="s">
        <v>30</v>
      </c>
      <c r="K547" s="274">
        <v>1.96</v>
      </c>
      <c r="L547" s="274">
        <v>1.96</v>
      </c>
      <c r="M547" s="274" t="s">
        <v>30</v>
      </c>
      <c r="P547" s="274">
        <v>0</v>
      </c>
      <c r="Q547" s="274" t="s">
        <v>30</v>
      </c>
      <c r="X547" s="274" t="s">
        <v>30</v>
      </c>
      <c r="AK547" s="274">
        <v>1</v>
      </c>
      <c r="AL547" s="274">
        <v>3.6</v>
      </c>
      <c r="AM547" s="277">
        <v>0.1</v>
      </c>
      <c r="AN547" s="274">
        <v>2</v>
      </c>
      <c r="AO547" s="274">
        <v>0</v>
      </c>
      <c r="AP547" s="278"/>
      <c r="AQ547" s="274">
        <v>0.1</v>
      </c>
      <c r="AR547" s="274">
        <v>0</v>
      </c>
      <c r="AS547" s="274">
        <v>0</v>
      </c>
      <c r="AV547" s="278">
        <v>12</v>
      </c>
      <c r="AW547" s="278">
        <v>12</v>
      </c>
      <c r="AY547" s="274" t="s">
        <v>1459</v>
      </c>
      <c r="AZ547" s="274" t="s">
        <v>1473</v>
      </c>
      <c r="BA547" s="274">
        <v>1</v>
      </c>
      <c r="BB547" s="274">
        <v>0.01</v>
      </c>
      <c r="BC547" s="274">
        <v>69</v>
      </c>
    </row>
    <row r="548" spans="1:55">
      <c r="A548" s="274" t="s">
        <v>1479</v>
      </c>
      <c r="B548" s="274" t="s">
        <v>1428</v>
      </c>
      <c r="C548" s="274" t="s">
        <v>1359</v>
      </c>
      <c r="F548" s="274">
        <v>4.7</v>
      </c>
      <c r="G548" s="274">
        <v>0</v>
      </c>
      <c r="H548" s="274">
        <v>0</v>
      </c>
      <c r="I548" s="274">
        <v>0</v>
      </c>
      <c r="J548" s="274" t="s">
        <v>30</v>
      </c>
      <c r="K548" s="274">
        <v>1.96</v>
      </c>
      <c r="L548" s="274">
        <v>1.96</v>
      </c>
      <c r="M548" s="274" t="s">
        <v>30</v>
      </c>
      <c r="P548" s="274">
        <v>0</v>
      </c>
      <c r="Q548" s="274" t="s">
        <v>30</v>
      </c>
      <c r="X548" s="274" t="s">
        <v>30</v>
      </c>
      <c r="AK548" s="274">
        <v>1</v>
      </c>
      <c r="AL548" s="274">
        <v>0.95</v>
      </c>
      <c r="AM548" s="277">
        <v>0.1</v>
      </c>
      <c r="AN548" s="274">
        <v>2</v>
      </c>
      <c r="AO548" s="274">
        <v>0</v>
      </c>
      <c r="AP548" s="278"/>
      <c r="AQ548" s="274">
        <v>0.1</v>
      </c>
      <c r="AR548" s="274">
        <v>0</v>
      </c>
      <c r="AS548" s="274">
        <v>0</v>
      </c>
      <c r="AV548" s="278">
        <v>12</v>
      </c>
      <c r="AW548" s="278">
        <v>12</v>
      </c>
      <c r="AY548" s="274" t="s">
        <v>1459</v>
      </c>
      <c r="AZ548" s="274" t="s">
        <v>1473</v>
      </c>
      <c r="BA548" s="274">
        <v>1</v>
      </c>
      <c r="BB548" s="274">
        <v>0.01</v>
      </c>
      <c r="BC548" s="274">
        <v>69</v>
      </c>
    </row>
    <row r="549" spans="1:55">
      <c r="A549" s="274" t="s">
        <v>1478</v>
      </c>
      <c r="B549" s="274" t="s">
        <v>1428</v>
      </c>
      <c r="C549" s="274" t="s">
        <v>1359</v>
      </c>
      <c r="F549" s="274">
        <v>4.8</v>
      </c>
      <c r="G549" s="274">
        <v>0</v>
      </c>
      <c r="H549" s="274">
        <v>0</v>
      </c>
      <c r="I549" s="274">
        <v>0</v>
      </c>
      <c r="J549" s="274">
        <v>0.58035599999999998</v>
      </c>
      <c r="K549" s="274">
        <v>1.96</v>
      </c>
      <c r="L549" s="274">
        <v>1.6659999999999999</v>
      </c>
      <c r="M549" s="274" t="s">
        <v>30</v>
      </c>
      <c r="N549" s="274">
        <v>2030</v>
      </c>
      <c r="O549" s="274">
        <v>25</v>
      </c>
      <c r="P549" s="274">
        <v>1</v>
      </c>
      <c r="Q549" s="274">
        <v>2039</v>
      </c>
      <c r="X549" s="274" t="s">
        <v>30</v>
      </c>
      <c r="AK549" s="274">
        <v>1</v>
      </c>
      <c r="AL549" s="274">
        <v>4</v>
      </c>
      <c r="AM549" s="277">
        <v>0.1</v>
      </c>
      <c r="AN549" s="274">
        <v>2</v>
      </c>
      <c r="AO549" s="274">
        <v>0</v>
      </c>
      <c r="AP549" s="278"/>
      <c r="AQ549" s="274">
        <v>0.1</v>
      </c>
      <c r="AR549" s="274">
        <v>0</v>
      </c>
      <c r="AS549" s="274">
        <v>0</v>
      </c>
      <c r="AV549" s="278">
        <v>12</v>
      </c>
      <c r="AW549" s="278">
        <v>12</v>
      </c>
      <c r="AY549" s="274" t="s">
        <v>1459</v>
      </c>
      <c r="AZ549" s="274" t="s">
        <v>1468</v>
      </c>
      <c r="BA549" s="274">
        <v>1</v>
      </c>
      <c r="BB549" s="274">
        <v>0.01</v>
      </c>
      <c r="BC549" s="274">
        <v>69</v>
      </c>
    </row>
    <row r="550" spans="1:55">
      <c r="A550" s="274" t="s">
        <v>1477</v>
      </c>
      <c r="B550" s="274" t="s">
        <v>1428</v>
      </c>
      <c r="C550" s="274" t="s">
        <v>1359</v>
      </c>
      <c r="F550" s="274">
        <v>5</v>
      </c>
      <c r="G550" s="274">
        <v>0</v>
      </c>
      <c r="H550" s="274">
        <v>0</v>
      </c>
      <c r="I550" s="274">
        <v>0</v>
      </c>
      <c r="J550" s="274" t="s">
        <v>30</v>
      </c>
      <c r="K550" s="274">
        <v>1.96</v>
      </c>
      <c r="L550" s="274">
        <v>1.96</v>
      </c>
      <c r="M550" s="274" t="s">
        <v>30</v>
      </c>
      <c r="P550" s="274">
        <v>0</v>
      </c>
      <c r="Q550" s="274" t="s">
        <v>30</v>
      </c>
      <c r="X550" s="274" t="s">
        <v>30</v>
      </c>
      <c r="AK550" s="274">
        <v>1</v>
      </c>
      <c r="AL550" s="274">
        <v>0.5</v>
      </c>
      <c r="AM550" s="277">
        <v>0.1</v>
      </c>
      <c r="AN550" s="274">
        <v>2</v>
      </c>
      <c r="AO550" s="274">
        <v>0</v>
      </c>
      <c r="AP550" s="278"/>
      <c r="AQ550" s="274">
        <v>0.1</v>
      </c>
      <c r="AR550" s="274">
        <v>0</v>
      </c>
      <c r="AS550" s="274">
        <v>0</v>
      </c>
      <c r="AV550" s="278">
        <v>12</v>
      </c>
      <c r="AW550" s="278">
        <v>12</v>
      </c>
      <c r="AY550" s="274" t="s">
        <v>1459</v>
      </c>
      <c r="AZ550" s="274" t="s">
        <v>1473</v>
      </c>
      <c r="BA550" s="274">
        <v>1</v>
      </c>
      <c r="BB550" s="274">
        <v>0.01</v>
      </c>
      <c r="BC550" s="274">
        <v>69</v>
      </c>
    </row>
    <row r="551" spans="1:55">
      <c r="A551" s="274" t="s">
        <v>1476</v>
      </c>
      <c r="B551" s="274" t="s">
        <v>1428</v>
      </c>
      <c r="C551" s="274" t="s">
        <v>1359</v>
      </c>
      <c r="F551" s="274">
        <v>5</v>
      </c>
      <c r="G551" s="274">
        <v>0</v>
      </c>
      <c r="H551" s="274">
        <v>0</v>
      </c>
      <c r="I551" s="274">
        <v>0</v>
      </c>
      <c r="J551" s="274">
        <v>0.64483999999999986</v>
      </c>
      <c r="K551" s="274">
        <v>1.96</v>
      </c>
      <c r="L551" s="274">
        <v>1.764</v>
      </c>
      <c r="M551" s="274" t="s">
        <v>30</v>
      </c>
      <c r="N551" s="274">
        <v>2020</v>
      </c>
      <c r="O551" s="274">
        <v>25</v>
      </c>
      <c r="P551" s="274">
        <v>1</v>
      </c>
      <c r="Q551" s="274">
        <v>2029</v>
      </c>
      <c r="X551" s="274" t="s">
        <v>30</v>
      </c>
      <c r="AK551" s="274">
        <v>1</v>
      </c>
      <c r="AL551" s="274">
        <v>4</v>
      </c>
      <c r="AM551" s="277">
        <v>0.1</v>
      </c>
      <c r="AN551" s="274">
        <v>2</v>
      </c>
      <c r="AO551" s="274">
        <v>0</v>
      </c>
      <c r="AP551" s="278"/>
      <c r="AQ551" s="274">
        <v>0.1</v>
      </c>
      <c r="AR551" s="274">
        <v>0</v>
      </c>
      <c r="AS551" s="274">
        <v>0</v>
      </c>
      <c r="AV551" s="278">
        <v>12</v>
      </c>
      <c r="AW551" s="278">
        <v>12</v>
      </c>
      <c r="AY551" s="274" t="s">
        <v>1459</v>
      </c>
      <c r="AZ551" s="274" t="s">
        <v>1468</v>
      </c>
      <c r="BA551" s="274">
        <v>1</v>
      </c>
      <c r="BB551" s="274">
        <v>0.01</v>
      </c>
      <c r="BC551" s="274">
        <v>69</v>
      </c>
    </row>
    <row r="552" spans="1:55">
      <c r="A552" s="274" t="s">
        <v>1475</v>
      </c>
      <c r="B552" s="274" t="s">
        <v>1428</v>
      </c>
      <c r="C552" s="274" t="s">
        <v>1359</v>
      </c>
      <c r="F552" s="274">
        <v>5.3</v>
      </c>
      <c r="G552" s="274">
        <v>0</v>
      </c>
      <c r="H552" s="274">
        <v>0</v>
      </c>
      <c r="I552" s="274">
        <v>0</v>
      </c>
      <c r="J552" s="274" t="s">
        <v>30</v>
      </c>
      <c r="K552" s="274">
        <v>1.96</v>
      </c>
      <c r="L552" s="274">
        <v>1.96</v>
      </c>
      <c r="M552" s="274" t="s">
        <v>30</v>
      </c>
      <c r="P552" s="274">
        <v>0</v>
      </c>
      <c r="Q552" s="274" t="s">
        <v>30</v>
      </c>
      <c r="X552" s="274" t="s">
        <v>30</v>
      </c>
      <c r="AK552" s="274">
        <v>1</v>
      </c>
      <c r="AL552" s="274">
        <v>1.35</v>
      </c>
      <c r="AM552" s="277">
        <v>0.1</v>
      </c>
      <c r="AN552" s="274">
        <v>2</v>
      </c>
      <c r="AO552" s="274">
        <v>0</v>
      </c>
      <c r="AP552" s="278"/>
      <c r="AQ552" s="274">
        <v>0.1</v>
      </c>
      <c r="AR552" s="274">
        <v>0</v>
      </c>
      <c r="AS552" s="274">
        <v>0</v>
      </c>
      <c r="AV552" s="278">
        <v>12</v>
      </c>
      <c r="AW552" s="278">
        <v>12</v>
      </c>
      <c r="AY552" s="274" t="s">
        <v>1459</v>
      </c>
      <c r="AZ552" s="274" t="s">
        <v>1473</v>
      </c>
      <c r="BA552" s="274">
        <v>1</v>
      </c>
      <c r="BB552" s="274">
        <v>0.01</v>
      </c>
      <c r="BC552" s="274">
        <v>69</v>
      </c>
    </row>
    <row r="553" spans="1:55">
      <c r="A553" s="274" t="s">
        <v>1474</v>
      </c>
      <c r="B553" s="274" t="s">
        <v>1428</v>
      </c>
      <c r="C553" s="274" t="s">
        <v>1359</v>
      </c>
      <c r="F553" s="274">
        <v>6</v>
      </c>
      <c r="G553" s="274">
        <v>0</v>
      </c>
      <c r="H553" s="274">
        <v>0</v>
      </c>
      <c r="I553" s="274">
        <v>0</v>
      </c>
      <c r="J553" s="274" t="s">
        <v>30</v>
      </c>
      <c r="K553" s="274">
        <v>1.96</v>
      </c>
      <c r="L553" s="274">
        <v>1.96</v>
      </c>
      <c r="M553" s="274" t="s">
        <v>30</v>
      </c>
      <c r="P553" s="274">
        <v>0</v>
      </c>
      <c r="Q553" s="274" t="s">
        <v>30</v>
      </c>
      <c r="X553" s="274" t="s">
        <v>30</v>
      </c>
      <c r="AK553" s="274">
        <v>1</v>
      </c>
      <c r="AL553" s="274">
        <v>0.3</v>
      </c>
      <c r="AM553" s="277">
        <v>0.1</v>
      </c>
      <c r="AN553" s="274">
        <v>2</v>
      </c>
      <c r="AO553" s="274">
        <v>0</v>
      </c>
      <c r="AP553" s="278"/>
      <c r="AQ553" s="274">
        <v>0.1</v>
      </c>
      <c r="AR553" s="274">
        <v>0</v>
      </c>
      <c r="AS553" s="274">
        <v>0</v>
      </c>
      <c r="AV553" s="278">
        <v>12</v>
      </c>
      <c r="AW553" s="278">
        <v>12</v>
      </c>
      <c r="AY553" s="274" t="s">
        <v>1459</v>
      </c>
      <c r="AZ553" s="274" t="s">
        <v>1473</v>
      </c>
      <c r="BA553" s="274">
        <v>1</v>
      </c>
      <c r="BB553" s="274">
        <v>0.01</v>
      </c>
      <c r="BC553" s="274">
        <v>69</v>
      </c>
    </row>
    <row r="554" spans="1:55">
      <c r="A554" s="274" t="s">
        <v>1472</v>
      </c>
      <c r="B554" s="274" t="s">
        <v>1428</v>
      </c>
      <c r="C554" s="274" t="s">
        <v>1359</v>
      </c>
      <c r="F554" s="274">
        <v>6</v>
      </c>
      <c r="G554" s="274">
        <v>0</v>
      </c>
      <c r="H554" s="274">
        <v>0</v>
      </c>
      <c r="I554" s="274">
        <v>0</v>
      </c>
      <c r="J554" s="274">
        <v>0.58035599999999998</v>
      </c>
      <c r="K554" s="274">
        <v>1.96</v>
      </c>
      <c r="L554" s="274">
        <v>1.6659999999999999</v>
      </c>
      <c r="M554" s="274" t="s">
        <v>30</v>
      </c>
      <c r="N554" s="274">
        <v>2030</v>
      </c>
      <c r="O554" s="274">
        <v>25</v>
      </c>
      <c r="P554" s="274">
        <v>1</v>
      </c>
      <c r="Q554" s="274">
        <v>2039</v>
      </c>
      <c r="X554" s="274" t="s">
        <v>30</v>
      </c>
      <c r="AK554" s="274">
        <v>1</v>
      </c>
      <c r="AL554" s="274">
        <v>4</v>
      </c>
      <c r="AM554" s="277">
        <v>0.1</v>
      </c>
      <c r="AN554" s="274">
        <v>2</v>
      </c>
      <c r="AO554" s="274">
        <v>0</v>
      </c>
      <c r="AP554" s="278"/>
      <c r="AQ554" s="274">
        <v>0.1</v>
      </c>
      <c r="AR554" s="274">
        <v>0</v>
      </c>
      <c r="AS554" s="274">
        <v>0</v>
      </c>
      <c r="AV554" s="278">
        <v>12</v>
      </c>
      <c r="AW554" s="278">
        <v>12</v>
      </c>
      <c r="AY554" s="274" t="s">
        <v>1459</v>
      </c>
      <c r="AZ554" s="274" t="s">
        <v>1468</v>
      </c>
      <c r="BA554" s="274">
        <v>1</v>
      </c>
      <c r="BB554" s="274">
        <v>0.01</v>
      </c>
      <c r="BC554" s="274">
        <v>69</v>
      </c>
    </row>
    <row r="555" spans="1:55">
      <c r="A555" s="274" t="s">
        <v>1471</v>
      </c>
      <c r="B555" s="274" t="s">
        <v>1428</v>
      </c>
      <c r="C555" s="274" t="s">
        <v>1359</v>
      </c>
      <c r="F555" s="274">
        <v>6</v>
      </c>
      <c r="G555" s="274">
        <v>0</v>
      </c>
      <c r="H555" s="274">
        <v>0</v>
      </c>
      <c r="I555" s="274">
        <v>0</v>
      </c>
      <c r="J555" s="274">
        <v>0.52232040000000002</v>
      </c>
      <c r="K555" s="274">
        <v>1.96</v>
      </c>
      <c r="L555" s="274">
        <v>1.5680000000000001</v>
      </c>
      <c r="M555" s="274" t="s">
        <v>30</v>
      </c>
      <c r="N555" s="274">
        <v>2050</v>
      </c>
      <c r="O555" s="274">
        <v>25</v>
      </c>
      <c r="P555" s="274">
        <v>1</v>
      </c>
      <c r="Q555" s="274">
        <v>2050</v>
      </c>
      <c r="X555" s="274" t="s">
        <v>30</v>
      </c>
      <c r="AK555" s="274">
        <v>1</v>
      </c>
      <c r="AL555" s="274">
        <v>4</v>
      </c>
      <c r="AM555" s="277">
        <v>0.1</v>
      </c>
      <c r="AN555" s="274">
        <v>2</v>
      </c>
      <c r="AO555" s="274">
        <v>0</v>
      </c>
      <c r="AP555" s="278"/>
      <c r="AQ555" s="274">
        <v>0.1</v>
      </c>
      <c r="AR555" s="274">
        <v>0</v>
      </c>
      <c r="AS555" s="274">
        <v>0</v>
      </c>
      <c r="AV555" s="278">
        <v>12</v>
      </c>
      <c r="AW555" s="278">
        <v>12</v>
      </c>
      <c r="AY555" s="274" t="s">
        <v>1459</v>
      </c>
      <c r="AZ555" s="274" t="s">
        <v>1468</v>
      </c>
      <c r="BA555" s="274">
        <v>1</v>
      </c>
      <c r="BB555" s="274">
        <v>0.01</v>
      </c>
      <c r="BC555" s="274">
        <v>69</v>
      </c>
    </row>
    <row r="556" spans="1:55">
      <c r="A556" s="274" t="s">
        <v>1470</v>
      </c>
      <c r="B556" s="274" t="s">
        <v>1428</v>
      </c>
      <c r="C556" s="274" t="s">
        <v>1359</v>
      </c>
      <c r="F556" s="274">
        <v>7.4</v>
      </c>
      <c r="G556" s="274">
        <v>0</v>
      </c>
      <c r="H556" s="274">
        <v>0</v>
      </c>
      <c r="I556" s="274">
        <v>0</v>
      </c>
      <c r="J556" s="274">
        <v>0.52232040000000002</v>
      </c>
      <c r="K556" s="274">
        <v>1.96</v>
      </c>
      <c r="L556" s="274">
        <v>1.5680000000000001</v>
      </c>
      <c r="M556" s="274" t="s">
        <v>30</v>
      </c>
      <c r="N556" s="274">
        <v>2050</v>
      </c>
      <c r="O556" s="274">
        <v>25</v>
      </c>
      <c r="P556" s="274">
        <v>1</v>
      </c>
      <c r="Q556" s="274">
        <v>2050</v>
      </c>
      <c r="X556" s="274" t="s">
        <v>30</v>
      </c>
      <c r="AK556" s="274">
        <v>1</v>
      </c>
      <c r="AL556" s="274">
        <v>4</v>
      </c>
      <c r="AM556" s="277">
        <v>0.1</v>
      </c>
      <c r="AN556" s="274">
        <v>2</v>
      </c>
      <c r="AO556" s="274">
        <v>0</v>
      </c>
      <c r="AP556" s="278"/>
      <c r="AQ556" s="274">
        <v>0.1</v>
      </c>
      <c r="AR556" s="274">
        <v>0</v>
      </c>
      <c r="AS556" s="274">
        <v>0</v>
      </c>
      <c r="AV556" s="278">
        <v>12</v>
      </c>
      <c r="AW556" s="278">
        <v>12</v>
      </c>
      <c r="AY556" s="274" t="s">
        <v>1459</v>
      </c>
      <c r="AZ556" s="274" t="s">
        <v>1468</v>
      </c>
      <c r="BA556" s="274">
        <v>1</v>
      </c>
      <c r="BB556" s="274">
        <v>0.01</v>
      </c>
      <c r="BC556" s="274">
        <v>69</v>
      </c>
    </row>
    <row r="557" spans="1:55">
      <c r="A557" s="274" t="s">
        <v>1469</v>
      </c>
      <c r="B557" s="274" t="s">
        <v>1428</v>
      </c>
      <c r="C557" s="274" t="s">
        <v>1359</v>
      </c>
      <c r="F557" s="274">
        <v>9</v>
      </c>
      <c r="G557" s="274">
        <v>0</v>
      </c>
      <c r="H557" s="274">
        <v>0</v>
      </c>
      <c r="I557" s="274">
        <v>0</v>
      </c>
      <c r="J557" s="274">
        <v>0.64483999999999986</v>
      </c>
      <c r="K557" s="274">
        <v>1.96</v>
      </c>
      <c r="L557" s="274">
        <v>1.764</v>
      </c>
      <c r="M557" s="274" t="s">
        <v>30</v>
      </c>
      <c r="N557" s="274">
        <v>2020</v>
      </c>
      <c r="O557" s="274">
        <v>25</v>
      </c>
      <c r="P557" s="274">
        <v>1</v>
      </c>
      <c r="Q557" s="274">
        <v>2029</v>
      </c>
      <c r="X557" s="274" t="s">
        <v>30</v>
      </c>
      <c r="AK557" s="274">
        <v>1</v>
      </c>
      <c r="AL557" s="274">
        <v>4</v>
      </c>
      <c r="AM557" s="277">
        <v>0.1</v>
      </c>
      <c r="AN557" s="274">
        <v>2</v>
      </c>
      <c r="AO557" s="274">
        <v>0</v>
      </c>
      <c r="AP557" s="278"/>
      <c r="AQ557" s="274">
        <v>0.1</v>
      </c>
      <c r="AR557" s="274">
        <v>0</v>
      </c>
      <c r="AS557" s="274">
        <v>0</v>
      </c>
      <c r="AV557" s="278">
        <v>12</v>
      </c>
      <c r="AW557" s="278">
        <v>12</v>
      </c>
      <c r="AY557" s="274" t="s">
        <v>1459</v>
      </c>
      <c r="AZ557" s="274" t="s">
        <v>1468</v>
      </c>
      <c r="BA557" s="274">
        <v>1</v>
      </c>
      <c r="BB557" s="274">
        <v>0.01</v>
      </c>
      <c r="BC557" s="274">
        <v>69</v>
      </c>
    </row>
    <row r="558" spans="1:55">
      <c r="A558" s="274" t="s">
        <v>1467</v>
      </c>
      <c r="B558" s="274" t="s">
        <v>1428</v>
      </c>
      <c r="C558" s="274" t="s">
        <v>1359</v>
      </c>
      <c r="F558" s="274">
        <v>3.6</v>
      </c>
      <c r="I558" s="274">
        <v>0</v>
      </c>
      <c r="J558" s="274">
        <v>0.64483999999999986</v>
      </c>
      <c r="K558" s="274">
        <v>1.96</v>
      </c>
      <c r="L558" s="274">
        <v>1.764</v>
      </c>
      <c r="M558" s="274" t="s">
        <v>30</v>
      </c>
      <c r="N558" s="274">
        <v>2020</v>
      </c>
      <c r="O558" s="274">
        <v>25</v>
      </c>
      <c r="P558" s="274">
        <v>1</v>
      </c>
      <c r="Q558" s="274">
        <v>2029</v>
      </c>
      <c r="X558" s="274" t="s">
        <v>30</v>
      </c>
      <c r="AK558" s="274">
        <v>1</v>
      </c>
      <c r="AL558" s="274">
        <v>4</v>
      </c>
      <c r="AM558" s="277">
        <v>0.1</v>
      </c>
      <c r="AN558" s="274">
        <v>2</v>
      </c>
      <c r="AO558" s="274">
        <v>0</v>
      </c>
      <c r="AP558" s="278"/>
      <c r="AQ558" s="274">
        <v>0.1</v>
      </c>
      <c r="AR558" s="274">
        <v>0</v>
      </c>
      <c r="AS558" s="274">
        <v>0</v>
      </c>
      <c r="AV558" s="278">
        <v>12</v>
      </c>
      <c r="AW558" s="278">
        <v>12</v>
      </c>
      <c r="AY558" s="274" t="s">
        <v>1459</v>
      </c>
      <c r="AZ558" s="274" t="s">
        <v>1458</v>
      </c>
      <c r="BA558" s="274">
        <v>1</v>
      </c>
      <c r="BB558" s="274">
        <v>0.01</v>
      </c>
      <c r="BC558" s="274">
        <v>69</v>
      </c>
    </row>
    <row r="559" spans="1:55">
      <c r="A559" s="274" t="s">
        <v>1466</v>
      </c>
      <c r="B559" s="274" t="s">
        <v>1428</v>
      </c>
      <c r="C559" s="274" t="s">
        <v>1359</v>
      </c>
      <c r="F559" s="274">
        <v>3.7</v>
      </c>
      <c r="I559" s="274">
        <v>0</v>
      </c>
      <c r="J559" s="274">
        <v>1.4669693056741764</v>
      </c>
      <c r="K559" s="274">
        <v>18.386015297783011</v>
      </c>
      <c r="L559" s="274">
        <v>0</v>
      </c>
      <c r="M559" s="274" t="s">
        <v>30</v>
      </c>
      <c r="N559" s="274">
        <v>2020</v>
      </c>
      <c r="O559" s="274">
        <v>25</v>
      </c>
      <c r="P559" s="274">
        <v>1</v>
      </c>
      <c r="Q559" s="274">
        <v>2029</v>
      </c>
      <c r="X559" s="274" t="s">
        <v>30</v>
      </c>
      <c r="AK559" s="274">
        <v>1</v>
      </c>
      <c r="AL559" s="274">
        <v>0.01</v>
      </c>
      <c r="AM559" s="277">
        <v>0.1</v>
      </c>
      <c r="AN559" s="274">
        <v>2</v>
      </c>
      <c r="AO559" s="274">
        <v>0</v>
      </c>
      <c r="AP559" s="278"/>
      <c r="AQ559" s="274">
        <v>0.1</v>
      </c>
      <c r="AR559" s="274">
        <v>0</v>
      </c>
      <c r="AS559" s="274">
        <v>0</v>
      </c>
      <c r="AV559" s="278">
        <v>12</v>
      </c>
      <c r="AW559" s="278">
        <v>12</v>
      </c>
      <c r="AY559" s="274" t="s">
        <v>1459</v>
      </c>
      <c r="AZ559" s="274" t="s">
        <v>1458</v>
      </c>
      <c r="BA559" s="274">
        <v>1</v>
      </c>
      <c r="BB559" s="274">
        <v>0.01</v>
      </c>
      <c r="BC559" s="274">
        <v>69</v>
      </c>
    </row>
    <row r="560" spans="1:55">
      <c r="A560" s="274" t="s">
        <v>1465</v>
      </c>
      <c r="B560" s="274" t="s">
        <v>1428</v>
      </c>
      <c r="C560" s="274" t="s">
        <v>1359</v>
      </c>
      <c r="F560" s="274">
        <v>3.8</v>
      </c>
      <c r="I560" s="274">
        <v>0</v>
      </c>
      <c r="J560" s="274">
        <v>0.58035599999999998</v>
      </c>
      <c r="K560" s="274">
        <v>1.96</v>
      </c>
      <c r="L560" s="274">
        <v>1.6659999999999999</v>
      </c>
      <c r="M560" s="274" t="s">
        <v>30</v>
      </c>
      <c r="N560" s="274">
        <v>2030</v>
      </c>
      <c r="O560" s="274">
        <v>25</v>
      </c>
      <c r="P560" s="274">
        <v>1</v>
      </c>
      <c r="Q560" s="274">
        <v>2039</v>
      </c>
      <c r="X560" s="274" t="s">
        <v>30</v>
      </c>
      <c r="AK560" s="274">
        <v>1</v>
      </c>
      <c r="AL560" s="274">
        <v>4</v>
      </c>
      <c r="AM560" s="277">
        <v>0.1</v>
      </c>
      <c r="AN560" s="274">
        <v>2</v>
      </c>
      <c r="AO560" s="274">
        <v>0</v>
      </c>
      <c r="AP560" s="278"/>
      <c r="AQ560" s="274">
        <v>0.1</v>
      </c>
      <c r="AR560" s="274">
        <v>0</v>
      </c>
      <c r="AS560" s="274">
        <v>0</v>
      </c>
      <c r="AV560" s="278">
        <v>12</v>
      </c>
      <c r="AW560" s="278">
        <v>12</v>
      </c>
      <c r="AY560" s="274" t="s">
        <v>1459</v>
      </c>
      <c r="AZ560" s="274" t="s">
        <v>1458</v>
      </c>
      <c r="BA560" s="274">
        <v>1</v>
      </c>
      <c r="BB560" s="274">
        <v>0.01</v>
      </c>
      <c r="BC560" s="274">
        <v>69</v>
      </c>
    </row>
    <row r="561" spans="1:55">
      <c r="A561" s="274" t="s">
        <v>1464</v>
      </c>
      <c r="B561" s="274" t="s">
        <v>1428</v>
      </c>
      <c r="C561" s="274" t="s">
        <v>1359</v>
      </c>
      <c r="F561" s="274">
        <v>3.8</v>
      </c>
      <c r="I561" s="274">
        <v>0</v>
      </c>
      <c r="J561" s="274">
        <v>1.3691713519625646</v>
      </c>
      <c r="K561" s="274">
        <v>16.527854177262391</v>
      </c>
      <c r="L561" s="274">
        <v>0</v>
      </c>
      <c r="M561" s="274" t="s">
        <v>30</v>
      </c>
      <c r="N561" s="274">
        <v>2030</v>
      </c>
      <c r="O561" s="274">
        <v>25</v>
      </c>
      <c r="P561" s="274">
        <v>1</v>
      </c>
      <c r="Q561" s="274">
        <v>2039</v>
      </c>
      <c r="X561" s="274" t="s">
        <v>30</v>
      </c>
      <c r="AK561" s="274">
        <v>1</v>
      </c>
      <c r="AL561" s="274">
        <v>0.01</v>
      </c>
      <c r="AM561" s="277">
        <v>0.1</v>
      </c>
      <c r="AN561" s="274">
        <v>2</v>
      </c>
      <c r="AO561" s="274">
        <v>0</v>
      </c>
      <c r="AP561" s="278"/>
      <c r="AQ561" s="274">
        <v>0.1</v>
      </c>
      <c r="AR561" s="274">
        <v>0</v>
      </c>
      <c r="AS561" s="274">
        <v>0</v>
      </c>
      <c r="AV561" s="278">
        <v>12</v>
      </c>
      <c r="AW561" s="278">
        <v>12</v>
      </c>
      <c r="AY561" s="274" t="s">
        <v>1459</v>
      </c>
      <c r="AZ561" s="274" t="s">
        <v>1458</v>
      </c>
      <c r="BA561" s="274">
        <v>1</v>
      </c>
      <c r="BB561" s="274">
        <v>0.01</v>
      </c>
      <c r="BC561" s="274">
        <v>69</v>
      </c>
    </row>
    <row r="562" spans="1:55">
      <c r="A562" s="274" t="s">
        <v>1463</v>
      </c>
      <c r="B562" s="274" t="s">
        <v>1428</v>
      </c>
      <c r="C562" s="274" t="s">
        <v>1359</v>
      </c>
      <c r="D562" s="274" t="s">
        <v>30</v>
      </c>
      <c r="E562" s="274" t="s">
        <v>30</v>
      </c>
      <c r="F562" s="274">
        <v>3.875</v>
      </c>
      <c r="I562" s="274">
        <v>0</v>
      </c>
      <c r="J562" s="274">
        <v>1.2713733982509527</v>
      </c>
      <c r="K562" s="274">
        <v>15.69657157071369</v>
      </c>
      <c r="L562" s="274">
        <v>0</v>
      </c>
      <c r="M562" s="274" t="s">
        <v>30</v>
      </c>
      <c r="N562" s="274">
        <v>2040</v>
      </c>
      <c r="O562" s="274">
        <v>25</v>
      </c>
      <c r="P562" s="274">
        <v>1</v>
      </c>
      <c r="Q562" s="274">
        <v>2049</v>
      </c>
      <c r="R562" s="274" t="s">
        <v>30</v>
      </c>
      <c r="S562" s="274" t="s">
        <v>30</v>
      </c>
      <c r="T562" s="274" t="s">
        <v>30</v>
      </c>
      <c r="U562" s="274" t="s">
        <v>30</v>
      </c>
      <c r="V562" s="274" t="s">
        <v>30</v>
      </c>
      <c r="W562" s="274" t="s">
        <v>30</v>
      </c>
      <c r="X562" s="274" t="s">
        <v>30</v>
      </c>
      <c r="Z562" s="274" t="s">
        <v>30</v>
      </c>
      <c r="AA562" s="274" t="s">
        <v>30</v>
      </c>
      <c r="AB562" s="274" t="s">
        <v>30</v>
      </c>
      <c r="AC562" s="274" t="s">
        <v>30</v>
      </c>
      <c r="AD562" s="274" t="s">
        <v>30</v>
      </c>
      <c r="AE562" s="274" t="s">
        <v>30</v>
      </c>
      <c r="AF562" s="274" t="s">
        <v>30</v>
      </c>
      <c r="AG562" s="274" t="s">
        <v>30</v>
      </c>
      <c r="AH562" s="274" t="s">
        <v>30</v>
      </c>
      <c r="AI562" s="274" t="s">
        <v>30</v>
      </c>
      <c r="AJ562" s="274" t="s">
        <v>30</v>
      </c>
      <c r="AK562" s="274">
        <v>1</v>
      </c>
      <c r="AL562" s="274">
        <v>0.01</v>
      </c>
      <c r="AM562" s="277">
        <v>0.1</v>
      </c>
      <c r="AN562" s="274">
        <v>2</v>
      </c>
      <c r="AO562" s="274">
        <v>0</v>
      </c>
      <c r="AP562" s="278"/>
      <c r="AQ562" s="274">
        <v>0.1</v>
      </c>
      <c r="AR562" s="274">
        <v>0</v>
      </c>
      <c r="AS562" s="274">
        <v>0</v>
      </c>
      <c r="AV562" s="278">
        <v>12</v>
      </c>
      <c r="AW562" s="278">
        <v>12</v>
      </c>
      <c r="AX562" s="274" t="s">
        <v>30</v>
      </c>
      <c r="AY562" s="274" t="s">
        <v>1459</v>
      </c>
      <c r="AZ562" s="274" t="s">
        <v>1458</v>
      </c>
      <c r="BA562" s="274">
        <v>1</v>
      </c>
      <c r="BB562" s="274">
        <v>0.01</v>
      </c>
      <c r="BC562" s="274">
        <v>69</v>
      </c>
    </row>
    <row r="563" spans="1:55">
      <c r="A563" s="274" t="s">
        <v>1462</v>
      </c>
      <c r="B563" s="274" t="s">
        <v>1428</v>
      </c>
      <c r="C563" s="274" t="s">
        <v>1359</v>
      </c>
      <c r="D563" s="274" t="s">
        <v>30</v>
      </c>
      <c r="E563" s="274" t="s">
        <v>30</v>
      </c>
      <c r="F563" s="274">
        <v>3.9499999999999997</v>
      </c>
      <c r="I563" s="274">
        <v>0</v>
      </c>
      <c r="J563" s="274">
        <v>0.5513382</v>
      </c>
      <c r="K563" s="274">
        <v>1.96</v>
      </c>
      <c r="L563" s="274">
        <v>1.617</v>
      </c>
      <c r="M563" s="274" t="s">
        <v>30</v>
      </c>
      <c r="N563" s="274">
        <v>2040</v>
      </c>
      <c r="O563" s="274">
        <v>25</v>
      </c>
      <c r="P563" s="274">
        <v>1</v>
      </c>
      <c r="Q563" s="274">
        <v>2049</v>
      </c>
      <c r="R563" s="274" t="s">
        <v>30</v>
      </c>
      <c r="S563" s="274" t="s">
        <v>30</v>
      </c>
      <c r="T563" s="274" t="s">
        <v>30</v>
      </c>
      <c r="U563" s="274" t="s">
        <v>30</v>
      </c>
      <c r="V563" s="274" t="s">
        <v>30</v>
      </c>
      <c r="W563" s="274" t="s">
        <v>30</v>
      </c>
      <c r="X563" s="274" t="s">
        <v>30</v>
      </c>
      <c r="Z563" s="274" t="s">
        <v>30</v>
      </c>
      <c r="AA563" s="274" t="s">
        <v>30</v>
      </c>
      <c r="AB563" s="274" t="s">
        <v>30</v>
      </c>
      <c r="AC563" s="274" t="s">
        <v>30</v>
      </c>
      <c r="AD563" s="274" t="s">
        <v>30</v>
      </c>
      <c r="AE563" s="274" t="s">
        <v>30</v>
      </c>
      <c r="AF563" s="274" t="s">
        <v>30</v>
      </c>
      <c r="AG563" s="274" t="s">
        <v>30</v>
      </c>
      <c r="AH563" s="274" t="s">
        <v>30</v>
      </c>
      <c r="AI563" s="274" t="s">
        <v>30</v>
      </c>
      <c r="AJ563" s="274" t="s">
        <v>30</v>
      </c>
      <c r="AK563" s="274">
        <v>1</v>
      </c>
      <c r="AL563" s="274">
        <v>4</v>
      </c>
      <c r="AM563" s="277">
        <v>0.1</v>
      </c>
      <c r="AN563" s="274">
        <v>2</v>
      </c>
      <c r="AO563" s="274">
        <v>0</v>
      </c>
      <c r="AP563" s="278"/>
      <c r="AQ563" s="274">
        <v>0.1</v>
      </c>
      <c r="AR563" s="274">
        <v>0</v>
      </c>
      <c r="AS563" s="274">
        <v>0</v>
      </c>
      <c r="AV563" s="278">
        <v>12</v>
      </c>
      <c r="AW563" s="278">
        <v>12</v>
      </c>
      <c r="AX563" s="274" t="s">
        <v>30</v>
      </c>
      <c r="AY563" s="274" t="s">
        <v>1459</v>
      </c>
      <c r="AZ563" s="274" t="s">
        <v>1458</v>
      </c>
      <c r="BA563" s="274">
        <v>1</v>
      </c>
      <c r="BB563" s="274">
        <v>0.01</v>
      </c>
      <c r="BC563" s="274">
        <v>69</v>
      </c>
    </row>
    <row r="564" spans="1:55">
      <c r="A564" s="274" t="s">
        <v>1461</v>
      </c>
      <c r="B564" s="274" t="s">
        <v>1428</v>
      </c>
      <c r="C564" s="274" t="s">
        <v>1359</v>
      </c>
      <c r="F564" s="274">
        <v>3.95</v>
      </c>
      <c r="I564" s="274">
        <v>0</v>
      </c>
      <c r="J564" s="274">
        <v>1.1735754445393412</v>
      </c>
      <c r="K564" s="274">
        <v>14.865288964164987</v>
      </c>
      <c r="L564" s="274">
        <v>0</v>
      </c>
      <c r="M564" s="274" t="s">
        <v>30</v>
      </c>
      <c r="N564" s="274">
        <v>2050</v>
      </c>
      <c r="O564" s="274">
        <v>25</v>
      </c>
      <c r="P564" s="274">
        <v>1</v>
      </c>
      <c r="Q564" s="274">
        <v>2050</v>
      </c>
      <c r="X564" s="274" t="s">
        <v>30</v>
      </c>
      <c r="AK564" s="274">
        <v>1</v>
      </c>
      <c r="AL564" s="274">
        <v>0.01</v>
      </c>
      <c r="AM564" s="277">
        <v>0.1</v>
      </c>
      <c r="AN564" s="274">
        <v>2</v>
      </c>
      <c r="AO564" s="274">
        <v>0</v>
      </c>
      <c r="AP564" s="278"/>
      <c r="AQ564" s="274">
        <v>0.1</v>
      </c>
      <c r="AR564" s="274">
        <v>0</v>
      </c>
      <c r="AS564" s="274">
        <v>0</v>
      </c>
      <c r="AV564" s="278">
        <v>12</v>
      </c>
      <c r="AW564" s="278">
        <v>12</v>
      </c>
      <c r="AY564" s="274" t="s">
        <v>1459</v>
      </c>
      <c r="AZ564" s="274" t="s">
        <v>1458</v>
      </c>
      <c r="BA564" s="274">
        <v>1</v>
      </c>
      <c r="BB564" s="274">
        <v>0.01</v>
      </c>
      <c r="BC564" s="274">
        <v>69</v>
      </c>
    </row>
    <row r="565" spans="1:55">
      <c r="A565" s="274" t="s">
        <v>1460</v>
      </c>
      <c r="B565" s="274" t="s">
        <v>1428</v>
      </c>
      <c r="C565" s="274" t="s">
        <v>1359</v>
      </c>
      <c r="F565" s="274">
        <v>4.0999999999999996</v>
      </c>
      <c r="I565" s="274">
        <v>0</v>
      </c>
      <c r="J565" s="274">
        <v>0.52232040000000002</v>
      </c>
      <c r="K565" s="274">
        <v>1.96</v>
      </c>
      <c r="L565" s="274">
        <v>1.5680000000000001</v>
      </c>
      <c r="M565" s="274" t="s">
        <v>30</v>
      </c>
      <c r="N565" s="274">
        <v>2050</v>
      </c>
      <c r="O565" s="274">
        <v>25</v>
      </c>
      <c r="P565" s="274">
        <v>1</v>
      </c>
      <c r="Q565" s="274">
        <v>2050</v>
      </c>
      <c r="X565" s="274" t="s">
        <v>30</v>
      </c>
      <c r="AK565" s="274">
        <v>1</v>
      </c>
      <c r="AL565" s="274">
        <v>4</v>
      </c>
      <c r="AM565" s="277">
        <v>0.1</v>
      </c>
      <c r="AN565" s="274">
        <v>2</v>
      </c>
      <c r="AO565" s="274">
        <v>0</v>
      </c>
      <c r="AP565" s="278"/>
      <c r="AQ565" s="274">
        <v>0.1</v>
      </c>
      <c r="AR565" s="274">
        <v>0</v>
      </c>
      <c r="AS565" s="274">
        <v>0</v>
      </c>
      <c r="AV565" s="278">
        <v>12</v>
      </c>
      <c r="AW565" s="278">
        <v>12</v>
      </c>
      <c r="AY565" s="274" t="s">
        <v>1459</v>
      </c>
      <c r="AZ565" s="274" t="s">
        <v>1458</v>
      </c>
      <c r="BA565" s="274">
        <v>1</v>
      </c>
      <c r="BB565" s="274">
        <v>0.01</v>
      </c>
      <c r="BC565" s="274">
        <v>69</v>
      </c>
    </row>
    <row r="566" spans="1:55">
      <c r="A566" s="274" t="s">
        <v>1457</v>
      </c>
      <c r="B566" s="274" t="s">
        <v>1448</v>
      </c>
      <c r="C566" s="274" t="s">
        <v>920</v>
      </c>
      <c r="F566" s="274">
        <v>0.7</v>
      </c>
      <c r="I566" s="274">
        <v>0</v>
      </c>
      <c r="J566" s="274" t="s">
        <v>30</v>
      </c>
      <c r="K566" s="274">
        <v>3.0000000000000001E-3</v>
      </c>
      <c r="L566" s="274">
        <v>0</v>
      </c>
      <c r="M566" s="274" t="s">
        <v>30</v>
      </c>
      <c r="P566" s="274">
        <v>0</v>
      </c>
      <c r="Q566" s="274" t="s">
        <v>30</v>
      </c>
      <c r="S566" s="274">
        <v>110</v>
      </c>
      <c r="T566" s="274">
        <v>82.5</v>
      </c>
      <c r="X566" s="274" t="s">
        <v>30</v>
      </c>
      <c r="AK566" s="274">
        <v>1</v>
      </c>
      <c r="AL566" s="274">
        <v>10000</v>
      </c>
      <c r="AM566" s="277">
        <v>0.1</v>
      </c>
      <c r="AN566" s="274">
        <v>2</v>
      </c>
      <c r="AO566" s="274">
        <v>0</v>
      </c>
      <c r="AP566" s="278"/>
      <c r="AQ566" s="274">
        <v>0.1</v>
      </c>
      <c r="AR566" s="274">
        <v>0</v>
      </c>
      <c r="AS566" s="274">
        <v>0</v>
      </c>
      <c r="AV566" s="278">
        <v>60</v>
      </c>
      <c r="AW566" s="278">
        <v>60</v>
      </c>
      <c r="AY566" s="274" t="s">
        <v>1447</v>
      </c>
      <c r="BA566" s="274">
        <v>1</v>
      </c>
      <c r="BB566" s="274">
        <v>0.01</v>
      </c>
      <c r="BC566" s="274">
        <v>69</v>
      </c>
    </row>
    <row r="567" spans="1:55">
      <c r="A567" s="274" t="s">
        <v>1456</v>
      </c>
      <c r="B567" s="274" t="s">
        <v>1448</v>
      </c>
      <c r="C567" s="274" t="s">
        <v>920</v>
      </c>
      <c r="F567" s="274">
        <v>0.7</v>
      </c>
      <c r="I567" s="274">
        <v>0</v>
      </c>
      <c r="J567" s="274">
        <v>1.4350213544844419E-3</v>
      </c>
      <c r="K567" s="274">
        <v>3.0000000000000001E-3</v>
      </c>
      <c r="L567" s="274">
        <v>0</v>
      </c>
      <c r="M567" s="274" t="s">
        <v>30</v>
      </c>
      <c r="N567" s="274">
        <v>2020</v>
      </c>
      <c r="O567" s="274">
        <v>20</v>
      </c>
      <c r="P567" s="274">
        <v>1</v>
      </c>
      <c r="Q567" s="274">
        <v>2029</v>
      </c>
      <c r="S567" s="274">
        <v>110</v>
      </c>
      <c r="T567" s="274">
        <v>82.5</v>
      </c>
      <c r="X567" s="274" t="s">
        <v>30</v>
      </c>
      <c r="AK567" s="274">
        <v>1</v>
      </c>
      <c r="AL567" s="274">
        <v>3000</v>
      </c>
      <c r="AM567" s="277">
        <v>0.1</v>
      </c>
      <c r="AN567" s="274">
        <v>2</v>
      </c>
      <c r="AO567" s="274">
        <v>0</v>
      </c>
      <c r="AP567" s="278"/>
      <c r="AQ567" s="274">
        <v>0.1</v>
      </c>
      <c r="AR567" s="274">
        <v>0</v>
      </c>
      <c r="AS567" s="274">
        <v>0</v>
      </c>
      <c r="AV567" s="278">
        <v>60</v>
      </c>
      <c r="AW567" s="278">
        <v>60</v>
      </c>
      <c r="AY567" s="274" t="s">
        <v>1447</v>
      </c>
      <c r="BA567" s="274">
        <v>1</v>
      </c>
      <c r="BB567" s="274">
        <v>0.01</v>
      </c>
      <c r="BC567" s="274">
        <v>69</v>
      </c>
    </row>
    <row r="568" spans="1:55">
      <c r="A568" s="274" t="s">
        <v>1455</v>
      </c>
      <c r="B568" s="274" t="s">
        <v>1448</v>
      </c>
      <c r="C568" s="274" t="s">
        <v>920</v>
      </c>
      <c r="F568" s="274">
        <v>0.7</v>
      </c>
      <c r="I568" s="274">
        <v>0</v>
      </c>
      <c r="J568" s="274">
        <v>1.374533395325051E-3</v>
      </c>
      <c r="K568" s="274">
        <v>3.0000000000000001E-3</v>
      </c>
      <c r="L568" s="274">
        <v>0</v>
      </c>
      <c r="M568" s="274" t="s">
        <v>30</v>
      </c>
      <c r="N568" s="274">
        <v>2030</v>
      </c>
      <c r="O568" s="274">
        <v>20</v>
      </c>
      <c r="P568" s="274">
        <v>1</v>
      </c>
      <c r="Q568" s="274">
        <v>2039</v>
      </c>
      <c r="S568" s="274">
        <v>110</v>
      </c>
      <c r="T568" s="274">
        <v>82.5</v>
      </c>
      <c r="X568" s="274" t="s">
        <v>30</v>
      </c>
      <c r="AK568" s="274">
        <v>1</v>
      </c>
      <c r="AL568" s="274">
        <v>3000</v>
      </c>
      <c r="AM568" s="277">
        <v>0.1</v>
      </c>
      <c r="AN568" s="274">
        <v>2</v>
      </c>
      <c r="AO568" s="274">
        <v>0</v>
      </c>
      <c r="AP568" s="278"/>
      <c r="AQ568" s="274">
        <v>0.1</v>
      </c>
      <c r="AR568" s="274">
        <v>0</v>
      </c>
      <c r="AS568" s="274">
        <v>0</v>
      </c>
      <c r="AV568" s="278">
        <v>60</v>
      </c>
      <c r="AW568" s="278">
        <v>60</v>
      </c>
      <c r="AY568" s="274" t="s">
        <v>1447</v>
      </c>
      <c r="BA568" s="274">
        <v>1</v>
      </c>
      <c r="BB568" s="274">
        <v>0.01</v>
      </c>
      <c r="BC568" s="274">
        <v>69</v>
      </c>
    </row>
    <row r="569" spans="1:55">
      <c r="A569" s="274" t="s">
        <v>1454</v>
      </c>
      <c r="B569" s="274" t="s">
        <v>1448</v>
      </c>
      <c r="C569" s="274" t="s">
        <v>920</v>
      </c>
      <c r="D569" s="274" t="s">
        <v>30</v>
      </c>
      <c r="E569" s="274" t="s">
        <v>30</v>
      </c>
      <c r="F569" s="274">
        <v>0.7</v>
      </c>
      <c r="I569" s="274">
        <v>0</v>
      </c>
      <c r="J569" s="274">
        <v>1.2936784897176951E-3</v>
      </c>
      <c r="K569" s="274">
        <v>3.0000000000000001E-3</v>
      </c>
      <c r="L569" s="274">
        <v>0</v>
      </c>
      <c r="M569" s="274" t="s">
        <v>30</v>
      </c>
      <c r="N569" s="274">
        <v>2040</v>
      </c>
      <c r="O569" s="274">
        <v>20</v>
      </c>
      <c r="P569" s="274">
        <v>1</v>
      </c>
      <c r="Q569" s="274">
        <v>2049</v>
      </c>
      <c r="R569" s="274" t="s">
        <v>30</v>
      </c>
      <c r="S569" s="274">
        <v>110</v>
      </c>
      <c r="T569" s="274">
        <v>82.5</v>
      </c>
      <c r="U569" s="274" t="s">
        <v>30</v>
      </c>
      <c r="V569" s="274" t="s">
        <v>30</v>
      </c>
      <c r="W569" s="274" t="s">
        <v>30</v>
      </c>
      <c r="X569" s="274" t="s">
        <v>30</v>
      </c>
      <c r="Z569" s="274" t="s">
        <v>30</v>
      </c>
      <c r="AA569" s="274" t="s">
        <v>30</v>
      </c>
      <c r="AB569" s="274" t="s">
        <v>30</v>
      </c>
      <c r="AC569" s="274" t="s">
        <v>30</v>
      </c>
      <c r="AD569" s="274" t="s">
        <v>30</v>
      </c>
      <c r="AE569" s="274" t="s">
        <v>30</v>
      </c>
      <c r="AF569" s="274" t="s">
        <v>30</v>
      </c>
      <c r="AG569" s="274" t="s">
        <v>30</v>
      </c>
      <c r="AH569" s="274" t="s">
        <v>30</v>
      </c>
      <c r="AI569" s="274" t="s">
        <v>30</v>
      </c>
      <c r="AJ569" s="274" t="s">
        <v>30</v>
      </c>
      <c r="AK569" s="274">
        <v>1</v>
      </c>
      <c r="AL569" s="274">
        <v>3000</v>
      </c>
      <c r="AM569" s="277">
        <v>0.1</v>
      </c>
      <c r="AN569" s="274">
        <v>2</v>
      </c>
      <c r="AO569" s="274">
        <v>0</v>
      </c>
      <c r="AP569" s="278"/>
      <c r="AQ569" s="274">
        <v>0.1</v>
      </c>
      <c r="AR569" s="274">
        <v>0</v>
      </c>
      <c r="AS569" s="274">
        <v>0</v>
      </c>
      <c r="AV569" s="278">
        <v>60</v>
      </c>
      <c r="AW569" s="278">
        <v>60</v>
      </c>
      <c r="AX569" s="274" t="s">
        <v>30</v>
      </c>
      <c r="AY569" s="274" t="s">
        <v>1447</v>
      </c>
      <c r="BA569" s="274">
        <v>1</v>
      </c>
      <c r="BB569" s="274">
        <v>0.01</v>
      </c>
      <c r="BC569" s="274">
        <v>69</v>
      </c>
    </row>
    <row r="570" spans="1:55">
      <c r="A570" s="274" t="s">
        <v>1453</v>
      </c>
      <c r="B570" s="274" t="s">
        <v>1448</v>
      </c>
      <c r="C570" s="274" t="s">
        <v>920</v>
      </c>
      <c r="F570" s="274">
        <v>0.7</v>
      </c>
      <c r="I570" s="274">
        <v>0</v>
      </c>
      <c r="J570" s="274">
        <v>1.2128235841103391E-3</v>
      </c>
      <c r="K570" s="274">
        <v>3.0000000000000001E-3</v>
      </c>
      <c r="L570" s="274">
        <v>0</v>
      </c>
      <c r="M570" s="274" t="s">
        <v>30</v>
      </c>
      <c r="N570" s="274">
        <v>2050</v>
      </c>
      <c r="O570" s="274">
        <v>20</v>
      </c>
      <c r="P570" s="274">
        <v>1</v>
      </c>
      <c r="Q570" s="274">
        <v>2050</v>
      </c>
      <c r="S570" s="274">
        <v>110</v>
      </c>
      <c r="T570" s="274">
        <v>82.5</v>
      </c>
      <c r="X570" s="274" t="s">
        <v>30</v>
      </c>
      <c r="AK570" s="274">
        <v>1</v>
      </c>
      <c r="AL570" s="274">
        <v>3000</v>
      </c>
      <c r="AM570" s="277">
        <v>0.1</v>
      </c>
      <c r="AN570" s="274">
        <v>2</v>
      </c>
      <c r="AO570" s="274">
        <v>0</v>
      </c>
      <c r="AP570" s="278"/>
      <c r="AQ570" s="274">
        <v>0.1</v>
      </c>
      <c r="AR570" s="274">
        <v>0</v>
      </c>
      <c r="AS570" s="274">
        <v>0</v>
      </c>
      <c r="AV570" s="278">
        <v>60</v>
      </c>
      <c r="AW570" s="278">
        <v>60</v>
      </c>
      <c r="AY570" s="274" t="s">
        <v>1447</v>
      </c>
      <c r="BA570" s="274">
        <v>1</v>
      </c>
      <c r="BB570" s="274">
        <v>0.01</v>
      </c>
      <c r="BC570" s="274">
        <v>69</v>
      </c>
    </row>
    <row r="571" spans="1:55">
      <c r="A571" s="274" t="s">
        <v>1452</v>
      </c>
      <c r="B571" s="274" t="s">
        <v>1448</v>
      </c>
      <c r="C571" s="274" t="s">
        <v>920</v>
      </c>
      <c r="F571" s="274">
        <v>0.7</v>
      </c>
      <c r="I571" s="274">
        <v>0</v>
      </c>
      <c r="J571" s="274">
        <v>4.4269488900361382E-4</v>
      </c>
      <c r="K571" s="274">
        <v>3.0000000000000001E-3</v>
      </c>
      <c r="L571" s="274">
        <v>0</v>
      </c>
      <c r="M571" s="274" t="s">
        <v>30</v>
      </c>
      <c r="N571" s="274">
        <v>2020</v>
      </c>
      <c r="O571" s="274">
        <v>20</v>
      </c>
      <c r="P571" s="274">
        <v>1</v>
      </c>
      <c r="Q571" s="274">
        <v>2029</v>
      </c>
      <c r="S571" s="274">
        <v>192.59259259259258</v>
      </c>
      <c r="T571" s="274">
        <v>192.59259259259258</v>
      </c>
      <c r="X571" s="274" t="s">
        <v>30</v>
      </c>
      <c r="AK571" s="274">
        <v>1</v>
      </c>
      <c r="AL571" s="274">
        <v>5400</v>
      </c>
      <c r="AM571" s="277">
        <v>0.1</v>
      </c>
      <c r="AN571" s="274">
        <v>2</v>
      </c>
      <c r="AO571" s="274">
        <v>0</v>
      </c>
      <c r="AP571" s="278"/>
      <c r="AQ571" s="274">
        <v>0.1</v>
      </c>
      <c r="AR571" s="274">
        <v>0</v>
      </c>
      <c r="AS571" s="274">
        <v>0</v>
      </c>
      <c r="AV571" s="278">
        <v>60</v>
      </c>
      <c r="AW571" s="278">
        <v>60</v>
      </c>
      <c r="AY571" s="274" t="s">
        <v>1447</v>
      </c>
      <c r="BA571" s="274">
        <v>1</v>
      </c>
      <c r="BB571" s="274">
        <v>0.01</v>
      </c>
      <c r="BC571" s="274">
        <v>69</v>
      </c>
    </row>
    <row r="572" spans="1:55">
      <c r="A572" s="274" t="s">
        <v>1451</v>
      </c>
      <c r="B572" s="274" t="s">
        <v>1448</v>
      </c>
      <c r="C572" s="274" t="s">
        <v>920</v>
      </c>
      <c r="F572" s="274">
        <v>0.7</v>
      </c>
      <c r="I572" s="274">
        <v>0</v>
      </c>
      <c r="J572" s="274">
        <v>4.2403474134626964E-4</v>
      </c>
      <c r="K572" s="274">
        <v>3.0000000000000001E-3</v>
      </c>
      <c r="L572" s="274">
        <v>0</v>
      </c>
      <c r="M572" s="274" t="s">
        <v>30</v>
      </c>
      <c r="N572" s="274">
        <v>2030</v>
      </c>
      <c r="O572" s="274">
        <v>20</v>
      </c>
      <c r="P572" s="274">
        <v>1</v>
      </c>
      <c r="Q572" s="274">
        <v>2039</v>
      </c>
      <c r="S572" s="274">
        <v>192.59259259259258</v>
      </c>
      <c r="T572" s="274">
        <v>192.59259259259258</v>
      </c>
      <c r="X572" s="274" t="s">
        <v>30</v>
      </c>
      <c r="AK572" s="274">
        <v>1</v>
      </c>
      <c r="AL572" s="274">
        <v>5400</v>
      </c>
      <c r="AM572" s="277">
        <v>0.1</v>
      </c>
      <c r="AN572" s="274">
        <v>2</v>
      </c>
      <c r="AO572" s="274">
        <v>0</v>
      </c>
      <c r="AP572" s="278"/>
      <c r="AQ572" s="274">
        <v>0.1</v>
      </c>
      <c r="AR572" s="274">
        <v>0</v>
      </c>
      <c r="AS572" s="274">
        <v>0</v>
      </c>
      <c r="AV572" s="278">
        <v>60</v>
      </c>
      <c r="AW572" s="278">
        <v>60</v>
      </c>
      <c r="AY572" s="274" t="s">
        <v>1447</v>
      </c>
      <c r="BA572" s="274">
        <v>1</v>
      </c>
      <c r="BB572" s="274">
        <v>0.01</v>
      </c>
      <c r="BC572" s="274">
        <v>69</v>
      </c>
    </row>
    <row r="573" spans="1:55">
      <c r="A573" s="274" t="s">
        <v>1450</v>
      </c>
      <c r="B573" s="274" t="s">
        <v>1448</v>
      </c>
      <c r="C573" s="274" t="s">
        <v>920</v>
      </c>
      <c r="D573" s="274" t="s">
        <v>30</v>
      </c>
      <c r="E573" s="274" t="s">
        <v>30</v>
      </c>
      <c r="F573" s="274">
        <v>0.7</v>
      </c>
      <c r="I573" s="274">
        <v>0</v>
      </c>
      <c r="J573" s="274">
        <v>3.9909152126707732E-4</v>
      </c>
      <c r="K573" s="274">
        <v>3.0000000000000001E-3</v>
      </c>
      <c r="L573" s="274">
        <v>0</v>
      </c>
      <c r="M573" s="274" t="s">
        <v>30</v>
      </c>
      <c r="N573" s="274">
        <v>2040</v>
      </c>
      <c r="O573" s="274">
        <v>20</v>
      </c>
      <c r="P573" s="274">
        <v>1</v>
      </c>
      <c r="Q573" s="274">
        <v>2049</v>
      </c>
      <c r="R573" s="274" t="s">
        <v>30</v>
      </c>
      <c r="S573" s="274">
        <v>192.59259259259258</v>
      </c>
      <c r="T573" s="274">
        <v>192.59259259259258</v>
      </c>
      <c r="U573" s="274" t="s">
        <v>30</v>
      </c>
      <c r="V573" s="274" t="s">
        <v>30</v>
      </c>
      <c r="W573" s="274" t="s">
        <v>30</v>
      </c>
      <c r="X573" s="274" t="s">
        <v>30</v>
      </c>
      <c r="Z573" s="274" t="s">
        <v>30</v>
      </c>
      <c r="AA573" s="274" t="s">
        <v>30</v>
      </c>
      <c r="AB573" s="274" t="s">
        <v>30</v>
      </c>
      <c r="AC573" s="274" t="s">
        <v>30</v>
      </c>
      <c r="AD573" s="274" t="s">
        <v>30</v>
      </c>
      <c r="AE573" s="274" t="s">
        <v>30</v>
      </c>
      <c r="AF573" s="274" t="s">
        <v>30</v>
      </c>
      <c r="AG573" s="274" t="s">
        <v>30</v>
      </c>
      <c r="AH573" s="274" t="s">
        <v>30</v>
      </c>
      <c r="AI573" s="274" t="s">
        <v>30</v>
      </c>
      <c r="AJ573" s="274" t="s">
        <v>30</v>
      </c>
      <c r="AK573" s="274">
        <v>1</v>
      </c>
      <c r="AL573" s="274">
        <v>5400</v>
      </c>
      <c r="AM573" s="277">
        <v>0.1</v>
      </c>
      <c r="AN573" s="274">
        <v>2</v>
      </c>
      <c r="AO573" s="274">
        <v>0</v>
      </c>
      <c r="AP573" s="278"/>
      <c r="AQ573" s="274">
        <v>0.1</v>
      </c>
      <c r="AR573" s="274">
        <v>0</v>
      </c>
      <c r="AS573" s="274">
        <v>0</v>
      </c>
      <c r="AV573" s="278">
        <v>60</v>
      </c>
      <c r="AW573" s="278">
        <v>60</v>
      </c>
      <c r="AX573" s="274" t="s">
        <v>30</v>
      </c>
      <c r="AY573" s="274" t="s">
        <v>1447</v>
      </c>
      <c r="BA573" s="274">
        <v>1</v>
      </c>
      <c r="BB573" s="274">
        <v>0.01</v>
      </c>
      <c r="BC573" s="274">
        <v>69</v>
      </c>
    </row>
    <row r="574" spans="1:55">
      <c r="A574" s="274" t="s">
        <v>1449</v>
      </c>
      <c r="B574" s="274" t="s">
        <v>1448</v>
      </c>
      <c r="C574" s="274" t="s">
        <v>920</v>
      </c>
      <c r="F574" s="274">
        <v>0.7</v>
      </c>
      <c r="I574" s="274">
        <v>0</v>
      </c>
      <c r="J574" s="274">
        <v>3.7414830118788494E-4</v>
      </c>
      <c r="K574" s="274">
        <v>3.0000000000000001E-3</v>
      </c>
      <c r="L574" s="274">
        <v>0</v>
      </c>
      <c r="M574" s="274" t="s">
        <v>30</v>
      </c>
      <c r="N574" s="274">
        <v>2050</v>
      </c>
      <c r="O574" s="274">
        <v>20</v>
      </c>
      <c r="P574" s="274">
        <v>1</v>
      </c>
      <c r="Q574" s="274">
        <v>2050</v>
      </c>
      <c r="S574" s="274">
        <v>192.59259259259258</v>
      </c>
      <c r="T574" s="274">
        <v>192.59259259259258</v>
      </c>
      <c r="X574" s="274" t="s">
        <v>30</v>
      </c>
      <c r="AK574" s="274">
        <v>1</v>
      </c>
      <c r="AL574" s="274">
        <v>5400</v>
      </c>
      <c r="AM574" s="277">
        <v>0.1</v>
      </c>
      <c r="AN574" s="274">
        <v>2</v>
      </c>
      <c r="AO574" s="274">
        <v>0</v>
      </c>
      <c r="AP574" s="278"/>
      <c r="AQ574" s="274">
        <v>0.1</v>
      </c>
      <c r="AR574" s="274">
        <v>0</v>
      </c>
      <c r="AS574" s="274">
        <v>0</v>
      </c>
      <c r="AV574" s="278">
        <v>60</v>
      </c>
      <c r="AW574" s="278">
        <v>60</v>
      </c>
      <c r="AY574" s="274" t="s">
        <v>1447</v>
      </c>
      <c r="BA574" s="274">
        <v>1</v>
      </c>
      <c r="BB574" s="274">
        <v>0.01</v>
      </c>
      <c r="BC574" s="274">
        <v>69</v>
      </c>
    </row>
    <row r="575" spans="1:55">
      <c r="A575" s="274" t="s">
        <v>1446</v>
      </c>
      <c r="B575" s="274" t="s">
        <v>1443</v>
      </c>
      <c r="C575" s="274" t="s">
        <v>920</v>
      </c>
      <c r="F575" s="274">
        <v>0.98</v>
      </c>
      <c r="I575" s="274">
        <v>0</v>
      </c>
      <c r="J575" s="274">
        <v>2.9051880341808521E-3</v>
      </c>
      <c r="K575" s="274">
        <v>8.4271399999999996E-3</v>
      </c>
      <c r="L575" s="274">
        <v>0</v>
      </c>
      <c r="M575" s="274" t="s">
        <v>30</v>
      </c>
      <c r="N575" s="274">
        <v>2010</v>
      </c>
      <c r="O575" s="274">
        <v>40</v>
      </c>
      <c r="P575" s="274">
        <v>1</v>
      </c>
      <c r="Q575" s="274">
        <v>2050</v>
      </c>
      <c r="S575" s="274">
        <v>60</v>
      </c>
      <c r="T575" s="274">
        <v>60</v>
      </c>
      <c r="X575" s="274" t="s">
        <v>30</v>
      </c>
      <c r="AK575" s="274">
        <v>1</v>
      </c>
      <c r="AL575" s="274">
        <v>175</v>
      </c>
      <c r="AM575" s="277">
        <v>0.1</v>
      </c>
      <c r="AN575" s="274">
        <v>2</v>
      </c>
      <c r="AO575" s="274">
        <v>0</v>
      </c>
      <c r="AP575" s="278"/>
      <c r="AQ575" s="274">
        <v>0.1</v>
      </c>
      <c r="AR575" s="274">
        <v>0</v>
      </c>
      <c r="AS575" s="274">
        <v>0</v>
      </c>
      <c r="AV575" s="278">
        <v>60</v>
      </c>
      <c r="AW575" s="278">
        <v>60</v>
      </c>
      <c r="AY575" s="274" t="s">
        <v>1442</v>
      </c>
      <c r="BA575" s="274">
        <v>1</v>
      </c>
      <c r="BB575" s="274">
        <v>0.01</v>
      </c>
      <c r="BC575" s="274">
        <v>69</v>
      </c>
    </row>
    <row r="576" spans="1:55">
      <c r="A576" s="274" t="s">
        <v>1445</v>
      </c>
      <c r="B576" s="274" t="s">
        <v>1443</v>
      </c>
      <c r="C576" s="274" t="s">
        <v>920</v>
      </c>
      <c r="F576" s="274">
        <v>0.95</v>
      </c>
      <c r="I576" s="274">
        <v>0</v>
      </c>
      <c r="J576" s="274">
        <v>0.40179999999999999</v>
      </c>
      <c r="K576" s="274">
        <v>16.333333333333336</v>
      </c>
      <c r="L576" s="274">
        <v>0.68599999999999994</v>
      </c>
      <c r="M576" s="274" t="s">
        <v>30</v>
      </c>
      <c r="N576" s="274">
        <v>2010</v>
      </c>
      <c r="O576" s="274">
        <v>30</v>
      </c>
      <c r="P576" s="274">
        <v>1</v>
      </c>
      <c r="Q576" s="274">
        <v>2050</v>
      </c>
      <c r="S576" s="274">
        <v>0.15</v>
      </c>
      <c r="T576" s="274">
        <v>0.15</v>
      </c>
      <c r="X576" s="274" t="s">
        <v>30</v>
      </c>
      <c r="AK576" s="274">
        <v>1</v>
      </c>
      <c r="AL576" s="274">
        <v>3.0000000000000001E-3</v>
      </c>
      <c r="AM576" s="277">
        <v>0.1</v>
      </c>
      <c r="AN576" s="274">
        <v>2</v>
      </c>
      <c r="AO576" s="274">
        <v>0</v>
      </c>
      <c r="AP576" s="278"/>
      <c r="AQ576" s="274">
        <v>0.1</v>
      </c>
      <c r="AR576" s="274">
        <v>0</v>
      </c>
      <c r="AS576" s="274">
        <v>0</v>
      </c>
      <c r="AV576" s="278">
        <v>60</v>
      </c>
      <c r="AW576" s="278">
        <v>60</v>
      </c>
      <c r="AY576" s="274" t="s">
        <v>1442</v>
      </c>
      <c r="BA576" s="274">
        <v>1</v>
      </c>
      <c r="BB576" s="274">
        <v>0.01</v>
      </c>
      <c r="BC576" s="274">
        <v>69</v>
      </c>
    </row>
    <row r="577" spans="1:55">
      <c r="A577" s="274" t="s">
        <v>1444</v>
      </c>
      <c r="B577" s="274" t="s">
        <v>1443</v>
      </c>
      <c r="C577" s="274" t="s">
        <v>920</v>
      </c>
      <c r="F577" s="274">
        <v>1</v>
      </c>
      <c r="I577" s="274">
        <v>0</v>
      </c>
      <c r="J577" s="274" t="s">
        <v>30</v>
      </c>
      <c r="K577" s="274">
        <v>6.88E-2</v>
      </c>
      <c r="L577" s="274">
        <v>0</v>
      </c>
      <c r="M577" s="274" t="s">
        <v>30</v>
      </c>
      <c r="P577" s="274">
        <v>0</v>
      </c>
      <c r="Q577" s="274" t="s">
        <v>30</v>
      </c>
      <c r="S577" s="274">
        <v>8</v>
      </c>
      <c r="T577" s="274">
        <v>8</v>
      </c>
      <c r="X577" s="274" t="s">
        <v>30</v>
      </c>
      <c r="AK577" s="274">
        <v>1</v>
      </c>
      <c r="AL577" s="274">
        <v>503</v>
      </c>
      <c r="AM577" s="277">
        <v>0.1</v>
      </c>
      <c r="AN577" s="274">
        <v>2</v>
      </c>
      <c r="AO577" s="274">
        <v>0</v>
      </c>
      <c r="AP577" s="278"/>
      <c r="AQ577" s="274">
        <v>0.1</v>
      </c>
      <c r="AR577" s="274">
        <v>0</v>
      </c>
      <c r="AS577" s="274">
        <v>0</v>
      </c>
      <c r="AV577" s="278">
        <v>60</v>
      </c>
      <c r="AW577" s="278">
        <v>60</v>
      </c>
      <c r="AY577" s="274" t="s">
        <v>1442</v>
      </c>
      <c r="BA577" s="274">
        <v>1</v>
      </c>
      <c r="BB577" s="274">
        <v>0.01</v>
      </c>
      <c r="BC577" s="274">
        <v>69</v>
      </c>
    </row>
    <row r="578" spans="1:55">
      <c r="A578" s="274" t="s">
        <v>1441</v>
      </c>
      <c r="B578" s="274" t="s">
        <v>835</v>
      </c>
      <c r="C578" s="274" t="s">
        <v>738</v>
      </c>
      <c r="F578" s="274">
        <v>0.93</v>
      </c>
      <c r="G578" s="274">
        <v>3</v>
      </c>
      <c r="H578" s="274">
        <v>9</v>
      </c>
      <c r="I578" s="274">
        <v>0</v>
      </c>
      <c r="J578" s="274">
        <v>5.8799999999999998E-2</v>
      </c>
      <c r="K578" s="274">
        <v>1.911</v>
      </c>
      <c r="L578" s="274">
        <v>1.0780000000000001</v>
      </c>
      <c r="M578" s="274" t="s">
        <v>30</v>
      </c>
      <c r="N578" s="274">
        <v>2020</v>
      </c>
      <c r="O578" s="274">
        <v>25</v>
      </c>
      <c r="P578" s="274">
        <v>1</v>
      </c>
      <c r="Q578" s="274">
        <v>2029</v>
      </c>
      <c r="U578" s="274">
        <v>1</v>
      </c>
      <c r="V578" s="274">
        <v>1</v>
      </c>
      <c r="X578" s="274">
        <v>1.075268817204301</v>
      </c>
      <c r="AK578" s="274">
        <v>1</v>
      </c>
      <c r="AL578" s="274">
        <v>20</v>
      </c>
      <c r="AM578" s="277">
        <v>0.15</v>
      </c>
      <c r="AN578" s="274">
        <v>11.68</v>
      </c>
      <c r="AO578" s="274">
        <v>1</v>
      </c>
      <c r="AP578" s="278"/>
      <c r="AQ578" s="274">
        <v>0.58399999999999996</v>
      </c>
      <c r="AR578" s="274">
        <v>0.1</v>
      </c>
      <c r="AS578" s="274">
        <v>0</v>
      </c>
      <c r="AV578" s="278">
        <v>12</v>
      </c>
      <c r="AW578" s="278">
        <v>12</v>
      </c>
      <c r="AY578" s="274" t="s">
        <v>834</v>
      </c>
      <c r="BA578" s="274">
        <v>1</v>
      </c>
      <c r="BB578" s="274">
        <v>0.01</v>
      </c>
      <c r="BC578" s="274">
        <v>67</v>
      </c>
    </row>
    <row r="579" spans="1:55">
      <c r="A579" s="274" t="s">
        <v>1440</v>
      </c>
      <c r="B579" s="274" t="s">
        <v>835</v>
      </c>
      <c r="C579" s="274" t="s">
        <v>738</v>
      </c>
      <c r="F579" s="274">
        <v>0.94</v>
      </c>
      <c r="G579" s="274">
        <v>2</v>
      </c>
      <c r="H579" s="274">
        <v>7</v>
      </c>
      <c r="I579" s="274">
        <v>0</v>
      </c>
      <c r="J579" s="274">
        <v>4.9000000000000002E-2</v>
      </c>
      <c r="K579" s="274">
        <v>1.8620000000000001</v>
      </c>
      <c r="L579" s="274">
        <v>0.98</v>
      </c>
      <c r="M579" s="274" t="s">
        <v>30</v>
      </c>
      <c r="N579" s="274">
        <v>2030</v>
      </c>
      <c r="O579" s="274">
        <v>25</v>
      </c>
      <c r="P579" s="274">
        <v>1</v>
      </c>
      <c r="Q579" s="274">
        <v>2039</v>
      </c>
      <c r="U579" s="274">
        <v>1</v>
      </c>
      <c r="V579" s="274">
        <v>1</v>
      </c>
      <c r="X579" s="274">
        <v>1.0638297872340425</v>
      </c>
      <c r="AK579" s="274">
        <v>1</v>
      </c>
      <c r="AL579" s="274">
        <v>20</v>
      </c>
      <c r="AM579" s="277">
        <v>0.15</v>
      </c>
      <c r="AN579" s="274">
        <v>11.68</v>
      </c>
      <c r="AO579" s="274">
        <v>1</v>
      </c>
      <c r="AP579" s="278"/>
      <c r="AQ579" s="274">
        <v>0.58399999999999996</v>
      </c>
      <c r="AR579" s="274">
        <v>0.1</v>
      </c>
      <c r="AS579" s="274">
        <v>0</v>
      </c>
      <c r="AV579" s="278">
        <v>12</v>
      </c>
      <c r="AW579" s="278">
        <v>12</v>
      </c>
      <c r="AY579" s="274" t="s">
        <v>834</v>
      </c>
      <c r="BA579" s="274">
        <v>1</v>
      </c>
      <c r="BB579" s="274">
        <v>0.01</v>
      </c>
      <c r="BC579" s="274">
        <v>67</v>
      </c>
    </row>
    <row r="580" spans="1:55">
      <c r="A580" s="274" t="s">
        <v>1439</v>
      </c>
      <c r="B580" s="274" t="s">
        <v>835</v>
      </c>
      <c r="C580" s="274" t="s">
        <v>738</v>
      </c>
      <c r="D580" s="274" t="s">
        <v>30</v>
      </c>
      <c r="E580" s="274" t="s">
        <v>30</v>
      </c>
      <c r="F580" s="274">
        <v>0.95</v>
      </c>
      <c r="G580" s="274">
        <v>2</v>
      </c>
      <c r="H580" s="274">
        <v>6.5</v>
      </c>
      <c r="I580" s="274">
        <v>0</v>
      </c>
      <c r="J580" s="274">
        <v>4.9000000000000002E-2</v>
      </c>
      <c r="K580" s="274">
        <v>1.764</v>
      </c>
      <c r="L580" s="274">
        <v>1.0289999999999999</v>
      </c>
      <c r="M580" s="274" t="s">
        <v>30</v>
      </c>
      <c r="N580" s="274">
        <v>2040</v>
      </c>
      <c r="O580" s="274">
        <v>25</v>
      </c>
      <c r="P580" s="274">
        <v>1</v>
      </c>
      <c r="Q580" s="274">
        <v>2049</v>
      </c>
      <c r="R580" s="274" t="s">
        <v>30</v>
      </c>
      <c r="S580" s="274" t="s">
        <v>30</v>
      </c>
      <c r="T580" s="274" t="s">
        <v>30</v>
      </c>
      <c r="U580" s="274">
        <v>1</v>
      </c>
      <c r="V580" s="274">
        <v>1</v>
      </c>
      <c r="W580" s="274" t="s">
        <v>30</v>
      </c>
      <c r="X580" s="274">
        <v>1.0526315789473684</v>
      </c>
      <c r="Z580" s="274" t="s">
        <v>30</v>
      </c>
      <c r="AA580" s="274" t="s">
        <v>30</v>
      </c>
      <c r="AB580" s="274" t="s">
        <v>30</v>
      </c>
      <c r="AC580" s="274" t="s">
        <v>30</v>
      </c>
      <c r="AD580" s="274" t="s">
        <v>30</v>
      </c>
      <c r="AE580" s="274" t="s">
        <v>30</v>
      </c>
      <c r="AF580" s="274" t="s">
        <v>30</v>
      </c>
      <c r="AG580" s="274" t="s">
        <v>30</v>
      </c>
      <c r="AH580" s="274" t="s">
        <v>30</v>
      </c>
      <c r="AI580" s="274" t="s">
        <v>30</v>
      </c>
      <c r="AJ580" s="274" t="s">
        <v>30</v>
      </c>
      <c r="AK580" s="274">
        <v>1</v>
      </c>
      <c r="AL580" s="274">
        <v>20</v>
      </c>
      <c r="AM580" s="277">
        <v>0.15</v>
      </c>
      <c r="AN580" s="274">
        <v>11.68</v>
      </c>
      <c r="AO580" s="274">
        <v>1</v>
      </c>
      <c r="AP580" s="278"/>
      <c r="AQ580" s="274">
        <v>0.58399999999999996</v>
      </c>
      <c r="AR580" s="274">
        <v>0.1</v>
      </c>
      <c r="AS580" s="274">
        <v>0</v>
      </c>
      <c r="AV580" s="278">
        <v>12</v>
      </c>
      <c r="AW580" s="278">
        <v>12</v>
      </c>
      <c r="AX580" s="274" t="s">
        <v>30</v>
      </c>
      <c r="AY580" s="274" t="s">
        <v>834</v>
      </c>
      <c r="BA580" s="274">
        <v>1</v>
      </c>
      <c r="BB580" s="274">
        <v>0.01</v>
      </c>
      <c r="BC580" s="274">
        <v>67</v>
      </c>
    </row>
    <row r="581" spans="1:55">
      <c r="A581" s="274" t="s">
        <v>1438</v>
      </c>
      <c r="B581" s="274" t="s">
        <v>835</v>
      </c>
      <c r="C581" s="274" t="s">
        <v>738</v>
      </c>
      <c r="F581" s="274">
        <v>0.96</v>
      </c>
      <c r="G581" s="274">
        <v>2</v>
      </c>
      <c r="H581" s="274">
        <v>6</v>
      </c>
      <c r="I581" s="274">
        <v>0</v>
      </c>
      <c r="J581" s="274">
        <v>4.9000000000000002E-2</v>
      </c>
      <c r="K581" s="274">
        <v>1.6659999999999999</v>
      </c>
      <c r="L581" s="274">
        <v>1.0780000000000001</v>
      </c>
      <c r="M581" s="274" t="s">
        <v>30</v>
      </c>
      <c r="N581" s="274">
        <v>2050</v>
      </c>
      <c r="O581" s="274">
        <v>25</v>
      </c>
      <c r="P581" s="274">
        <v>1</v>
      </c>
      <c r="Q581" s="274">
        <v>2050</v>
      </c>
      <c r="U581" s="274">
        <v>1</v>
      </c>
      <c r="V581" s="274">
        <v>1</v>
      </c>
      <c r="X581" s="274">
        <v>1.0416666666666667</v>
      </c>
      <c r="AK581" s="274">
        <v>1</v>
      </c>
      <c r="AL581" s="274">
        <v>20</v>
      </c>
      <c r="AM581" s="277">
        <v>0.15</v>
      </c>
      <c r="AN581" s="274">
        <v>11.68</v>
      </c>
      <c r="AO581" s="274">
        <v>1</v>
      </c>
      <c r="AP581" s="278"/>
      <c r="AQ581" s="274">
        <v>0.58399999999999996</v>
      </c>
      <c r="AR581" s="274">
        <v>0.1</v>
      </c>
      <c r="AS581" s="274">
        <v>0</v>
      </c>
      <c r="AV581" s="278">
        <v>12</v>
      </c>
      <c r="AW581" s="278">
        <v>12</v>
      </c>
      <c r="AY581" s="274" t="s">
        <v>834</v>
      </c>
      <c r="BA581" s="274">
        <v>1</v>
      </c>
      <c r="BB581" s="274">
        <v>0.01</v>
      </c>
      <c r="BC581" s="274">
        <v>67</v>
      </c>
    </row>
    <row r="582" spans="1:55">
      <c r="A582" s="274" t="s">
        <v>1437</v>
      </c>
      <c r="B582" s="274" t="s">
        <v>835</v>
      </c>
      <c r="C582" s="274" t="s">
        <v>738</v>
      </c>
      <c r="F582" s="274">
        <v>0.93</v>
      </c>
      <c r="G582" s="274">
        <v>3</v>
      </c>
      <c r="H582" s="274">
        <v>9</v>
      </c>
      <c r="I582" s="274">
        <v>0</v>
      </c>
      <c r="J582" s="274">
        <v>5.8799999999999998E-2</v>
      </c>
      <c r="K582" s="274">
        <v>1.911</v>
      </c>
      <c r="L582" s="274">
        <v>1.0780000000000001</v>
      </c>
      <c r="M582" s="274" t="s">
        <v>30</v>
      </c>
      <c r="N582" s="274">
        <v>2020</v>
      </c>
      <c r="O582" s="274">
        <v>25</v>
      </c>
      <c r="P582" s="274">
        <v>1</v>
      </c>
      <c r="Q582" s="274">
        <v>2029</v>
      </c>
      <c r="U582" s="274">
        <v>1</v>
      </c>
      <c r="V582" s="274">
        <v>1</v>
      </c>
      <c r="X582" s="274">
        <v>1.075268817204301</v>
      </c>
      <c r="AK582" s="274">
        <v>1</v>
      </c>
      <c r="AL582" s="274">
        <v>20</v>
      </c>
      <c r="AM582" s="277">
        <v>0.15</v>
      </c>
      <c r="AN582" s="274">
        <v>11.68</v>
      </c>
      <c r="AO582" s="274">
        <v>1</v>
      </c>
      <c r="AP582" s="278"/>
      <c r="AQ582" s="274">
        <v>0.58399999999999996</v>
      </c>
      <c r="AR582" s="274">
        <v>0.1</v>
      </c>
      <c r="AS582" s="274">
        <v>0</v>
      </c>
      <c r="AV582" s="278">
        <v>12</v>
      </c>
      <c r="AW582" s="278">
        <v>12</v>
      </c>
      <c r="AY582" s="274" t="s">
        <v>834</v>
      </c>
      <c r="BA582" s="274">
        <v>1</v>
      </c>
      <c r="BB582" s="274">
        <v>0.01</v>
      </c>
      <c r="BC582" s="274">
        <v>67</v>
      </c>
    </row>
    <row r="583" spans="1:55">
      <c r="A583" s="274" t="s">
        <v>1436</v>
      </c>
      <c r="B583" s="274" t="s">
        <v>835</v>
      </c>
      <c r="C583" s="274" t="s">
        <v>738</v>
      </c>
      <c r="F583" s="274">
        <v>0.94</v>
      </c>
      <c r="G583" s="274">
        <v>2</v>
      </c>
      <c r="H583" s="274">
        <v>7</v>
      </c>
      <c r="I583" s="274">
        <v>0</v>
      </c>
      <c r="J583" s="274">
        <v>4.9000000000000002E-2</v>
      </c>
      <c r="K583" s="274">
        <v>1.8620000000000001</v>
      </c>
      <c r="L583" s="274">
        <v>0.98</v>
      </c>
      <c r="M583" s="274" t="s">
        <v>30</v>
      </c>
      <c r="N583" s="274">
        <v>2030</v>
      </c>
      <c r="O583" s="274">
        <v>25</v>
      </c>
      <c r="P583" s="274">
        <v>1</v>
      </c>
      <c r="Q583" s="274">
        <v>2039</v>
      </c>
      <c r="U583" s="274">
        <v>1</v>
      </c>
      <c r="V583" s="274">
        <v>1</v>
      </c>
      <c r="X583" s="274">
        <v>1.0638297872340425</v>
      </c>
      <c r="AK583" s="274">
        <v>1</v>
      </c>
      <c r="AL583" s="274">
        <v>20</v>
      </c>
      <c r="AM583" s="277">
        <v>0.15</v>
      </c>
      <c r="AN583" s="274">
        <v>11.68</v>
      </c>
      <c r="AO583" s="274">
        <v>1</v>
      </c>
      <c r="AP583" s="278"/>
      <c r="AQ583" s="274">
        <v>0.58399999999999996</v>
      </c>
      <c r="AR583" s="274">
        <v>0.1</v>
      </c>
      <c r="AS583" s="274">
        <v>0</v>
      </c>
      <c r="AV583" s="278">
        <v>12</v>
      </c>
      <c r="AW583" s="278">
        <v>12</v>
      </c>
      <c r="AY583" s="274" t="s">
        <v>834</v>
      </c>
      <c r="BA583" s="274">
        <v>1</v>
      </c>
      <c r="BB583" s="274">
        <v>0.01</v>
      </c>
      <c r="BC583" s="274">
        <v>67</v>
      </c>
    </row>
    <row r="584" spans="1:55">
      <c r="A584" s="274" t="s">
        <v>1435</v>
      </c>
      <c r="B584" s="274" t="s">
        <v>835</v>
      </c>
      <c r="C584" s="274" t="s">
        <v>738</v>
      </c>
      <c r="D584" s="274" t="s">
        <v>30</v>
      </c>
      <c r="E584" s="274" t="s">
        <v>30</v>
      </c>
      <c r="F584" s="274">
        <v>0.95</v>
      </c>
      <c r="G584" s="274">
        <v>2</v>
      </c>
      <c r="H584" s="274">
        <v>6.5</v>
      </c>
      <c r="I584" s="274">
        <v>0</v>
      </c>
      <c r="J584" s="274">
        <v>4.9000000000000002E-2</v>
      </c>
      <c r="K584" s="274">
        <v>1.764</v>
      </c>
      <c r="L584" s="274">
        <v>1.0289999999999999</v>
      </c>
      <c r="M584" s="274" t="s">
        <v>30</v>
      </c>
      <c r="N584" s="274">
        <v>2040</v>
      </c>
      <c r="O584" s="274">
        <v>25</v>
      </c>
      <c r="P584" s="274">
        <v>1</v>
      </c>
      <c r="Q584" s="274">
        <v>2049</v>
      </c>
      <c r="R584" s="274" t="s">
        <v>30</v>
      </c>
      <c r="S584" s="274" t="s">
        <v>30</v>
      </c>
      <c r="T584" s="274" t="s">
        <v>30</v>
      </c>
      <c r="U584" s="274">
        <v>1</v>
      </c>
      <c r="V584" s="274">
        <v>1</v>
      </c>
      <c r="W584" s="274" t="s">
        <v>30</v>
      </c>
      <c r="X584" s="274">
        <v>1.0526315789473684</v>
      </c>
      <c r="Z584" s="274" t="s">
        <v>30</v>
      </c>
      <c r="AA584" s="274" t="s">
        <v>30</v>
      </c>
      <c r="AB584" s="274" t="s">
        <v>30</v>
      </c>
      <c r="AC584" s="274" t="s">
        <v>30</v>
      </c>
      <c r="AD584" s="274" t="s">
        <v>30</v>
      </c>
      <c r="AE584" s="274" t="s">
        <v>30</v>
      </c>
      <c r="AF584" s="274" t="s">
        <v>30</v>
      </c>
      <c r="AG584" s="274" t="s">
        <v>30</v>
      </c>
      <c r="AH584" s="274" t="s">
        <v>30</v>
      </c>
      <c r="AI584" s="274" t="s">
        <v>30</v>
      </c>
      <c r="AJ584" s="274" t="s">
        <v>30</v>
      </c>
      <c r="AK584" s="274">
        <v>1</v>
      </c>
      <c r="AL584" s="274">
        <v>20</v>
      </c>
      <c r="AM584" s="277">
        <v>0.15</v>
      </c>
      <c r="AN584" s="274">
        <v>11.68</v>
      </c>
      <c r="AO584" s="274">
        <v>1</v>
      </c>
      <c r="AP584" s="278"/>
      <c r="AQ584" s="274">
        <v>0.58399999999999996</v>
      </c>
      <c r="AR584" s="274">
        <v>0.1</v>
      </c>
      <c r="AS584" s="274">
        <v>0</v>
      </c>
      <c r="AV584" s="278">
        <v>12</v>
      </c>
      <c r="AW584" s="278">
        <v>12</v>
      </c>
      <c r="AX584" s="274" t="s">
        <v>30</v>
      </c>
      <c r="AY584" s="274" t="s">
        <v>834</v>
      </c>
      <c r="BA584" s="274">
        <v>1</v>
      </c>
      <c r="BB584" s="274">
        <v>0.01</v>
      </c>
      <c r="BC584" s="274">
        <v>67</v>
      </c>
    </row>
    <row r="585" spans="1:55">
      <c r="A585" s="274" t="s">
        <v>1434</v>
      </c>
      <c r="B585" s="274" t="s">
        <v>835</v>
      </c>
      <c r="C585" s="274" t="s">
        <v>738</v>
      </c>
      <c r="F585" s="274">
        <v>0.96</v>
      </c>
      <c r="G585" s="274">
        <v>2</v>
      </c>
      <c r="H585" s="274">
        <v>6</v>
      </c>
      <c r="I585" s="274">
        <v>0</v>
      </c>
      <c r="J585" s="274">
        <v>4.9000000000000002E-2</v>
      </c>
      <c r="K585" s="274">
        <v>1.6659999999999999</v>
      </c>
      <c r="L585" s="274">
        <v>1.0780000000000001</v>
      </c>
      <c r="M585" s="274" t="s">
        <v>30</v>
      </c>
      <c r="N585" s="274">
        <v>2050</v>
      </c>
      <c r="O585" s="274">
        <v>25</v>
      </c>
      <c r="P585" s="274">
        <v>1</v>
      </c>
      <c r="Q585" s="274">
        <v>2050</v>
      </c>
      <c r="U585" s="274">
        <v>1</v>
      </c>
      <c r="V585" s="274">
        <v>1</v>
      </c>
      <c r="X585" s="274">
        <v>1.0416666666666667</v>
      </c>
      <c r="AK585" s="274">
        <v>1</v>
      </c>
      <c r="AL585" s="274">
        <v>20</v>
      </c>
      <c r="AM585" s="277">
        <v>0.15</v>
      </c>
      <c r="AN585" s="274">
        <v>11.68</v>
      </c>
      <c r="AO585" s="274">
        <v>1</v>
      </c>
      <c r="AP585" s="278"/>
      <c r="AQ585" s="274">
        <v>0.58399999999999996</v>
      </c>
      <c r="AR585" s="274">
        <v>0.1</v>
      </c>
      <c r="AS585" s="274">
        <v>0</v>
      </c>
      <c r="AV585" s="278">
        <v>12</v>
      </c>
      <c r="AW585" s="278">
        <v>12</v>
      </c>
      <c r="AY585" s="274" t="s">
        <v>834</v>
      </c>
      <c r="BA585" s="274">
        <v>1</v>
      </c>
      <c r="BB585" s="274">
        <v>0.01</v>
      </c>
      <c r="BC585" s="274">
        <v>67</v>
      </c>
    </row>
    <row r="586" spans="1:55">
      <c r="A586" s="274" t="s">
        <v>1433</v>
      </c>
      <c r="B586" s="274" t="s">
        <v>835</v>
      </c>
      <c r="C586" s="274" t="s">
        <v>752</v>
      </c>
      <c r="F586" s="274">
        <v>0.9</v>
      </c>
      <c r="G586" s="274">
        <v>11</v>
      </c>
      <c r="H586" s="274">
        <v>60</v>
      </c>
      <c r="I586" s="274">
        <v>0.97499999999999998</v>
      </c>
      <c r="J586" s="274">
        <v>0.66639999999999999</v>
      </c>
      <c r="K586" s="274">
        <v>31.556000000000001</v>
      </c>
      <c r="L586" s="274">
        <v>0.98</v>
      </c>
      <c r="M586" s="274" t="s">
        <v>30</v>
      </c>
      <c r="N586" s="274">
        <v>2020</v>
      </c>
      <c r="O586" s="274">
        <v>25</v>
      </c>
      <c r="P586" s="274">
        <v>1</v>
      </c>
      <c r="Q586" s="274">
        <v>2029</v>
      </c>
      <c r="X586" s="274" t="s">
        <v>30</v>
      </c>
      <c r="AK586" s="274">
        <v>1</v>
      </c>
      <c r="AL586" s="274">
        <v>20</v>
      </c>
      <c r="AM586" s="277">
        <v>0.2</v>
      </c>
      <c r="AN586" s="274">
        <v>14.600000000000001</v>
      </c>
      <c r="AO586" s="274">
        <v>1</v>
      </c>
      <c r="AP586" s="278"/>
      <c r="AQ586" s="274">
        <v>0.73000000000000009</v>
      </c>
      <c r="AR586" s="274">
        <v>0.3</v>
      </c>
      <c r="AS586" s="274">
        <v>0</v>
      </c>
      <c r="AV586" s="278">
        <v>6</v>
      </c>
      <c r="AW586" s="278">
        <v>6</v>
      </c>
      <c r="AY586" s="274" t="s">
        <v>834</v>
      </c>
      <c r="BA586" s="274">
        <v>1</v>
      </c>
      <c r="BB586" s="274">
        <v>0.03</v>
      </c>
      <c r="BC586" s="274">
        <v>336</v>
      </c>
    </row>
    <row r="587" spans="1:55">
      <c r="A587" s="274" t="s">
        <v>1432</v>
      </c>
      <c r="B587" s="274" t="s">
        <v>835</v>
      </c>
      <c r="C587" s="274" t="s">
        <v>752</v>
      </c>
      <c r="F587" s="274">
        <v>0.9</v>
      </c>
      <c r="G587" s="274">
        <v>8</v>
      </c>
      <c r="H587" s="274">
        <v>50</v>
      </c>
      <c r="I587" s="274">
        <v>0.97499999999999998</v>
      </c>
      <c r="J587" s="274">
        <v>0.63700000000000001</v>
      </c>
      <c r="K587" s="274">
        <v>30.576000000000001</v>
      </c>
      <c r="L587" s="274">
        <v>0.98</v>
      </c>
      <c r="M587" s="274" t="s">
        <v>30</v>
      </c>
      <c r="N587" s="274">
        <v>2030</v>
      </c>
      <c r="O587" s="274">
        <v>25</v>
      </c>
      <c r="P587" s="274">
        <v>1</v>
      </c>
      <c r="Q587" s="274">
        <v>2039</v>
      </c>
      <c r="X587" s="274" t="s">
        <v>30</v>
      </c>
      <c r="AK587" s="274">
        <v>1</v>
      </c>
      <c r="AL587" s="274">
        <v>20</v>
      </c>
      <c r="AM587" s="277">
        <v>0.2</v>
      </c>
      <c r="AN587" s="274">
        <v>14.600000000000001</v>
      </c>
      <c r="AO587" s="274">
        <v>1</v>
      </c>
      <c r="AP587" s="278"/>
      <c r="AQ587" s="274">
        <v>0.73000000000000009</v>
      </c>
      <c r="AR587" s="274">
        <v>0.3</v>
      </c>
      <c r="AS587" s="274">
        <v>0</v>
      </c>
      <c r="AV587" s="278">
        <v>6</v>
      </c>
      <c r="AW587" s="278">
        <v>6</v>
      </c>
      <c r="AY587" s="274" t="s">
        <v>834</v>
      </c>
      <c r="BA587" s="274">
        <v>1</v>
      </c>
      <c r="BB587" s="274">
        <v>0.03</v>
      </c>
      <c r="BC587" s="274">
        <v>336</v>
      </c>
    </row>
    <row r="588" spans="1:55">
      <c r="A588" s="274" t="s">
        <v>1431</v>
      </c>
      <c r="B588" s="274" t="s">
        <v>835</v>
      </c>
      <c r="C588" s="274" t="s">
        <v>752</v>
      </c>
      <c r="D588" s="274" t="s">
        <v>30</v>
      </c>
      <c r="E588" s="274" t="s">
        <v>30</v>
      </c>
      <c r="F588" s="274">
        <v>0.9</v>
      </c>
      <c r="G588" s="274">
        <v>6</v>
      </c>
      <c r="H588" s="274">
        <v>45</v>
      </c>
      <c r="I588" s="274">
        <v>0.97499999999999998</v>
      </c>
      <c r="J588" s="274">
        <v>0.60760000000000003</v>
      </c>
      <c r="K588" s="274">
        <v>29.645</v>
      </c>
      <c r="L588" s="274">
        <v>0.88200000000000001</v>
      </c>
      <c r="M588" s="274" t="s">
        <v>30</v>
      </c>
      <c r="N588" s="274">
        <v>2040</v>
      </c>
      <c r="O588" s="274">
        <v>25</v>
      </c>
      <c r="P588" s="274">
        <v>1</v>
      </c>
      <c r="Q588" s="274">
        <v>2049</v>
      </c>
      <c r="R588" s="274" t="s">
        <v>30</v>
      </c>
      <c r="S588" s="274" t="s">
        <v>30</v>
      </c>
      <c r="T588" s="274" t="s">
        <v>30</v>
      </c>
      <c r="U588" s="274" t="s">
        <v>30</v>
      </c>
      <c r="V588" s="274" t="s">
        <v>30</v>
      </c>
      <c r="W588" s="274" t="s">
        <v>30</v>
      </c>
      <c r="X588" s="274" t="s">
        <v>30</v>
      </c>
      <c r="Z588" s="274" t="s">
        <v>30</v>
      </c>
      <c r="AA588" s="274" t="s">
        <v>30</v>
      </c>
      <c r="AB588" s="274" t="s">
        <v>30</v>
      </c>
      <c r="AC588" s="274" t="s">
        <v>30</v>
      </c>
      <c r="AD588" s="274" t="s">
        <v>30</v>
      </c>
      <c r="AE588" s="274" t="s">
        <v>30</v>
      </c>
      <c r="AF588" s="274" t="s">
        <v>30</v>
      </c>
      <c r="AG588" s="274" t="s">
        <v>30</v>
      </c>
      <c r="AH588" s="274" t="s">
        <v>30</v>
      </c>
      <c r="AI588" s="274" t="s">
        <v>30</v>
      </c>
      <c r="AJ588" s="274" t="s">
        <v>30</v>
      </c>
      <c r="AK588" s="274">
        <v>1</v>
      </c>
      <c r="AL588" s="274">
        <v>20</v>
      </c>
      <c r="AM588" s="277">
        <v>0.2</v>
      </c>
      <c r="AN588" s="274">
        <v>14.600000000000001</v>
      </c>
      <c r="AO588" s="274">
        <v>1</v>
      </c>
      <c r="AP588" s="278"/>
      <c r="AQ588" s="274">
        <v>0.73000000000000009</v>
      </c>
      <c r="AR588" s="274">
        <v>0.3</v>
      </c>
      <c r="AS588" s="274">
        <v>0</v>
      </c>
      <c r="AV588" s="278">
        <v>6</v>
      </c>
      <c r="AW588" s="278">
        <v>6</v>
      </c>
      <c r="AX588" s="274" t="s">
        <v>30</v>
      </c>
      <c r="AY588" s="274" t="s">
        <v>834</v>
      </c>
      <c r="BA588" s="274">
        <v>1</v>
      </c>
      <c r="BB588" s="274">
        <v>0.03</v>
      </c>
      <c r="BC588" s="274">
        <v>336</v>
      </c>
    </row>
    <row r="589" spans="1:55">
      <c r="A589" s="274" t="s">
        <v>1430</v>
      </c>
      <c r="B589" s="274" t="s">
        <v>835</v>
      </c>
      <c r="C589" s="274" t="s">
        <v>752</v>
      </c>
      <c r="F589" s="274">
        <v>0.9</v>
      </c>
      <c r="G589" s="274">
        <v>4</v>
      </c>
      <c r="H589" s="274">
        <v>40</v>
      </c>
      <c r="I589" s="274">
        <v>0.97499999999999998</v>
      </c>
      <c r="J589" s="274">
        <v>0.57820000000000005</v>
      </c>
      <c r="K589" s="274">
        <v>28.713999999999999</v>
      </c>
      <c r="L589" s="274">
        <v>0.78400000000000003</v>
      </c>
      <c r="M589" s="274" t="s">
        <v>30</v>
      </c>
      <c r="N589" s="274">
        <v>2050</v>
      </c>
      <c r="O589" s="274">
        <v>25</v>
      </c>
      <c r="P589" s="274">
        <v>1</v>
      </c>
      <c r="Q589" s="274">
        <v>2050</v>
      </c>
      <c r="X589" s="274" t="s">
        <v>30</v>
      </c>
      <c r="AK589" s="274">
        <v>1</v>
      </c>
      <c r="AL589" s="274">
        <v>20</v>
      </c>
      <c r="AM589" s="277">
        <v>0.2</v>
      </c>
      <c r="AN589" s="274">
        <v>14.600000000000001</v>
      </c>
      <c r="AO589" s="274">
        <v>1</v>
      </c>
      <c r="AP589" s="278"/>
      <c r="AQ589" s="274">
        <v>0.73000000000000009</v>
      </c>
      <c r="AR589" s="274">
        <v>0.3</v>
      </c>
      <c r="AS589" s="274">
        <v>0</v>
      </c>
      <c r="AV589" s="278">
        <v>6</v>
      </c>
      <c r="AW589" s="278">
        <v>6</v>
      </c>
      <c r="AY589" s="274" t="s">
        <v>834</v>
      </c>
      <c r="BA589" s="274">
        <v>1</v>
      </c>
      <c r="BB589" s="274">
        <v>0.03</v>
      </c>
      <c r="BC589" s="274">
        <v>336</v>
      </c>
    </row>
    <row r="590" spans="1:55" ht="16">
      <c r="A590" s="274" t="s">
        <v>1429</v>
      </c>
      <c r="B590" s="274" t="s">
        <v>1428</v>
      </c>
      <c r="C590" s="274" t="s">
        <v>1359</v>
      </c>
      <c r="F590" s="274">
        <v>1</v>
      </c>
      <c r="G590" s="274">
        <v>0</v>
      </c>
      <c r="H590" s="274">
        <v>0</v>
      </c>
      <c r="I590" s="284">
        <v>0</v>
      </c>
      <c r="J590" s="284">
        <v>5.8799999999999998E-2</v>
      </c>
      <c r="K590" s="284">
        <v>9.9999999999999995E-8</v>
      </c>
      <c r="L590" s="284">
        <v>0</v>
      </c>
      <c r="M590" s="284" t="s">
        <v>30</v>
      </c>
      <c r="N590" s="274">
        <v>2020</v>
      </c>
      <c r="O590" s="274">
        <v>12.5</v>
      </c>
      <c r="P590" s="274">
        <v>1</v>
      </c>
      <c r="Q590" s="274">
        <v>2050</v>
      </c>
      <c r="X590" s="274" t="s">
        <v>30</v>
      </c>
      <c r="AK590" s="274">
        <v>1</v>
      </c>
      <c r="AL590" s="274">
        <v>5</v>
      </c>
      <c r="AM590" s="277">
        <v>0.05</v>
      </c>
      <c r="AN590" s="274">
        <v>2</v>
      </c>
      <c r="AO590" s="274">
        <v>0</v>
      </c>
      <c r="AP590" s="278"/>
      <c r="AQ590" s="274">
        <v>0.1</v>
      </c>
      <c r="AR590" s="274">
        <v>8.0000000000000002E-3</v>
      </c>
      <c r="AS590" s="274">
        <v>0</v>
      </c>
      <c r="AV590" s="278">
        <v>60</v>
      </c>
      <c r="AW590" s="278">
        <v>60</v>
      </c>
      <c r="AY590" s="274" t="s">
        <v>834</v>
      </c>
      <c r="BA590" s="274">
        <v>1</v>
      </c>
      <c r="BB590" s="274">
        <v>0.01</v>
      </c>
      <c r="BC590" s="274">
        <v>34</v>
      </c>
    </row>
    <row r="591" spans="1:55" ht="16">
      <c r="A591" s="274" t="s">
        <v>1427</v>
      </c>
      <c r="B591" s="274" t="s">
        <v>835</v>
      </c>
      <c r="C591" s="274" t="s">
        <v>738</v>
      </c>
      <c r="F591" s="274">
        <v>1</v>
      </c>
      <c r="G591" s="274">
        <v>0</v>
      </c>
      <c r="H591" s="274">
        <v>0</v>
      </c>
      <c r="I591" s="284">
        <v>0</v>
      </c>
      <c r="J591" s="284">
        <v>1.47E-2</v>
      </c>
      <c r="K591" s="284">
        <v>0.17149999999999999</v>
      </c>
      <c r="L591" s="284">
        <v>0.27440000000000003</v>
      </c>
      <c r="M591" s="284" t="s">
        <v>30</v>
      </c>
      <c r="N591" s="274">
        <v>2020</v>
      </c>
      <c r="O591" s="274">
        <v>15</v>
      </c>
      <c r="P591" s="274">
        <v>1</v>
      </c>
      <c r="Q591" s="274">
        <v>2050</v>
      </c>
      <c r="U591" s="274">
        <v>1</v>
      </c>
      <c r="V591" s="274">
        <v>1</v>
      </c>
      <c r="X591" s="274">
        <v>1</v>
      </c>
      <c r="AK591" s="274">
        <v>1</v>
      </c>
      <c r="AL591" s="274">
        <v>3</v>
      </c>
      <c r="AM591" s="277">
        <v>0.15</v>
      </c>
      <c r="AN591" s="274">
        <v>11.68</v>
      </c>
      <c r="AO591" s="274">
        <v>1</v>
      </c>
      <c r="AP591" s="278"/>
      <c r="AQ591" s="274">
        <v>0.58399999999999996</v>
      </c>
      <c r="AR591" s="274">
        <v>0.1</v>
      </c>
      <c r="AS591" s="274">
        <v>0</v>
      </c>
      <c r="AV591" s="278">
        <v>12</v>
      </c>
      <c r="AW591" s="278">
        <v>12</v>
      </c>
      <c r="AY591" s="274" t="s">
        <v>834</v>
      </c>
      <c r="BA591" s="274">
        <v>1</v>
      </c>
      <c r="BB591" s="274">
        <v>0.01</v>
      </c>
      <c r="BC591" s="274">
        <v>67</v>
      </c>
    </row>
    <row r="592" spans="1:55">
      <c r="A592" s="274" t="s">
        <v>1426</v>
      </c>
      <c r="B592" s="274" t="s">
        <v>835</v>
      </c>
      <c r="C592" s="274" t="s">
        <v>738</v>
      </c>
      <c r="F592" s="274">
        <v>1</v>
      </c>
      <c r="G592" s="274">
        <v>0</v>
      </c>
      <c r="H592" s="274">
        <v>0</v>
      </c>
      <c r="I592" s="274">
        <v>0</v>
      </c>
      <c r="J592" s="274">
        <v>1.47E-2</v>
      </c>
      <c r="K592" s="274">
        <v>0.17149999999999999</v>
      </c>
      <c r="L592" s="274">
        <v>0.27440000000000003</v>
      </c>
      <c r="M592" s="274" t="s">
        <v>30</v>
      </c>
      <c r="N592" s="274">
        <v>2020</v>
      </c>
      <c r="O592" s="274">
        <v>15</v>
      </c>
      <c r="P592" s="274">
        <v>1</v>
      </c>
      <c r="Q592" s="274">
        <v>2050</v>
      </c>
      <c r="U592" s="274">
        <v>1</v>
      </c>
      <c r="V592" s="274">
        <v>1</v>
      </c>
      <c r="X592" s="274">
        <v>1</v>
      </c>
      <c r="AK592" s="274">
        <v>1</v>
      </c>
      <c r="AL592" s="274">
        <v>3</v>
      </c>
      <c r="AM592" s="277">
        <v>0.15</v>
      </c>
      <c r="AN592" s="274">
        <v>11.68</v>
      </c>
      <c r="AO592" s="274">
        <v>1</v>
      </c>
      <c r="AP592" s="278"/>
      <c r="AQ592" s="274">
        <v>0.58399999999999996</v>
      </c>
      <c r="AR592" s="274">
        <v>0.1</v>
      </c>
      <c r="AS592" s="274">
        <v>0</v>
      </c>
      <c r="AV592" s="278">
        <v>12</v>
      </c>
      <c r="AW592" s="278">
        <v>12</v>
      </c>
      <c r="AY592" s="274" t="s">
        <v>834</v>
      </c>
      <c r="BA592" s="274">
        <v>1</v>
      </c>
      <c r="BB592" s="274">
        <v>0.01</v>
      </c>
      <c r="BC592" s="274">
        <v>67</v>
      </c>
    </row>
    <row r="593" spans="1:55" ht="16">
      <c r="A593" s="274" t="s">
        <v>1425</v>
      </c>
      <c r="B593" s="274" t="s">
        <v>835</v>
      </c>
      <c r="C593" s="274" t="s">
        <v>752</v>
      </c>
      <c r="F593" s="274">
        <v>1</v>
      </c>
      <c r="G593" s="274">
        <v>11</v>
      </c>
      <c r="H593" s="274">
        <v>60</v>
      </c>
      <c r="I593" s="284">
        <v>0.97499999999999998</v>
      </c>
      <c r="J593" s="284">
        <v>0.21559999999999999</v>
      </c>
      <c r="K593" s="284">
        <v>3.234</v>
      </c>
      <c r="L593" s="284">
        <v>0.32340000000000002</v>
      </c>
      <c r="M593" s="284" t="s">
        <v>30</v>
      </c>
      <c r="N593" s="274">
        <v>2020</v>
      </c>
      <c r="O593" s="274">
        <v>15</v>
      </c>
      <c r="P593" s="274">
        <v>1</v>
      </c>
      <c r="Q593" s="274">
        <v>2050</v>
      </c>
      <c r="X593" s="274" t="s">
        <v>30</v>
      </c>
      <c r="AK593" s="274">
        <v>1</v>
      </c>
      <c r="AL593" s="274">
        <v>10</v>
      </c>
      <c r="AM593" s="277">
        <v>0.2</v>
      </c>
      <c r="AN593" s="274">
        <v>14.600000000000001</v>
      </c>
      <c r="AO593" s="274">
        <v>1</v>
      </c>
      <c r="AP593" s="278"/>
      <c r="AQ593" s="274">
        <v>0.73000000000000009</v>
      </c>
      <c r="AR593" s="274">
        <v>0.3</v>
      </c>
      <c r="AS593" s="274">
        <v>0</v>
      </c>
      <c r="AV593" s="278">
        <v>6</v>
      </c>
      <c r="AW593" s="278">
        <v>6</v>
      </c>
      <c r="AY593" s="274" t="s">
        <v>834</v>
      </c>
      <c r="BA593" s="274">
        <v>1</v>
      </c>
      <c r="BB593" s="274">
        <v>0.03</v>
      </c>
      <c r="BC593" s="274">
        <v>336</v>
      </c>
    </row>
    <row r="594" spans="1:55" ht="16">
      <c r="A594" s="289" t="s">
        <v>1424</v>
      </c>
      <c r="B594" s="274" t="s">
        <v>736</v>
      </c>
      <c r="C594" s="274" t="s">
        <v>1326</v>
      </c>
      <c r="E594" s="274">
        <v>0.3</v>
      </c>
      <c r="F594" s="274">
        <v>0.89999999999999991</v>
      </c>
      <c r="H594" s="274">
        <v>70</v>
      </c>
      <c r="I594" s="274">
        <v>0</v>
      </c>
      <c r="J594" s="284" t="s">
        <v>30</v>
      </c>
      <c r="K594" s="274">
        <v>12.050668</v>
      </c>
      <c r="L594" s="274" t="s">
        <v>30</v>
      </c>
      <c r="M594" s="274">
        <v>0.31776923076923075</v>
      </c>
      <c r="P594" s="274">
        <v>0</v>
      </c>
      <c r="Q594" s="274" t="s">
        <v>30</v>
      </c>
      <c r="X594" s="274" t="s">
        <v>30</v>
      </c>
      <c r="AK594" s="274">
        <v>1</v>
      </c>
      <c r="AL594" s="274">
        <v>4.3</v>
      </c>
      <c r="AM594" s="277">
        <v>0.2</v>
      </c>
      <c r="AN594" s="274">
        <v>29.2</v>
      </c>
      <c r="AO594" s="274">
        <v>1</v>
      </c>
      <c r="AP594" s="278"/>
      <c r="AQ594" s="274">
        <v>1.46</v>
      </c>
      <c r="AR594" s="274">
        <v>2</v>
      </c>
      <c r="AS594" s="274">
        <v>1</v>
      </c>
      <c r="AV594" s="278">
        <v>2.4</v>
      </c>
      <c r="AW594" s="278">
        <v>2.4</v>
      </c>
      <c r="AX594" s="274">
        <v>1</v>
      </c>
      <c r="AY594" s="274" t="s">
        <v>734</v>
      </c>
      <c r="BA594" s="274">
        <v>1</v>
      </c>
      <c r="BB594" s="274">
        <v>0.03</v>
      </c>
      <c r="BC594" s="274">
        <v>504</v>
      </c>
    </row>
    <row r="595" spans="1:55" ht="16">
      <c r="A595" s="289" t="s">
        <v>1423</v>
      </c>
      <c r="B595" s="274" t="s">
        <v>736</v>
      </c>
      <c r="C595" s="274" t="s">
        <v>1027</v>
      </c>
      <c r="E595" s="274">
        <v>0.2</v>
      </c>
      <c r="F595" s="274">
        <v>0.89999999999999991</v>
      </c>
      <c r="I595" s="274">
        <v>0</v>
      </c>
      <c r="J595" s="284" t="s">
        <v>30</v>
      </c>
      <c r="K595" s="274">
        <v>37.24</v>
      </c>
      <c r="L595" s="274" t="s">
        <v>30</v>
      </c>
      <c r="M595" s="274">
        <v>0.12053999999999999</v>
      </c>
      <c r="P595" s="274">
        <v>0</v>
      </c>
      <c r="Q595" s="274" t="s">
        <v>30</v>
      </c>
      <c r="X595" s="274" t="s">
        <v>30</v>
      </c>
      <c r="AK595" s="274">
        <v>1</v>
      </c>
      <c r="AL595" s="274">
        <v>45</v>
      </c>
      <c r="AM595" s="277">
        <v>0.4</v>
      </c>
      <c r="AN595" s="274">
        <v>36.5</v>
      </c>
      <c r="AO595" s="274">
        <v>1</v>
      </c>
      <c r="AP595" s="278"/>
      <c r="AQ595" s="274">
        <v>1.8250000000000002</v>
      </c>
      <c r="AR595" s="274">
        <v>2</v>
      </c>
      <c r="AS595" s="274">
        <v>1</v>
      </c>
      <c r="AV595" s="278">
        <v>2.4</v>
      </c>
      <c r="AW595" s="278">
        <v>2.4</v>
      </c>
      <c r="AX595" s="274">
        <v>1</v>
      </c>
      <c r="AY595" s="274" t="s">
        <v>734</v>
      </c>
      <c r="BA595" s="274">
        <v>1</v>
      </c>
      <c r="BB595" s="274">
        <v>0.03</v>
      </c>
      <c r="BC595" s="274">
        <v>504</v>
      </c>
    </row>
    <row r="596" spans="1:55" ht="16">
      <c r="A596" s="289" t="s">
        <v>1422</v>
      </c>
      <c r="B596" s="274" t="s">
        <v>736</v>
      </c>
      <c r="C596" s="274" t="s">
        <v>1027</v>
      </c>
      <c r="E596" s="274">
        <v>0.3</v>
      </c>
      <c r="F596" s="274">
        <v>0.89999999999999991</v>
      </c>
      <c r="I596" s="274">
        <v>0</v>
      </c>
      <c r="J596" s="284" t="s">
        <v>30</v>
      </c>
      <c r="K596" s="274">
        <v>37.24</v>
      </c>
      <c r="L596" s="274" t="s">
        <v>30</v>
      </c>
      <c r="M596" s="274">
        <v>0.16690153846153843</v>
      </c>
      <c r="P596" s="274">
        <v>0</v>
      </c>
      <c r="Q596" s="274" t="s">
        <v>30</v>
      </c>
      <c r="X596" s="274" t="s">
        <v>30</v>
      </c>
      <c r="AK596" s="274">
        <v>1</v>
      </c>
      <c r="AL596" s="274">
        <v>300</v>
      </c>
      <c r="AM596" s="277">
        <v>0.4</v>
      </c>
      <c r="AN596" s="274">
        <v>36.5</v>
      </c>
      <c r="AO596" s="274">
        <v>1</v>
      </c>
      <c r="AP596" s="278"/>
      <c r="AQ596" s="274">
        <v>1.8250000000000002</v>
      </c>
      <c r="AR596" s="274">
        <v>2</v>
      </c>
      <c r="AS596" s="274">
        <v>1</v>
      </c>
      <c r="AV596" s="278">
        <v>2.4</v>
      </c>
      <c r="AW596" s="278">
        <v>2.4</v>
      </c>
      <c r="AX596" s="274">
        <v>1</v>
      </c>
      <c r="AY596" s="274" t="s">
        <v>734</v>
      </c>
      <c r="BA596" s="274">
        <v>1</v>
      </c>
      <c r="BB596" s="274">
        <v>0.03</v>
      </c>
      <c r="BC596" s="274">
        <v>504</v>
      </c>
    </row>
    <row r="597" spans="1:55" ht="16">
      <c r="A597" s="274" t="s">
        <v>1421</v>
      </c>
      <c r="B597" s="274" t="s">
        <v>736</v>
      </c>
      <c r="C597" s="274" t="s">
        <v>1027</v>
      </c>
      <c r="E597" s="274">
        <v>0.6</v>
      </c>
      <c r="F597" s="274">
        <v>0.89999999999999991</v>
      </c>
      <c r="I597" s="284">
        <v>0</v>
      </c>
      <c r="J597" s="284" t="s">
        <v>30</v>
      </c>
      <c r="K597" s="284">
        <v>37.24</v>
      </c>
      <c r="L597" s="284" t="s">
        <v>30</v>
      </c>
      <c r="M597" s="284">
        <v>0.27121499999999998</v>
      </c>
      <c r="P597" s="274">
        <v>0</v>
      </c>
      <c r="Q597" s="274" t="s">
        <v>30</v>
      </c>
      <c r="X597" s="274" t="s">
        <v>30</v>
      </c>
      <c r="AK597" s="274">
        <v>1</v>
      </c>
      <c r="AL597" s="274">
        <v>77</v>
      </c>
      <c r="AM597" s="277">
        <v>0.4</v>
      </c>
      <c r="AN597" s="274">
        <v>36.5</v>
      </c>
      <c r="AO597" s="274">
        <v>1</v>
      </c>
      <c r="AP597" s="278"/>
      <c r="AQ597" s="274">
        <v>1.8250000000000002</v>
      </c>
      <c r="AR597" s="274">
        <v>2</v>
      </c>
      <c r="AS597" s="274">
        <v>1</v>
      </c>
      <c r="AV597" s="278">
        <v>2.4</v>
      </c>
      <c r="AW597" s="278">
        <v>2.4</v>
      </c>
      <c r="AX597" s="274">
        <v>1</v>
      </c>
      <c r="AY597" s="274" t="s">
        <v>734</v>
      </c>
      <c r="BA597" s="274">
        <v>1</v>
      </c>
      <c r="BB597" s="274">
        <v>0.03</v>
      </c>
      <c r="BC597" s="274">
        <v>504</v>
      </c>
    </row>
    <row r="598" spans="1:55">
      <c r="A598" s="274" t="s">
        <v>1420</v>
      </c>
      <c r="B598" s="274" t="s">
        <v>736</v>
      </c>
      <c r="C598" s="274" t="s">
        <v>735</v>
      </c>
      <c r="E598" s="274">
        <v>0.3</v>
      </c>
      <c r="F598" s="274">
        <v>0.89999999999999991</v>
      </c>
      <c r="I598" s="274">
        <v>0</v>
      </c>
      <c r="J598" s="274" t="s">
        <v>30</v>
      </c>
      <c r="K598" s="274">
        <v>56.056000000000004</v>
      </c>
      <c r="L598" s="274" t="s">
        <v>30</v>
      </c>
      <c r="M598" s="274">
        <v>0.40707692307692306</v>
      </c>
      <c r="P598" s="274">
        <v>0</v>
      </c>
      <c r="Q598" s="274" t="s">
        <v>30</v>
      </c>
      <c r="X598" s="274" t="s">
        <v>30</v>
      </c>
      <c r="AK598" s="274">
        <v>1</v>
      </c>
      <c r="AL598" s="274">
        <v>4.2</v>
      </c>
      <c r="AM598" s="277">
        <v>0.25</v>
      </c>
      <c r="AN598" s="274">
        <v>36.5</v>
      </c>
      <c r="AO598" s="274">
        <v>1</v>
      </c>
      <c r="AP598" s="278"/>
      <c r="AQ598" s="274">
        <v>1.8250000000000002</v>
      </c>
      <c r="AR598" s="274">
        <v>2</v>
      </c>
      <c r="AS598" s="274">
        <v>1</v>
      </c>
      <c r="AV598" s="278">
        <v>2.4</v>
      </c>
      <c r="AW598" s="278">
        <v>2.4</v>
      </c>
      <c r="AX598" s="274">
        <v>1</v>
      </c>
      <c r="AY598" s="274" t="s">
        <v>734</v>
      </c>
      <c r="BA598" s="274">
        <v>1</v>
      </c>
      <c r="BB598" s="274">
        <v>0.03</v>
      </c>
      <c r="BC598" s="274">
        <v>504</v>
      </c>
    </row>
    <row r="599" spans="1:55">
      <c r="A599" s="274" t="s">
        <v>1419</v>
      </c>
      <c r="B599" s="274" t="s">
        <v>736</v>
      </c>
      <c r="C599" s="274" t="s">
        <v>1260</v>
      </c>
      <c r="E599" s="274">
        <v>0.3</v>
      </c>
      <c r="F599" s="274">
        <v>0.89999999999999991</v>
      </c>
      <c r="I599" s="274">
        <v>0</v>
      </c>
      <c r="J599" s="274" t="s">
        <v>30</v>
      </c>
      <c r="K599" s="274">
        <v>37.24</v>
      </c>
      <c r="L599" s="274" t="s">
        <v>30</v>
      </c>
      <c r="M599" s="274">
        <v>0.16690153846153843</v>
      </c>
      <c r="P599" s="274">
        <v>0</v>
      </c>
      <c r="Q599" s="274" t="s">
        <v>30</v>
      </c>
      <c r="X599" s="274" t="s">
        <v>30</v>
      </c>
      <c r="AK599" s="274">
        <v>1</v>
      </c>
      <c r="AL599" s="274">
        <v>41.8</v>
      </c>
      <c r="AM599" s="277">
        <v>0.2</v>
      </c>
      <c r="AN599" s="274">
        <v>29.2</v>
      </c>
      <c r="AO599" s="274">
        <v>1</v>
      </c>
      <c r="AP599" s="278"/>
      <c r="AQ599" s="274">
        <v>1.46</v>
      </c>
      <c r="AR599" s="274">
        <v>2</v>
      </c>
      <c r="AS599" s="274">
        <v>1</v>
      </c>
      <c r="AV599" s="278">
        <v>2.4</v>
      </c>
      <c r="AW599" s="278">
        <v>2.4</v>
      </c>
      <c r="AX599" s="274">
        <v>1</v>
      </c>
      <c r="AY599" s="274" t="s">
        <v>734</v>
      </c>
      <c r="BA599" s="274">
        <v>1</v>
      </c>
      <c r="BB599" s="274">
        <v>0.03</v>
      </c>
      <c r="BC599" s="274">
        <v>504</v>
      </c>
    </row>
    <row r="600" spans="1:55">
      <c r="A600" s="274" t="s">
        <v>1418</v>
      </c>
      <c r="B600" s="274" t="s">
        <v>736</v>
      </c>
      <c r="C600" s="274" t="s">
        <v>1260</v>
      </c>
      <c r="E600" s="274">
        <v>0.8</v>
      </c>
      <c r="F600" s="274">
        <v>0.9</v>
      </c>
      <c r="I600" s="274">
        <v>0</v>
      </c>
      <c r="J600" s="274" t="s">
        <v>30</v>
      </c>
      <c r="K600" s="274">
        <v>37.24</v>
      </c>
      <c r="L600" s="274" t="s">
        <v>30</v>
      </c>
      <c r="M600" s="274">
        <v>0.32144</v>
      </c>
      <c r="P600" s="274">
        <v>0</v>
      </c>
      <c r="Q600" s="274" t="s">
        <v>30</v>
      </c>
      <c r="X600" s="274" t="s">
        <v>30</v>
      </c>
      <c r="AK600" s="274">
        <v>1</v>
      </c>
      <c r="AL600" s="274">
        <v>25</v>
      </c>
      <c r="AM600" s="277">
        <v>0.2</v>
      </c>
      <c r="AN600" s="274">
        <v>29.2</v>
      </c>
      <c r="AO600" s="274">
        <v>1</v>
      </c>
      <c r="AP600" s="278"/>
      <c r="AQ600" s="274">
        <v>1.46</v>
      </c>
      <c r="AR600" s="274">
        <v>2</v>
      </c>
      <c r="AS600" s="274">
        <v>1</v>
      </c>
      <c r="AV600" s="278">
        <v>2.4</v>
      </c>
      <c r="AW600" s="278">
        <v>2.4</v>
      </c>
      <c r="AX600" s="274">
        <v>1</v>
      </c>
      <c r="AY600" s="274" t="s">
        <v>734</v>
      </c>
      <c r="BA600" s="274">
        <v>1</v>
      </c>
      <c r="BB600" s="274">
        <v>0.03</v>
      </c>
      <c r="BC600" s="274">
        <v>504</v>
      </c>
    </row>
    <row r="601" spans="1:55">
      <c r="A601" s="274" t="s">
        <v>1417</v>
      </c>
      <c r="B601" s="274" t="s">
        <v>736</v>
      </c>
      <c r="C601" s="274" t="s">
        <v>1256</v>
      </c>
      <c r="E601" s="274">
        <v>0.3</v>
      </c>
      <c r="F601" s="274">
        <v>0.89999999999999991</v>
      </c>
      <c r="I601" s="274">
        <v>0</v>
      </c>
      <c r="J601" s="274" t="s">
        <v>30</v>
      </c>
      <c r="K601" s="274">
        <v>37.24</v>
      </c>
      <c r="L601" s="274" t="s">
        <v>30</v>
      </c>
      <c r="M601" s="274">
        <v>0.16690153846153843</v>
      </c>
      <c r="P601" s="274">
        <v>0</v>
      </c>
      <c r="Q601" s="274" t="s">
        <v>30</v>
      </c>
      <c r="X601" s="274" t="s">
        <v>30</v>
      </c>
      <c r="AK601" s="274">
        <v>1</v>
      </c>
      <c r="AL601" s="274">
        <v>2.6</v>
      </c>
      <c r="AM601" s="277">
        <v>0.2</v>
      </c>
      <c r="AN601" s="274">
        <v>29.2</v>
      </c>
      <c r="AO601" s="274">
        <v>1</v>
      </c>
      <c r="AP601" s="278"/>
      <c r="AQ601" s="274">
        <v>1.46</v>
      </c>
      <c r="AR601" s="274">
        <v>2</v>
      </c>
      <c r="AS601" s="274">
        <v>1</v>
      </c>
      <c r="AV601" s="278">
        <v>2.4</v>
      </c>
      <c r="AW601" s="278">
        <v>2.4</v>
      </c>
      <c r="AX601" s="274">
        <v>1</v>
      </c>
      <c r="AY601" s="274" t="s">
        <v>734</v>
      </c>
      <c r="BA601" s="274">
        <v>1</v>
      </c>
      <c r="BB601" s="274">
        <v>0.03</v>
      </c>
      <c r="BC601" s="274">
        <v>504</v>
      </c>
    </row>
    <row r="602" spans="1:55">
      <c r="A602" s="274" t="s">
        <v>1416</v>
      </c>
      <c r="B602" s="274" t="s">
        <v>736</v>
      </c>
      <c r="C602" s="274" t="s">
        <v>754</v>
      </c>
      <c r="E602" s="274">
        <v>0.3</v>
      </c>
      <c r="F602" s="274">
        <v>0.89999999999999991</v>
      </c>
      <c r="G602" s="274">
        <v>0.3</v>
      </c>
      <c r="H602" s="274">
        <v>90</v>
      </c>
      <c r="I602" s="274">
        <v>0.99814814814814812</v>
      </c>
      <c r="J602" s="274" t="s">
        <v>30</v>
      </c>
      <c r="K602" s="274">
        <v>196</v>
      </c>
      <c r="L602" s="274" t="s">
        <v>30</v>
      </c>
      <c r="M602" s="274">
        <v>5.0477538461538458</v>
      </c>
      <c r="P602" s="274">
        <v>0</v>
      </c>
      <c r="Q602" s="274" t="s">
        <v>30</v>
      </c>
      <c r="X602" s="274" t="s">
        <v>30</v>
      </c>
      <c r="AK602" s="274">
        <v>1</v>
      </c>
      <c r="AL602" s="274">
        <v>72</v>
      </c>
      <c r="AM602" s="277">
        <v>0.2</v>
      </c>
      <c r="AN602" s="274">
        <v>36.5</v>
      </c>
      <c r="AO602" s="274">
        <v>1</v>
      </c>
      <c r="AP602" s="278"/>
      <c r="AQ602" s="274">
        <v>1.8250000000000002</v>
      </c>
      <c r="AR602" s="274">
        <v>0.5</v>
      </c>
      <c r="AS602" s="274">
        <v>0.5</v>
      </c>
      <c r="AV602" s="278">
        <v>6</v>
      </c>
      <c r="AW602" s="278">
        <v>6</v>
      </c>
      <c r="AX602" s="274">
        <v>1</v>
      </c>
      <c r="AY602" s="274" t="s">
        <v>734</v>
      </c>
      <c r="BA602" s="274">
        <v>1</v>
      </c>
      <c r="BB602" s="274">
        <v>0.01</v>
      </c>
      <c r="BC602" s="274">
        <v>420</v>
      </c>
    </row>
    <row r="603" spans="1:55">
      <c r="A603" s="274" t="s">
        <v>1415</v>
      </c>
      <c r="B603" s="274" t="s">
        <v>736</v>
      </c>
      <c r="C603" s="274" t="s">
        <v>738</v>
      </c>
      <c r="E603" s="274">
        <v>0.3</v>
      </c>
      <c r="F603" s="274">
        <v>0.89999999999999991</v>
      </c>
      <c r="H603" s="274">
        <v>70</v>
      </c>
      <c r="I603" s="274">
        <v>0</v>
      </c>
      <c r="J603" s="274" t="s">
        <v>30</v>
      </c>
      <c r="K603" s="274">
        <v>12.050668</v>
      </c>
      <c r="L603" s="274" t="s">
        <v>30</v>
      </c>
      <c r="M603" s="274">
        <v>0.31776923076923075</v>
      </c>
      <c r="P603" s="274">
        <v>0</v>
      </c>
      <c r="Q603" s="274" t="s">
        <v>30</v>
      </c>
      <c r="U603" s="274">
        <v>1</v>
      </c>
      <c r="V603" s="274">
        <v>1</v>
      </c>
      <c r="X603" s="274">
        <v>4.8148148148148149</v>
      </c>
      <c r="AK603" s="274">
        <v>1</v>
      </c>
      <c r="AL603" s="274">
        <v>278</v>
      </c>
      <c r="AM603" s="277">
        <v>0.4</v>
      </c>
      <c r="AN603" s="274">
        <v>29.2</v>
      </c>
      <c r="AO603" s="274">
        <v>1</v>
      </c>
      <c r="AP603" s="278"/>
      <c r="AQ603" s="274">
        <v>1.46</v>
      </c>
      <c r="AR603" s="274">
        <v>2</v>
      </c>
      <c r="AS603" s="274">
        <v>1</v>
      </c>
      <c r="AV603" s="278">
        <v>2.4</v>
      </c>
      <c r="AW603" s="278">
        <v>2.4</v>
      </c>
      <c r="AX603" s="274">
        <v>1</v>
      </c>
      <c r="AY603" s="274" t="s">
        <v>734</v>
      </c>
      <c r="BA603" s="274">
        <v>1</v>
      </c>
      <c r="BB603" s="274">
        <v>0.03</v>
      </c>
      <c r="BC603" s="274">
        <v>504</v>
      </c>
    </row>
    <row r="604" spans="1:55">
      <c r="A604" s="274" t="s">
        <v>1414</v>
      </c>
      <c r="B604" s="274" t="s">
        <v>736</v>
      </c>
      <c r="C604" s="274" t="s">
        <v>801</v>
      </c>
      <c r="E604" s="274">
        <v>0.2</v>
      </c>
      <c r="F604" s="274">
        <v>0.89999999999999991</v>
      </c>
      <c r="I604" s="274">
        <v>0</v>
      </c>
      <c r="J604" s="274" t="s">
        <v>30</v>
      </c>
      <c r="K604" s="274">
        <v>39.200000000000003</v>
      </c>
      <c r="L604" s="274" t="s">
        <v>30</v>
      </c>
      <c r="M604" s="274">
        <v>0.23519999999999999</v>
      </c>
      <c r="P604" s="274">
        <v>0</v>
      </c>
      <c r="Q604" s="274" t="s">
        <v>30</v>
      </c>
      <c r="X604" s="274" t="s">
        <v>30</v>
      </c>
      <c r="AK604" s="274">
        <v>1</v>
      </c>
      <c r="AL604" s="274">
        <v>36</v>
      </c>
      <c r="AM604" s="277">
        <v>0.4</v>
      </c>
      <c r="AN604" s="274">
        <v>36.5</v>
      </c>
      <c r="AO604" s="274">
        <v>1</v>
      </c>
      <c r="AP604" s="278"/>
      <c r="AQ604" s="274">
        <v>1.8250000000000002</v>
      </c>
      <c r="AR604" s="274">
        <v>2</v>
      </c>
      <c r="AS604" s="274">
        <v>1</v>
      </c>
      <c r="AV604" s="278">
        <v>2.4</v>
      </c>
      <c r="AW604" s="278">
        <v>2.4</v>
      </c>
      <c r="AX604" s="274">
        <v>1</v>
      </c>
      <c r="AY604" s="274" t="s">
        <v>734</v>
      </c>
      <c r="BA604" s="274">
        <v>1</v>
      </c>
      <c r="BB604" s="274">
        <v>0.03</v>
      </c>
      <c r="BC604" s="274">
        <v>504</v>
      </c>
    </row>
    <row r="605" spans="1:55">
      <c r="A605" s="274" t="s">
        <v>1413</v>
      </c>
      <c r="B605" s="274" t="s">
        <v>736</v>
      </c>
      <c r="C605" s="274" t="s">
        <v>801</v>
      </c>
      <c r="E605" s="274">
        <v>0.3</v>
      </c>
      <c r="F605" s="274">
        <v>0.89999999999999991</v>
      </c>
      <c r="I605" s="274">
        <v>0</v>
      </c>
      <c r="J605" s="274" t="s">
        <v>30</v>
      </c>
      <c r="K605" s="274">
        <v>39.200000000000003</v>
      </c>
      <c r="L605" s="274" t="s">
        <v>30</v>
      </c>
      <c r="M605" s="274">
        <v>0.32566153846153845</v>
      </c>
      <c r="P605" s="274">
        <v>0</v>
      </c>
      <c r="Q605" s="274" t="s">
        <v>30</v>
      </c>
      <c r="X605" s="274" t="s">
        <v>30</v>
      </c>
      <c r="AK605" s="274">
        <v>1</v>
      </c>
      <c r="AL605" s="274">
        <v>177.8</v>
      </c>
      <c r="AM605" s="277">
        <v>0.4</v>
      </c>
      <c r="AN605" s="274">
        <v>36.5</v>
      </c>
      <c r="AO605" s="274">
        <v>1</v>
      </c>
      <c r="AP605" s="278"/>
      <c r="AQ605" s="274">
        <v>1.8250000000000002</v>
      </c>
      <c r="AR605" s="274">
        <v>2</v>
      </c>
      <c r="AS605" s="274">
        <v>1</v>
      </c>
      <c r="AV605" s="278">
        <v>2.4</v>
      </c>
      <c r="AW605" s="278">
        <v>2.4</v>
      </c>
      <c r="AX605" s="274">
        <v>1</v>
      </c>
      <c r="AY605" s="274" t="s">
        <v>734</v>
      </c>
      <c r="BA605" s="274">
        <v>1</v>
      </c>
      <c r="BB605" s="274">
        <v>0.03</v>
      </c>
      <c r="BC605" s="274">
        <v>504</v>
      </c>
    </row>
    <row r="606" spans="1:55">
      <c r="A606" s="274" t="s">
        <v>1412</v>
      </c>
      <c r="B606" s="274" t="s">
        <v>736</v>
      </c>
      <c r="C606" s="274" t="s">
        <v>801</v>
      </c>
      <c r="E606" s="274">
        <v>0.4</v>
      </c>
      <c r="F606" s="274">
        <v>0.90000000000000013</v>
      </c>
      <c r="I606" s="274">
        <v>0</v>
      </c>
      <c r="J606" s="274" t="s">
        <v>30</v>
      </c>
      <c r="K606" s="274">
        <v>39.200000000000003</v>
      </c>
      <c r="L606" s="274" t="s">
        <v>30</v>
      </c>
      <c r="M606" s="274">
        <v>0.40320000000000006</v>
      </c>
      <c r="P606" s="274">
        <v>0</v>
      </c>
      <c r="Q606" s="274" t="s">
        <v>30</v>
      </c>
      <c r="X606" s="274" t="s">
        <v>30</v>
      </c>
      <c r="AK606" s="274">
        <v>1</v>
      </c>
      <c r="AL606" s="274">
        <v>80</v>
      </c>
      <c r="AM606" s="277">
        <v>0.4</v>
      </c>
      <c r="AN606" s="274">
        <v>36.5</v>
      </c>
      <c r="AO606" s="274">
        <v>1</v>
      </c>
      <c r="AP606" s="278"/>
      <c r="AQ606" s="274">
        <v>1.8250000000000002</v>
      </c>
      <c r="AR606" s="274">
        <v>2</v>
      </c>
      <c r="AS606" s="274">
        <v>1</v>
      </c>
      <c r="AV606" s="278">
        <v>2.4</v>
      </c>
      <c r="AW606" s="278">
        <v>2.4</v>
      </c>
      <c r="AX606" s="274">
        <v>1</v>
      </c>
      <c r="AY606" s="274" t="s">
        <v>734</v>
      </c>
      <c r="BA606" s="274">
        <v>1</v>
      </c>
      <c r="BB606" s="274">
        <v>0.03</v>
      </c>
      <c r="BC606" s="274">
        <v>504</v>
      </c>
    </row>
    <row r="607" spans="1:55">
      <c r="A607" s="274" t="s">
        <v>1411</v>
      </c>
      <c r="B607" s="274" t="s">
        <v>736</v>
      </c>
      <c r="C607" s="274" t="s">
        <v>752</v>
      </c>
      <c r="E607" s="274">
        <v>0.2</v>
      </c>
      <c r="F607" s="274">
        <v>0.89999999999999991</v>
      </c>
      <c r="G607" s="274">
        <v>3</v>
      </c>
      <c r="H607" s="274">
        <v>30</v>
      </c>
      <c r="I607" s="274">
        <v>0.97499999999999998</v>
      </c>
      <c r="J607" s="274" t="s">
        <v>30</v>
      </c>
      <c r="K607" s="274">
        <v>58.8</v>
      </c>
      <c r="L607" s="274" t="s">
        <v>30</v>
      </c>
      <c r="M607" s="274">
        <v>0.55859999999999999</v>
      </c>
      <c r="P607" s="274">
        <v>0</v>
      </c>
      <c r="Q607" s="274" t="s">
        <v>30</v>
      </c>
      <c r="X607" s="274" t="s">
        <v>30</v>
      </c>
      <c r="AK607" s="274">
        <v>1</v>
      </c>
      <c r="AL607" s="274">
        <v>87</v>
      </c>
      <c r="AM607" s="277">
        <v>0.4</v>
      </c>
      <c r="AN607" s="274">
        <v>36.5</v>
      </c>
      <c r="AO607" s="274">
        <v>1</v>
      </c>
      <c r="AP607" s="278"/>
      <c r="AQ607" s="274">
        <v>1.8250000000000002</v>
      </c>
      <c r="AR607" s="274">
        <v>2</v>
      </c>
      <c r="AS607" s="274">
        <v>1</v>
      </c>
      <c r="AV607" s="278">
        <v>2.4</v>
      </c>
      <c r="AW607" s="278">
        <v>2.4</v>
      </c>
      <c r="AX607" s="274">
        <v>1</v>
      </c>
      <c r="AY607" s="274" t="s">
        <v>734</v>
      </c>
      <c r="BA607" s="274">
        <v>1</v>
      </c>
      <c r="BB607" s="274">
        <v>0.03</v>
      </c>
      <c r="BC607" s="274">
        <v>504</v>
      </c>
    </row>
    <row r="608" spans="1:55">
      <c r="A608" s="274" t="s">
        <v>1410</v>
      </c>
      <c r="B608" s="274" t="s">
        <v>736</v>
      </c>
      <c r="C608" s="274" t="s">
        <v>752</v>
      </c>
      <c r="E608" s="274">
        <v>0.3</v>
      </c>
      <c r="F608" s="274">
        <v>0.89999999999999991</v>
      </c>
      <c r="G608" s="274">
        <v>3</v>
      </c>
      <c r="H608" s="274">
        <v>30</v>
      </c>
      <c r="I608" s="274">
        <v>0.97499999999999998</v>
      </c>
      <c r="J608" s="274" t="s">
        <v>30</v>
      </c>
      <c r="K608" s="274">
        <v>58.8</v>
      </c>
      <c r="L608" s="274" t="s">
        <v>30</v>
      </c>
      <c r="M608" s="274">
        <v>0.77344615384615378</v>
      </c>
      <c r="P608" s="274">
        <v>0</v>
      </c>
      <c r="Q608" s="274" t="s">
        <v>30</v>
      </c>
      <c r="X608" s="274" t="s">
        <v>30</v>
      </c>
      <c r="AK608" s="274">
        <v>1</v>
      </c>
      <c r="AL608" s="274">
        <v>15</v>
      </c>
      <c r="AM608" s="277">
        <v>0.4</v>
      </c>
      <c r="AN608" s="274">
        <v>36.5</v>
      </c>
      <c r="AO608" s="274">
        <v>1</v>
      </c>
      <c r="AP608" s="278"/>
      <c r="AQ608" s="274">
        <v>1.8250000000000002</v>
      </c>
      <c r="AR608" s="274">
        <v>2</v>
      </c>
      <c r="AS608" s="274">
        <v>1</v>
      </c>
      <c r="AV608" s="278">
        <v>2.4</v>
      </c>
      <c r="AW608" s="278">
        <v>2.4</v>
      </c>
      <c r="AX608" s="274">
        <v>1</v>
      </c>
      <c r="AY608" s="274" t="s">
        <v>734</v>
      </c>
      <c r="BA608" s="274">
        <v>1</v>
      </c>
      <c r="BB608" s="274">
        <v>0.03</v>
      </c>
      <c r="BC608" s="274">
        <v>504</v>
      </c>
    </row>
    <row r="609" spans="1:55">
      <c r="A609" s="274" t="s">
        <v>1409</v>
      </c>
      <c r="B609" s="274" t="s">
        <v>736</v>
      </c>
      <c r="C609" s="274" t="s">
        <v>752</v>
      </c>
      <c r="E609" s="274">
        <v>0.4</v>
      </c>
      <c r="F609" s="274">
        <v>0.90000000000000013</v>
      </c>
      <c r="G609" s="274">
        <v>3</v>
      </c>
      <c r="H609" s="274">
        <v>30</v>
      </c>
      <c r="I609" s="274">
        <v>0.97499999999999998</v>
      </c>
      <c r="J609" s="274" t="s">
        <v>30</v>
      </c>
      <c r="K609" s="274">
        <v>58.8</v>
      </c>
      <c r="L609" s="274" t="s">
        <v>30</v>
      </c>
      <c r="M609" s="274">
        <v>0.95760000000000001</v>
      </c>
      <c r="P609" s="274">
        <v>0</v>
      </c>
      <c r="Q609" s="274" t="s">
        <v>30</v>
      </c>
      <c r="X609" s="274" t="s">
        <v>30</v>
      </c>
      <c r="AK609" s="274">
        <v>1</v>
      </c>
      <c r="AL609" s="274">
        <v>36.1</v>
      </c>
      <c r="AM609" s="277">
        <v>0.4</v>
      </c>
      <c r="AN609" s="274">
        <v>36.5</v>
      </c>
      <c r="AO609" s="274">
        <v>1</v>
      </c>
      <c r="AP609" s="278"/>
      <c r="AQ609" s="274">
        <v>1.8250000000000002</v>
      </c>
      <c r="AR609" s="274">
        <v>2</v>
      </c>
      <c r="AS609" s="274">
        <v>1</v>
      </c>
      <c r="AV609" s="278">
        <v>2.4</v>
      </c>
      <c r="AW609" s="278">
        <v>2.4</v>
      </c>
      <c r="AX609" s="274">
        <v>1</v>
      </c>
      <c r="AY609" s="274" t="s">
        <v>734</v>
      </c>
      <c r="BA609" s="274">
        <v>1</v>
      </c>
      <c r="BB609" s="274">
        <v>0.03</v>
      </c>
      <c r="BC609" s="274">
        <v>504</v>
      </c>
    </row>
    <row r="610" spans="1:55">
      <c r="A610" s="274" t="s">
        <v>1408</v>
      </c>
      <c r="B610" s="274" t="s">
        <v>736</v>
      </c>
      <c r="C610" s="274" t="s">
        <v>752</v>
      </c>
      <c r="E610" s="274">
        <v>0.5</v>
      </c>
      <c r="F610" s="274">
        <v>0.89999999999999991</v>
      </c>
      <c r="G610" s="274">
        <v>3</v>
      </c>
      <c r="H610" s="274">
        <v>30</v>
      </c>
      <c r="I610" s="274">
        <v>0.97499999999999998</v>
      </c>
      <c r="J610" s="274" t="s">
        <v>30</v>
      </c>
      <c r="K610" s="274">
        <v>58.8</v>
      </c>
      <c r="L610" s="274" t="s">
        <v>30</v>
      </c>
      <c r="M610" s="274">
        <v>1.1172</v>
      </c>
      <c r="P610" s="274">
        <v>0</v>
      </c>
      <c r="Q610" s="274" t="s">
        <v>30</v>
      </c>
      <c r="X610" s="274" t="s">
        <v>30</v>
      </c>
      <c r="AK610" s="274">
        <v>1</v>
      </c>
      <c r="AL610" s="274">
        <v>170</v>
      </c>
      <c r="AM610" s="277">
        <v>0.4</v>
      </c>
      <c r="AN610" s="274">
        <v>36.5</v>
      </c>
      <c r="AO610" s="274">
        <v>1</v>
      </c>
      <c r="AP610" s="278"/>
      <c r="AQ610" s="274">
        <v>1.8250000000000002</v>
      </c>
      <c r="AR610" s="274">
        <v>2</v>
      </c>
      <c r="AS610" s="274">
        <v>1</v>
      </c>
      <c r="AV610" s="278">
        <v>2.4</v>
      </c>
      <c r="AW610" s="278">
        <v>2.4</v>
      </c>
      <c r="AX610" s="274">
        <v>1</v>
      </c>
      <c r="AY610" s="274" t="s">
        <v>734</v>
      </c>
      <c r="BA610" s="274">
        <v>1</v>
      </c>
      <c r="BB610" s="274">
        <v>0.03</v>
      </c>
      <c r="BC610" s="274">
        <v>504</v>
      </c>
    </row>
    <row r="611" spans="1:55">
      <c r="A611" s="274" t="s">
        <v>1407</v>
      </c>
      <c r="B611" s="274" t="s">
        <v>736</v>
      </c>
      <c r="C611" s="274" t="s">
        <v>752</v>
      </c>
      <c r="E611" s="274">
        <v>0.7</v>
      </c>
      <c r="F611" s="274">
        <v>0.89999999999999991</v>
      </c>
      <c r="G611" s="274">
        <v>3</v>
      </c>
      <c r="H611" s="274">
        <v>30</v>
      </c>
      <c r="I611" s="274">
        <v>0.97499999999999998</v>
      </c>
      <c r="J611" s="274" t="s">
        <v>30</v>
      </c>
      <c r="K611" s="274">
        <v>58.8</v>
      </c>
      <c r="L611" s="274" t="s">
        <v>30</v>
      </c>
      <c r="M611" s="274">
        <v>1.3800705882352939</v>
      </c>
      <c r="P611" s="274">
        <v>0</v>
      </c>
      <c r="Q611" s="274" t="s">
        <v>30</v>
      </c>
      <c r="X611" s="274" t="s">
        <v>30</v>
      </c>
      <c r="AK611" s="274">
        <v>1</v>
      </c>
      <c r="AL611" s="274">
        <v>27</v>
      </c>
      <c r="AM611" s="277">
        <v>0.4</v>
      </c>
      <c r="AN611" s="274">
        <v>36.5</v>
      </c>
      <c r="AO611" s="274">
        <v>1</v>
      </c>
      <c r="AP611" s="278"/>
      <c r="AQ611" s="274">
        <v>1.8250000000000002</v>
      </c>
      <c r="AR611" s="274">
        <v>2</v>
      </c>
      <c r="AS611" s="274">
        <v>1</v>
      </c>
      <c r="AV611" s="278">
        <v>2.4</v>
      </c>
      <c r="AW611" s="278">
        <v>2.4</v>
      </c>
      <c r="AX611" s="274">
        <v>1</v>
      </c>
      <c r="AY611" s="274" t="s">
        <v>734</v>
      </c>
      <c r="BA611" s="274">
        <v>1</v>
      </c>
      <c r="BB611" s="274">
        <v>0.03</v>
      </c>
      <c r="BC611" s="274">
        <v>504</v>
      </c>
    </row>
    <row r="612" spans="1:55">
      <c r="A612" s="274" t="s">
        <v>1406</v>
      </c>
      <c r="B612" s="274" t="s">
        <v>736</v>
      </c>
      <c r="C612" s="274" t="s">
        <v>752</v>
      </c>
      <c r="E612" s="274">
        <v>0.3</v>
      </c>
      <c r="F612" s="274">
        <v>0.71</v>
      </c>
      <c r="G612" s="274">
        <v>3</v>
      </c>
      <c r="H612" s="274">
        <v>30</v>
      </c>
      <c r="I612" s="274">
        <v>0.97499999999999998</v>
      </c>
      <c r="J612" s="274" t="s">
        <v>30</v>
      </c>
      <c r="K612" s="274">
        <v>58.8</v>
      </c>
      <c r="L612" s="274" t="s">
        <v>30</v>
      </c>
      <c r="M612" s="274">
        <v>0.6101630769230767</v>
      </c>
      <c r="P612" s="274">
        <v>0</v>
      </c>
      <c r="Q612" s="274" t="s">
        <v>30</v>
      </c>
      <c r="X612" s="274" t="s">
        <v>30</v>
      </c>
      <c r="AK612" s="274">
        <v>1</v>
      </c>
      <c r="AL612" s="274">
        <v>129</v>
      </c>
      <c r="AM612" s="277">
        <v>0.4</v>
      </c>
      <c r="AN612" s="274">
        <v>36.5</v>
      </c>
      <c r="AO612" s="274">
        <v>1</v>
      </c>
      <c r="AP612" s="278"/>
      <c r="AQ612" s="274">
        <v>1.8250000000000002</v>
      </c>
      <c r="AR612" s="274">
        <v>2</v>
      </c>
      <c r="AS612" s="274">
        <v>1</v>
      </c>
      <c r="AV612" s="278">
        <v>2.4</v>
      </c>
      <c r="AW612" s="278">
        <v>2.4</v>
      </c>
      <c r="AX612" s="274">
        <v>1</v>
      </c>
      <c r="AY612" s="274" t="s">
        <v>734</v>
      </c>
      <c r="BA612" s="274">
        <v>1</v>
      </c>
      <c r="BB612" s="274">
        <v>0.03</v>
      </c>
      <c r="BC612" s="274">
        <v>504</v>
      </c>
    </row>
    <row r="613" spans="1:55">
      <c r="A613" s="274" t="s">
        <v>1405</v>
      </c>
      <c r="B613" s="274" t="s">
        <v>736</v>
      </c>
      <c r="C613" s="274" t="s">
        <v>1027</v>
      </c>
      <c r="E613" s="274">
        <v>0.2</v>
      </c>
      <c r="F613" s="274">
        <v>0.89999999999999991</v>
      </c>
      <c r="G613" s="274">
        <v>3</v>
      </c>
      <c r="H613" s="274">
        <v>30</v>
      </c>
      <c r="I613" s="274">
        <v>0.97499999999999998</v>
      </c>
      <c r="J613" s="274" t="s">
        <v>30</v>
      </c>
      <c r="K613" s="274">
        <v>58.8</v>
      </c>
      <c r="L613" s="274" t="s">
        <v>30</v>
      </c>
      <c r="M613" s="274">
        <v>0.55859999999999999</v>
      </c>
      <c r="P613" s="274">
        <v>0</v>
      </c>
      <c r="Q613" s="274" t="s">
        <v>30</v>
      </c>
      <c r="X613" s="274" t="s">
        <v>30</v>
      </c>
      <c r="AK613" s="274">
        <v>1</v>
      </c>
      <c r="AL613" s="274">
        <v>60</v>
      </c>
      <c r="AM613" s="277">
        <v>0.4</v>
      </c>
      <c r="AN613" s="274">
        <v>36.5</v>
      </c>
      <c r="AO613" s="274">
        <v>1</v>
      </c>
      <c r="AP613" s="278"/>
      <c r="AQ613" s="274">
        <v>1.8250000000000002</v>
      </c>
      <c r="AR613" s="274">
        <v>2</v>
      </c>
      <c r="AS613" s="274">
        <v>1</v>
      </c>
      <c r="AV613" s="278">
        <v>2.4</v>
      </c>
      <c r="AW613" s="278">
        <v>2.4</v>
      </c>
      <c r="AX613" s="274">
        <v>1</v>
      </c>
      <c r="AY613" s="274" t="s">
        <v>734</v>
      </c>
      <c r="BA613" s="274">
        <v>1</v>
      </c>
      <c r="BB613" s="274">
        <v>0.03</v>
      </c>
      <c r="BC613" s="274">
        <v>504</v>
      </c>
    </row>
    <row r="614" spans="1:55">
      <c r="A614" s="274" t="s">
        <v>1404</v>
      </c>
      <c r="B614" s="274" t="s">
        <v>736</v>
      </c>
      <c r="C614" s="274" t="s">
        <v>1027</v>
      </c>
      <c r="E614" s="274">
        <v>0.3</v>
      </c>
      <c r="F614" s="274">
        <v>0.89999999999999991</v>
      </c>
      <c r="G614" s="274">
        <v>3</v>
      </c>
      <c r="H614" s="274">
        <v>30</v>
      </c>
      <c r="I614" s="274">
        <v>0.97499999999999998</v>
      </c>
      <c r="J614" s="274" t="s">
        <v>30</v>
      </c>
      <c r="K614" s="274">
        <v>58.8</v>
      </c>
      <c r="L614" s="274" t="s">
        <v>30</v>
      </c>
      <c r="M614" s="274">
        <v>0.77344615384615378</v>
      </c>
      <c r="P614" s="274">
        <v>0</v>
      </c>
      <c r="Q614" s="274" t="s">
        <v>30</v>
      </c>
      <c r="X614" s="274" t="s">
        <v>30</v>
      </c>
      <c r="AK614" s="274">
        <v>1</v>
      </c>
      <c r="AL614" s="274">
        <v>177.6</v>
      </c>
      <c r="AM614" s="277">
        <v>0.4</v>
      </c>
      <c r="AN614" s="274">
        <v>36.5</v>
      </c>
      <c r="AO614" s="274">
        <v>1</v>
      </c>
      <c r="AP614" s="278"/>
      <c r="AQ614" s="274">
        <v>1.8250000000000002</v>
      </c>
      <c r="AR614" s="274">
        <v>2</v>
      </c>
      <c r="AS614" s="274">
        <v>1</v>
      </c>
      <c r="AV614" s="278">
        <v>2.4</v>
      </c>
      <c r="AW614" s="278">
        <v>2.4</v>
      </c>
      <c r="AX614" s="274">
        <v>1</v>
      </c>
      <c r="AY614" s="274" t="s">
        <v>734</v>
      </c>
      <c r="BA614" s="274">
        <v>1</v>
      </c>
      <c r="BB614" s="274">
        <v>0.03</v>
      </c>
      <c r="BC614" s="274">
        <v>504</v>
      </c>
    </row>
    <row r="615" spans="1:55">
      <c r="A615" s="274" t="s">
        <v>1403</v>
      </c>
      <c r="B615" s="274" t="s">
        <v>736</v>
      </c>
      <c r="C615" s="274" t="s">
        <v>1027</v>
      </c>
      <c r="E615" s="274">
        <v>0.4</v>
      </c>
      <c r="F615" s="274">
        <v>0.90000000000000013</v>
      </c>
      <c r="G615" s="274">
        <v>3</v>
      </c>
      <c r="H615" s="274">
        <v>30</v>
      </c>
      <c r="I615" s="274">
        <v>0.97499999999999998</v>
      </c>
      <c r="J615" s="274" t="s">
        <v>30</v>
      </c>
      <c r="K615" s="274">
        <v>58.8</v>
      </c>
      <c r="L615" s="274" t="s">
        <v>30</v>
      </c>
      <c r="M615" s="274">
        <v>0.95760000000000001</v>
      </c>
      <c r="P615" s="274">
        <v>0</v>
      </c>
      <c r="Q615" s="274" t="s">
        <v>30</v>
      </c>
      <c r="X615" s="274" t="s">
        <v>30</v>
      </c>
      <c r="AK615" s="274">
        <v>1</v>
      </c>
      <c r="AL615" s="274">
        <v>72</v>
      </c>
      <c r="AM615" s="277">
        <v>0.4</v>
      </c>
      <c r="AN615" s="274">
        <v>36.5</v>
      </c>
      <c r="AO615" s="274">
        <v>1</v>
      </c>
      <c r="AP615" s="278"/>
      <c r="AQ615" s="274">
        <v>1.8250000000000002</v>
      </c>
      <c r="AR615" s="274">
        <v>2</v>
      </c>
      <c r="AS615" s="274">
        <v>1</v>
      </c>
      <c r="AV615" s="278">
        <v>2.4</v>
      </c>
      <c r="AW615" s="278">
        <v>2.4</v>
      </c>
      <c r="AX615" s="274">
        <v>1</v>
      </c>
      <c r="AY615" s="274" t="s">
        <v>734</v>
      </c>
      <c r="BA615" s="274">
        <v>1</v>
      </c>
      <c r="BB615" s="274">
        <v>0.03</v>
      </c>
      <c r="BC615" s="274">
        <v>504</v>
      </c>
    </row>
    <row r="616" spans="1:55">
      <c r="A616" s="274" t="s">
        <v>1402</v>
      </c>
      <c r="B616" s="274" t="s">
        <v>736</v>
      </c>
      <c r="C616" s="274" t="s">
        <v>1027</v>
      </c>
      <c r="E616" s="274">
        <v>0.5</v>
      </c>
      <c r="F616" s="274">
        <v>0.89999999999999991</v>
      </c>
      <c r="G616" s="274">
        <v>3</v>
      </c>
      <c r="H616" s="274">
        <v>30</v>
      </c>
      <c r="I616" s="274">
        <v>0.97499999999999998</v>
      </c>
      <c r="J616" s="274" t="s">
        <v>30</v>
      </c>
      <c r="K616" s="274">
        <v>58.8</v>
      </c>
      <c r="L616" s="274" t="s">
        <v>30</v>
      </c>
      <c r="M616" s="274">
        <v>1.1172</v>
      </c>
      <c r="P616" s="274">
        <v>0</v>
      </c>
      <c r="Q616" s="274" t="s">
        <v>30</v>
      </c>
      <c r="X616" s="274" t="s">
        <v>30</v>
      </c>
      <c r="AK616" s="274">
        <v>1</v>
      </c>
      <c r="AL616" s="274">
        <v>119</v>
      </c>
      <c r="AM616" s="277">
        <v>0.4</v>
      </c>
      <c r="AN616" s="274">
        <v>36.5</v>
      </c>
      <c r="AO616" s="274">
        <v>1</v>
      </c>
      <c r="AP616" s="278"/>
      <c r="AQ616" s="274">
        <v>1.8250000000000002</v>
      </c>
      <c r="AR616" s="274">
        <v>2</v>
      </c>
      <c r="AS616" s="274">
        <v>1</v>
      </c>
      <c r="AV616" s="278">
        <v>2.4</v>
      </c>
      <c r="AW616" s="278">
        <v>2.4</v>
      </c>
      <c r="AX616" s="274">
        <v>1</v>
      </c>
      <c r="AY616" s="274" t="s">
        <v>734</v>
      </c>
      <c r="BA616" s="274">
        <v>1</v>
      </c>
      <c r="BB616" s="274">
        <v>0.03</v>
      </c>
      <c r="BC616" s="274">
        <v>504</v>
      </c>
    </row>
    <row r="617" spans="1:55">
      <c r="A617" s="274" t="s">
        <v>1401</v>
      </c>
      <c r="B617" s="274" t="s">
        <v>1396</v>
      </c>
      <c r="C617" s="274" t="s">
        <v>1397</v>
      </c>
      <c r="F617" s="274">
        <v>0</v>
      </c>
      <c r="J617" s="274">
        <v>0.18232039824589794</v>
      </c>
      <c r="N617" s="274">
        <v>2020</v>
      </c>
      <c r="O617" s="274">
        <v>40</v>
      </c>
      <c r="P617" s="274">
        <v>1</v>
      </c>
      <c r="Q617" s="274">
        <v>2029</v>
      </c>
      <c r="AM617" s="277" t="s">
        <v>30</v>
      </c>
      <c r="AN617" s="274" t="s">
        <v>30</v>
      </c>
      <c r="AO617" s="274" t="s">
        <v>30</v>
      </c>
      <c r="AP617" s="278"/>
      <c r="AQ617" s="274" t="s">
        <v>30</v>
      </c>
      <c r="AR617" s="274" t="s">
        <v>30</v>
      </c>
      <c r="AS617" s="274" t="s">
        <v>30</v>
      </c>
      <c r="AV617" s="278" t="s">
        <v>30</v>
      </c>
      <c r="AW617" s="278" t="s">
        <v>30</v>
      </c>
      <c r="AY617" s="274" t="s">
        <v>1396</v>
      </c>
      <c r="BA617" s="274">
        <v>1</v>
      </c>
      <c r="BB617" s="274" t="s">
        <v>30</v>
      </c>
      <c r="BC617" s="274" t="s">
        <v>30</v>
      </c>
    </row>
    <row r="618" spans="1:55">
      <c r="A618" s="274" t="s">
        <v>1400</v>
      </c>
      <c r="B618" s="274" t="s">
        <v>1396</v>
      </c>
      <c r="C618" s="274" t="s">
        <v>1397</v>
      </c>
      <c r="F618" s="274">
        <v>0</v>
      </c>
      <c r="J618" s="274">
        <v>0.18232039824589794</v>
      </c>
      <c r="N618" s="274">
        <v>2030</v>
      </c>
      <c r="O618" s="274">
        <v>40</v>
      </c>
      <c r="P618" s="274">
        <v>1</v>
      </c>
      <c r="Q618" s="274">
        <v>2039</v>
      </c>
      <c r="AM618" s="277" t="s">
        <v>30</v>
      </c>
      <c r="AN618" s="274" t="s">
        <v>30</v>
      </c>
      <c r="AO618" s="274" t="s">
        <v>30</v>
      </c>
      <c r="AP618" s="278"/>
      <c r="AQ618" s="274" t="s">
        <v>30</v>
      </c>
      <c r="AR618" s="274" t="s">
        <v>30</v>
      </c>
      <c r="AS618" s="274" t="s">
        <v>30</v>
      </c>
      <c r="AV618" s="278" t="s">
        <v>30</v>
      </c>
      <c r="AW618" s="278" t="s">
        <v>30</v>
      </c>
      <c r="AY618" s="274" t="s">
        <v>1396</v>
      </c>
      <c r="BA618" s="274">
        <v>1</v>
      </c>
      <c r="BB618" s="274" t="s">
        <v>30</v>
      </c>
      <c r="BC618" s="274" t="s">
        <v>30</v>
      </c>
    </row>
    <row r="619" spans="1:55">
      <c r="A619" s="274" t="s">
        <v>1399</v>
      </c>
      <c r="B619" s="274" t="s">
        <v>1396</v>
      </c>
      <c r="C619" s="274" t="s">
        <v>1397</v>
      </c>
      <c r="F619" s="274">
        <v>0</v>
      </c>
      <c r="J619" s="274">
        <v>0.16492894302108127</v>
      </c>
      <c r="N619" s="274">
        <v>2040</v>
      </c>
      <c r="O619" s="274">
        <v>40</v>
      </c>
      <c r="P619" s="274">
        <v>1</v>
      </c>
      <c r="Q619" s="274">
        <v>2049</v>
      </c>
      <c r="AM619" s="277" t="s">
        <v>30</v>
      </c>
      <c r="AN619" s="274" t="s">
        <v>30</v>
      </c>
      <c r="AO619" s="274" t="s">
        <v>30</v>
      </c>
      <c r="AP619" s="278"/>
      <c r="AQ619" s="274" t="s">
        <v>30</v>
      </c>
      <c r="AR619" s="274" t="s">
        <v>30</v>
      </c>
      <c r="AS619" s="274" t="s">
        <v>30</v>
      </c>
      <c r="AV619" s="278" t="s">
        <v>30</v>
      </c>
      <c r="AW619" s="278" t="s">
        <v>30</v>
      </c>
      <c r="AY619" s="274" t="s">
        <v>1396</v>
      </c>
      <c r="BA619" s="274">
        <v>1</v>
      </c>
      <c r="BB619" s="274" t="s">
        <v>30</v>
      </c>
      <c r="BC619" s="274" t="s">
        <v>30</v>
      </c>
    </row>
    <row r="620" spans="1:55">
      <c r="A620" s="274" t="s">
        <v>1398</v>
      </c>
      <c r="B620" s="274" t="s">
        <v>1396</v>
      </c>
      <c r="C620" s="274" t="s">
        <v>1397</v>
      </c>
      <c r="F620" s="274">
        <v>0</v>
      </c>
      <c r="J620" s="274">
        <v>0.16492894302108127</v>
      </c>
      <c r="N620" s="274">
        <v>2050</v>
      </c>
      <c r="O620" s="274">
        <v>40</v>
      </c>
      <c r="P620" s="274">
        <v>1</v>
      </c>
      <c r="Q620" s="274">
        <v>2050</v>
      </c>
      <c r="AM620" s="277" t="s">
        <v>30</v>
      </c>
      <c r="AN620" s="274" t="s">
        <v>30</v>
      </c>
      <c r="AO620" s="274" t="s">
        <v>30</v>
      </c>
      <c r="AP620" s="278"/>
      <c r="AQ620" s="274" t="s">
        <v>30</v>
      </c>
      <c r="AR620" s="274" t="s">
        <v>30</v>
      </c>
      <c r="AS620" s="274" t="s">
        <v>30</v>
      </c>
      <c r="AV620" s="278" t="s">
        <v>30</v>
      </c>
      <c r="AW620" s="278" t="s">
        <v>30</v>
      </c>
      <c r="AY620" s="274" t="s">
        <v>1396</v>
      </c>
      <c r="BA620" s="274">
        <v>1</v>
      </c>
      <c r="BB620" s="274" t="s">
        <v>30</v>
      </c>
      <c r="BC620" s="274" t="s">
        <v>30</v>
      </c>
    </row>
    <row r="621" spans="1:55">
      <c r="A621" s="274" t="s">
        <v>1395</v>
      </c>
      <c r="B621" s="274" t="s">
        <v>1374</v>
      </c>
      <c r="C621" s="274" t="s">
        <v>1340</v>
      </c>
      <c r="F621" s="274">
        <v>1</v>
      </c>
      <c r="G621" s="274">
        <v>0</v>
      </c>
      <c r="H621" s="274">
        <v>0</v>
      </c>
      <c r="I621" s="274">
        <v>0</v>
      </c>
      <c r="J621" s="274" t="s">
        <v>30</v>
      </c>
      <c r="K621" s="274">
        <v>9.31</v>
      </c>
      <c r="L621" s="274">
        <v>0</v>
      </c>
      <c r="M621" s="274" t="s">
        <v>30</v>
      </c>
      <c r="P621" s="274">
        <v>0</v>
      </c>
      <c r="Q621" s="274" t="s">
        <v>30</v>
      </c>
      <c r="X621" s="274" t="s">
        <v>30</v>
      </c>
      <c r="AL621" s="274">
        <v>1</v>
      </c>
      <c r="AM621" s="277" t="s">
        <v>30</v>
      </c>
      <c r="AN621" s="274" t="s">
        <v>30</v>
      </c>
      <c r="AO621" s="274" t="s">
        <v>30</v>
      </c>
      <c r="AP621" s="278"/>
      <c r="AQ621" s="274" t="s">
        <v>30</v>
      </c>
      <c r="AR621" s="274" t="s">
        <v>30</v>
      </c>
      <c r="AS621" s="274" t="s">
        <v>30</v>
      </c>
      <c r="AV621" s="278" t="s">
        <v>30</v>
      </c>
      <c r="AW621" s="278" t="s">
        <v>30</v>
      </c>
      <c r="AY621" s="274" t="s">
        <v>1373</v>
      </c>
      <c r="AZ621" s="274" t="s">
        <v>961</v>
      </c>
      <c r="BA621" s="274">
        <v>1</v>
      </c>
      <c r="BB621" s="274" t="s">
        <v>30</v>
      </c>
      <c r="BC621" s="274" t="s">
        <v>30</v>
      </c>
    </row>
    <row r="622" spans="1:55">
      <c r="A622" s="274" t="s">
        <v>1394</v>
      </c>
      <c r="B622" s="274" t="s">
        <v>1374</v>
      </c>
      <c r="C622" s="274" t="s">
        <v>1340</v>
      </c>
      <c r="F622" s="274">
        <v>1</v>
      </c>
      <c r="G622" s="274">
        <v>0</v>
      </c>
      <c r="H622" s="274">
        <v>0</v>
      </c>
      <c r="I622" s="274">
        <v>0</v>
      </c>
      <c r="J622" s="288">
        <v>0.41159999999999997</v>
      </c>
      <c r="K622" s="288">
        <v>6.8599999999999994</v>
      </c>
      <c r="L622" s="274">
        <v>0</v>
      </c>
      <c r="M622" s="274" t="s">
        <v>30</v>
      </c>
      <c r="N622" s="274">
        <v>2020</v>
      </c>
      <c r="O622" s="287">
        <v>35</v>
      </c>
      <c r="P622" s="274">
        <v>1</v>
      </c>
      <c r="Q622" s="274">
        <v>2029</v>
      </c>
      <c r="X622" s="274" t="s">
        <v>30</v>
      </c>
      <c r="AL622" s="274">
        <v>8</v>
      </c>
      <c r="AM622" s="277" t="s">
        <v>30</v>
      </c>
      <c r="AN622" s="274" t="s">
        <v>30</v>
      </c>
      <c r="AO622" s="274" t="s">
        <v>30</v>
      </c>
      <c r="AP622" s="278"/>
      <c r="AQ622" s="274" t="s">
        <v>30</v>
      </c>
      <c r="AR622" s="274" t="s">
        <v>30</v>
      </c>
      <c r="AS622" s="274" t="s">
        <v>30</v>
      </c>
      <c r="AV622" s="278" t="s">
        <v>30</v>
      </c>
      <c r="AW622" s="278" t="s">
        <v>30</v>
      </c>
      <c r="AY622" s="274" t="s">
        <v>1373</v>
      </c>
      <c r="AZ622" s="274" t="s">
        <v>961</v>
      </c>
      <c r="BA622" s="274">
        <v>1</v>
      </c>
      <c r="BB622" s="274" t="s">
        <v>30</v>
      </c>
      <c r="BC622" s="274" t="s">
        <v>30</v>
      </c>
    </row>
    <row r="623" spans="1:55">
      <c r="A623" s="274" t="s">
        <v>1393</v>
      </c>
      <c r="B623" s="274" t="s">
        <v>1374</v>
      </c>
      <c r="C623" s="274" t="s">
        <v>1340</v>
      </c>
      <c r="F623" s="274">
        <v>1</v>
      </c>
      <c r="G623" s="274">
        <v>0</v>
      </c>
      <c r="H623" s="274">
        <v>0</v>
      </c>
      <c r="I623" s="274">
        <v>0</v>
      </c>
      <c r="J623" s="288">
        <v>0.29399999999999998</v>
      </c>
      <c r="K623" s="288">
        <v>5.6840000000000002</v>
      </c>
      <c r="L623" s="274">
        <v>0</v>
      </c>
      <c r="M623" s="274" t="s">
        <v>30</v>
      </c>
      <c r="N623" s="274">
        <v>2030</v>
      </c>
      <c r="O623" s="287">
        <v>40</v>
      </c>
      <c r="P623" s="274">
        <v>1</v>
      </c>
      <c r="Q623" s="274">
        <v>2039</v>
      </c>
      <c r="X623" s="274" t="s">
        <v>30</v>
      </c>
      <c r="AL623" s="274">
        <v>8</v>
      </c>
      <c r="AM623" s="277" t="s">
        <v>30</v>
      </c>
      <c r="AN623" s="274" t="s">
        <v>30</v>
      </c>
      <c r="AO623" s="274" t="s">
        <v>30</v>
      </c>
      <c r="AP623" s="278"/>
      <c r="AQ623" s="274" t="s">
        <v>30</v>
      </c>
      <c r="AR623" s="274" t="s">
        <v>30</v>
      </c>
      <c r="AS623" s="274" t="s">
        <v>30</v>
      </c>
      <c r="AV623" s="278" t="s">
        <v>30</v>
      </c>
      <c r="AW623" s="278" t="s">
        <v>30</v>
      </c>
      <c r="AY623" s="274" t="s">
        <v>1373</v>
      </c>
      <c r="AZ623" s="274" t="s">
        <v>961</v>
      </c>
      <c r="BA623" s="274">
        <v>1</v>
      </c>
      <c r="BB623" s="274" t="s">
        <v>30</v>
      </c>
      <c r="BC623" s="274" t="s">
        <v>30</v>
      </c>
    </row>
    <row r="624" spans="1:55">
      <c r="A624" s="274" t="s">
        <v>1392</v>
      </c>
      <c r="B624" s="274" t="s">
        <v>1374</v>
      </c>
      <c r="C624" s="274" t="s">
        <v>1340</v>
      </c>
      <c r="D624" s="274" t="s">
        <v>30</v>
      </c>
      <c r="E624" s="274" t="s">
        <v>30</v>
      </c>
      <c r="F624" s="274">
        <v>1</v>
      </c>
      <c r="G624" s="274">
        <v>0</v>
      </c>
      <c r="H624" s="274">
        <v>0</v>
      </c>
      <c r="I624" s="274">
        <v>0</v>
      </c>
      <c r="J624" s="274">
        <v>0.25480000000000003</v>
      </c>
      <c r="K624" s="274">
        <v>5.194</v>
      </c>
      <c r="L624" s="274">
        <v>0</v>
      </c>
      <c r="M624" s="274" t="s">
        <v>30</v>
      </c>
      <c r="N624" s="274">
        <v>2040</v>
      </c>
      <c r="O624" s="274">
        <v>40</v>
      </c>
      <c r="P624" s="274">
        <v>1</v>
      </c>
      <c r="Q624" s="274">
        <v>2049</v>
      </c>
      <c r="R624" s="274" t="s">
        <v>30</v>
      </c>
      <c r="S624" s="274" t="s">
        <v>30</v>
      </c>
      <c r="T624" s="274" t="s">
        <v>30</v>
      </c>
      <c r="U624" s="274" t="s">
        <v>30</v>
      </c>
      <c r="V624" s="274" t="s">
        <v>30</v>
      </c>
      <c r="W624" s="274" t="s">
        <v>30</v>
      </c>
      <c r="X624" s="274" t="s">
        <v>30</v>
      </c>
      <c r="Z624" s="274" t="s">
        <v>30</v>
      </c>
      <c r="AA624" s="274" t="s">
        <v>30</v>
      </c>
      <c r="AB624" s="274" t="s">
        <v>30</v>
      </c>
      <c r="AC624" s="274" t="s">
        <v>30</v>
      </c>
      <c r="AD624" s="274" t="s">
        <v>30</v>
      </c>
      <c r="AE624" s="274" t="s">
        <v>30</v>
      </c>
      <c r="AF624" s="274" t="s">
        <v>30</v>
      </c>
      <c r="AG624" s="274" t="s">
        <v>30</v>
      </c>
      <c r="AH624" s="274" t="s">
        <v>30</v>
      </c>
      <c r="AI624" s="274" t="s">
        <v>30</v>
      </c>
      <c r="AJ624" s="274" t="s">
        <v>30</v>
      </c>
      <c r="AL624" s="274">
        <v>8</v>
      </c>
      <c r="AM624" s="277" t="s">
        <v>30</v>
      </c>
      <c r="AN624" s="274" t="s">
        <v>30</v>
      </c>
      <c r="AO624" s="274" t="s">
        <v>30</v>
      </c>
      <c r="AP624" s="278"/>
      <c r="AQ624" s="274" t="s">
        <v>30</v>
      </c>
      <c r="AR624" s="274" t="s">
        <v>30</v>
      </c>
      <c r="AS624" s="274" t="s">
        <v>30</v>
      </c>
      <c r="AV624" s="278" t="s">
        <v>30</v>
      </c>
      <c r="AW624" s="278" t="s">
        <v>30</v>
      </c>
      <c r="AX624" s="274" t="s">
        <v>30</v>
      </c>
      <c r="AY624" s="274" t="s">
        <v>1373</v>
      </c>
      <c r="AZ624" s="274" t="s">
        <v>961</v>
      </c>
      <c r="BA624" s="274">
        <v>1</v>
      </c>
      <c r="BB624" s="274" t="s">
        <v>30</v>
      </c>
      <c r="BC624" s="274" t="s">
        <v>30</v>
      </c>
    </row>
    <row r="625" spans="1:55">
      <c r="A625" s="274" t="s">
        <v>1391</v>
      </c>
      <c r="B625" s="274" t="s">
        <v>1374</v>
      </c>
      <c r="C625" s="274" t="s">
        <v>1340</v>
      </c>
      <c r="F625" s="274">
        <v>1</v>
      </c>
      <c r="G625" s="274">
        <v>0</v>
      </c>
      <c r="H625" s="274">
        <v>0</v>
      </c>
      <c r="I625" s="274">
        <v>0</v>
      </c>
      <c r="J625" s="288">
        <v>0.23519999999999999</v>
      </c>
      <c r="K625" s="288">
        <v>4.9000000000000004</v>
      </c>
      <c r="L625" s="274">
        <v>0</v>
      </c>
      <c r="M625" s="274" t="s">
        <v>30</v>
      </c>
      <c r="N625" s="274">
        <v>2050</v>
      </c>
      <c r="O625" s="287">
        <v>40</v>
      </c>
      <c r="P625" s="274">
        <v>1</v>
      </c>
      <c r="Q625" s="274">
        <v>2050</v>
      </c>
      <c r="X625" s="274" t="s">
        <v>30</v>
      </c>
      <c r="AL625" s="274">
        <v>8</v>
      </c>
      <c r="AM625" s="277" t="s">
        <v>30</v>
      </c>
      <c r="AN625" s="274" t="s">
        <v>30</v>
      </c>
      <c r="AO625" s="274" t="s">
        <v>30</v>
      </c>
      <c r="AP625" s="278"/>
      <c r="AQ625" s="274" t="s">
        <v>30</v>
      </c>
      <c r="AR625" s="274" t="s">
        <v>30</v>
      </c>
      <c r="AS625" s="274" t="s">
        <v>30</v>
      </c>
      <c r="AV625" s="278" t="s">
        <v>30</v>
      </c>
      <c r="AW625" s="278" t="s">
        <v>30</v>
      </c>
      <c r="AY625" s="274" t="s">
        <v>1373</v>
      </c>
      <c r="AZ625" s="274" t="s">
        <v>961</v>
      </c>
      <c r="BA625" s="274">
        <v>1</v>
      </c>
      <c r="BB625" s="274" t="s">
        <v>30</v>
      </c>
      <c r="BC625" s="274" t="s">
        <v>30</v>
      </c>
    </row>
    <row r="626" spans="1:55">
      <c r="A626" s="274" t="s">
        <v>1390</v>
      </c>
      <c r="B626" s="274" t="s">
        <v>1374</v>
      </c>
      <c r="C626" s="274" t="s">
        <v>1340</v>
      </c>
      <c r="F626" s="274">
        <v>1</v>
      </c>
      <c r="G626" s="274">
        <v>0</v>
      </c>
      <c r="H626" s="274">
        <v>0</v>
      </c>
      <c r="I626" s="274">
        <v>0</v>
      </c>
      <c r="J626" s="288">
        <v>0.41159999999999997</v>
      </c>
      <c r="K626" s="288">
        <v>6.8599999999999994</v>
      </c>
      <c r="L626" s="274">
        <v>0</v>
      </c>
      <c r="M626" s="274" t="s">
        <v>30</v>
      </c>
      <c r="N626" s="274">
        <v>2020</v>
      </c>
      <c r="O626" s="287">
        <v>35</v>
      </c>
      <c r="P626" s="274">
        <v>1</v>
      </c>
      <c r="Q626" s="274">
        <v>2029</v>
      </c>
      <c r="X626" s="274" t="s">
        <v>30</v>
      </c>
      <c r="AL626" s="274">
        <v>8</v>
      </c>
      <c r="AM626" s="277" t="s">
        <v>30</v>
      </c>
      <c r="AN626" s="274" t="s">
        <v>30</v>
      </c>
      <c r="AO626" s="274" t="s">
        <v>30</v>
      </c>
      <c r="AP626" s="278"/>
      <c r="AQ626" s="274" t="s">
        <v>30</v>
      </c>
      <c r="AR626" s="274" t="s">
        <v>30</v>
      </c>
      <c r="AS626" s="274" t="s">
        <v>30</v>
      </c>
      <c r="AV626" s="278" t="s">
        <v>30</v>
      </c>
      <c r="AW626" s="278" t="s">
        <v>30</v>
      </c>
      <c r="AY626" s="274" t="s">
        <v>1373</v>
      </c>
      <c r="AZ626" s="274" t="s">
        <v>956</v>
      </c>
      <c r="BA626" s="274">
        <v>1</v>
      </c>
      <c r="BB626" s="274" t="s">
        <v>30</v>
      </c>
      <c r="BC626" s="274" t="s">
        <v>30</v>
      </c>
    </row>
    <row r="627" spans="1:55">
      <c r="A627" s="274" t="s">
        <v>1389</v>
      </c>
      <c r="B627" s="274" t="s">
        <v>1374</v>
      </c>
      <c r="C627" s="274" t="s">
        <v>1340</v>
      </c>
      <c r="F627" s="274">
        <v>1</v>
      </c>
      <c r="G627" s="274">
        <v>0</v>
      </c>
      <c r="H627" s="274">
        <v>0</v>
      </c>
      <c r="I627" s="274">
        <v>0</v>
      </c>
      <c r="J627" s="288">
        <v>0.29399999999999998</v>
      </c>
      <c r="K627" s="288">
        <v>5.6840000000000002</v>
      </c>
      <c r="L627" s="274">
        <v>0</v>
      </c>
      <c r="M627" s="274" t="s">
        <v>30</v>
      </c>
      <c r="N627" s="274">
        <v>2030</v>
      </c>
      <c r="O627" s="287">
        <v>40</v>
      </c>
      <c r="P627" s="274">
        <v>1</v>
      </c>
      <c r="Q627" s="274">
        <v>2039</v>
      </c>
      <c r="X627" s="274" t="s">
        <v>30</v>
      </c>
      <c r="AL627" s="274">
        <v>8</v>
      </c>
      <c r="AM627" s="277" t="s">
        <v>30</v>
      </c>
      <c r="AN627" s="274" t="s">
        <v>30</v>
      </c>
      <c r="AO627" s="274" t="s">
        <v>30</v>
      </c>
      <c r="AP627" s="278"/>
      <c r="AQ627" s="274" t="s">
        <v>30</v>
      </c>
      <c r="AR627" s="274" t="s">
        <v>30</v>
      </c>
      <c r="AS627" s="274" t="s">
        <v>30</v>
      </c>
      <c r="AV627" s="278" t="s">
        <v>30</v>
      </c>
      <c r="AW627" s="278" t="s">
        <v>30</v>
      </c>
      <c r="AY627" s="274" t="s">
        <v>1373</v>
      </c>
      <c r="AZ627" s="274" t="s">
        <v>956</v>
      </c>
      <c r="BA627" s="274">
        <v>1</v>
      </c>
      <c r="BB627" s="274" t="s">
        <v>30</v>
      </c>
      <c r="BC627" s="274" t="s">
        <v>30</v>
      </c>
    </row>
    <row r="628" spans="1:55">
      <c r="A628" s="274" t="s">
        <v>1388</v>
      </c>
      <c r="B628" s="274" t="s">
        <v>1374</v>
      </c>
      <c r="C628" s="274" t="s">
        <v>1340</v>
      </c>
      <c r="D628" s="274" t="s">
        <v>30</v>
      </c>
      <c r="E628" s="274" t="s">
        <v>30</v>
      </c>
      <c r="F628" s="274">
        <v>1</v>
      </c>
      <c r="G628" s="274">
        <v>0</v>
      </c>
      <c r="H628" s="274">
        <v>0</v>
      </c>
      <c r="I628" s="274">
        <v>0</v>
      </c>
      <c r="J628" s="274">
        <v>0.25480000000000003</v>
      </c>
      <c r="K628" s="274">
        <v>5.194</v>
      </c>
      <c r="L628" s="274">
        <v>0</v>
      </c>
      <c r="M628" s="274" t="s">
        <v>30</v>
      </c>
      <c r="N628" s="274">
        <v>2040</v>
      </c>
      <c r="O628" s="274">
        <v>40</v>
      </c>
      <c r="P628" s="274">
        <v>1</v>
      </c>
      <c r="Q628" s="274">
        <v>2049</v>
      </c>
      <c r="R628" s="274" t="s">
        <v>30</v>
      </c>
      <c r="S628" s="274" t="s">
        <v>30</v>
      </c>
      <c r="T628" s="274" t="s">
        <v>30</v>
      </c>
      <c r="U628" s="274" t="s">
        <v>30</v>
      </c>
      <c r="V628" s="274" t="s">
        <v>30</v>
      </c>
      <c r="W628" s="274" t="s">
        <v>30</v>
      </c>
      <c r="X628" s="274" t="s">
        <v>30</v>
      </c>
      <c r="Z628" s="274" t="s">
        <v>30</v>
      </c>
      <c r="AA628" s="274" t="s">
        <v>30</v>
      </c>
      <c r="AB628" s="274" t="s">
        <v>30</v>
      </c>
      <c r="AC628" s="274" t="s">
        <v>30</v>
      </c>
      <c r="AD628" s="274" t="s">
        <v>30</v>
      </c>
      <c r="AE628" s="274" t="s">
        <v>30</v>
      </c>
      <c r="AF628" s="274" t="s">
        <v>30</v>
      </c>
      <c r="AG628" s="274" t="s">
        <v>30</v>
      </c>
      <c r="AH628" s="274" t="s">
        <v>30</v>
      </c>
      <c r="AI628" s="274" t="s">
        <v>30</v>
      </c>
      <c r="AJ628" s="274" t="s">
        <v>30</v>
      </c>
      <c r="AL628" s="274">
        <v>8</v>
      </c>
      <c r="AM628" s="277" t="s">
        <v>30</v>
      </c>
      <c r="AN628" s="274" t="s">
        <v>30</v>
      </c>
      <c r="AO628" s="274" t="s">
        <v>30</v>
      </c>
      <c r="AP628" s="278"/>
      <c r="AQ628" s="274" t="s">
        <v>30</v>
      </c>
      <c r="AR628" s="274" t="s">
        <v>30</v>
      </c>
      <c r="AS628" s="274" t="s">
        <v>30</v>
      </c>
      <c r="AV628" s="278" t="s">
        <v>30</v>
      </c>
      <c r="AW628" s="278" t="s">
        <v>30</v>
      </c>
      <c r="AX628" s="274" t="s">
        <v>30</v>
      </c>
      <c r="AY628" s="274" t="s">
        <v>1373</v>
      </c>
      <c r="AZ628" s="274" t="s">
        <v>956</v>
      </c>
      <c r="BA628" s="274">
        <v>1</v>
      </c>
      <c r="BB628" s="274" t="s">
        <v>30</v>
      </c>
      <c r="BC628" s="274" t="s">
        <v>30</v>
      </c>
    </row>
    <row r="629" spans="1:55">
      <c r="A629" s="274" t="s">
        <v>1387</v>
      </c>
      <c r="B629" s="274" t="s">
        <v>1374</v>
      </c>
      <c r="C629" s="274" t="s">
        <v>1340</v>
      </c>
      <c r="F629" s="274">
        <v>1</v>
      </c>
      <c r="G629" s="274">
        <v>0</v>
      </c>
      <c r="H629" s="274">
        <v>0</v>
      </c>
      <c r="I629" s="274">
        <v>0</v>
      </c>
      <c r="J629" s="288">
        <v>0.23519999999999999</v>
      </c>
      <c r="K629" s="288">
        <v>4.9000000000000004</v>
      </c>
      <c r="L629" s="274">
        <v>0</v>
      </c>
      <c r="M629" s="274" t="s">
        <v>30</v>
      </c>
      <c r="N629" s="274">
        <v>2050</v>
      </c>
      <c r="O629" s="287">
        <v>40</v>
      </c>
      <c r="P629" s="274">
        <v>1</v>
      </c>
      <c r="Q629" s="274">
        <v>2050</v>
      </c>
      <c r="X629" s="274" t="s">
        <v>30</v>
      </c>
      <c r="AL629" s="274">
        <v>8</v>
      </c>
      <c r="AM629" s="277" t="s">
        <v>30</v>
      </c>
      <c r="AN629" s="274" t="s">
        <v>30</v>
      </c>
      <c r="AO629" s="274" t="s">
        <v>30</v>
      </c>
      <c r="AP629" s="278"/>
      <c r="AQ629" s="274" t="s">
        <v>30</v>
      </c>
      <c r="AR629" s="274" t="s">
        <v>30</v>
      </c>
      <c r="AS629" s="274" t="s">
        <v>30</v>
      </c>
      <c r="AV629" s="278" t="s">
        <v>30</v>
      </c>
      <c r="AW629" s="278" t="s">
        <v>30</v>
      </c>
      <c r="AY629" s="274" t="s">
        <v>1373</v>
      </c>
      <c r="AZ629" s="274" t="s">
        <v>956</v>
      </c>
      <c r="BA629" s="274">
        <v>1</v>
      </c>
      <c r="BB629" s="274" t="s">
        <v>30</v>
      </c>
      <c r="BC629" s="274" t="s">
        <v>30</v>
      </c>
    </row>
    <row r="630" spans="1:55">
      <c r="A630" s="274" t="s">
        <v>1386</v>
      </c>
      <c r="B630" s="274" t="s">
        <v>1374</v>
      </c>
      <c r="C630" s="274" t="s">
        <v>1340</v>
      </c>
      <c r="F630" s="274">
        <v>1</v>
      </c>
      <c r="G630" s="274">
        <v>0</v>
      </c>
      <c r="H630" s="274">
        <v>0</v>
      </c>
      <c r="I630" s="274">
        <v>0</v>
      </c>
      <c r="J630" s="288">
        <v>0.41159999999999997</v>
      </c>
      <c r="K630" s="288">
        <v>6.8599999999999994</v>
      </c>
      <c r="L630" s="274">
        <v>0</v>
      </c>
      <c r="M630" s="274" t="s">
        <v>30</v>
      </c>
      <c r="N630" s="274">
        <v>2020</v>
      </c>
      <c r="O630" s="287">
        <v>35</v>
      </c>
      <c r="P630" s="274">
        <v>1</v>
      </c>
      <c r="Q630" s="274">
        <v>2029</v>
      </c>
      <c r="X630" s="274" t="s">
        <v>30</v>
      </c>
      <c r="AL630" s="274">
        <v>8</v>
      </c>
      <c r="AM630" s="277" t="s">
        <v>30</v>
      </c>
      <c r="AN630" s="274" t="s">
        <v>30</v>
      </c>
      <c r="AO630" s="274" t="s">
        <v>30</v>
      </c>
      <c r="AP630" s="278"/>
      <c r="AQ630" s="274" t="s">
        <v>30</v>
      </c>
      <c r="AR630" s="274" t="s">
        <v>30</v>
      </c>
      <c r="AS630" s="274" t="s">
        <v>30</v>
      </c>
      <c r="AV630" s="278" t="s">
        <v>30</v>
      </c>
      <c r="AW630" s="278" t="s">
        <v>30</v>
      </c>
      <c r="AY630" s="274" t="s">
        <v>1373</v>
      </c>
      <c r="AZ630" s="274" t="s">
        <v>950</v>
      </c>
      <c r="BA630" s="274">
        <v>1</v>
      </c>
      <c r="BB630" s="274" t="s">
        <v>30</v>
      </c>
      <c r="BC630" s="274" t="s">
        <v>30</v>
      </c>
    </row>
    <row r="631" spans="1:55">
      <c r="A631" s="274" t="s">
        <v>1385</v>
      </c>
      <c r="B631" s="274" t="s">
        <v>1374</v>
      </c>
      <c r="C631" s="274" t="s">
        <v>1340</v>
      </c>
      <c r="F631" s="274">
        <v>1</v>
      </c>
      <c r="G631" s="274">
        <v>0</v>
      </c>
      <c r="H631" s="274">
        <v>0</v>
      </c>
      <c r="I631" s="274">
        <v>0</v>
      </c>
      <c r="J631" s="288">
        <v>0.29399999999999998</v>
      </c>
      <c r="K631" s="288">
        <v>5.6840000000000002</v>
      </c>
      <c r="L631" s="274">
        <v>0</v>
      </c>
      <c r="M631" s="274" t="s">
        <v>30</v>
      </c>
      <c r="N631" s="274">
        <v>2030</v>
      </c>
      <c r="O631" s="287">
        <v>40</v>
      </c>
      <c r="P631" s="274">
        <v>1</v>
      </c>
      <c r="Q631" s="274">
        <v>2039</v>
      </c>
      <c r="X631" s="274" t="s">
        <v>30</v>
      </c>
      <c r="AL631" s="274">
        <v>8</v>
      </c>
      <c r="AM631" s="277" t="s">
        <v>30</v>
      </c>
      <c r="AN631" s="274" t="s">
        <v>30</v>
      </c>
      <c r="AO631" s="274" t="s">
        <v>30</v>
      </c>
      <c r="AP631" s="278"/>
      <c r="AQ631" s="274" t="s">
        <v>30</v>
      </c>
      <c r="AR631" s="274" t="s">
        <v>30</v>
      </c>
      <c r="AS631" s="274" t="s">
        <v>30</v>
      </c>
      <c r="AV631" s="278" t="s">
        <v>30</v>
      </c>
      <c r="AW631" s="278" t="s">
        <v>30</v>
      </c>
      <c r="AY631" s="274" t="s">
        <v>1373</v>
      </c>
      <c r="AZ631" s="274" t="s">
        <v>950</v>
      </c>
      <c r="BA631" s="274">
        <v>1</v>
      </c>
      <c r="BB631" s="274" t="s">
        <v>30</v>
      </c>
      <c r="BC631" s="274" t="s">
        <v>30</v>
      </c>
    </row>
    <row r="632" spans="1:55">
      <c r="A632" s="274" t="s">
        <v>1384</v>
      </c>
      <c r="B632" s="274" t="s">
        <v>1374</v>
      </c>
      <c r="C632" s="274" t="s">
        <v>1340</v>
      </c>
      <c r="D632" s="274" t="s">
        <v>30</v>
      </c>
      <c r="E632" s="274" t="s">
        <v>30</v>
      </c>
      <c r="F632" s="274">
        <v>1</v>
      </c>
      <c r="G632" s="274">
        <v>0</v>
      </c>
      <c r="H632" s="274">
        <v>0</v>
      </c>
      <c r="I632" s="274">
        <v>0</v>
      </c>
      <c r="J632" s="274">
        <v>0.25480000000000003</v>
      </c>
      <c r="K632" s="274">
        <v>5.194</v>
      </c>
      <c r="L632" s="274">
        <v>0</v>
      </c>
      <c r="M632" s="274" t="s">
        <v>30</v>
      </c>
      <c r="N632" s="274">
        <v>2040</v>
      </c>
      <c r="O632" s="274">
        <v>40</v>
      </c>
      <c r="P632" s="274">
        <v>1</v>
      </c>
      <c r="Q632" s="274">
        <v>2049</v>
      </c>
      <c r="R632" s="274" t="s">
        <v>30</v>
      </c>
      <c r="S632" s="274" t="s">
        <v>30</v>
      </c>
      <c r="T632" s="274" t="s">
        <v>30</v>
      </c>
      <c r="U632" s="274" t="s">
        <v>30</v>
      </c>
      <c r="V632" s="274" t="s">
        <v>30</v>
      </c>
      <c r="W632" s="274" t="s">
        <v>30</v>
      </c>
      <c r="X632" s="274" t="s">
        <v>30</v>
      </c>
      <c r="Z632" s="274" t="s">
        <v>30</v>
      </c>
      <c r="AA632" s="274" t="s">
        <v>30</v>
      </c>
      <c r="AB632" s="274" t="s">
        <v>30</v>
      </c>
      <c r="AC632" s="274" t="s">
        <v>30</v>
      </c>
      <c r="AD632" s="274" t="s">
        <v>30</v>
      </c>
      <c r="AE632" s="274" t="s">
        <v>30</v>
      </c>
      <c r="AF632" s="274" t="s">
        <v>30</v>
      </c>
      <c r="AG632" s="274" t="s">
        <v>30</v>
      </c>
      <c r="AH632" s="274" t="s">
        <v>30</v>
      </c>
      <c r="AI632" s="274" t="s">
        <v>30</v>
      </c>
      <c r="AJ632" s="274" t="s">
        <v>30</v>
      </c>
      <c r="AL632" s="274">
        <v>8</v>
      </c>
      <c r="AM632" s="277" t="s">
        <v>30</v>
      </c>
      <c r="AN632" s="274" t="s">
        <v>30</v>
      </c>
      <c r="AO632" s="274" t="s">
        <v>30</v>
      </c>
      <c r="AP632" s="278"/>
      <c r="AQ632" s="274" t="s">
        <v>30</v>
      </c>
      <c r="AR632" s="274" t="s">
        <v>30</v>
      </c>
      <c r="AS632" s="274" t="s">
        <v>30</v>
      </c>
      <c r="AV632" s="278" t="s">
        <v>30</v>
      </c>
      <c r="AW632" s="278" t="s">
        <v>30</v>
      </c>
      <c r="AX632" s="274" t="s">
        <v>30</v>
      </c>
      <c r="AY632" s="274" t="s">
        <v>1373</v>
      </c>
      <c r="AZ632" s="274" t="s">
        <v>950</v>
      </c>
      <c r="BA632" s="274">
        <v>1</v>
      </c>
      <c r="BB632" s="274" t="s">
        <v>30</v>
      </c>
      <c r="BC632" s="274" t="s">
        <v>30</v>
      </c>
    </row>
    <row r="633" spans="1:55">
      <c r="A633" s="274" t="s">
        <v>1383</v>
      </c>
      <c r="B633" s="274" t="s">
        <v>1374</v>
      </c>
      <c r="C633" s="274" t="s">
        <v>1340</v>
      </c>
      <c r="F633" s="274">
        <v>1</v>
      </c>
      <c r="G633" s="274">
        <v>0</v>
      </c>
      <c r="H633" s="274">
        <v>0</v>
      </c>
      <c r="I633" s="274">
        <v>0</v>
      </c>
      <c r="J633" s="288">
        <v>0.23519999999999999</v>
      </c>
      <c r="K633" s="288">
        <v>4.9000000000000004</v>
      </c>
      <c r="L633" s="274">
        <v>0</v>
      </c>
      <c r="M633" s="274" t="s">
        <v>30</v>
      </c>
      <c r="N633" s="274">
        <v>2050</v>
      </c>
      <c r="O633" s="287">
        <v>40</v>
      </c>
      <c r="P633" s="274">
        <v>1</v>
      </c>
      <c r="Q633" s="274">
        <v>2050</v>
      </c>
      <c r="X633" s="274" t="s">
        <v>30</v>
      </c>
      <c r="AL633" s="274">
        <v>8</v>
      </c>
      <c r="AM633" s="277" t="s">
        <v>30</v>
      </c>
      <c r="AN633" s="274" t="s">
        <v>30</v>
      </c>
      <c r="AO633" s="274" t="s">
        <v>30</v>
      </c>
      <c r="AP633" s="278"/>
      <c r="AQ633" s="274" t="s">
        <v>30</v>
      </c>
      <c r="AR633" s="274" t="s">
        <v>30</v>
      </c>
      <c r="AS633" s="274" t="s">
        <v>30</v>
      </c>
      <c r="AV633" s="278" t="s">
        <v>30</v>
      </c>
      <c r="AW633" s="278" t="s">
        <v>30</v>
      </c>
      <c r="AY633" s="274" t="s">
        <v>1373</v>
      </c>
      <c r="AZ633" s="274" t="s">
        <v>950</v>
      </c>
      <c r="BA633" s="274">
        <v>1</v>
      </c>
      <c r="BB633" s="274" t="s">
        <v>30</v>
      </c>
      <c r="BC633" s="274" t="s">
        <v>30</v>
      </c>
    </row>
    <row r="634" spans="1:55">
      <c r="A634" s="274" t="s">
        <v>1382</v>
      </c>
      <c r="B634" s="274" t="s">
        <v>1374</v>
      </c>
      <c r="C634" s="274" t="s">
        <v>1340</v>
      </c>
      <c r="F634" s="274">
        <v>1</v>
      </c>
      <c r="G634" s="274">
        <v>0</v>
      </c>
      <c r="H634" s="274">
        <v>0</v>
      </c>
      <c r="I634" s="274">
        <v>0</v>
      </c>
      <c r="J634" s="288">
        <v>0.71539999999999992</v>
      </c>
      <c r="K634" s="288">
        <v>10.192</v>
      </c>
      <c r="L634" s="274">
        <v>0</v>
      </c>
      <c r="M634" s="274" t="s">
        <v>30</v>
      </c>
      <c r="N634" s="274">
        <v>2020</v>
      </c>
      <c r="O634" s="287">
        <v>35</v>
      </c>
      <c r="P634" s="274">
        <v>1</v>
      </c>
      <c r="Q634" s="274">
        <v>2029</v>
      </c>
      <c r="X634" s="274" t="s">
        <v>30</v>
      </c>
      <c r="AL634" s="274">
        <v>0.1</v>
      </c>
      <c r="AM634" s="277" t="s">
        <v>30</v>
      </c>
      <c r="AN634" s="274" t="s">
        <v>30</v>
      </c>
      <c r="AO634" s="274" t="s">
        <v>30</v>
      </c>
      <c r="AP634" s="278"/>
      <c r="AQ634" s="274" t="s">
        <v>30</v>
      </c>
      <c r="AR634" s="274" t="s">
        <v>30</v>
      </c>
      <c r="AS634" s="274" t="s">
        <v>30</v>
      </c>
      <c r="AV634" s="278" t="s">
        <v>30</v>
      </c>
      <c r="AW634" s="278" t="s">
        <v>30</v>
      </c>
      <c r="AY634" s="274" t="s">
        <v>1373</v>
      </c>
      <c r="AZ634" s="274" t="s">
        <v>961</v>
      </c>
      <c r="BA634" s="274">
        <v>1</v>
      </c>
      <c r="BB634" s="274" t="s">
        <v>30</v>
      </c>
      <c r="BC634" s="274" t="s">
        <v>30</v>
      </c>
    </row>
    <row r="635" spans="1:55">
      <c r="A635" s="274" t="s">
        <v>1381</v>
      </c>
      <c r="B635" s="274" t="s">
        <v>1374</v>
      </c>
      <c r="C635" s="274" t="s">
        <v>1340</v>
      </c>
      <c r="F635" s="274">
        <v>1</v>
      </c>
      <c r="G635" s="274">
        <v>0</v>
      </c>
      <c r="H635" s="274">
        <v>0</v>
      </c>
      <c r="I635" s="274">
        <v>0</v>
      </c>
      <c r="J635" s="288">
        <v>0.55859999999999999</v>
      </c>
      <c r="K635" s="288">
        <v>8.2319999999999993</v>
      </c>
      <c r="L635" s="274">
        <v>0</v>
      </c>
      <c r="M635" s="274" t="s">
        <v>30</v>
      </c>
      <c r="N635" s="274">
        <v>2030</v>
      </c>
      <c r="O635" s="287">
        <v>40</v>
      </c>
      <c r="P635" s="274">
        <v>1</v>
      </c>
      <c r="Q635" s="274">
        <v>2039</v>
      </c>
      <c r="X635" s="274" t="s">
        <v>30</v>
      </c>
      <c r="AL635" s="274">
        <v>0.1</v>
      </c>
      <c r="AM635" s="277" t="s">
        <v>30</v>
      </c>
      <c r="AN635" s="274" t="s">
        <v>30</v>
      </c>
      <c r="AO635" s="274" t="s">
        <v>30</v>
      </c>
      <c r="AP635" s="278"/>
      <c r="AQ635" s="274" t="s">
        <v>30</v>
      </c>
      <c r="AR635" s="274" t="s">
        <v>30</v>
      </c>
      <c r="AS635" s="274" t="s">
        <v>30</v>
      </c>
      <c r="AV635" s="278" t="s">
        <v>30</v>
      </c>
      <c r="AW635" s="278" t="s">
        <v>30</v>
      </c>
      <c r="AY635" s="274" t="s">
        <v>1373</v>
      </c>
      <c r="AZ635" s="274" t="s">
        <v>961</v>
      </c>
      <c r="BA635" s="274">
        <v>1</v>
      </c>
      <c r="BB635" s="274" t="s">
        <v>30</v>
      </c>
      <c r="BC635" s="274" t="s">
        <v>30</v>
      </c>
    </row>
    <row r="636" spans="1:55">
      <c r="A636" s="274" t="s">
        <v>1380</v>
      </c>
      <c r="B636" s="274" t="s">
        <v>1374</v>
      </c>
      <c r="C636" s="274" t="s">
        <v>1340</v>
      </c>
      <c r="D636" s="274" t="s">
        <v>30</v>
      </c>
      <c r="E636" s="274" t="s">
        <v>30</v>
      </c>
      <c r="F636" s="274">
        <v>1</v>
      </c>
      <c r="G636" s="274">
        <v>0</v>
      </c>
      <c r="H636" s="274">
        <v>0</v>
      </c>
      <c r="I636" s="274">
        <v>0</v>
      </c>
      <c r="J636" s="288">
        <v>0.49980000000000002</v>
      </c>
      <c r="K636" s="288">
        <v>7.5949999999999989</v>
      </c>
      <c r="L636" s="274">
        <v>0</v>
      </c>
      <c r="M636" s="274" t="s">
        <v>30</v>
      </c>
      <c r="N636" s="274">
        <v>2040</v>
      </c>
      <c r="O636" s="274">
        <v>40</v>
      </c>
      <c r="P636" s="274">
        <v>1</v>
      </c>
      <c r="Q636" s="274">
        <v>2049</v>
      </c>
      <c r="R636" s="274" t="s">
        <v>30</v>
      </c>
      <c r="S636" s="274" t="s">
        <v>30</v>
      </c>
      <c r="T636" s="274" t="s">
        <v>30</v>
      </c>
      <c r="U636" s="274" t="s">
        <v>30</v>
      </c>
      <c r="V636" s="274" t="s">
        <v>30</v>
      </c>
      <c r="W636" s="274" t="s">
        <v>30</v>
      </c>
      <c r="X636" s="274" t="s">
        <v>30</v>
      </c>
      <c r="Z636" s="274" t="s">
        <v>30</v>
      </c>
      <c r="AA636" s="274" t="s">
        <v>30</v>
      </c>
      <c r="AB636" s="274" t="s">
        <v>30</v>
      </c>
      <c r="AC636" s="274" t="s">
        <v>30</v>
      </c>
      <c r="AD636" s="274" t="s">
        <v>30</v>
      </c>
      <c r="AE636" s="274" t="s">
        <v>30</v>
      </c>
      <c r="AF636" s="274" t="s">
        <v>30</v>
      </c>
      <c r="AG636" s="274" t="s">
        <v>30</v>
      </c>
      <c r="AH636" s="274" t="s">
        <v>30</v>
      </c>
      <c r="AI636" s="274" t="s">
        <v>30</v>
      </c>
      <c r="AJ636" s="274" t="s">
        <v>30</v>
      </c>
      <c r="AL636" s="274">
        <v>0.1</v>
      </c>
      <c r="AM636" s="277" t="s">
        <v>30</v>
      </c>
      <c r="AN636" s="274" t="s">
        <v>30</v>
      </c>
      <c r="AO636" s="274" t="s">
        <v>30</v>
      </c>
      <c r="AP636" s="278"/>
      <c r="AQ636" s="274" t="s">
        <v>30</v>
      </c>
      <c r="AR636" s="274" t="s">
        <v>30</v>
      </c>
      <c r="AS636" s="274" t="s">
        <v>30</v>
      </c>
      <c r="AV636" s="278" t="s">
        <v>30</v>
      </c>
      <c r="AW636" s="278" t="s">
        <v>30</v>
      </c>
      <c r="AX636" s="274" t="s">
        <v>30</v>
      </c>
      <c r="AY636" s="274" t="s">
        <v>1373</v>
      </c>
      <c r="AZ636" s="274" t="s">
        <v>961</v>
      </c>
      <c r="BA636" s="274">
        <v>1</v>
      </c>
      <c r="BB636" s="274" t="s">
        <v>30</v>
      </c>
      <c r="BC636" s="274" t="s">
        <v>30</v>
      </c>
    </row>
    <row r="637" spans="1:55">
      <c r="A637" s="274" t="s">
        <v>1379</v>
      </c>
      <c r="B637" s="274" t="s">
        <v>1374</v>
      </c>
      <c r="C637" s="274" t="s">
        <v>1340</v>
      </c>
      <c r="F637" s="274">
        <v>1</v>
      </c>
      <c r="G637" s="274">
        <v>0</v>
      </c>
      <c r="H637" s="274">
        <v>0</v>
      </c>
      <c r="I637" s="274">
        <v>0</v>
      </c>
      <c r="J637" s="288">
        <v>0.441</v>
      </c>
      <c r="K637" s="288">
        <v>6.9579999999999993</v>
      </c>
      <c r="L637" s="274">
        <v>0</v>
      </c>
      <c r="M637" s="274" t="s">
        <v>30</v>
      </c>
      <c r="N637" s="274">
        <v>2050</v>
      </c>
      <c r="O637" s="287">
        <v>40</v>
      </c>
      <c r="P637" s="274">
        <v>1</v>
      </c>
      <c r="Q637" s="274">
        <v>2050</v>
      </c>
      <c r="X637" s="274" t="s">
        <v>30</v>
      </c>
      <c r="AL637" s="274">
        <v>0.1</v>
      </c>
      <c r="AM637" s="277" t="s">
        <v>30</v>
      </c>
      <c r="AN637" s="274" t="s">
        <v>30</v>
      </c>
      <c r="AO637" s="274" t="s">
        <v>30</v>
      </c>
      <c r="AP637" s="278"/>
      <c r="AQ637" s="274" t="s">
        <v>30</v>
      </c>
      <c r="AR637" s="274" t="s">
        <v>30</v>
      </c>
      <c r="AS637" s="274" t="s">
        <v>30</v>
      </c>
      <c r="AV637" s="278" t="s">
        <v>30</v>
      </c>
      <c r="AW637" s="278" t="s">
        <v>30</v>
      </c>
      <c r="AY637" s="274" t="s">
        <v>1373</v>
      </c>
      <c r="AZ637" s="274" t="s">
        <v>961</v>
      </c>
      <c r="BA637" s="274">
        <v>1</v>
      </c>
      <c r="BB637" s="274" t="s">
        <v>30</v>
      </c>
      <c r="BC637" s="274" t="s">
        <v>30</v>
      </c>
    </row>
    <row r="638" spans="1:55">
      <c r="A638" s="274" t="s">
        <v>1378</v>
      </c>
      <c r="B638" s="274" t="s">
        <v>1374</v>
      </c>
      <c r="C638" s="274" t="s">
        <v>1340</v>
      </c>
      <c r="F638" s="274">
        <v>1</v>
      </c>
      <c r="G638" s="274">
        <v>0</v>
      </c>
      <c r="H638" s="274">
        <v>0</v>
      </c>
      <c r="I638" s="274">
        <v>0</v>
      </c>
      <c r="J638" s="288">
        <v>1.1073999999999999</v>
      </c>
      <c r="K638" s="288">
        <v>12.544</v>
      </c>
      <c r="L638" s="274">
        <v>0</v>
      </c>
      <c r="M638" s="274" t="s">
        <v>30</v>
      </c>
      <c r="N638" s="274">
        <v>2020</v>
      </c>
      <c r="O638" s="287">
        <v>35</v>
      </c>
      <c r="P638" s="274">
        <v>1</v>
      </c>
      <c r="Q638" s="274">
        <v>2029</v>
      </c>
      <c r="X638" s="274" t="s">
        <v>30</v>
      </c>
      <c r="AL638" s="274">
        <v>6.0000000000000001E-3</v>
      </c>
      <c r="AM638" s="277" t="s">
        <v>30</v>
      </c>
      <c r="AN638" s="274" t="s">
        <v>30</v>
      </c>
      <c r="AO638" s="274" t="s">
        <v>30</v>
      </c>
      <c r="AP638" s="278"/>
      <c r="AQ638" s="274" t="s">
        <v>30</v>
      </c>
      <c r="AR638" s="274" t="s">
        <v>30</v>
      </c>
      <c r="AS638" s="274" t="s">
        <v>30</v>
      </c>
      <c r="AV638" s="278" t="s">
        <v>30</v>
      </c>
      <c r="AW638" s="278" t="s">
        <v>30</v>
      </c>
      <c r="AY638" s="274" t="s">
        <v>1373</v>
      </c>
      <c r="AZ638" s="274" t="s">
        <v>961</v>
      </c>
      <c r="BA638" s="274">
        <v>1</v>
      </c>
      <c r="BB638" s="274" t="s">
        <v>30</v>
      </c>
      <c r="BC638" s="274" t="s">
        <v>30</v>
      </c>
    </row>
    <row r="639" spans="1:55">
      <c r="A639" s="274" t="s">
        <v>1377</v>
      </c>
      <c r="B639" s="274" t="s">
        <v>1374</v>
      </c>
      <c r="C639" s="274" t="s">
        <v>1340</v>
      </c>
      <c r="F639" s="274">
        <v>1</v>
      </c>
      <c r="G639" s="274">
        <v>0</v>
      </c>
      <c r="H639" s="274">
        <v>0</v>
      </c>
      <c r="I639" s="274">
        <v>0</v>
      </c>
      <c r="J639" s="288">
        <v>0.85260000000000002</v>
      </c>
      <c r="K639" s="288">
        <v>10.094000000000001</v>
      </c>
      <c r="L639" s="274">
        <v>0</v>
      </c>
      <c r="M639" s="274" t="s">
        <v>30</v>
      </c>
      <c r="N639" s="274">
        <v>2030</v>
      </c>
      <c r="O639" s="287">
        <v>40</v>
      </c>
      <c r="P639" s="274">
        <v>1</v>
      </c>
      <c r="Q639" s="274">
        <v>2039</v>
      </c>
      <c r="X639" s="274" t="s">
        <v>30</v>
      </c>
      <c r="AL639" s="274">
        <v>6.0000000000000001E-3</v>
      </c>
      <c r="AM639" s="277" t="s">
        <v>30</v>
      </c>
      <c r="AN639" s="274" t="s">
        <v>30</v>
      </c>
      <c r="AO639" s="274" t="s">
        <v>30</v>
      </c>
      <c r="AP639" s="278"/>
      <c r="AQ639" s="274" t="s">
        <v>30</v>
      </c>
      <c r="AR639" s="274" t="s">
        <v>30</v>
      </c>
      <c r="AS639" s="274" t="s">
        <v>30</v>
      </c>
      <c r="AV639" s="278" t="s">
        <v>30</v>
      </c>
      <c r="AW639" s="278" t="s">
        <v>30</v>
      </c>
      <c r="AY639" s="274" t="s">
        <v>1373</v>
      </c>
      <c r="AZ639" s="274" t="s">
        <v>961</v>
      </c>
      <c r="BA639" s="274">
        <v>1</v>
      </c>
      <c r="BB639" s="274" t="s">
        <v>30</v>
      </c>
      <c r="BC639" s="274" t="s">
        <v>30</v>
      </c>
    </row>
    <row r="640" spans="1:55">
      <c r="A640" s="274" t="s">
        <v>1376</v>
      </c>
      <c r="B640" s="274" t="s">
        <v>1374</v>
      </c>
      <c r="C640" s="274" t="s">
        <v>1340</v>
      </c>
      <c r="D640" s="274" t="s">
        <v>30</v>
      </c>
      <c r="E640" s="274" t="s">
        <v>30</v>
      </c>
      <c r="F640" s="274">
        <v>1</v>
      </c>
      <c r="G640" s="274">
        <v>0</v>
      </c>
      <c r="H640" s="274">
        <v>0</v>
      </c>
      <c r="I640" s="274">
        <v>0</v>
      </c>
      <c r="J640" s="288">
        <v>0.71540000000000004</v>
      </c>
      <c r="K640" s="288">
        <v>9.31</v>
      </c>
      <c r="L640" s="274">
        <v>0</v>
      </c>
      <c r="M640" s="274" t="s">
        <v>30</v>
      </c>
      <c r="N640" s="274">
        <v>2040</v>
      </c>
      <c r="O640" s="274">
        <v>40</v>
      </c>
      <c r="P640" s="274">
        <v>1</v>
      </c>
      <c r="Q640" s="274">
        <v>2049</v>
      </c>
      <c r="R640" s="274" t="s">
        <v>30</v>
      </c>
      <c r="S640" s="274" t="s">
        <v>30</v>
      </c>
      <c r="T640" s="274" t="s">
        <v>30</v>
      </c>
      <c r="U640" s="274" t="s">
        <v>30</v>
      </c>
      <c r="V640" s="274" t="s">
        <v>30</v>
      </c>
      <c r="W640" s="274" t="s">
        <v>30</v>
      </c>
      <c r="X640" s="274" t="s">
        <v>30</v>
      </c>
      <c r="Z640" s="274" t="s">
        <v>30</v>
      </c>
      <c r="AA640" s="274" t="s">
        <v>30</v>
      </c>
      <c r="AB640" s="274" t="s">
        <v>30</v>
      </c>
      <c r="AC640" s="274" t="s">
        <v>30</v>
      </c>
      <c r="AD640" s="274" t="s">
        <v>30</v>
      </c>
      <c r="AE640" s="274" t="s">
        <v>30</v>
      </c>
      <c r="AF640" s="274" t="s">
        <v>30</v>
      </c>
      <c r="AG640" s="274" t="s">
        <v>30</v>
      </c>
      <c r="AH640" s="274" t="s">
        <v>30</v>
      </c>
      <c r="AI640" s="274" t="s">
        <v>30</v>
      </c>
      <c r="AJ640" s="274" t="s">
        <v>30</v>
      </c>
      <c r="AL640" s="274">
        <v>6.0000000000000001E-3</v>
      </c>
      <c r="AM640" s="277" t="s">
        <v>30</v>
      </c>
      <c r="AN640" s="274" t="s">
        <v>30</v>
      </c>
      <c r="AO640" s="274" t="s">
        <v>30</v>
      </c>
      <c r="AP640" s="278"/>
      <c r="AQ640" s="274" t="s">
        <v>30</v>
      </c>
      <c r="AR640" s="274" t="s">
        <v>30</v>
      </c>
      <c r="AS640" s="274" t="s">
        <v>30</v>
      </c>
      <c r="AV640" s="278" t="s">
        <v>30</v>
      </c>
      <c r="AW640" s="278" t="s">
        <v>30</v>
      </c>
      <c r="AX640" s="274" t="s">
        <v>30</v>
      </c>
      <c r="AY640" s="274" t="s">
        <v>1373</v>
      </c>
      <c r="AZ640" s="274" t="s">
        <v>961</v>
      </c>
      <c r="BA640" s="274">
        <v>1</v>
      </c>
      <c r="BB640" s="274" t="s">
        <v>30</v>
      </c>
      <c r="BC640" s="274" t="s">
        <v>30</v>
      </c>
    </row>
    <row r="641" spans="1:55">
      <c r="A641" s="274" t="s">
        <v>1375</v>
      </c>
      <c r="B641" s="274" t="s">
        <v>1374</v>
      </c>
      <c r="C641" s="274" t="s">
        <v>1340</v>
      </c>
      <c r="F641" s="274">
        <v>1</v>
      </c>
      <c r="G641" s="274">
        <v>0</v>
      </c>
      <c r="H641" s="274">
        <v>0</v>
      </c>
      <c r="I641" s="274">
        <v>0</v>
      </c>
      <c r="J641" s="288">
        <v>0.57819999999999994</v>
      </c>
      <c r="K641" s="288">
        <v>8.5259999999999998</v>
      </c>
      <c r="L641" s="274">
        <v>0</v>
      </c>
      <c r="M641" s="274" t="s">
        <v>30</v>
      </c>
      <c r="N641" s="274">
        <v>2050</v>
      </c>
      <c r="O641" s="287">
        <v>40</v>
      </c>
      <c r="P641" s="274">
        <v>1</v>
      </c>
      <c r="Q641" s="274">
        <v>2050</v>
      </c>
      <c r="X641" s="274" t="s">
        <v>30</v>
      </c>
      <c r="AL641" s="274">
        <v>6.0000000000000001E-3</v>
      </c>
      <c r="AM641" s="277" t="s">
        <v>30</v>
      </c>
      <c r="AN641" s="274" t="s">
        <v>30</v>
      </c>
      <c r="AO641" s="274" t="s">
        <v>30</v>
      </c>
      <c r="AP641" s="278"/>
      <c r="AQ641" s="274" t="s">
        <v>30</v>
      </c>
      <c r="AR641" s="274" t="s">
        <v>30</v>
      </c>
      <c r="AS641" s="274" t="s">
        <v>30</v>
      </c>
      <c r="AV641" s="278" t="s">
        <v>30</v>
      </c>
      <c r="AW641" s="278" t="s">
        <v>30</v>
      </c>
      <c r="AY641" s="274" t="s">
        <v>1373</v>
      </c>
      <c r="AZ641" s="274" t="s">
        <v>961</v>
      </c>
      <c r="BA641" s="274">
        <v>1</v>
      </c>
      <c r="BB641" s="274" t="s">
        <v>30</v>
      </c>
      <c r="BC641" s="274" t="s">
        <v>30</v>
      </c>
    </row>
    <row r="642" spans="1:55">
      <c r="A642" s="274" t="s">
        <v>1372</v>
      </c>
      <c r="B642" s="274" t="s">
        <v>1356</v>
      </c>
      <c r="C642" s="274" t="s">
        <v>1353</v>
      </c>
      <c r="F642" s="274">
        <v>1</v>
      </c>
      <c r="I642" s="274">
        <v>0</v>
      </c>
      <c r="J642" s="274" t="s">
        <v>30</v>
      </c>
      <c r="K642" s="274">
        <v>22.068965517241381</v>
      </c>
      <c r="L642" s="274">
        <v>0</v>
      </c>
      <c r="M642" s="274" t="s">
        <v>30</v>
      </c>
      <c r="P642" s="274">
        <v>0</v>
      </c>
      <c r="Q642" s="274" t="s">
        <v>30</v>
      </c>
      <c r="X642" s="274" t="s">
        <v>30</v>
      </c>
      <c r="AK642" s="274">
        <v>1</v>
      </c>
      <c r="AL642" s="274">
        <v>50</v>
      </c>
      <c r="AM642" s="277">
        <v>0.4</v>
      </c>
      <c r="AN642" s="274">
        <v>14.600000000000001</v>
      </c>
      <c r="AO642" s="274">
        <v>1</v>
      </c>
      <c r="AP642" s="278"/>
      <c r="AQ642" s="274">
        <v>0.73000000000000009</v>
      </c>
      <c r="AR642" s="274">
        <v>8.3333333333333329E-2</v>
      </c>
      <c r="AS642" s="274">
        <v>8.3333333333333329E-2</v>
      </c>
      <c r="AV642" s="278">
        <v>40</v>
      </c>
      <c r="AW642" s="278">
        <v>40</v>
      </c>
      <c r="AY642" s="274" t="s">
        <v>1352</v>
      </c>
      <c r="BA642" s="274" t="s">
        <v>30</v>
      </c>
      <c r="BB642" s="274">
        <v>0.01</v>
      </c>
      <c r="BC642" s="274">
        <v>72</v>
      </c>
    </row>
    <row r="643" spans="1:55">
      <c r="A643" s="274" t="s">
        <v>1371</v>
      </c>
      <c r="B643" s="274" t="s">
        <v>1356</v>
      </c>
      <c r="C643" s="274" t="s">
        <v>1353</v>
      </c>
      <c r="F643" s="274">
        <v>1</v>
      </c>
      <c r="I643" s="274">
        <v>0</v>
      </c>
      <c r="J643" s="274" t="s">
        <v>30</v>
      </c>
      <c r="K643" s="274">
        <v>22.068965517241381</v>
      </c>
      <c r="L643" s="274">
        <v>1</v>
      </c>
      <c r="M643" s="274" t="s">
        <v>30</v>
      </c>
      <c r="P643" s="274">
        <v>0</v>
      </c>
      <c r="Q643" s="274" t="s">
        <v>30</v>
      </c>
      <c r="X643" s="274" t="s">
        <v>30</v>
      </c>
      <c r="AK643" s="274">
        <v>1</v>
      </c>
      <c r="AL643" s="274">
        <v>50</v>
      </c>
      <c r="AM643" s="277">
        <v>0.4</v>
      </c>
      <c r="AN643" s="274">
        <v>14.600000000000001</v>
      </c>
      <c r="AO643" s="274">
        <v>1</v>
      </c>
      <c r="AP643" s="278"/>
      <c r="AQ643" s="274">
        <v>0.73000000000000009</v>
      </c>
      <c r="AR643" s="274">
        <v>8.3333333333333329E-2</v>
      </c>
      <c r="AS643" s="274">
        <v>8.3333333333333329E-2</v>
      </c>
      <c r="AV643" s="278">
        <v>40</v>
      </c>
      <c r="AW643" s="278">
        <v>40</v>
      </c>
      <c r="AY643" s="274" t="s">
        <v>1352</v>
      </c>
      <c r="BA643" s="274" t="s">
        <v>30</v>
      </c>
      <c r="BB643" s="274">
        <v>0.01</v>
      </c>
      <c r="BC643" s="274">
        <v>72</v>
      </c>
    </row>
    <row r="644" spans="1:55">
      <c r="A644" s="274" t="s">
        <v>1370</v>
      </c>
      <c r="B644" s="274" t="s">
        <v>1356</v>
      </c>
      <c r="C644" s="274" t="s">
        <v>1353</v>
      </c>
      <c r="F644" s="274">
        <v>1</v>
      </c>
      <c r="I644" s="274">
        <v>0</v>
      </c>
      <c r="J644" s="274" t="s">
        <v>30</v>
      </c>
      <c r="K644" s="274">
        <v>22.068965517241381</v>
      </c>
      <c r="L644" s="274">
        <v>2</v>
      </c>
      <c r="M644" s="274" t="s">
        <v>30</v>
      </c>
      <c r="P644" s="274">
        <v>0</v>
      </c>
      <c r="Q644" s="274" t="s">
        <v>30</v>
      </c>
      <c r="X644" s="274" t="s">
        <v>30</v>
      </c>
      <c r="AK644" s="274">
        <v>1</v>
      </c>
      <c r="AL644" s="274">
        <v>50</v>
      </c>
      <c r="AM644" s="277">
        <v>0.4</v>
      </c>
      <c r="AN644" s="274">
        <v>14.600000000000001</v>
      </c>
      <c r="AO644" s="274">
        <v>1</v>
      </c>
      <c r="AP644" s="278"/>
      <c r="AQ644" s="274">
        <v>0.73000000000000009</v>
      </c>
      <c r="AR644" s="274">
        <v>8.3333333333333329E-2</v>
      </c>
      <c r="AS644" s="274">
        <v>8.3333333333333329E-2</v>
      </c>
      <c r="AV644" s="278">
        <v>40</v>
      </c>
      <c r="AW644" s="278">
        <v>40</v>
      </c>
      <c r="AY644" s="274" t="s">
        <v>1352</v>
      </c>
      <c r="BA644" s="274" t="s">
        <v>30</v>
      </c>
      <c r="BB644" s="274">
        <v>0.01</v>
      </c>
      <c r="BC644" s="274">
        <v>72</v>
      </c>
    </row>
    <row r="645" spans="1:55">
      <c r="A645" s="274" t="s">
        <v>1369</v>
      </c>
      <c r="B645" s="274" t="s">
        <v>1356</v>
      </c>
      <c r="C645" s="274" t="s">
        <v>1353</v>
      </c>
      <c r="F645" s="274">
        <v>1</v>
      </c>
      <c r="I645" s="274">
        <v>0</v>
      </c>
      <c r="J645" s="274" t="s">
        <v>30</v>
      </c>
      <c r="K645" s="274">
        <v>22.068965517241381</v>
      </c>
      <c r="L645" s="274">
        <v>3</v>
      </c>
      <c r="M645" s="274" t="s">
        <v>30</v>
      </c>
      <c r="P645" s="274">
        <v>0</v>
      </c>
      <c r="Q645" s="274" t="s">
        <v>30</v>
      </c>
      <c r="X645" s="274" t="s">
        <v>30</v>
      </c>
      <c r="AK645" s="274">
        <v>1</v>
      </c>
      <c r="AL645" s="274">
        <v>50</v>
      </c>
      <c r="AM645" s="277">
        <v>0.4</v>
      </c>
      <c r="AN645" s="274">
        <v>14.600000000000001</v>
      </c>
      <c r="AO645" s="274">
        <v>1</v>
      </c>
      <c r="AP645" s="278"/>
      <c r="AQ645" s="274">
        <v>0.73000000000000009</v>
      </c>
      <c r="AR645" s="274">
        <v>8.3333333333333329E-2</v>
      </c>
      <c r="AS645" s="274">
        <v>8.3333333333333329E-2</v>
      </c>
      <c r="AV645" s="278">
        <v>40</v>
      </c>
      <c r="AW645" s="278">
        <v>40</v>
      </c>
      <c r="AY645" s="274" t="s">
        <v>1352</v>
      </c>
      <c r="BA645" s="274" t="s">
        <v>30</v>
      </c>
      <c r="BB645" s="274">
        <v>0.01</v>
      </c>
      <c r="BC645" s="274">
        <v>72</v>
      </c>
    </row>
    <row r="646" spans="1:55">
      <c r="A646" s="274" t="s">
        <v>1368</v>
      </c>
      <c r="B646" s="274" t="s">
        <v>1356</v>
      </c>
      <c r="C646" s="274" t="s">
        <v>1353</v>
      </c>
      <c r="F646" s="274">
        <v>1</v>
      </c>
      <c r="I646" s="274">
        <v>0</v>
      </c>
      <c r="J646" s="274" t="s">
        <v>30</v>
      </c>
      <c r="K646" s="274">
        <v>22.068965517241381</v>
      </c>
      <c r="L646" s="274">
        <v>4</v>
      </c>
      <c r="M646" s="274" t="s">
        <v>30</v>
      </c>
      <c r="P646" s="274">
        <v>0</v>
      </c>
      <c r="Q646" s="274" t="s">
        <v>30</v>
      </c>
      <c r="X646" s="274" t="s">
        <v>30</v>
      </c>
      <c r="AK646" s="274">
        <v>1</v>
      </c>
      <c r="AL646" s="274">
        <v>50</v>
      </c>
      <c r="AM646" s="277">
        <v>0.4</v>
      </c>
      <c r="AN646" s="274">
        <v>14.600000000000001</v>
      </c>
      <c r="AO646" s="274">
        <v>1</v>
      </c>
      <c r="AP646" s="278"/>
      <c r="AQ646" s="274">
        <v>0.73000000000000009</v>
      </c>
      <c r="AR646" s="274">
        <v>8.3333333333333329E-2</v>
      </c>
      <c r="AS646" s="274">
        <v>8.3333333333333329E-2</v>
      </c>
      <c r="AV646" s="278">
        <v>40</v>
      </c>
      <c r="AW646" s="278">
        <v>40</v>
      </c>
      <c r="AY646" s="274" t="s">
        <v>1352</v>
      </c>
      <c r="BA646" s="274" t="s">
        <v>30</v>
      </c>
      <c r="BB646" s="274">
        <v>0.01</v>
      </c>
      <c r="BC646" s="274">
        <v>72</v>
      </c>
    </row>
    <row r="647" spans="1:55">
      <c r="A647" s="274" t="s">
        <v>1367</v>
      </c>
      <c r="B647" s="274" t="s">
        <v>1356</v>
      </c>
      <c r="C647" s="274" t="s">
        <v>1353</v>
      </c>
      <c r="F647" s="274">
        <v>1</v>
      </c>
      <c r="I647" s="274">
        <v>0</v>
      </c>
      <c r="J647" s="274" t="s">
        <v>30</v>
      </c>
      <c r="K647" s="274">
        <v>22.068965517241381</v>
      </c>
      <c r="L647" s="274">
        <v>5</v>
      </c>
      <c r="M647" s="274" t="s">
        <v>30</v>
      </c>
      <c r="P647" s="274">
        <v>0</v>
      </c>
      <c r="Q647" s="274" t="s">
        <v>30</v>
      </c>
      <c r="X647" s="274" t="s">
        <v>30</v>
      </c>
      <c r="AK647" s="274">
        <v>1</v>
      </c>
      <c r="AL647" s="274">
        <v>50</v>
      </c>
      <c r="AM647" s="277">
        <v>0.4</v>
      </c>
      <c r="AN647" s="274">
        <v>14.600000000000001</v>
      </c>
      <c r="AO647" s="274">
        <v>1</v>
      </c>
      <c r="AP647" s="278"/>
      <c r="AQ647" s="274">
        <v>0.73000000000000009</v>
      </c>
      <c r="AR647" s="274">
        <v>8.3333333333333329E-2</v>
      </c>
      <c r="AS647" s="274">
        <v>8.3333333333333329E-2</v>
      </c>
      <c r="AV647" s="278">
        <v>40</v>
      </c>
      <c r="AW647" s="278">
        <v>40</v>
      </c>
      <c r="AY647" s="274" t="s">
        <v>1352</v>
      </c>
      <c r="BA647" s="274" t="s">
        <v>30</v>
      </c>
      <c r="BB647" s="274">
        <v>0.01</v>
      </c>
      <c r="BC647" s="274">
        <v>72</v>
      </c>
    </row>
    <row r="648" spans="1:55">
      <c r="A648" s="274" t="s">
        <v>1366</v>
      </c>
      <c r="B648" s="274" t="s">
        <v>1356</v>
      </c>
      <c r="C648" s="274" t="s">
        <v>1353</v>
      </c>
      <c r="F648" s="274">
        <v>1</v>
      </c>
      <c r="I648" s="274">
        <v>0</v>
      </c>
      <c r="J648" s="274" t="s">
        <v>30</v>
      </c>
      <c r="K648" s="274">
        <v>22.068965517241381</v>
      </c>
      <c r="L648" s="274">
        <v>6</v>
      </c>
      <c r="M648" s="274" t="s">
        <v>30</v>
      </c>
      <c r="P648" s="274">
        <v>0</v>
      </c>
      <c r="Q648" s="274" t="s">
        <v>30</v>
      </c>
      <c r="X648" s="274" t="s">
        <v>30</v>
      </c>
      <c r="AK648" s="274">
        <v>1</v>
      </c>
      <c r="AL648" s="274">
        <v>50</v>
      </c>
      <c r="AM648" s="277">
        <v>0.4</v>
      </c>
      <c r="AN648" s="274">
        <v>14.600000000000001</v>
      </c>
      <c r="AO648" s="274">
        <v>1</v>
      </c>
      <c r="AP648" s="278"/>
      <c r="AQ648" s="274">
        <v>0.73000000000000009</v>
      </c>
      <c r="AR648" s="274">
        <v>8.3333333333333329E-2</v>
      </c>
      <c r="AS648" s="274">
        <v>8.3333333333333329E-2</v>
      </c>
      <c r="AV648" s="278">
        <v>40</v>
      </c>
      <c r="AW648" s="278">
        <v>40</v>
      </c>
      <c r="AY648" s="274" t="s">
        <v>1352</v>
      </c>
      <c r="BA648" s="274" t="s">
        <v>30</v>
      </c>
      <c r="BB648" s="274">
        <v>0.01</v>
      </c>
      <c r="BC648" s="274">
        <v>72</v>
      </c>
    </row>
    <row r="649" spans="1:55">
      <c r="A649" s="274" t="s">
        <v>1365</v>
      </c>
      <c r="B649" s="274" t="s">
        <v>1356</v>
      </c>
      <c r="C649" s="274" t="s">
        <v>1353</v>
      </c>
      <c r="F649" s="274">
        <v>1</v>
      </c>
      <c r="I649" s="274">
        <v>0</v>
      </c>
      <c r="J649" s="274" t="s">
        <v>30</v>
      </c>
      <c r="K649" s="274">
        <v>22.068965517241381</v>
      </c>
      <c r="L649" s="274">
        <v>7</v>
      </c>
      <c r="M649" s="274" t="s">
        <v>30</v>
      </c>
      <c r="P649" s="274">
        <v>0</v>
      </c>
      <c r="Q649" s="274" t="s">
        <v>30</v>
      </c>
      <c r="X649" s="274" t="s">
        <v>30</v>
      </c>
      <c r="AK649" s="274">
        <v>1</v>
      </c>
      <c r="AL649" s="274">
        <v>50</v>
      </c>
      <c r="AM649" s="277">
        <v>0.4</v>
      </c>
      <c r="AN649" s="274">
        <v>14.600000000000001</v>
      </c>
      <c r="AO649" s="274">
        <v>1</v>
      </c>
      <c r="AP649" s="278"/>
      <c r="AQ649" s="274">
        <v>0.73000000000000009</v>
      </c>
      <c r="AR649" s="274">
        <v>8.3333333333333329E-2</v>
      </c>
      <c r="AS649" s="274">
        <v>8.3333333333333329E-2</v>
      </c>
      <c r="AV649" s="278">
        <v>40</v>
      </c>
      <c r="AW649" s="278">
        <v>40</v>
      </c>
      <c r="AY649" s="274" t="s">
        <v>1352</v>
      </c>
      <c r="BA649" s="274" t="s">
        <v>30</v>
      </c>
      <c r="BB649" s="274">
        <v>0.01</v>
      </c>
      <c r="BC649" s="274">
        <v>72</v>
      </c>
    </row>
    <row r="650" spans="1:55">
      <c r="A650" s="274" t="s">
        <v>1364</v>
      </c>
      <c r="B650" s="274" t="s">
        <v>1356</v>
      </c>
      <c r="C650" s="274" t="s">
        <v>1353</v>
      </c>
      <c r="F650" s="274">
        <v>1</v>
      </c>
      <c r="I650" s="274">
        <v>0</v>
      </c>
      <c r="J650" s="274" t="s">
        <v>30</v>
      </c>
      <c r="K650" s="274">
        <v>22.068965517241381</v>
      </c>
      <c r="L650" s="274">
        <v>8</v>
      </c>
      <c r="M650" s="274" t="s">
        <v>30</v>
      </c>
      <c r="P650" s="274">
        <v>0</v>
      </c>
      <c r="Q650" s="274" t="s">
        <v>30</v>
      </c>
      <c r="X650" s="274" t="s">
        <v>30</v>
      </c>
      <c r="AK650" s="274">
        <v>1</v>
      </c>
      <c r="AL650" s="274">
        <v>50</v>
      </c>
      <c r="AM650" s="277">
        <v>0.4</v>
      </c>
      <c r="AN650" s="274">
        <v>14.600000000000001</v>
      </c>
      <c r="AO650" s="274">
        <v>1</v>
      </c>
      <c r="AP650" s="278"/>
      <c r="AQ650" s="274">
        <v>0.73000000000000009</v>
      </c>
      <c r="AR650" s="274">
        <v>8.3333333333333329E-2</v>
      </c>
      <c r="AS650" s="274">
        <v>8.3333333333333329E-2</v>
      </c>
      <c r="AV650" s="278">
        <v>40</v>
      </c>
      <c r="AW650" s="278">
        <v>40</v>
      </c>
      <c r="AY650" s="274" t="s">
        <v>1352</v>
      </c>
      <c r="BA650" s="274" t="s">
        <v>30</v>
      </c>
      <c r="BB650" s="274">
        <v>0.01</v>
      </c>
      <c r="BC650" s="274">
        <v>72</v>
      </c>
    </row>
    <row r="651" spans="1:55">
      <c r="A651" s="274" t="s">
        <v>1363</v>
      </c>
      <c r="B651" s="274" t="s">
        <v>1356</v>
      </c>
      <c r="C651" s="274" t="s">
        <v>1353</v>
      </c>
      <c r="F651" s="274">
        <v>1</v>
      </c>
      <c r="I651" s="274">
        <v>0</v>
      </c>
      <c r="J651" s="274" t="s">
        <v>30</v>
      </c>
      <c r="K651" s="274">
        <v>22.068965517241381</v>
      </c>
      <c r="L651" s="274">
        <v>9</v>
      </c>
      <c r="M651" s="274" t="s">
        <v>30</v>
      </c>
      <c r="P651" s="274">
        <v>0</v>
      </c>
      <c r="Q651" s="274" t="s">
        <v>30</v>
      </c>
      <c r="X651" s="274" t="s">
        <v>30</v>
      </c>
      <c r="AK651" s="274">
        <v>1</v>
      </c>
      <c r="AL651" s="274">
        <v>50</v>
      </c>
      <c r="AM651" s="277">
        <v>0.4</v>
      </c>
      <c r="AN651" s="274">
        <v>14.600000000000001</v>
      </c>
      <c r="AO651" s="274">
        <v>1</v>
      </c>
      <c r="AP651" s="278"/>
      <c r="AQ651" s="274">
        <v>0.73000000000000009</v>
      </c>
      <c r="AR651" s="274">
        <v>8.3333333333333329E-2</v>
      </c>
      <c r="AS651" s="274">
        <v>8.3333333333333329E-2</v>
      </c>
      <c r="AV651" s="278">
        <v>40</v>
      </c>
      <c r="AW651" s="278">
        <v>40</v>
      </c>
      <c r="AY651" s="274" t="s">
        <v>1352</v>
      </c>
      <c r="BA651" s="274" t="s">
        <v>30</v>
      </c>
      <c r="BB651" s="274">
        <v>0.01</v>
      </c>
      <c r="BC651" s="274">
        <v>72</v>
      </c>
    </row>
    <row r="652" spans="1:55">
      <c r="A652" s="274" t="s">
        <v>1362</v>
      </c>
      <c r="B652" s="274" t="s">
        <v>1356</v>
      </c>
      <c r="C652" s="274" t="s">
        <v>1353</v>
      </c>
      <c r="F652" s="274">
        <v>1</v>
      </c>
      <c r="I652" s="274">
        <v>0</v>
      </c>
      <c r="J652" s="274" t="s">
        <v>30</v>
      </c>
      <c r="K652" s="274">
        <v>22.068965517241381</v>
      </c>
      <c r="L652" s="274">
        <v>10</v>
      </c>
      <c r="M652" s="274" t="s">
        <v>30</v>
      </c>
      <c r="P652" s="274">
        <v>0</v>
      </c>
      <c r="Q652" s="274" t="s">
        <v>30</v>
      </c>
      <c r="X652" s="274" t="s">
        <v>30</v>
      </c>
      <c r="AK652" s="274">
        <v>1</v>
      </c>
      <c r="AL652" s="274">
        <v>50</v>
      </c>
      <c r="AM652" s="277">
        <v>0.4</v>
      </c>
      <c r="AN652" s="274">
        <v>14.600000000000001</v>
      </c>
      <c r="AO652" s="274">
        <v>1</v>
      </c>
      <c r="AP652" s="278"/>
      <c r="AQ652" s="274">
        <v>0.73000000000000009</v>
      </c>
      <c r="AR652" s="274">
        <v>8.3333333333333329E-2</v>
      </c>
      <c r="AS652" s="274">
        <v>8.3333333333333329E-2</v>
      </c>
      <c r="AV652" s="278">
        <v>40</v>
      </c>
      <c r="AW652" s="278">
        <v>40</v>
      </c>
      <c r="AY652" s="274" t="s">
        <v>1352</v>
      </c>
      <c r="BA652" s="274" t="s">
        <v>30</v>
      </c>
      <c r="BB652" s="274">
        <v>0.01</v>
      </c>
      <c r="BC652" s="274">
        <v>72</v>
      </c>
    </row>
    <row r="653" spans="1:55">
      <c r="A653" s="274" t="s">
        <v>1361</v>
      </c>
      <c r="B653" s="274" t="s">
        <v>1360</v>
      </c>
      <c r="C653" s="274" t="s">
        <v>1359</v>
      </c>
      <c r="F653" s="274">
        <v>0.8</v>
      </c>
      <c r="I653" s="274">
        <v>0</v>
      </c>
      <c r="J653" s="274">
        <v>0.28499999999999998</v>
      </c>
      <c r="K653" s="274">
        <v>0.73499999999999999</v>
      </c>
      <c r="L653" s="274">
        <v>0</v>
      </c>
      <c r="M653" s="274" t="s">
        <v>30</v>
      </c>
      <c r="N653" s="274">
        <v>2020</v>
      </c>
      <c r="O653" s="274">
        <v>60</v>
      </c>
      <c r="P653" s="274">
        <v>1</v>
      </c>
      <c r="Q653" s="274">
        <v>2050</v>
      </c>
      <c r="S653" s="274">
        <v>13</v>
      </c>
      <c r="T653" s="274">
        <v>12</v>
      </c>
      <c r="X653" s="274" t="s">
        <v>30</v>
      </c>
      <c r="AJ653" s="274">
        <v>0.01</v>
      </c>
      <c r="AK653" s="274">
        <v>1</v>
      </c>
      <c r="AL653" s="274">
        <v>100</v>
      </c>
      <c r="AM653" s="277">
        <v>0.4</v>
      </c>
      <c r="AN653" s="274">
        <v>14.600000000000001</v>
      </c>
      <c r="AO653" s="274">
        <v>1</v>
      </c>
      <c r="AP653" s="278"/>
      <c r="AQ653" s="274">
        <v>0.73000000000000009</v>
      </c>
      <c r="AR653" s="274">
        <v>8.3333333333333329E-2</v>
      </c>
      <c r="AS653" s="274">
        <v>8.3333333333333329E-2</v>
      </c>
      <c r="AV653" s="278">
        <v>40</v>
      </c>
      <c r="AW653" s="278">
        <v>40</v>
      </c>
      <c r="AY653" s="274" t="s">
        <v>1358</v>
      </c>
      <c r="BB653" s="274">
        <v>0.01</v>
      </c>
      <c r="BC653" s="274">
        <v>72</v>
      </c>
    </row>
    <row r="654" spans="1:55">
      <c r="A654" s="274" t="s">
        <v>1357</v>
      </c>
      <c r="B654" s="274" t="s">
        <v>1356</v>
      </c>
      <c r="C654" s="274" t="s">
        <v>1353</v>
      </c>
      <c r="F654" s="274">
        <v>1</v>
      </c>
      <c r="I654" s="274">
        <v>0</v>
      </c>
      <c r="J654" s="274" t="s">
        <v>30</v>
      </c>
      <c r="K654" s="274">
        <v>22.068965517241381</v>
      </c>
      <c r="L654" s="274">
        <v>1</v>
      </c>
      <c r="M654" s="274" t="s">
        <v>30</v>
      </c>
      <c r="P654" s="274">
        <v>0</v>
      </c>
      <c r="Q654" s="274" t="s">
        <v>30</v>
      </c>
      <c r="X654" s="274" t="s">
        <v>30</v>
      </c>
      <c r="AK654" s="274">
        <v>1</v>
      </c>
      <c r="AL654" s="274">
        <v>50</v>
      </c>
      <c r="AM654" s="277">
        <v>0.4</v>
      </c>
      <c r="AN654" s="274">
        <v>14.600000000000001</v>
      </c>
      <c r="AO654" s="274">
        <v>1</v>
      </c>
      <c r="AP654" s="278"/>
      <c r="AQ654" s="274">
        <v>0.73000000000000009</v>
      </c>
      <c r="AR654" s="274">
        <v>8.3333333333333329E-2</v>
      </c>
      <c r="AS654" s="274">
        <v>8.3333333333333329E-2</v>
      </c>
      <c r="AV654" s="278">
        <v>40</v>
      </c>
      <c r="AW654" s="278">
        <v>40</v>
      </c>
      <c r="AY654" s="274" t="s">
        <v>1352</v>
      </c>
      <c r="BA654" s="274" t="s">
        <v>30</v>
      </c>
      <c r="BB654" s="274">
        <v>0.01</v>
      </c>
      <c r="BC654" s="274">
        <v>72</v>
      </c>
    </row>
    <row r="655" spans="1:55">
      <c r="A655" s="274" t="s">
        <v>1355</v>
      </c>
      <c r="B655" s="274" t="s">
        <v>1354</v>
      </c>
      <c r="C655" s="274" t="s">
        <v>1353</v>
      </c>
      <c r="F655" s="274">
        <v>1</v>
      </c>
      <c r="I655" s="274">
        <v>0</v>
      </c>
      <c r="J655" s="274" t="s">
        <v>30</v>
      </c>
      <c r="K655" s="274">
        <v>22.068965517241381</v>
      </c>
      <c r="L655" s="274">
        <v>0</v>
      </c>
      <c r="M655" s="274" t="s">
        <v>30</v>
      </c>
      <c r="P655" s="274">
        <v>0</v>
      </c>
      <c r="Q655" s="274" t="s">
        <v>30</v>
      </c>
      <c r="X655" s="274" t="s">
        <v>30</v>
      </c>
      <c r="AL655" s="274">
        <v>1.4999999999999999E-2</v>
      </c>
      <c r="AM655" s="277">
        <v>0.4</v>
      </c>
      <c r="AN655" s="274">
        <v>14.600000000000001</v>
      </c>
      <c r="AO655" s="274">
        <v>1</v>
      </c>
      <c r="AP655" s="278"/>
      <c r="AQ655" s="274">
        <v>0.73000000000000009</v>
      </c>
      <c r="AR655" s="274">
        <v>8.3333333333333329E-2</v>
      </c>
      <c r="AS655" s="274">
        <v>8.3333333333333329E-2</v>
      </c>
      <c r="AV655" s="278">
        <v>40</v>
      </c>
      <c r="AW655" s="278">
        <v>40</v>
      </c>
      <c r="AY655" s="274" t="s">
        <v>1352</v>
      </c>
      <c r="BA655" s="274" t="s">
        <v>30</v>
      </c>
      <c r="BB655" s="274">
        <v>0.01</v>
      </c>
      <c r="BC655" s="274">
        <v>72</v>
      </c>
    </row>
    <row r="656" spans="1:55">
      <c r="A656" s="274" t="s">
        <v>1351</v>
      </c>
      <c r="B656" s="274" t="s">
        <v>1341</v>
      </c>
      <c r="C656" s="274" t="s">
        <v>1340</v>
      </c>
      <c r="F656" s="274">
        <v>1</v>
      </c>
      <c r="I656" s="274">
        <v>0</v>
      </c>
      <c r="J656" s="274" t="s">
        <v>30</v>
      </c>
      <c r="K656" s="274">
        <v>0.1</v>
      </c>
      <c r="L656" s="274">
        <v>0.55859999999999999</v>
      </c>
      <c r="M656" s="274" t="s">
        <v>30</v>
      </c>
      <c r="P656" s="274">
        <v>0</v>
      </c>
      <c r="Q656" s="274" t="s">
        <v>30</v>
      </c>
      <c r="X656" s="274" t="s">
        <v>30</v>
      </c>
      <c r="AL656" s="274">
        <v>2.78</v>
      </c>
      <c r="AM656" s="277" t="s">
        <v>30</v>
      </c>
      <c r="AN656" s="274" t="s">
        <v>30</v>
      </c>
      <c r="AO656" s="274" t="s">
        <v>30</v>
      </c>
      <c r="AP656" s="278"/>
      <c r="AQ656" s="274" t="s">
        <v>30</v>
      </c>
      <c r="AR656" s="274" t="s">
        <v>30</v>
      </c>
      <c r="AS656" s="274" t="s">
        <v>30</v>
      </c>
      <c r="AV656" s="278" t="s">
        <v>30</v>
      </c>
      <c r="AW656" s="278" t="s">
        <v>30</v>
      </c>
      <c r="AY656" s="274" t="s">
        <v>1339</v>
      </c>
      <c r="BA656" s="274">
        <v>1</v>
      </c>
      <c r="BB656" s="274" t="s">
        <v>30</v>
      </c>
      <c r="BC656" s="274" t="s">
        <v>30</v>
      </c>
    </row>
    <row r="657" spans="1:55">
      <c r="A657" s="274" t="s">
        <v>1350</v>
      </c>
      <c r="B657" s="274" t="s">
        <v>1341</v>
      </c>
      <c r="C657" s="274" t="s">
        <v>1340</v>
      </c>
      <c r="F657" s="274">
        <v>1</v>
      </c>
      <c r="G657" s="274">
        <v>0</v>
      </c>
      <c r="H657" s="274">
        <v>0</v>
      </c>
      <c r="I657" s="274">
        <v>0</v>
      </c>
      <c r="J657" s="274">
        <v>0.26942159999999998</v>
      </c>
      <c r="K657" s="274">
        <v>6.1387199999999989E-2</v>
      </c>
      <c r="L657" s="274">
        <v>0.20579999999999998</v>
      </c>
      <c r="M657" s="274" t="s">
        <v>30</v>
      </c>
      <c r="N657" s="274">
        <v>2020</v>
      </c>
      <c r="O657" s="274">
        <v>30</v>
      </c>
      <c r="P657" s="274">
        <v>1</v>
      </c>
      <c r="Q657" s="274">
        <v>2029</v>
      </c>
      <c r="X657" s="274" t="s">
        <v>30</v>
      </c>
      <c r="AL657" s="274">
        <v>8</v>
      </c>
      <c r="AM657" s="277" t="s">
        <v>30</v>
      </c>
      <c r="AN657" s="274" t="s">
        <v>30</v>
      </c>
      <c r="AO657" s="274" t="s">
        <v>30</v>
      </c>
      <c r="AP657" s="278"/>
      <c r="AQ657" s="274" t="s">
        <v>30</v>
      </c>
      <c r="AR657" s="274" t="s">
        <v>30</v>
      </c>
      <c r="AS657" s="274" t="s">
        <v>30</v>
      </c>
      <c r="AV657" s="278" t="s">
        <v>30</v>
      </c>
      <c r="AW657" s="278" t="s">
        <v>30</v>
      </c>
      <c r="AY657" s="274" t="s">
        <v>1339</v>
      </c>
      <c r="BA657" s="274">
        <v>1</v>
      </c>
      <c r="BB657" s="274" t="s">
        <v>30</v>
      </c>
      <c r="BC657" s="274" t="s">
        <v>30</v>
      </c>
    </row>
    <row r="658" spans="1:55">
      <c r="A658" s="274" t="s">
        <v>1349</v>
      </c>
      <c r="B658" s="274" t="s">
        <v>1341</v>
      </c>
      <c r="C658" s="274" t="s">
        <v>1340</v>
      </c>
      <c r="F658" s="274">
        <v>1</v>
      </c>
      <c r="G658" s="274">
        <v>0</v>
      </c>
      <c r="H658" s="274">
        <v>0</v>
      </c>
      <c r="I658" s="274">
        <v>0</v>
      </c>
      <c r="J658" s="274">
        <v>0.24691296000000001</v>
      </c>
      <c r="K658" s="274">
        <v>5.4566400000000001E-2</v>
      </c>
      <c r="L658" s="274">
        <v>0.29399999999999998</v>
      </c>
      <c r="M658" s="274" t="s">
        <v>30</v>
      </c>
      <c r="N658" s="274">
        <v>2030</v>
      </c>
      <c r="O658" s="274">
        <v>30</v>
      </c>
      <c r="P658" s="274">
        <v>1</v>
      </c>
      <c r="Q658" s="274">
        <v>2039</v>
      </c>
      <c r="X658" s="274" t="s">
        <v>30</v>
      </c>
      <c r="AL658" s="274">
        <v>8</v>
      </c>
      <c r="AM658" s="277" t="s">
        <v>30</v>
      </c>
      <c r="AN658" s="274" t="s">
        <v>30</v>
      </c>
      <c r="AO658" s="274" t="s">
        <v>30</v>
      </c>
      <c r="AP658" s="278"/>
      <c r="AQ658" s="274" t="s">
        <v>30</v>
      </c>
      <c r="AR658" s="274" t="s">
        <v>30</v>
      </c>
      <c r="AS658" s="274" t="s">
        <v>30</v>
      </c>
      <c r="AV658" s="278" t="s">
        <v>30</v>
      </c>
      <c r="AW658" s="278" t="s">
        <v>30</v>
      </c>
      <c r="AY658" s="274" t="s">
        <v>1339</v>
      </c>
      <c r="BA658" s="274">
        <v>1</v>
      </c>
      <c r="BB658" s="274" t="s">
        <v>30</v>
      </c>
      <c r="BC658" s="274" t="s">
        <v>30</v>
      </c>
    </row>
    <row r="659" spans="1:55">
      <c r="A659" s="274" t="s">
        <v>1348</v>
      </c>
      <c r="B659" s="274" t="s">
        <v>1341</v>
      </c>
      <c r="C659" s="274" t="s">
        <v>1340</v>
      </c>
      <c r="F659" s="274">
        <v>1</v>
      </c>
      <c r="G659" s="274">
        <v>0</v>
      </c>
      <c r="H659" s="274">
        <v>0</v>
      </c>
      <c r="I659" s="274">
        <v>0</v>
      </c>
      <c r="J659" s="274">
        <v>0.23429448</v>
      </c>
      <c r="K659" s="274">
        <v>5.4566400000000001E-2</v>
      </c>
      <c r="L659" s="274">
        <v>0.31849999999999995</v>
      </c>
      <c r="M659" s="274" t="s">
        <v>30</v>
      </c>
      <c r="N659" s="274">
        <v>2040</v>
      </c>
      <c r="O659" s="274">
        <v>30</v>
      </c>
      <c r="P659" s="274">
        <v>1</v>
      </c>
      <c r="Q659" s="274">
        <v>2049</v>
      </c>
      <c r="X659" s="274" t="s">
        <v>30</v>
      </c>
      <c r="AL659" s="274">
        <v>8</v>
      </c>
      <c r="AM659" s="277" t="s">
        <v>30</v>
      </c>
      <c r="AN659" s="274" t="s">
        <v>30</v>
      </c>
      <c r="AO659" s="274" t="s">
        <v>30</v>
      </c>
      <c r="AP659" s="278"/>
      <c r="AQ659" s="274" t="s">
        <v>30</v>
      </c>
      <c r="AR659" s="274" t="s">
        <v>30</v>
      </c>
      <c r="AS659" s="274" t="s">
        <v>30</v>
      </c>
      <c r="AV659" s="278" t="s">
        <v>30</v>
      </c>
      <c r="AW659" s="278" t="s">
        <v>30</v>
      </c>
      <c r="AY659" s="274" t="s">
        <v>1339</v>
      </c>
      <c r="BA659" s="274">
        <v>1</v>
      </c>
      <c r="BB659" s="274" t="s">
        <v>30</v>
      </c>
      <c r="BC659" s="274" t="s">
        <v>30</v>
      </c>
    </row>
    <row r="660" spans="1:55">
      <c r="A660" s="274" t="s">
        <v>1347</v>
      </c>
      <c r="B660" s="274" t="s">
        <v>1341</v>
      </c>
      <c r="C660" s="274" t="s">
        <v>1340</v>
      </c>
      <c r="F660" s="274">
        <v>1</v>
      </c>
      <c r="G660" s="274">
        <v>0</v>
      </c>
      <c r="H660" s="274">
        <v>0</v>
      </c>
      <c r="I660" s="274">
        <v>0</v>
      </c>
      <c r="J660" s="274">
        <v>0.22167600000000001</v>
      </c>
      <c r="K660" s="274">
        <v>5.4566400000000008E-2</v>
      </c>
      <c r="L660" s="274">
        <v>0.34299999999999997</v>
      </c>
      <c r="M660" s="274" t="s">
        <v>30</v>
      </c>
      <c r="N660" s="274">
        <v>2050</v>
      </c>
      <c r="O660" s="274">
        <v>30</v>
      </c>
      <c r="P660" s="274">
        <v>1</v>
      </c>
      <c r="Q660" s="274">
        <v>2050</v>
      </c>
      <c r="X660" s="274" t="s">
        <v>30</v>
      </c>
      <c r="AL660" s="274">
        <v>8</v>
      </c>
      <c r="AM660" s="277" t="s">
        <v>30</v>
      </c>
      <c r="AN660" s="274" t="s">
        <v>30</v>
      </c>
      <c r="AO660" s="274" t="s">
        <v>30</v>
      </c>
      <c r="AP660" s="278"/>
      <c r="AQ660" s="274" t="s">
        <v>30</v>
      </c>
      <c r="AR660" s="274" t="s">
        <v>30</v>
      </c>
      <c r="AS660" s="274" t="s">
        <v>30</v>
      </c>
      <c r="AV660" s="278" t="s">
        <v>30</v>
      </c>
      <c r="AW660" s="278" t="s">
        <v>30</v>
      </c>
      <c r="AY660" s="274" t="s">
        <v>1339</v>
      </c>
      <c r="BA660" s="274">
        <v>1</v>
      </c>
      <c r="BB660" s="274" t="s">
        <v>30</v>
      </c>
      <c r="BC660" s="274" t="s">
        <v>30</v>
      </c>
    </row>
    <row r="661" spans="1:55">
      <c r="A661" s="274" t="s">
        <v>1346</v>
      </c>
      <c r="B661" s="274" t="s">
        <v>1341</v>
      </c>
      <c r="C661" s="274" t="s">
        <v>1340</v>
      </c>
      <c r="F661" s="274">
        <v>1</v>
      </c>
      <c r="J661" s="274" t="s">
        <v>30</v>
      </c>
      <c r="K661" s="274">
        <v>1.61E-2</v>
      </c>
      <c r="L661" s="274">
        <v>0</v>
      </c>
      <c r="M661" s="274" t="s">
        <v>30</v>
      </c>
      <c r="P661" s="274">
        <v>0</v>
      </c>
      <c r="X661" s="274" t="s">
        <v>30</v>
      </c>
      <c r="AL661" s="274">
        <v>4.1999999999999997E-3</v>
      </c>
      <c r="AM661" s="277" t="s">
        <v>30</v>
      </c>
      <c r="AN661" s="274" t="s">
        <v>30</v>
      </c>
      <c r="AO661" s="274" t="s">
        <v>30</v>
      </c>
      <c r="AP661" s="278"/>
      <c r="AQ661" s="274" t="s">
        <v>30</v>
      </c>
      <c r="AR661" s="274" t="s">
        <v>30</v>
      </c>
      <c r="AS661" s="274" t="s">
        <v>30</v>
      </c>
      <c r="AV661" s="278" t="s">
        <v>30</v>
      </c>
      <c r="AW661" s="278" t="s">
        <v>30</v>
      </c>
      <c r="AY661" s="274" t="s">
        <v>1339</v>
      </c>
      <c r="BA661" s="274">
        <v>1</v>
      </c>
      <c r="BB661" s="274" t="s">
        <v>30</v>
      </c>
      <c r="BC661" s="274" t="s">
        <v>30</v>
      </c>
    </row>
    <row r="662" spans="1:55">
      <c r="A662" s="274" t="s">
        <v>1345</v>
      </c>
      <c r="B662" s="274" t="s">
        <v>1341</v>
      </c>
      <c r="C662" s="274" t="s">
        <v>1340</v>
      </c>
      <c r="F662" s="274">
        <v>1</v>
      </c>
      <c r="J662" s="274">
        <v>0.55999999999999994</v>
      </c>
      <c r="K662" s="274">
        <v>1.5866666666666664E-2</v>
      </c>
      <c r="L662" s="274">
        <v>0</v>
      </c>
      <c r="M662" s="274" t="s">
        <v>30</v>
      </c>
      <c r="N662" s="274">
        <v>2020</v>
      </c>
      <c r="O662" s="274">
        <v>25</v>
      </c>
      <c r="P662" s="274">
        <v>1</v>
      </c>
      <c r="Q662" s="274">
        <v>2029</v>
      </c>
      <c r="X662" s="274" t="s">
        <v>30</v>
      </c>
      <c r="AL662" s="274">
        <v>4.1999999999999997E-3</v>
      </c>
      <c r="AM662" s="277" t="s">
        <v>30</v>
      </c>
      <c r="AN662" s="274" t="s">
        <v>30</v>
      </c>
      <c r="AO662" s="274" t="s">
        <v>30</v>
      </c>
      <c r="AP662" s="278"/>
      <c r="AQ662" s="274" t="s">
        <v>30</v>
      </c>
      <c r="AR662" s="274" t="s">
        <v>30</v>
      </c>
      <c r="AS662" s="274" t="s">
        <v>30</v>
      </c>
      <c r="AV662" s="278" t="s">
        <v>30</v>
      </c>
      <c r="AW662" s="278" t="s">
        <v>30</v>
      </c>
      <c r="AY662" s="274" t="s">
        <v>1339</v>
      </c>
      <c r="BA662" s="274">
        <v>1</v>
      </c>
      <c r="BB662" s="274" t="s">
        <v>30</v>
      </c>
      <c r="BC662" s="274" t="s">
        <v>30</v>
      </c>
    </row>
    <row r="663" spans="1:55">
      <c r="A663" s="274" t="s">
        <v>1344</v>
      </c>
      <c r="B663" s="274" t="s">
        <v>1341</v>
      </c>
      <c r="C663" s="274" t="s">
        <v>1340</v>
      </c>
      <c r="F663" s="274">
        <v>1</v>
      </c>
      <c r="J663" s="274">
        <v>0.49</v>
      </c>
      <c r="K663" s="274">
        <v>1.61E-2</v>
      </c>
      <c r="L663" s="274">
        <v>0</v>
      </c>
      <c r="M663" s="274" t="s">
        <v>30</v>
      </c>
      <c r="N663" s="274">
        <v>2030</v>
      </c>
      <c r="O663" s="274">
        <v>30</v>
      </c>
      <c r="P663" s="274">
        <v>1</v>
      </c>
      <c r="Q663" s="274">
        <v>2039</v>
      </c>
      <c r="X663" s="274" t="s">
        <v>30</v>
      </c>
      <c r="AL663" s="274">
        <v>4.1999999999999997E-3</v>
      </c>
      <c r="AM663" s="277" t="s">
        <v>30</v>
      </c>
      <c r="AN663" s="274" t="s">
        <v>30</v>
      </c>
      <c r="AO663" s="274" t="s">
        <v>30</v>
      </c>
      <c r="AP663" s="278"/>
      <c r="AQ663" s="274" t="s">
        <v>30</v>
      </c>
      <c r="AR663" s="274" t="s">
        <v>30</v>
      </c>
      <c r="AS663" s="274" t="s">
        <v>30</v>
      </c>
      <c r="AV663" s="278" t="s">
        <v>30</v>
      </c>
      <c r="AW663" s="278" t="s">
        <v>30</v>
      </c>
      <c r="AY663" s="274" t="s">
        <v>1339</v>
      </c>
      <c r="BA663" s="274">
        <v>1</v>
      </c>
      <c r="BB663" s="274" t="s">
        <v>30</v>
      </c>
      <c r="BC663" s="274" t="s">
        <v>30</v>
      </c>
    </row>
    <row r="664" spans="1:55">
      <c r="A664" s="274" t="s">
        <v>1343</v>
      </c>
      <c r="B664" s="274" t="s">
        <v>1341</v>
      </c>
      <c r="C664" s="274" t="s">
        <v>1340</v>
      </c>
      <c r="D664" s="274" t="s">
        <v>30</v>
      </c>
      <c r="E664" s="274" t="s">
        <v>30</v>
      </c>
      <c r="F664" s="274">
        <v>1</v>
      </c>
      <c r="J664" s="274">
        <v>0.46666666666666662</v>
      </c>
      <c r="K664" s="274">
        <v>1.5399999999999997E-2</v>
      </c>
      <c r="L664" s="274">
        <v>0</v>
      </c>
      <c r="M664" s="274" t="s">
        <v>30</v>
      </c>
      <c r="N664" s="274">
        <v>2040</v>
      </c>
      <c r="O664" s="274">
        <v>30</v>
      </c>
      <c r="P664" s="274">
        <v>1</v>
      </c>
      <c r="Q664" s="274">
        <v>2049</v>
      </c>
      <c r="R664" s="274" t="s">
        <v>30</v>
      </c>
      <c r="S664" s="274" t="s">
        <v>30</v>
      </c>
      <c r="T664" s="274" t="s">
        <v>30</v>
      </c>
      <c r="U664" s="274" t="s">
        <v>30</v>
      </c>
      <c r="V664" s="274" t="s">
        <v>30</v>
      </c>
      <c r="W664" s="274" t="s">
        <v>30</v>
      </c>
      <c r="X664" s="274" t="s">
        <v>30</v>
      </c>
      <c r="Z664" s="274" t="s">
        <v>30</v>
      </c>
      <c r="AA664" s="274" t="s">
        <v>30</v>
      </c>
      <c r="AB664" s="274" t="s">
        <v>30</v>
      </c>
      <c r="AC664" s="274" t="s">
        <v>30</v>
      </c>
      <c r="AD664" s="274" t="s">
        <v>30</v>
      </c>
      <c r="AE664" s="274" t="s">
        <v>30</v>
      </c>
      <c r="AF664" s="274" t="s">
        <v>30</v>
      </c>
      <c r="AG664" s="274" t="s">
        <v>30</v>
      </c>
      <c r="AH664" s="274" t="s">
        <v>30</v>
      </c>
      <c r="AI664" s="274" t="s">
        <v>30</v>
      </c>
      <c r="AJ664" s="274" t="s">
        <v>30</v>
      </c>
      <c r="AL664" s="274">
        <v>4.1999999999999997E-3</v>
      </c>
      <c r="AM664" s="277" t="s">
        <v>30</v>
      </c>
      <c r="AN664" s="274" t="s">
        <v>30</v>
      </c>
      <c r="AO664" s="274" t="s">
        <v>30</v>
      </c>
      <c r="AP664" s="278"/>
      <c r="AQ664" s="274" t="s">
        <v>30</v>
      </c>
      <c r="AR664" s="274" t="s">
        <v>30</v>
      </c>
      <c r="AS664" s="274" t="s">
        <v>30</v>
      </c>
      <c r="AV664" s="278" t="s">
        <v>30</v>
      </c>
      <c r="AW664" s="278" t="s">
        <v>30</v>
      </c>
      <c r="AX664" s="274" t="s">
        <v>30</v>
      </c>
      <c r="AY664" s="274" t="s">
        <v>1339</v>
      </c>
      <c r="BA664" s="274">
        <v>1</v>
      </c>
      <c r="BB664" s="274" t="s">
        <v>30</v>
      </c>
      <c r="BC664" s="274" t="s">
        <v>30</v>
      </c>
    </row>
    <row r="665" spans="1:55">
      <c r="A665" s="274" t="s">
        <v>1342</v>
      </c>
      <c r="B665" s="274" t="s">
        <v>1341</v>
      </c>
      <c r="C665" s="274" t="s">
        <v>1340</v>
      </c>
      <c r="F665" s="274">
        <v>1</v>
      </c>
      <c r="J665" s="274">
        <v>0.44333333333333325</v>
      </c>
      <c r="K665" s="274">
        <v>1.47E-2</v>
      </c>
      <c r="L665" s="274">
        <v>0</v>
      </c>
      <c r="M665" s="274" t="s">
        <v>30</v>
      </c>
      <c r="N665" s="274">
        <v>2050</v>
      </c>
      <c r="O665" s="274">
        <v>30</v>
      </c>
      <c r="P665" s="274">
        <v>1</v>
      </c>
      <c r="Q665" s="274">
        <v>2050</v>
      </c>
      <c r="X665" s="274" t="s">
        <v>30</v>
      </c>
      <c r="AL665" s="274">
        <v>4.1999999999999997E-3</v>
      </c>
      <c r="AM665" s="277" t="s">
        <v>30</v>
      </c>
      <c r="AN665" s="274" t="s">
        <v>30</v>
      </c>
      <c r="AO665" s="274" t="s">
        <v>30</v>
      </c>
      <c r="AP665" s="278"/>
      <c r="AQ665" s="274" t="s">
        <v>30</v>
      </c>
      <c r="AR665" s="274" t="s">
        <v>30</v>
      </c>
      <c r="AS665" s="274" t="s">
        <v>30</v>
      </c>
      <c r="AV665" s="278" t="s">
        <v>30</v>
      </c>
      <c r="AW665" s="278" t="s">
        <v>30</v>
      </c>
      <c r="AY665" s="274" t="s">
        <v>1339</v>
      </c>
      <c r="BA665" s="274">
        <v>1</v>
      </c>
      <c r="BB665" s="274" t="s">
        <v>30</v>
      </c>
      <c r="BC665" s="274" t="s">
        <v>30</v>
      </c>
    </row>
    <row r="666" spans="1:55">
      <c r="A666" s="274" t="s">
        <v>1338</v>
      </c>
      <c r="B666" s="274" t="s">
        <v>736</v>
      </c>
      <c r="C666" s="274" t="s">
        <v>911</v>
      </c>
      <c r="E666" s="274">
        <v>2.8</v>
      </c>
      <c r="F666" s="274">
        <v>0.89999999999999991</v>
      </c>
      <c r="H666" s="274">
        <v>70</v>
      </c>
      <c r="I666" s="274">
        <v>0</v>
      </c>
      <c r="J666" s="274" t="s">
        <v>30</v>
      </c>
      <c r="K666" s="274">
        <v>12.050668</v>
      </c>
      <c r="L666" s="274" t="s">
        <v>30</v>
      </c>
      <c r="M666" s="274">
        <v>1.0146315789473683</v>
      </c>
      <c r="P666" s="274">
        <v>0</v>
      </c>
      <c r="Q666" s="274" t="s">
        <v>30</v>
      </c>
      <c r="X666" s="274" t="s">
        <v>30</v>
      </c>
      <c r="AK666" s="274">
        <v>1</v>
      </c>
      <c r="AL666" s="274">
        <v>110</v>
      </c>
      <c r="AM666" s="277">
        <v>0.4</v>
      </c>
      <c r="AN666" s="274">
        <v>29.2</v>
      </c>
      <c r="AO666" s="274">
        <v>1</v>
      </c>
      <c r="AP666" s="278"/>
      <c r="AQ666" s="274">
        <v>1.46</v>
      </c>
      <c r="AR666" s="274">
        <v>2</v>
      </c>
      <c r="AS666" s="274">
        <v>1</v>
      </c>
      <c r="AV666" s="278">
        <v>2.4</v>
      </c>
      <c r="AW666" s="278">
        <v>2.4</v>
      </c>
      <c r="AY666" s="274" t="s">
        <v>734</v>
      </c>
      <c r="BA666" s="274">
        <v>1</v>
      </c>
      <c r="BB666" s="274">
        <v>0.03</v>
      </c>
      <c r="BC666" s="274">
        <v>504</v>
      </c>
    </row>
    <row r="667" spans="1:55">
      <c r="A667" s="274" t="s">
        <v>1337</v>
      </c>
      <c r="B667" s="274" t="s">
        <v>736</v>
      </c>
      <c r="C667" s="274" t="s">
        <v>911</v>
      </c>
      <c r="E667" s="274">
        <v>0.7</v>
      </c>
      <c r="F667" s="274">
        <v>0.89999999999999991</v>
      </c>
      <c r="H667" s="274">
        <v>70</v>
      </c>
      <c r="I667" s="274">
        <v>0</v>
      </c>
      <c r="J667" s="274" t="s">
        <v>30</v>
      </c>
      <c r="K667" s="274">
        <v>12.050668</v>
      </c>
      <c r="L667" s="274" t="s">
        <v>30</v>
      </c>
      <c r="M667" s="274">
        <v>0.56699999999999995</v>
      </c>
      <c r="P667" s="274">
        <v>0</v>
      </c>
      <c r="Q667" s="274" t="s">
        <v>30</v>
      </c>
      <c r="X667" s="274" t="s">
        <v>30</v>
      </c>
      <c r="AK667" s="274">
        <v>1</v>
      </c>
      <c r="AL667" s="274">
        <v>21</v>
      </c>
      <c r="AM667" s="277">
        <v>0.4</v>
      </c>
      <c r="AN667" s="274">
        <v>29.2</v>
      </c>
      <c r="AO667" s="274">
        <v>1</v>
      </c>
      <c r="AP667" s="278"/>
      <c r="AQ667" s="274">
        <v>1.46</v>
      </c>
      <c r="AR667" s="274">
        <v>2</v>
      </c>
      <c r="AS667" s="274">
        <v>1</v>
      </c>
      <c r="AV667" s="278">
        <v>2.4</v>
      </c>
      <c r="AW667" s="278">
        <v>2.4</v>
      </c>
      <c r="AY667" s="274" t="s">
        <v>734</v>
      </c>
      <c r="BA667" s="274">
        <v>1</v>
      </c>
      <c r="BB667" s="274">
        <v>0.03</v>
      </c>
      <c r="BC667" s="274">
        <v>504</v>
      </c>
    </row>
    <row r="668" spans="1:55">
      <c r="A668" s="274" t="s">
        <v>1336</v>
      </c>
      <c r="B668" s="274" t="s">
        <v>736</v>
      </c>
      <c r="C668" s="274" t="s">
        <v>911</v>
      </c>
      <c r="E668" s="274">
        <v>0.9</v>
      </c>
      <c r="F668" s="274">
        <v>0.89999999999999991</v>
      </c>
      <c r="H668" s="274">
        <v>70</v>
      </c>
      <c r="I668" s="274">
        <v>0</v>
      </c>
      <c r="J668" s="274" t="s">
        <v>30</v>
      </c>
      <c r="K668" s="274">
        <v>12.050668</v>
      </c>
      <c r="L668" s="274" t="s">
        <v>30</v>
      </c>
      <c r="M668" s="274">
        <v>0.65226315789473688</v>
      </c>
      <c r="P668" s="274">
        <v>0</v>
      </c>
      <c r="Q668" s="274" t="s">
        <v>30</v>
      </c>
      <c r="X668" s="274" t="s">
        <v>30</v>
      </c>
      <c r="AK668" s="274">
        <v>1</v>
      </c>
      <c r="AL668" s="274">
        <v>65</v>
      </c>
      <c r="AM668" s="277">
        <v>0.4</v>
      </c>
      <c r="AN668" s="274">
        <v>29.2</v>
      </c>
      <c r="AO668" s="274">
        <v>1</v>
      </c>
      <c r="AP668" s="278"/>
      <c r="AQ668" s="274">
        <v>1.46</v>
      </c>
      <c r="AR668" s="274">
        <v>2</v>
      </c>
      <c r="AS668" s="274">
        <v>1</v>
      </c>
      <c r="AV668" s="278">
        <v>2.4</v>
      </c>
      <c r="AW668" s="278">
        <v>2.4</v>
      </c>
      <c r="AY668" s="274" t="s">
        <v>734</v>
      </c>
      <c r="BA668" s="274">
        <v>1</v>
      </c>
      <c r="BB668" s="274">
        <v>0.03</v>
      </c>
      <c r="BC668" s="274">
        <v>504</v>
      </c>
    </row>
    <row r="669" spans="1:55">
      <c r="A669" s="274" t="s">
        <v>1335</v>
      </c>
      <c r="B669" s="274" t="s">
        <v>736</v>
      </c>
      <c r="C669" s="274" t="s">
        <v>1326</v>
      </c>
      <c r="E669" s="274">
        <v>0.4</v>
      </c>
      <c r="F669" s="274">
        <v>0.90000000000000013</v>
      </c>
      <c r="H669" s="274">
        <v>70</v>
      </c>
      <c r="I669" s="274">
        <v>0</v>
      </c>
      <c r="J669" s="274" t="s">
        <v>30</v>
      </c>
      <c r="K669" s="274">
        <v>12.050668</v>
      </c>
      <c r="L669" s="274" t="s">
        <v>30</v>
      </c>
      <c r="M669" s="274">
        <v>0.39342857142857146</v>
      </c>
      <c r="P669" s="274">
        <v>0</v>
      </c>
      <c r="Q669" s="274" t="s">
        <v>30</v>
      </c>
      <c r="X669" s="274" t="s">
        <v>30</v>
      </c>
      <c r="AK669" s="274">
        <v>1</v>
      </c>
      <c r="AL669" s="274">
        <v>40</v>
      </c>
      <c r="AM669" s="277">
        <v>0.2</v>
      </c>
      <c r="AN669" s="274">
        <v>29.2</v>
      </c>
      <c r="AO669" s="274">
        <v>1</v>
      </c>
      <c r="AP669" s="278"/>
      <c r="AQ669" s="274">
        <v>1.46</v>
      </c>
      <c r="AR669" s="274">
        <v>2</v>
      </c>
      <c r="AS669" s="274">
        <v>1</v>
      </c>
      <c r="AV669" s="278">
        <v>2.4</v>
      </c>
      <c r="AW669" s="278">
        <v>2.4</v>
      </c>
      <c r="AY669" s="274" t="s">
        <v>734</v>
      </c>
      <c r="BA669" s="274">
        <v>1</v>
      </c>
      <c r="BB669" s="274">
        <v>0.03</v>
      </c>
      <c r="BC669" s="274">
        <v>504</v>
      </c>
    </row>
    <row r="670" spans="1:55">
      <c r="A670" s="274" t="s">
        <v>1334</v>
      </c>
      <c r="B670" s="274" t="s">
        <v>736</v>
      </c>
      <c r="C670" s="274" t="s">
        <v>1326</v>
      </c>
      <c r="E670" s="274">
        <v>0.7</v>
      </c>
      <c r="F670" s="274">
        <v>0.80142857142857149</v>
      </c>
      <c r="I670" s="274">
        <v>0</v>
      </c>
      <c r="J670" s="274" t="s">
        <v>30</v>
      </c>
      <c r="K670" s="274">
        <v>37.24</v>
      </c>
      <c r="L670" s="274" t="s">
        <v>30</v>
      </c>
      <c r="M670" s="274">
        <v>0.26518799999999998</v>
      </c>
      <c r="P670" s="274">
        <v>0</v>
      </c>
      <c r="Q670" s="274" t="s">
        <v>30</v>
      </c>
      <c r="X670" s="274" t="s">
        <v>30</v>
      </c>
      <c r="AK670" s="274">
        <v>1</v>
      </c>
      <c r="AL670" s="274">
        <v>33.4</v>
      </c>
      <c r="AM670" s="277">
        <v>0.2</v>
      </c>
      <c r="AN670" s="274">
        <v>29.2</v>
      </c>
      <c r="AO670" s="274">
        <v>1</v>
      </c>
      <c r="AP670" s="278"/>
      <c r="AQ670" s="274">
        <v>1.46</v>
      </c>
      <c r="AR670" s="274">
        <v>2</v>
      </c>
      <c r="AS670" s="274">
        <v>1</v>
      </c>
      <c r="AV670" s="278">
        <v>2.4</v>
      </c>
      <c r="AW670" s="278">
        <v>2.4</v>
      </c>
      <c r="AY670" s="274" t="s">
        <v>734</v>
      </c>
      <c r="BA670" s="274">
        <v>1</v>
      </c>
      <c r="BB670" s="274">
        <v>0.03</v>
      </c>
      <c r="BC670" s="274">
        <v>504</v>
      </c>
    </row>
    <row r="671" spans="1:55">
      <c r="A671" s="274" t="s">
        <v>1333</v>
      </c>
      <c r="B671" s="274" t="s">
        <v>736</v>
      </c>
      <c r="C671" s="274" t="s">
        <v>1326</v>
      </c>
      <c r="E671" s="274">
        <v>0.7</v>
      </c>
      <c r="F671" s="274">
        <v>0.92285714285714293</v>
      </c>
      <c r="I671" s="274">
        <v>0</v>
      </c>
      <c r="J671" s="274" t="s">
        <v>30</v>
      </c>
      <c r="K671" s="274">
        <v>37.24</v>
      </c>
      <c r="L671" s="274" t="s">
        <v>30</v>
      </c>
      <c r="M671" s="274">
        <v>0.30536799999999997</v>
      </c>
      <c r="P671" s="274">
        <v>0</v>
      </c>
      <c r="Q671" s="274" t="s">
        <v>30</v>
      </c>
      <c r="X671" s="274" t="s">
        <v>30</v>
      </c>
      <c r="AK671" s="274">
        <v>1</v>
      </c>
      <c r="AL671" s="274">
        <v>20</v>
      </c>
      <c r="AM671" s="277">
        <v>0.2</v>
      </c>
      <c r="AN671" s="274">
        <v>29.2</v>
      </c>
      <c r="AO671" s="274">
        <v>1</v>
      </c>
      <c r="AP671" s="278"/>
      <c r="AQ671" s="274">
        <v>1.46</v>
      </c>
      <c r="AR671" s="274">
        <v>2</v>
      </c>
      <c r="AS671" s="274">
        <v>1</v>
      </c>
      <c r="AV671" s="278">
        <v>2.4</v>
      </c>
      <c r="AW671" s="278">
        <v>2.4</v>
      </c>
      <c r="AY671" s="274" t="s">
        <v>734</v>
      </c>
      <c r="BA671" s="274">
        <v>1</v>
      </c>
      <c r="BB671" s="274">
        <v>0.03</v>
      </c>
      <c r="BC671" s="274">
        <v>504</v>
      </c>
    </row>
    <row r="672" spans="1:55">
      <c r="A672" s="274" t="s">
        <v>1332</v>
      </c>
      <c r="B672" s="274" t="s">
        <v>829</v>
      </c>
      <c r="C672" s="274" t="s">
        <v>1326</v>
      </c>
      <c r="F672" s="274">
        <v>0.33</v>
      </c>
      <c r="I672" s="274">
        <v>0</v>
      </c>
      <c r="J672" s="274" t="s">
        <v>30</v>
      </c>
      <c r="K672" s="274">
        <v>12.050668</v>
      </c>
      <c r="L672" s="274">
        <v>1.53</v>
      </c>
      <c r="M672" s="274" t="s">
        <v>30</v>
      </c>
      <c r="Q672" s="274" t="s">
        <v>30</v>
      </c>
      <c r="X672" s="274" t="s">
        <v>30</v>
      </c>
      <c r="AK672" s="274">
        <v>1</v>
      </c>
      <c r="AL672" s="274">
        <v>364</v>
      </c>
      <c r="AM672" s="277">
        <v>0.2</v>
      </c>
      <c r="AN672" s="274">
        <v>29.2</v>
      </c>
      <c r="AO672" s="274">
        <v>1</v>
      </c>
      <c r="AP672" s="278"/>
      <c r="AQ672" s="274">
        <v>1.46</v>
      </c>
      <c r="AR672" s="274">
        <v>2</v>
      </c>
      <c r="AS672" s="274">
        <v>1</v>
      </c>
      <c r="AV672" s="278">
        <v>2.4</v>
      </c>
      <c r="AW672" s="278">
        <v>2.4</v>
      </c>
      <c r="AY672" s="274" t="s">
        <v>734</v>
      </c>
      <c r="BA672" s="274">
        <v>1</v>
      </c>
      <c r="BB672" s="274">
        <v>0.03</v>
      </c>
      <c r="BC672" s="274">
        <v>504</v>
      </c>
    </row>
    <row r="673" spans="1:55">
      <c r="A673" s="274" t="s">
        <v>1331</v>
      </c>
      <c r="B673" s="274" t="s">
        <v>829</v>
      </c>
      <c r="C673" s="274" t="s">
        <v>1326</v>
      </c>
      <c r="F673" s="274">
        <v>0.37</v>
      </c>
      <c r="I673" s="274">
        <v>0</v>
      </c>
      <c r="J673" s="274" t="s">
        <v>30</v>
      </c>
      <c r="K673" s="274">
        <v>12.050668</v>
      </c>
      <c r="L673" s="274">
        <v>1.53</v>
      </c>
      <c r="M673" s="274" t="s">
        <v>30</v>
      </c>
      <c r="Q673" s="274" t="s">
        <v>30</v>
      </c>
      <c r="X673" s="274" t="s">
        <v>30</v>
      </c>
      <c r="AK673" s="274">
        <v>1</v>
      </c>
      <c r="AL673" s="274">
        <v>364</v>
      </c>
      <c r="AM673" s="277">
        <v>0.2</v>
      </c>
      <c r="AN673" s="274">
        <v>29.2</v>
      </c>
      <c r="AO673" s="274">
        <v>1</v>
      </c>
      <c r="AP673" s="278"/>
      <c r="AQ673" s="274">
        <v>1.46</v>
      </c>
      <c r="AR673" s="274">
        <v>2</v>
      </c>
      <c r="AS673" s="274">
        <v>1</v>
      </c>
      <c r="AV673" s="278">
        <v>2.4</v>
      </c>
      <c r="AW673" s="278">
        <v>2.4</v>
      </c>
      <c r="AY673" s="274" t="s">
        <v>734</v>
      </c>
      <c r="BA673" s="274">
        <v>1</v>
      </c>
      <c r="BB673" s="274">
        <v>0.03</v>
      </c>
      <c r="BC673" s="274">
        <v>504</v>
      </c>
    </row>
    <row r="674" spans="1:55">
      <c r="A674" s="274" t="s">
        <v>1330</v>
      </c>
      <c r="B674" s="274" t="s">
        <v>829</v>
      </c>
      <c r="C674" s="274" t="s">
        <v>1326</v>
      </c>
      <c r="F674" s="274">
        <v>0.38</v>
      </c>
      <c r="I674" s="274">
        <v>0</v>
      </c>
      <c r="J674" s="274" t="s">
        <v>30</v>
      </c>
      <c r="K674" s="274">
        <v>37.24</v>
      </c>
      <c r="L674" s="274">
        <v>0.80359999999999998</v>
      </c>
      <c r="M674" s="274" t="s">
        <v>30</v>
      </c>
      <c r="P674" s="274">
        <v>0</v>
      </c>
      <c r="Q674" s="274" t="s">
        <v>30</v>
      </c>
      <c r="X674" s="274" t="s">
        <v>30</v>
      </c>
      <c r="AK674" s="274">
        <v>1</v>
      </c>
      <c r="AL674" s="274">
        <v>40.299999999999997</v>
      </c>
      <c r="AM674" s="277">
        <v>0.2</v>
      </c>
      <c r="AN674" s="274">
        <v>29.2</v>
      </c>
      <c r="AO674" s="274">
        <v>1</v>
      </c>
      <c r="AP674" s="278"/>
      <c r="AQ674" s="274">
        <v>1.46</v>
      </c>
      <c r="AR674" s="274">
        <v>2</v>
      </c>
      <c r="AS674" s="274">
        <v>1</v>
      </c>
      <c r="AV674" s="278">
        <v>2.4</v>
      </c>
      <c r="AW674" s="278">
        <v>2.4</v>
      </c>
      <c r="AY674" s="274" t="s">
        <v>734</v>
      </c>
      <c r="BA674" s="274">
        <v>1</v>
      </c>
      <c r="BB674" s="274">
        <v>0.03</v>
      </c>
      <c r="BC674" s="274">
        <v>504</v>
      </c>
    </row>
    <row r="675" spans="1:55">
      <c r="A675" s="274" t="s">
        <v>1329</v>
      </c>
      <c r="B675" s="274" t="s">
        <v>829</v>
      </c>
      <c r="C675" s="274" t="s">
        <v>1326</v>
      </c>
      <c r="F675" s="274">
        <v>0.4</v>
      </c>
      <c r="I675" s="274">
        <v>0</v>
      </c>
      <c r="J675" s="274" t="s">
        <v>30</v>
      </c>
      <c r="K675" s="274">
        <v>12.050668</v>
      </c>
      <c r="L675" s="274">
        <v>1.53</v>
      </c>
      <c r="M675" s="274" t="s">
        <v>30</v>
      </c>
      <c r="Q675" s="274" t="s">
        <v>30</v>
      </c>
      <c r="X675" s="274" t="s">
        <v>30</v>
      </c>
      <c r="AK675" s="274">
        <v>1</v>
      </c>
      <c r="AL675" s="274">
        <v>300</v>
      </c>
      <c r="AM675" s="277">
        <v>0.2</v>
      </c>
      <c r="AN675" s="274">
        <v>29.2</v>
      </c>
      <c r="AO675" s="274">
        <v>1</v>
      </c>
      <c r="AP675" s="278"/>
      <c r="AQ675" s="274">
        <v>1.46</v>
      </c>
      <c r="AR675" s="274">
        <v>2</v>
      </c>
      <c r="AS675" s="274">
        <v>1</v>
      </c>
      <c r="AV675" s="278">
        <v>2.4</v>
      </c>
      <c r="AW675" s="278">
        <v>2.4</v>
      </c>
      <c r="AY675" s="274" t="s">
        <v>734</v>
      </c>
      <c r="BA675" s="274">
        <v>1</v>
      </c>
      <c r="BB675" s="274">
        <v>0.03</v>
      </c>
      <c r="BC675" s="274">
        <v>504</v>
      </c>
    </row>
    <row r="676" spans="1:55">
      <c r="A676" s="274" t="s">
        <v>1328</v>
      </c>
      <c r="B676" s="274" t="s">
        <v>829</v>
      </c>
      <c r="C676" s="274" t="s">
        <v>1326</v>
      </c>
      <c r="F676" s="274">
        <v>0.45</v>
      </c>
      <c r="I676" s="274">
        <v>0</v>
      </c>
      <c r="J676" s="274" t="s">
        <v>30</v>
      </c>
      <c r="K676" s="274">
        <v>12.050668</v>
      </c>
      <c r="L676" s="274">
        <v>1.53</v>
      </c>
      <c r="M676" s="274" t="s">
        <v>30</v>
      </c>
      <c r="Q676" s="274" t="s">
        <v>30</v>
      </c>
      <c r="X676" s="274" t="s">
        <v>30</v>
      </c>
      <c r="AK676" s="274">
        <v>1</v>
      </c>
      <c r="AL676" s="274">
        <v>300</v>
      </c>
      <c r="AM676" s="277">
        <v>0.2</v>
      </c>
      <c r="AN676" s="274">
        <v>29.2</v>
      </c>
      <c r="AO676" s="274">
        <v>1</v>
      </c>
      <c r="AP676" s="278"/>
      <c r="AQ676" s="274">
        <v>1.46</v>
      </c>
      <c r="AR676" s="274">
        <v>2</v>
      </c>
      <c r="AS676" s="274">
        <v>1</v>
      </c>
      <c r="AV676" s="278">
        <v>2.4</v>
      </c>
      <c r="AW676" s="278">
        <v>2.4</v>
      </c>
      <c r="AY676" s="274" t="s">
        <v>734</v>
      </c>
      <c r="BA676" s="274">
        <v>1</v>
      </c>
      <c r="BB676" s="274">
        <v>0.03</v>
      </c>
      <c r="BC676" s="274">
        <v>504</v>
      </c>
    </row>
    <row r="677" spans="1:55">
      <c r="A677" s="274" t="s">
        <v>1327</v>
      </c>
      <c r="B677" s="274" t="s">
        <v>742</v>
      </c>
      <c r="C677" s="274" t="s">
        <v>1326</v>
      </c>
      <c r="D677" s="274">
        <v>0.33</v>
      </c>
      <c r="E677" s="274">
        <v>0.5</v>
      </c>
      <c r="F677" s="274">
        <v>0.38419999999999993</v>
      </c>
      <c r="H677" s="274">
        <v>40</v>
      </c>
      <c r="I677" s="274">
        <v>0</v>
      </c>
      <c r="J677" s="274">
        <v>0.63400000000000012</v>
      </c>
      <c r="K677" s="274">
        <v>11.52</v>
      </c>
      <c r="L677" s="274" t="s">
        <v>30</v>
      </c>
      <c r="M677" s="274">
        <v>0.58782599999999985</v>
      </c>
      <c r="O677" s="274">
        <v>30</v>
      </c>
      <c r="Q677" s="274" t="s">
        <v>30</v>
      </c>
      <c r="X677" s="274" t="s">
        <v>30</v>
      </c>
      <c r="AK677" s="274">
        <v>1</v>
      </c>
      <c r="AL677" s="274">
        <v>0.1</v>
      </c>
      <c r="AM677" s="277">
        <v>0.2</v>
      </c>
      <c r="AN677" s="274">
        <v>29.2</v>
      </c>
      <c r="AO677" s="274">
        <v>1</v>
      </c>
      <c r="AP677" s="278"/>
      <c r="AQ677" s="274">
        <v>1.46</v>
      </c>
      <c r="AR677" s="274">
        <v>2</v>
      </c>
      <c r="AS677" s="274">
        <v>1</v>
      </c>
      <c r="AV677" s="278">
        <v>2.4</v>
      </c>
      <c r="AW677" s="278">
        <v>2.4</v>
      </c>
      <c r="AY677" s="274" t="s">
        <v>734</v>
      </c>
      <c r="BA677" s="274">
        <v>1</v>
      </c>
      <c r="BB677" s="274">
        <v>0.03</v>
      </c>
      <c r="BC677" s="274">
        <v>504</v>
      </c>
    </row>
    <row r="678" spans="1:55">
      <c r="A678" s="274" t="s">
        <v>1325</v>
      </c>
      <c r="B678" s="274" t="s">
        <v>736</v>
      </c>
      <c r="C678" s="274" t="s">
        <v>735</v>
      </c>
      <c r="E678" s="274">
        <v>1.3</v>
      </c>
      <c r="F678" s="274">
        <v>0.90000000000000013</v>
      </c>
      <c r="I678" s="274">
        <v>0</v>
      </c>
      <c r="J678" s="274" t="s">
        <v>30</v>
      </c>
      <c r="K678" s="274">
        <v>56.056000000000004</v>
      </c>
      <c r="L678" s="274" t="s">
        <v>30</v>
      </c>
      <c r="M678" s="274">
        <v>0.9970434782608697</v>
      </c>
      <c r="P678" s="274">
        <v>0</v>
      </c>
      <c r="Q678" s="274" t="s">
        <v>30</v>
      </c>
      <c r="X678" s="274" t="s">
        <v>30</v>
      </c>
      <c r="AK678" s="274">
        <v>1</v>
      </c>
      <c r="AL678" s="274">
        <v>230</v>
      </c>
      <c r="AM678" s="277">
        <v>0.25</v>
      </c>
      <c r="AN678" s="274">
        <v>36.5</v>
      </c>
      <c r="AO678" s="274">
        <v>1</v>
      </c>
      <c r="AP678" s="278"/>
      <c r="AQ678" s="274">
        <v>1.8250000000000002</v>
      </c>
      <c r="AR678" s="274">
        <v>2</v>
      </c>
      <c r="AS678" s="274">
        <v>1</v>
      </c>
      <c r="AV678" s="278">
        <v>2.4</v>
      </c>
      <c r="AW678" s="278">
        <v>2.4</v>
      </c>
      <c r="AY678" s="274" t="s">
        <v>734</v>
      </c>
      <c r="BA678" s="274">
        <v>1</v>
      </c>
      <c r="BB678" s="274">
        <v>0.03</v>
      </c>
      <c r="BC678" s="274">
        <v>504</v>
      </c>
    </row>
    <row r="679" spans="1:55">
      <c r="A679" s="274" t="s">
        <v>1324</v>
      </c>
      <c r="B679" s="274" t="s">
        <v>736</v>
      </c>
      <c r="C679" s="274" t="s">
        <v>735</v>
      </c>
      <c r="E679" s="274">
        <v>0.4</v>
      </c>
      <c r="F679" s="274">
        <v>0.90000000000000013</v>
      </c>
      <c r="I679" s="274">
        <v>0</v>
      </c>
      <c r="J679" s="274" t="s">
        <v>30</v>
      </c>
      <c r="K679" s="274">
        <v>56.056000000000004</v>
      </c>
      <c r="L679" s="274" t="s">
        <v>30</v>
      </c>
      <c r="M679" s="274">
        <v>0.504</v>
      </c>
      <c r="P679" s="274">
        <v>0</v>
      </c>
      <c r="Q679" s="274" t="s">
        <v>30</v>
      </c>
      <c r="X679" s="274" t="s">
        <v>30</v>
      </c>
      <c r="AK679" s="274">
        <v>1</v>
      </c>
      <c r="AL679" s="274">
        <v>40</v>
      </c>
      <c r="AM679" s="277">
        <v>0.25</v>
      </c>
      <c r="AN679" s="274">
        <v>36.5</v>
      </c>
      <c r="AO679" s="274">
        <v>1</v>
      </c>
      <c r="AP679" s="278"/>
      <c r="AQ679" s="274">
        <v>1.8250000000000002</v>
      </c>
      <c r="AR679" s="274">
        <v>2</v>
      </c>
      <c r="AS679" s="274">
        <v>1</v>
      </c>
      <c r="AV679" s="278">
        <v>2.4</v>
      </c>
      <c r="AW679" s="278">
        <v>2.4</v>
      </c>
      <c r="AY679" s="274" t="s">
        <v>734</v>
      </c>
      <c r="BA679" s="274">
        <v>1</v>
      </c>
      <c r="BB679" s="274">
        <v>0.03</v>
      </c>
      <c r="BC679" s="274">
        <v>504</v>
      </c>
    </row>
    <row r="680" spans="1:55">
      <c r="A680" s="274" t="s">
        <v>1323</v>
      </c>
      <c r="B680" s="274" t="s">
        <v>736</v>
      </c>
      <c r="C680" s="274" t="s">
        <v>735</v>
      </c>
      <c r="E680" s="274">
        <v>0.5</v>
      </c>
      <c r="F680" s="274">
        <v>0.89999999999999991</v>
      </c>
      <c r="I680" s="274">
        <v>0</v>
      </c>
      <c r="J680" s="274" t="s">
        <v>30</v>
      </c>
      <c r="K680" s="274">
        <v>56.056000000000004</v>
      </c>
      <c r="L680" s="274" t="s">
        <v>30</v>
      </c>
      <c r="M680" s="274">
        <v>0.58799999999999997</v>
      </c>
      <c r="P680" s="274">
        <v>0</v>
      </c>
      <c r="Q680" s="274" t="s">
        <v>30</v>
      </c>
      <c r="X680" s="274" t="s">
        <v>30</v>
      </c>
      <c r="AK680" s="274">
        <v>1</v>
      </c>
      <c r="AL680" s="274">
        <v>507</v>
      </c>
      <c r="AM680" s="277">
        <v>0.25</v>
      </c>
      <c r="AN680" s="274">
        <v>36.5</v>
      </c>
      <c r="AO680" s="274">
        <v>1</v>
      </c>
      <c r="AP680" s="278"/>
      <c r="AQ680" s="274">
        <v>1.8250000000000002</v>
      </c>
      <c r="AR680" s="274">
        <v>2</v>
      </c>
      <c r="AS680" s="274">
        <v>1</v>
      </c>
      <c r="AV680" s="278">
        <v>2.4</v>
      </c>
      <c r="AW680" s="278">
        <v>2.4</v>
      </c>
      <c r="AY680" s="274" t="s">
        <v>734</v>
      </c>
      <c r="BA680" s="274">
        <v>1</v>
      </c>
      <c r="BB680" s="274">
        <v>0.03</v>
      </c>
      <c r="BC680" s="274">
        <v>504</v>
      </c>
    </row>
    <row r="681" spans="1:55">
      <c r="A681" s="274" t="s">
        <v>1322</v>
      </c>
      <c r="B681" s="274" t="s">
        <v>736</v>
      </c>
      <c r="C681" s="274" t="s">
        <v>735</v>
      </c>
      <c r="E681" s="274">
        <v>0.8</v>
      </c>
      <c r="F681" s="274">
        <v>0.9</v>
      </c>
      <c r="I681" s="274">
        <v>0</v>
      </c>
      <c r="J681" s="274" t="s">
        <v>30</v>
      </c>
      <c r="K681" s="274">
        <v>56.056000000000004</v>
      </c>
      <c r="L681" s="274" t="s">
        <v>30</v>
      </c>
      <c r="M681" s="274">
        <v>0.78400000000000003</v>
      </c>
      <c r="P681" s="274">
        <v>0</v>
      </c>
      <c r="Q681" s="274" t="s">
        <v>30</v>
      </c>
      <c r="X681" s="274" t="s">
        <v>30</v>
      </c>
      <c r="AK681" s="274">
        <v>1</v>
      </c>
      <c r="AL681" s="274">
        <v>148</v>
      </c>
      <c r="AM681" s="277">
        <v>0.25</v>
      </c>
      <c r="AN681" s="274">
        <v>36.5</v>
      </c>
      <c r="AO681" s="274">
        <v>1</v>
      </c>
      <c r="AP681" s="278"/>
      <c r="AQ681" s="274">
        <v>1.8250000000000002</v>
      </c>
      <c r="AR681" s="274">
        <v>2</v>
      </c>
      <c r="AS681" s="274">
        <v>1</v>
      </c>
      <c r="AV681" s="278">
        <v>2.4</v>
      </c>
      <c r="AW681" s="278">
        <v>2.4</v>
      </c>
      <c r="AY681" s="274" t="s">
        <v>734</v>
      </c>
      <c r="BA681" s="274">
        <v>1</v>
      </c>
      <c r="BB681" s="274">
        <v>0.03</v>
      </c>
      <c r="BC681" s="274">
        <v>504</v>
      </c>
    </row>
    <row r="682" spans="1:55">
      <c r="A682" s="274" t="s">
        <v>1321</v>
      </c>
      <c r="B682" s="274" t="s">
        <v>736</v>
      </c>
      <c r="C682" s="274" t="s">
        <v>735</v>
      </c>
      <c r="E682" s="274">
        <v>0.2</v>
      </c>
      <c r="F682" s="274">
        <v>0.89999999999999991</v>
      </c>
      <c r="I682" s="274">
        <v>0</v>
      </c>
      <c r="J682" s="274" t="s">
        <v>30</v>
      </c>
      <c r="K682" s="274">
        <v>56.056000000000004</v>
      </c>
      <c r="L682" s="274" t="s">
        <v>30</v>
      </c>
      <c r="M682" s="274">
        <v>0.29399999999999998</v>
      </c>
      <c r="P682" s="274">
        <v>0</v>
      </c>
      <c r="Q682" s="274" t="s">
        <v>30</v>
      </c>
      <c r="X682" s="274" t="s">
        <v>30</v>
      </c>
      <c r="AK682" s="274">
        <v>1</v>
      </c>
      <c r="AL682" s="274">
        <v>300</v>
      </c>
      <c r="AM682" s="277">
        <v>0.25</v>
      </c>
      <c r="AN682" s="274">
        <v>36.5</v>
      </c>
      <c r="AO682" s="274">
        <v>1</v>
      </c>
      <c r="AP682" s="278"/>
      <c r="AQ682" s="274">
        <v>1.8250000000000002</v>
      </c>
      <c r="AR682" s="274">
        <v>2</v>
      </c>
      <c r="AS682" s="274">
        <v>1</v>
      </c>
      <c r="AV682" s="278">
        <v>2.4</v>
      </c>
      <c r="AW682" s="278">
        <v>2.4</v>
      </c>
      <c r="AY682" s="274" t="s">
        <v>734</v>
      </c>
      <c r="BA682" s="274">
        <v>1</v>
      </c>
      <c r="BB682" s="274">
        <v>0.03</v>
      </c>
      <c r="BC682" s="274">
        <v>504</v>
      </c>
    </row>
    <row r="683" spans="1:55">
      <c r="A683" s="274" t="s">
        <v>1320</v>
      </c>
      <c r="B683" s="274" t="s">
        <v>736</v>
      </c>
      <c r="C683" s="274" t="s">
        <v>735</v>
      </c>
      <c r="E683" s="274">
        <v>0.75</v>
      </c>
      <c r="F683" s="274">
        <v>0.7466666666666667</v>
      </c>
      <c r="I683" s="274">
        <v>0</v>
      </c>
      <c r="J683" s="274" t="s">
        <v>30</v>
      </c>
      <c r="K683" s="274">
        <v>56.056000000000004</v>
      </c>
      <c r="L683" s="274" t="s">
        <v>30</v>
      </c>
      <c r="M683" s="274">
        <v>0.62719999999999998</v>
      </c>
      <c r="P683" s="274">
        <v>0</v>
      </c>
      <c r="Q683" s="274" t="s">
        <v>30</v>
      </c>
      <c r="X683" s="274" t="s">
        <v>30</v>
      </c>
      <c r="AK683" s="274">
        <v>1</v>
      </c>
      <c r="AL683" s="274">
        <v>300</v>
      </c>
      <c r="AM683" s="277">
        <v>0.25</v>
      </c>
      <c r="AN683" s="274">
        <v>36.5</v>
      </c>
      <c r="AO683" s="274">
        <v>1</v>
      </c>
      <c r="AP683" s="278"/>
      <c r="AQ683" s="274">
        <v>1.8250000000000002</v>
      </c>
      <c r="AR683" s="274">
        <v>2</v>
      </c>
      <c r="AS683" s="274">
        <v>1</v>
      </c>
      <c r="AV683" s="278">
        <v>2.4</v>
      </c>
      <c r="AW683" s="278">
        <v>2.4</v>
      </c>
      <c r="AY683" s="274" t="s">
        <v>734</v>
      </c>
      <c r="BA683" s="274">
        <v>1</v>
      </c>
      <c r="BB683" s="274">
        <v>0.03</v>
      </c>
      <c r="BC683" s="274">
        <v>504</v>
      </c>
    </row>
    <row r="684" spans="1:55">
      <c r="A684" s="274" t="s">
        <v>1319</v>
      </c>
      <c r="B684" s="274" t="s">
        <v>736</v>
      </c>
      <c r="C684" s="274" t="s">
        <v>735</v>
      </c>
      <c r="E684" s="274">
        <v>0.75</v>
      </c>
      <c r="F684" s="274">
        <v>0.77</v>
      </c>
      <c r="I684" s="274">
        <v>0</v>
      </c>
      <c r="J684" s="274" t="s">
        <v>30</v>
      </c>
      <c r="K684" s="274">
        <v>56.056000000000004</v>
      </c>
      <c r="L684" s="274" t="s">
        <v>30</v>
      </c>
      <c r="M684" s="274">
        <v>0.64680000000000004</v>
      </c>
      <c r="P684" s="274">
        <v>0</v>
      </c>
      <c r="Q684" s="274" t="s">
        <v>30</v>
      </c>
      <c r="X684" s="274" t="s">
        <v>30</v>
      </c>
      <c r="AK684" s="274">
        <v>1</v>
      </c>
      <c r="AL684" s="274">
        <v>400</v>
      </c>
      <c r="AM684" s="277">
        <v>0.25</v>
      </c>
      <c r="AN684" s="274">
        <v>36.5</v>
      </c>
      <c r="AO684" s="274">
        <v>1</v>
      </c>
      <c r="AP684" s="278"/>
      <c r="AQ684" s="274">
        <v>1.8250000000000002</v>
      </c>
      <c r="AR684" s="274">
        <v>2</v>
      </c>
      <c r="AS684" s="274">
        <v>1</v>
      </c>
      <c r="AV684" s="278">
        <v>2.4</v>
      </c>
      <c r="AW684" s="278">
        <v>2.4</v>
      </c>
      <c r="AY684" s="274" t="s">
        <v>734</v>
      </c>
      <c r="BA684" s="274">
        <v>1</v>
      </c>
      <c r="BB684" s="274">
        <v>0.03</v>
      </c>
      <c r="BC684" s="274">
        <v>504</v>
      </c>
    </row>
    <row r="685" spans="1:55">
      <c r="A685" s="274" t="s">
        <v>1318</v>
      </c>
      <c r="B685" s="274" t="s">
        <v>736</v>
      </c>
      <c r="C685" s="274" t="s">
        <v>735</v>
      </c>
      <c r="E685" s="274">
        <v>0.75</v>
      </c>
      <c r="F685" s="274">
        <v>0.79333333333333345</v>
      </c>
      <c r="I685" s="274">
        <v>0</v>
      </c>
      <c r="J685" s="274" t="s">
        <v>30</v>
      </c>
      <c r="K685" s="274">
        <v>56.056000000000004</v>
      </c>
      <c r="L685" s="274" t="s">
        <v>30</v>
      </c>
      <c r="M685" s="274">
        <v>0.66639999999999999</v>
      </c>
      <c r="P685" s="274">
        <v>0</v>
      </c>
      <c r="Q685" s="274" t="s">
        <v>30</v>
      </c>
      <c r="X685" s="274" t="s">
        <v>30</v>
      </c>
      <c r="AK685" s="274">
        <v>1</v>
      </c>
      <c r="AL685" s="274">
        <v>227.3</v>
      </c>
      <c r="AM685" s="277">
        <v>0.25</v>
      </c>
      <c r="AN685" s="274">
        <v>36.5</v>
      </c>
      <c r="AO685" s="274">
        <v>1</v>
      </c>
      <c r="AP685" s="278"/>
      <c r="AQ685" s="274">
        <v>1.8250000000000002</v>
      </c>
      <c r="AR685" s="274">
        <v>2</v>
      </c>
      <c r="AS685" s="274">
        <v>1</v>
      </c>
      <c r="AV685" s="278">
        <v>2.4</v>
      </c>
      <c r="AW685" s="278">
        <v>2.4</v>
      </c>
      <c r="AY685" s="274" t="s">
        <v>734</v>
      </c>
      <c r="BA685" s="274">
        <v>1</v>
      </c>
      <c r="BB685" s="274">
        <v>0.03</v>
      </c>
      <c r="BC685" s="274">
        <v>504</v>
      </c>
    </row>
    <row r="686" spans="1:55">
      <c r="A686" s="274" t="s">
        <v>1317</v>
      </c>
      <c r="B686" s="274" t="s">
        <v>736</v>
      </c>
      <c r="C686" s="274" t="s">
        <v>735</v>
      </c>
      <c r="E686" s="274">
        <v>0.75</v>
      </c>
      <c r="F686" s="274">
        <v>0.81666666666666665</v>
      </c>
      <c r="I686" s="274">
        <v>0</v>
      </c>
      <c r="J686" s="274" t="s">
        <v>30</v>
      </c>
      <c r="K686" s="274">
        <v>56.056000000000004</v>
      </c>
      <c r="L686" s="274" t="s">
        <v>30</v>
      </c>
      <c r="M686" s="274">
        <v>0.68599999999999994</v>
      </c>
      <c r="P686" s="274">
        <v>0</v>
      </c>
      <c r="Q686" s="274" t="s">
        <v>30</v>
      </c>
      <c r="X686" s="274" t="s">
        <v>30</v>
      </c>
      <c r="AK686" s="274">
        <v>1</v>
      </c>
      <c r="AL686" s="274">
        <v>37</v>
      </c>
      <c r="AM686" s="277">
        <v>0.25</v>
      </c>
      <c r="AN686" s="274">
        <v>36.5</v>
      </c>
      <c r="AO686" s="274">
        <v>1</v>
      </c>
      <c r="AP686" s="278"/>
      <c r="AQ686" s="274">
        <v>1.8250000000000002</v>
      </c>
      <c r="AR686" s="274">
        <v>2</v>
      </c>
      <c r="AS686" s="274">
        <v>1</v>
      </c>
      <c r="AV686" s="278">
        <v>2.4</v>
      </c>
      <c r="AW686" s="278">
        <v>2.4</v>
      </c>
      <c r="AY686" s="274" t="s">
        <v>734</v>
      </c>
      <c r="BA686" s="274">
        <v>1</v>
      </c>
      <c r="BB686" s="274">
        <v>0.03</v>
      </c>
      <c r="BC686" s="274">
        <v>504</v>
      </c>
    </row>
    <row r="687" spans="1:55">
      <c r="A687" s="274" t="s">
        <v>1316</v>
      </c>
      <c r="B687" s="274" t="s">
        <v>736</v>
      </c>
      <c r="C687" s="274" t="s">
        <v>735</v>
      </c>
      <c r="E687" s="274">
        <v>0.75</v>
      </c>
      <c r="F687" s="274">
        <v>0.84</v>
      </c>
      <c r="I687" s="274">
        <v>0</v>
      </c>
      <c r="J687" s="274" t="s">
        <v>30</v>
      </c>
      <c r="K687" s="274">
        <v>56.056000000000004</v>
      </c>
      <c r="L687" s="274" t="s">
        <v>30</v>
      </c>
      <c r="M687" s="274">
        <v>0.7056</v>
      </c>
      <c r="P687" s="274">
        <v>0</v>
      </c>
      <c r="Q687" s="274" t="s">
        <v>30</v>
      </c>
      <c r="X687" s="274" t="s">
        <v>30</v>
      </c>
      <c r="AK687" s="274">
        <v>1</v>
      </c>
      <c r="AL687" s="274">
        <v>300</v>
      </c>
      <c r="AM687" s="277">
        <v>0.25</v>
      </c>
      <c r="AN687" s="274">
        <v>36.5</v>
      </c>
      <c r="AO687" s="274">
        <v>1</v>
      </c>
      <c r="AP687" s="278"/>
      <c r="AQ687" s="274">
        <v>1.8250000000000002</v>
      </c>
      <c r="AR687" s="274">
        <v>2</v>
      </c>
      <c r="AS687" s="274">
        <v>1</v>
      </c>
      <c r="AV687" s="278">
        <v>2.4</v>
      </c>
      <c r="AW687" s="278">
        <v>2.4</v>
      </c>
      <c r="AY687" s="274" t="s">
        <v>734</v>
      </c>
      <c r="BA687" s="274">
        <v>1</v>
      </c>
      <c r="BB687" s="274">
        <v>0.03</v>
      </c>
      <c r="BC687" s="274">
        <v>504</v>
      </c>
    </row>
    <row r="688" spans="1:55">
      <c r="A688" s="274" t="s">
        <v>1315</v>
      </c>
      <c r="B688" s="274" t="s">
        <v>736</v>
      </c>
      <c r="C688" s="274" t="s">
        <v>735</v>
      </c>
      <c r="E688" s="274">
        <v>0.75</v>
      </c>
      <c r="F688" s="274">
        <v>0.86333333333333329</v>
      </c>
      <c r="I688" s="274">
        <v>0</v>
      </c>
      <c r="J688" s="274" t="s">
        <v>30</v>
      </c>
      <c r="K688" s="274">
        <v>56.056000000000004</v>
      </c>
      <c r="L688" s="274" t="s">
        <v>30</v>
      </c>
      <c r="M688" s="274">
        <v>0.72519999999999996</v>
      </c>
      <c r="P688" s="274">
        <v>0</v>
      </c>
      <c r="Q688" s="274" t="s">
        <v>30</v>
      </c>
      <c r="X688" s="274" t="s">
        <v>30</v>
      </c>
      <c r="AK688" s="274">
        <v>1</v>
      </c>
      <c r="AL688" s="274">
        <v>300</v>
      </c>
      <c r="AM688" s="277">
        <v>0.25</v>
      </c>
      <c r="AN688" s="274">
        <v>36.5</v>
      </c>
      <c r="AO688" s="274">
        <v>1</v>
      </c>
      <c r="AP688" s="278"/>
      <c r="AQ688" s="274">
        <v>1.8250000000000002</v>
      </c>
      <c r="AR688" s="274">
        <v>2</v>
      </c>
      <c r="AS688" s="274">
        <v>1</v>
      </c>
      <c r="AV688" s="278">
        <v>2.4</v>
      </c>
      <c r="AW688" s="278">
        <v>2.4</v>
      </c>
      <c r="AY688" s="274" t="s">
        <v>734</v>
      </c>
      <c r="BA688" s="274">
        <v>1</v>
      </c>
      <c r="BB688" s="274">
        <v>0.03</v>
      </c>
      <c r="BC688" s="274">
        <v>504</v>
      </c>
    </row>
    <row r="689" spans="1:55">
      <c r="A689" s="274" t="s">
        <v>1314</v>
      </c>
      <c r="B689" s="274" t="s">
        <v>736</v>
      </c>
      <c r="C689" s="274" t="s">
        <v>735</v>
      </c>
      <c r="E689" s="274">
        <v>0.75</v>
      </c>
      <c r="F689" s="274">
        <v>0.88666666666666671</v>
      </c>
      <c r="I689" s="274">
        <v>0</v>
      </c>
      <c r="J689" s="274" t="s">
        <v>30</v>
      </c>
      <c r="K689" s="274">
        <v>56.056000000000004</v>
      </c>
      <c r="L689" s="274" t="s">
        <v>30</v>
      </c>
      <c r="M689" s="274">
        <v>0.74480000000000002</v>
      </c>
      <c r="P689" s="274">
        <v>0</v>
      </c>
      <c r="Q689" s="274" t="s">
        <v>30</v>
      </c>
      <c r="X689" s="274" t="s">
        <v>30</v>
      </c>
      <c r="AK689" s="274">
        <v>1</v>
      </c>
      <c r="AL689" s="274">
        <v>142</v>
      </c>
      <c r="AM689" s="277">
        <v>0.25</v>
      </c>
      <c r="AN689" s="274">
        <v>36.5</v>
      </c>
      <c r="AO689" s="274">
        <v>1</v>
      </c>
      <c r="AP689" s="278"/>
      <c r="AQ689" s="274">
        <v>1.8250000000000002</v>
      </c>
      <c r="AR689" s="274">
        <v>2</v>
      </c>
      <c r="AS689" s="274">
        <v>1</v>
      </c>
      <c r="AV689" s="278">
        <v>2.4</v>
      </c>
      <c r="AW689" s="278">
        <v>2.4</v>
      </c>
      <c r="AY689" s="274" t="s">
        <v>734</v>
      </c>
      <c r="BA689" s="274">
        <v>1</v>
      </c>
      <c r="BB689" s="274">
        <v>0.03</v>
      </c>
      <c r="BC689" s="274">
        <v>504</v>
      </c>
    </row>
    <row r="690" spans="1:55">
      <c r="A690" s="274" t="s">
        <v>1313</v>
      </c>
      <c r="B690" s="274" t="s">
        <v>736</v>
      </c>
      <c r="C690" s="274" t="s">
        <v>735</v>
      </c>
      <c r="E690" s="274">
        <v>0.75</v>
      </c>
      <c r="F690" s="274">
        <v>0.91</v>
      </c>
      <c r="I690" s="274">
        <v>0</v>
      </c>
      <c r="J690" s="274" t="s">
        <v>30</v>
      </c>
      <c r="K690" s="274">
        <v>56.056000000000004</v>
      </c>
      <c r="L690" s="274" t="s">
        <v>30</v>
      </c>
      <c r="M690" s="274">
        <v>0.76439999999999997</v>
      </c>
      <c r="P690" s="274">
        <v>0</v>
      </c>
      <c r="Q690" s="274" t="s">
        <v>30</v>
      </c>
      <c r="X690" s="274" t="s">
        <v>30</v>
      </c>
      <c r="AK690" s="274">
        <v>1</v>
      </c>
      <c r="AL690" s="274">
        <v>300</v>
      </c>
      <c r="AM690" s="277">
        <v>0.25</v>
      </c>
      <c r="AN690" s="274">
        <v>36.5</v>
      </c>
      <c r="AO690" s="274">
        <v>1</v>
      </c>
      <c r="AP690" s="278"/>
      <c r="AQ690" s="274">
        <v>1.8250000000000002</v>
      </c>
      <c r="AR690" s="274">
        <v>2</v>
      </c>
      <c r="AS690" s="274">
        <v>1</v>
      </c>
      <c r="AV690" s="278">
        <v>2.4</v>
      </c>
      <c r="AW690" s="278">
        <v>2.4</v>
      </c>
      <c r="AY690" s="274" t="s">
        <v>734</v>
      </c>
      <c r="BA690" s="274">
        <v>1</v>
      </c>
      <c r="BB690" s="274">
        <v>0.03</v>
      </c>
      <c r="BC690" s="274">
        <v>504</v>
      </c>
    </row>
    <row r="691" spans="1:55">
      <c r="A691" s="274" t="s">
        <v>1312</v>
      </c>
      <c r="B691" s="274" t="s">
        <v>736</v>
      </c>
      <c r="C691" s="274" t="s">
        <v>735</v>
      </c>
      <c r="E691" s="274">
        <v>0.75</v>
      </c>
      <c r="F691" s="274">
        <v>0.93333333333333335</v>
      </c>
      <c r="I691" s="274">
        <v>0</v>
      </c>
      <c r="J691" s="274" t="s">
        <v>30</v>
      </c>
      <c r="K691" s="274">
        <v>56.056000000000004</v>
      </c>
      <c r="L691" s="274" t="s">
        <v>30</v>
      </c>
      <c r="M691" s="274">
        <v>0.78400000000000003</v>
      </c>
      <c r="P691" s="274">
        <v>0</v>
      </c>
      <c r="Q691" s="274" t="s">
        <v>30</v>
      </c>
      <c r="X691" s="274" t="s">
        <v>30</v>
      </c>
      <c r="AK691" s="274">
        <v>1</v>
      </c>
      <c r="AL691" s="274">
        <v>400</v>
      </c>
      <c r="AM691" s="277">
        <v>0.25</v>
      </c>
      <c r="AN691" s="274">
        <v>36.5</v>
      </c>
      <c r="AO691" s="274">
        <v>1</v>
      </c>
      <c r="AP691" s="278"/>
      <c r="AQ691" s="274">
        <v>1.8250000000000002</v>
      </c>
      <c r="AR691" s="274">
        <v>2</v>
      </c>
      <c r="AS691" s="274">
        <v>1</v>
      </c>
      <c r="AV691" s="278">
        <v>2.4</v>
      </c>
      <c r="AW691" s="278">
        <v>2.4</v>
      </c>
      <c r="AY691" s="274" t="s">
        <v>734</v>
      </c>
      <c r="BA691" s="274">
        <v>1</v>
      </c>
      <c r="BB691" s="274">
        <v>0.03</v>
      </c>
      <c r="BC691" s="274">
        <v>504</v>
      </c>
    </row>
    <row r="692" spans="1:55">
      <c r="A692" s="274" t="s">
        <v>1311</v>
      </c>
      <c r="B692" s="274" t="s">
        <v>736</v>
      </c>
      <c r="C692" s="274" t="s">
        <v>735</v>
      </c>
      <c r="E692" s="274">
        <v>0.75</v>
      </c>
      <c r="F692" s="274">
        <v>0.95666666666666655</v>
      </c>
      <c r="I692" s="274">
        <v>0</v>
      </c>
      <c r="J692" s="274" t="s">
        <v>30</v>
      </c>
      <c r="K692" s="274">
        <v>56.056000000000004</v>
      </c>
      <c r="L692" s="274" t="s">
        <v>30</v>
      </c>
      <c r="M692" s="274">
        <v>0.80359999999999998</v>
      </c>
      <c r="P692" s="274">
        <v>0</v>
      </c>
      <c r="Q692" s="274" t="s">
        <v>30</v>
      </c>
      <c r="X692" s="274" t="s">
        <v>30</v>
      </c>
      <c r="AK692" s="274">
        <v>1</v>
      </c>
      <c r="AL692" s="274">
        <v>400</v>
      </c>
      <c r="AM692" s="277">
        <v>0.25</v>
      </c>
      <c r="AN692" s="274">
        <v>36.5</v>
      </c>
      <c r="AO692" s="274">
        <v>1</v>
      </c>
      <c r="AP692" s="278"/>
      <c r="AQ692" s="274">
        <v>1.8250000000000002</v>
      </c>
      <c r="AR692" s="274">
        <v>2</v>
      </c>
      <c r="AS692" s="274">
        <v>1</v>
      </c>
      <c r="AV692" s="278">
        <v>2.4</v>
      </c>
      <c r="AW692" s="278">
        <v>2.4</v>
      </c>
      <c r="AY692" s="274" t="s">
        <v>734</v>
      </c>
      <c r="BA692" s="274">
        <v>1</v>
      </c>
      <c r="BB692" s="274">
        <v>0.03</v>
      </c>
      <c r="BC692" s="274">
        <v>504</v>
      </c>
    </row>
    <row r="693" spans="1:55">
      <c r="A693" s="274" t="s">
        <v>1310</v>
      </c>
      <c r="B693" s="274" t="s">
        <v>736</v>
      </c>
      <c r="C693" s="274" t="s">
        <v>735</v>
      </c>
      <c r="E693" s="274">
        <v>0.75</v>
      </c>
      <c r="F693" s="274">
        <v>0.98</v>
      </c>
      <c r="I693" s="274">
        <v>0</v>
      </c>
      <c r="J693" s="274" t="s">
        <v>30</v>
      </c>
      <c r="K693" s="274">
        <v>56.056000000000004</v>
      </c>
      <c r="L693" s="274" t="s">
        <v>30</v>
      </c>
      <c r="M693" s="274">
        <v>0.82319999999999993</v>
      </c>
      <c r="P693" s="274">
        <v>0</v>
      </c>
      <c r="Q693" s="274" t="s">
        <v>30</v>
      </c>
      <c r="X693" s="274" t="s">
        <v>30</v>
      </c>
      <c r="AK693" s="274">
        <v>1</v>
      </c>
      <c r="AL693" s="274">
        <v>300</v>
      </c>
      <c r="AM693" s="277">
        <v>0.25</v>
      </c>
      <c r="AN693" s="274">
        <v>36.5</v>
      </c>
      <c r="AO693" s="274">
        <v>1</v>
      </c>
      <c r="AP693" s="278"/>
      <c r="AQ693" s="274">
        <v>1.8250000000000002</v>
      </c>
      <c r="AR693" s="274">
        <v>2</v>
      </c>
      <c r="AS693" s="274">
        <v>1</v>
      </c>
      <c r="AV693" s="278">
        <v>2.4</v>
      </c>
      <c r="AW693" s="278">
        <v>2.4</v>
      </c>
      <c r="AY693" s="274" t="s">
        <v>734</v>
      </c>
      <c r="BA693" s="274">
        <v>1</v>
      </c>
      <c r="BB693" s="274">
        <v>0.03</v>
      </c>
      <c r="BC693" s="274">
        <v>504</v>
      </c>
    </row>
    <row r="694" spans="1:55">
      <c r="A694" s="274" t="s">
        <v>1309</v>
      </c>
      <c r="B694" s="274" t="s">
        <v>736</v>
      </c>
      <c r="C694" s="274" t="s">
        <v>735</v>
      </c>
      <c r="E694" s="274">
        <v>0.75</v>
      </c>
      <c r="F694" s="274">
        <v>1.0033333333333334</v>
      </c>
      <c r="I694" s="274">
        <v>0</v>
      </c>
      <c r="J694" s="274" t="s">
        <v>30</v>
      </c>
      <c r="K694" s="274">
        <v>56.056000000000004</v>
      </c>
      <c r="L694" s="274" t="s">
        <v>30</v>
      </c>
      <c r="M694" s="274">
        <v>0.84279999999999999</v>
      </c>
      <c r="P694" s="274">
        <v>0</v>
      </c>
      <c r="Q694" s="274" t="s">
        <v>30</v>
      </c>
      <c r="X694" s="274" t="s">
        <v>30</v>
      </c>
      <c r="AK694" s="274">
        <v>1</v>
      </c>
      <c r="AL694" s="274">
        <v>400</v>
      </c>
      <c r="AM694" s="277">
        <v>0.25</v>
      </c>
      <c r="AN694" s="274">
        <v>36.5</v>
      </c>
      <c r="AO694" s="274">
        <v>1</v>
      </c>
      <c r="AP694" s="278"/>
      <c r="AQ694" s="274">
        <v>1.8250000000000002</v>
      </c>
      <c r="AR694" s="274">
        <v>2</v>
      </c>
      <c r="AS694" s="274">
        <v>1</v>
      </c>
      <c r="AV694" s="278">
        <v>2.4</v>
      </c>
      <c r="AW694" s="278">
        <v>2.4</v>
      </c>
      <c r="AY694" s="274" t="s">
        <v>734</v>
      </c>
      <c r="BA694" s="274">
        <v>1</v>
      </c>
      <c r="BB694" s="274">
        <v>0.03</v>
      </c>
      <c r="BC694" s="274">
        <v>504</v>
      </c>
    </row>
    <row r="695" spans="1:55">
      <c r="A695" s="274" t="s">
        <v>1308</v>
      </c>
      <c r="B695" s="274" t="s">
        <v>736</v>
      </c>
      <c r="C695" s="274" t="s">
        <v>735</v>
      </c>
      <c r="E695" s="274">
        <v>0.75</v>
      </c>
      <c r="F695" s="274">
        <v>1.0266666666666666</v>
      </c>
      <c r="I695" s="274">
        <v>0</v>
      </c>
      <c r="J695" s="274" t="s">
        <v>30</v>
      </c>
      <c r="K695" s="274">
        <v>56.056000000000004</v>
      </c>
      <c r="L695" s="274" t="s">
        <v>30</v>
      </c>
      <c r="M695" s="274">
        <v>0.86239999999999994</v>
      </c>
      <c r="P695" s="274">
        <v>0</v>
      </c>
      <c r="Q695" s="274" t="s">
        <v>30</v>
      </c>
      <c r="X695" s="274" t="s">
        <v>30</v>
      </c>
      <c r="AK695" s="274">
        <v>1</v>
      </c>
      <c r="AL695" s="274">
        <v>300</v>
      </c>
      <c r="AM695" s="277">
        <v>0.25</v>
      </c>
      <c r="AN695" s="274">
        <v>36.5</v>
      </c>
      <c r="AO695" s="274">
        <v>1</v>
      </c>
      <c r="AP695" s="278"/>
      <c r="AQ695" s="274">
        <v>1.8250000000000002</v>
      </c>
      <c r="AR695" s="274">
        <v>2</v>
      </c>
      <c r="AS695" s="274">
        <v>1</v>
      </c>
      <c r="AV695" s="278">
        <v>2.4</v>
      </c>
      <c r="AW695" s="278">
        <v>2.4</v>
      </c>
      <c r="AY695" s="274" t="s">
        <v>734</v>
      </c>
      <c r="BA695" s="274">
        <v>1</v>
      </c>
      <c r="BB695" s="274">
        <v>0.03</v>
      </c>
      <c r="BC695" s="274">
        <v>504</v>
      </c>
    </row>
    <row r="696" spans="1:55">
      <c r="A696" s="274" t="s">
        <v>1307</v>
      </c>
      <c r="B696" s="274" t="s">
        <v>829</v>
      </c>
      <c r="C696" s="274" t="s">
        <v>735</v>
      </c>
      <c r="F696" s="274">
        <v>0.33</v>
      </c>
      <c r="I696" s="274">
        <v>0</v>
      </c>
      <c r="J696" s="274" t="s">
        <v>30</v>
      </c>
      <c r="K696" s="274">
        <v>56.056000000000004</v>
      </c>
      <c r="L696" s="274">
        <v>1.96</v>
      </c>
      <c r="M696" s="274" t="s">
        <v>30</v>
      </c>
      <c r="Q696" s="274" t="s">
        <v>30</v>
      </c>
      <c r="X696" s="274" t="s">
        <v>30</v>
      </c>
      <c r="AK696" s="274">
        <v>1</v>
      </c>
      <c r="AL696" s="274">
        <v>400</v>
      </c>
      <c r="AM696" s="277">
        <v>0.25</v>
      </c>
      <c r="AN696" s="274">
        <v>36.5</v>
      </c>
      <c r="AO696" s="274">
        <v>1</v>
      </c>
      <c r="AP696" s="278"/>
      <c r="AQ696" s="274">
        <v>1.8250000000000002</v>
      </c>
      <c r="AR696" s="274">
        <v>2</v>
      </c>
      <c r="AS696" s="274">
        <v>1</v>
      </c>
      <c r="AV696" s="278">
        <v>2.4</v>
      </c>
      <c r="AW696" s="278">
        <v>2.4</v>
      </c>
      <c r="AY696" s="274" t="s">
        <v>734</v>
      </c>
      <c r="BA696" s="274">
        <v>1</v>
      </c>
      <c r="BB696" s="274">
        <v>0.03</v>
      </c>
      <c r="BC696" s="274">
        <v>504</v>
      </c>
    </row>
    <row r="697" spans="1:55">
      <c r="A697" s="274" t="s">
        <v>1306</v>
      </c>
      <c r="B697" s="274" t="s">
        <v>829</v>
      </c>
      <c r="C697" s="274" t="s">
        <v>735</v>
      </c>
      <c r="F697" s="274">
        <v>0.35</v>
      </c>
      <c r="I697" s="274">
        <v>0</v>
      </c>
      <c r="J697" s="274" t="s">
        <v>30</v>
      </c>
      <c r="K697" s="274">
        <v>56.056000000000004</v>
      </c>
      <c r="L697" s="274">
        <v>1.96</v>
      </c>
      <c r="M697" s="274" t="s">
        <v>30</v>
      </c>
      <c r="Q697" s="274" t="s">
        <v>30</v>
      </c>
      <c r="X697" s="274" t="s">
        <v>30</v>
      </c>
      <c r="AK697" s="274">
        <v>1</v>
      </c>
      <c r="AL697" s="274">
        <v>400</v>
      </c>
      <c r="AM697" s="277">
        <v>0.25</v>
      </c>
      <c r="AN697" s="274">
        <v>36.5</v>
      </c>
      <c r="AO697" s="274">
        <v>1</v>
      </c>
      <c r="AP697" s="278"/>
      <c r="AQ697" s="274">
        <v>1.8250000000000002</v>
      </c>
      <c r="AR697" s="274">
        <v>2</v>
      </c>
      <c r="AS697" s="274">
        <v>1</v>
      </c>
      <c r="AV697" s="278">
        <v>2.4</v>
      </c>
      <c r="AW697" s="278">
        <v>2.4</v>
      </c>
      <c r="AY697" s="274" t="s">
        <v>734</v>
      </c>
      <c r="BA697" s="274">
        <v>1</v>
      </c>
      <c r="BB697" s="274">
        <v>0.03</v>
      </c>
      <c r="BC697" s="274">
        <v>504</v>
      </c>
    </row>
    <row r="698" spans="1:55">
      <c r="A698" s="274" t="s">
        <v>1305</v>
      </c>
      <c r="B698" s="274" t="s">
        <v>829</v>
      </c>
      <c r="C698" s="274" t="s">
        <v>735</v>
      </c>
      <c r="F698" s="274">
        <v>0.37</v>
      </c>
      <c r="I698" s="274">
        <v>0</v>
      </c>
      <c r="J698" s="274" t="s">
        <v>30</v>
      </c>
      <c r="K698" s="274">
        <v>56.056000000000004</v>
      </c>
      <c r="L698" s="274">
        <v>1.96</v>
      </c>
      <c r="M698" s="274" t="s">
        <v>30</v>
      </c>
      <c r="P698" s="274">
        <v>0</v>
      </c>
      <c r="Q698" s="274" t="s">
        <v>30</v>
      </c>
      <c r="X698" s="274" t="s">
        <v>30</v>
      </c>
      <c r="AK698" s="274">
        <v>1</v>
      </c>
      <c r="AL698" s="274">
        <v>400</v>
      </c>
      <c r="AM698" s="277">
        <v>0.25</v>
      </c>
      <c r="AN698" s="274">
        <v>36.5</v>
      </c>
      <c r="AO698" s="274">
        <v>1</v>
      </c>
      <c r="AP698" s="278"/>
      <c r="AQ698" s="274">
        <v>1.8250000000000002</v>
      </c>
      <c r="AR698" s="274">
        <v>2</v>
      </c>
      <c r="AS698" s="274">
        <v>1</v>
      </c>
      <c r="AV698" s="278">
        <v>2.4</v>
      </c>
      <c r="AW698" s="278">
        <v>2.4</v>
      </c>
      <c r="AY698" s="274" t="s">
        <v>734</v>
      </c>
      <c r="BA698" s="274">
        <v>1</v>
      </c>
      <c r="BB698" s="274">
        <v>0.03</v>
      </c>
      <c r="BC698" s="274">
        <v>504</v>
      </c>
    </row>
    <row r="699" spans="1:55">
      <c r="A699" s="274" t="s">
        <v>1304</v>
      </c>
      <c r="B699" s="274" t="s">
        <v>829</v>
      </c>
      <c r="C699" s="274" t="s">
        <v>735</v>
      </c>
      <c r="F699" s="274">
        <v>0.38</v>
      </c>
      <c r="I699" s="274">
        <v>0</v>
      </c>
      <c r="J699" s="274" t="s">
        <v>30</v>
      </c>
      <c r="K699" s="274">
        <v>56.056000000000004</v>
      </c>
      <c r="L699" s="274">
        <v>1.96</v>
      </c>
      <c r="M699" s="274" t="s">
        <v>30</v>
      </c>
      <c r="P699" s="274">
        <v>0</v>
      </c>
      <c r="Q699" s="274" t="s">
        <v>30</v>
      </c>
      <c r="X699" s="274" t="s">
        <v>30</v>
      </c>
      <c r="AK699" s="274">
        <v>1</v>
      </c>
      <c r="AL699" s="274">
        <v>400</v>
      </c>
      <c r="AM699" s="277">
        <v>0.25</v>
      </c>
      <c r="AN699" s="274">
        <v>36.5</v>
      </c>
      <c r="AO699" s="274">
        <v>1</v>
      </c>
      <c r="AP699" s="278"/>
      <c r="AQ699" s="274">
        <v>1.8250000000000002</v>
      </c>
      <c r="AR699" s="274">
        <v>2</v>
      </c>
      <c r="AS699" s="274">
        <v>1</v>
      </c>
      <c r="AV699" s="278">
        <v>2.4</v>
      </c>
      <c r="AW699" s="278">
        <v>2.4</v>
      </c>
      <c r="AY699" s="274" t="s">
        <v>734</v>
      </c>
      <c r="BA699" s="274">
        <v>1</v>
      </c>
      <c r="BB699" s="274">
        <v>0.03</v>
      </c>
      <c r="BC699" s="274">
        <v>504</v>
      </c>
    </row>
    <row r="700" spans="1:55">
      <c r="A700" s="274" t="s">
        <v>1303</v>
      </c>
      <c r="B700" s="274" t="s">
        <v>829</v>
      </c>
      <c r="C700" s="274" t="s">
        <v>735</v>
      </c>
      <c r="F700" s="274">
        <v>0.4</v>
      </c>
      <c r="I700" s="274">
        <v>0</v>
      </c>
      <c r="J700" s="274" t="s">
        <v>30</v>
      </c>
      <c r="K700" s="274">
        <v>56.056000000000004</v>
      </c>
      <c r="L700" s="274">
        <v>1.96</v>
      </c>
      <c r="M700" s="274" t="s">
        <v>30</v>
      </c>
      <c r="Q700" s="274" t="s">
        <v>30</v>
      </c>
      <c r="X700" s="274" t="s">
        <v>30</v>
      </c>
      <c r="AK700" s="274">
        <v>1</v>
      </c>
      <c r="AL700" s="274">
        <v>565</v>
      </c>
      <c r="AM700" s="277">
        <v>0.25</v>
      </c>
      <c r="AN700" s="274">
        <v>36.5</v>
      </c>
      <c r="AO700" s="274">
        <v>1</v>
      </c>
      <c r="AP700" s="278"/>
      <c r="AQ700" s="274">
        <v>1.8250000000000002</v>
      </c>
      <c r="AR700" s="274">
        <v>2</v>
      </c>
      <c r="AS700" s="274">
        <v>1</v>
      </c>
      <c r="AV700" s="278">
        <v>2.4</v>
      </c>
      <c r="AW700" s="278">
        <v>2.4</v>
      </c>
      <c r="AY700" s="274" t="s">
        <v>734</v>
      </c>
      <c r="BA700" s="274">
        <v>1</v>
      </c>
      <c r="BB700" s="274">
        <v>0.03</v>
      </c>
      <c r="BC700" s="274">
        <v>504</v>
      </c>
    </row>
    <row r="701" spans="1:55">
      <c r="A701" s="274" t="s">
        <v>1302</v>
      </c>
      <c r="B701" s="274" t="s">
        <v>829</v>
      </c>
      <c r="C701" s="274" t="s">
        <v>735</v>
      </c>
      <c r="F701" s="274">
        <v>0.44</v>
      </c>
      <c r="I701" s="274">
        <v>0</v>
      </c>
      <c r="J701" s="274" t="s">
        <v>30</v>
      </c>
      <c r="K701" s="274">
        <v>56.056000000000004</v>
      </c>
      <c r="L701" s="274">
        <v>1.96</v>
      </c>
      <c r="M701" s="274" t="s">
        <v>30</v>
      </c>
      <c r="P701" s="274">
        <v>0</v>
      </c>
      <c r="Q701" s="274" t="s">
        <v>30</v>
      </c>
      <c r="X701" s="274" t="s">
        <v>30</v>
      </c>
      <c r="AK701" s="274">
        <v>1</v>
      </c>
      <c r="AL701" s="274">
        <v>527</v>
      </c>
      <c r="AM701" s="277">
        <v>0.25</v>
      </c>
      <c r="AN701" s="274">
        <v>36.5</v>
      </c>
      <c r="AO701" s="274">
        <v>1</v>
      </c>
      <c r="AP701" s="278"/>
      <c r="AQ701" s="274">
        <v>1.8250000000000002</v>
      </c>
      <c r="AR701" s="274">
        <v>2</v>
      </c>
      <c r="AS701" s="274">
        <v>1</v>
      </c>
      <c r="AV701" s="278">
        <v>2.4</v>
      </c>
      <c r="AW701" s="278">
        <v>2.4</v>
      </c>
      <c r="AY701" s="274" t="s">
        <v>734</v>
      </c>
      <c r="BA701" s="274">
        <v>1</v>
      </c>
      <c r="BB701" s="274">
        <v>0.03</v>
      </c>
      <c r="BC701" s="274">
        <v>504</v>
      </c>
    </row>
    <row r="702" spans="1:55">
      <c r="A702" s="274" t="s">
        <v>1301</v>
      </c>
      <c r="B702" s="274" t="s">
        <v>829</v>
      </c>
      <c r="C702" s="274" t="s">
        <v>735</v>
      </c>
      <c r="F702" s="274">
        <v>0.45</v>
      </c>
      <c r="I702" s="274">
        <v>0</v>
      </c>
      <c r="J702" s="274" t="s">
        <v>30</v>
      </c>
      <c r="K702" s="274">
        <v>56.056000000000004</v>
      </c>
      <c r="L702" s="274">
        <v>1.96</v>
      </c>
      <c r="M702" s="274" t="s">
        <v>30</v>
      </c>
      <c r="P702" s="274">
        <v>0</v>
      </c>
      <c r="Q702" s="274" t="s">
        <v>30</v>
      </c>
      <c r="X702" s="274" t="s">
        <v>30</v>
      </c>
      <c r="AK702" s="274">
        <v>1</v>
      </c>
      <c r="AL702" s="274">
        <v>400</v>
      </c>
      <c r="AM702" s="277">
        <v>0.25</v>
      </c>
      <c r="AN702" s="274">
        <v>36.5</v>
      </c>
      <c r="AO702" s="274">
        <v>1</v>
      </c>
      <c r="AP702" s="278"/>
      <c r="AQ702" s="274">
        <v>1.8250000000000002</v>
      </c>
      <c r="AR702" s="274">
        <v>2</v>
      </c>
      <c r="AS702" s="274">
        <v>1</v>
      </c>
      <c r="AV702" s="278">
        <v>2.4</v>
      </c>
      <c r="AW702" s="278">
        <v>2.4</v>
      </c>
      <c r="AY702" s="274" t="s">
        <v>734</v>
      </c>
      <c r="BA702" s="274">
        <v>1</v>
      </c>
      <c r="BB702" s="274">
        <v>0.03</v>
      </c>
      <c r="BC702" s="274">
        <v>504</v>
      </c>
    </row>
    <row r="703" spans="1:55">
      <c r="A703" s="274" t="s">
        <v>1300</v>
      </c>
      <c r="B703" s="274" t="s">
        <v>829</v>
      </c>
      <c r="C703" s="274" t="s">
        <v>735</v>
      </c>
      <c r="F703" s="274">
        <v>0.46</v>
      </c>
      <c r="I703" s="274">
        <v>0</v>
      </c>
      <c r="J703" s="274" t="s">
        <v>30</v>
      </c>
      <c r="K703" s="274">
        <v>56.056000000000004</v>
      </c>
      <c r="L703" s="274">
        <v>1.96</v>
      </c>
      <c r="M703" s="274" t="s">
        <v>30</v>
      </c>
      <c r="P703" s="274">
        <v>0</v>
      </c>
      <c r="Q703" s="274" t="s">
        <v>30</v>
      </c>
      <c r="X703" s="274" t="s">
        <v>30</v>
      </c>
      <c r="AK703" s="274">
        <v>1</v>
      </c>
      <c r="AL703" s="274">
        <v>400</v>
      </c>
      <c r="AM703" s="277">
        <v>0.25</v>
      </c>
      <c r="AN703" s="274">
        <v>36.5</v>
      </c>
      <c r="AO703" s="274">
        <v>1</v>
      </c>
      <c r="AP703" s="278"/>
      <c r="AQ703" s="274">
        <v>1.8250000000000002</v>
      </c>
      <c r="AR703" s="274">
        <v>2</v>
      </c>
      <c r="AS703" s="274">
        <v>1</v>
      </c>
      <c r="AV703" s="278">
        <v>2.4</v>
      </c>
      <c r="AW703" s="278">
        <v>2.4</v>
      </c>
      <c r="AY703" s="274" t="s">
        <v>734</v>
      </c>
      <c r="BA703" s="274">
        <v>1</v>
      </c>
      <c r="BB703" s="274">
        <v>0.03</v>
      </c>
      <c r="BC703" s="274">
        <v>504</v>
      </c>
    </row>
    <row r="704" spans="1:55">
      <c r="A704" s="274" t="s">
        <v>1299</v>
      </c>
      <c r="B704" s="274" t="s">
        <v>829</v>
      </c>
      <c r="C704" s="274" t="s">
        <v>735</v>
      </c>
      <c r="F704" s="274">
        <v>0.49</v>
      </c>
      <c r="G704" s="274">
        <v>1.5</v>
      </c>
      <c r="H704" s="274">
        <v>35</v>
      </c>
      <c r="I704" s="274">
        <v>0.97</v>
      </c>
      <c r="J704" s="274">
        <v>1.69099</v>
      </c>
      <c r="K704" s="274">
        <v>60.368000000000002</v>
      </c>
      <c r="L704" s="274">
        <v>2.1560000000000001</v>
      </c>
      <c r="M704" s="274" t="s">
        <v>30</v>
      </c>
      <c r="N704" s="274">
        <v>2020</v>
      </c>
      <c r="O704" s="274">
        <v>40</v>
      </c>
      <c r="P704" s="274">
        <v>1</v>
      </c>
      <c r="Q704" s="274">
        <v>2029</v>
      </c>
      <c r="X704" s="274" t="s">
        <v>30</v>
      </c>
      <c r="AK704" s="274">
        <v>1</v>
      </c>
      <c r="AL704" s="274">
        <v>400</v>
      </c>
      <c r="AM704" s="277">
        <v>0.15</v>
      </c>
      <c r="AN704" s="274">
        <v>36.5</v>
      </c>
      <c r="AO704" s="274">
        <v>1</v>
      </c>
      <c r="AP704" s="278"/>
      <c r="AQ704" s="274">
        <v>1.8250000000000002</v>
      </c>
      <c r="AR704" s="274">
        <v>3</v>
      </c>
      <c r="AS704" s="274">
        <v>1</v>
      </c>
      <c r="AV704" s="278">
        <v>2.4</v>
      </c>
      <c r="AW704" s="278">
        <v>2.4</v>
      </c>
      <c r="AY704" s="274" t="s">
        <v>1034</v>
      </c>
      <c r="BA704" s="274">
        <v>1</v>
      </c>
      <c r="BB704" s="274">
        <v>0.02</v>
      </c>
      <c r="BC704" s="274">
        <v>437</v>
      </c>
    </row>
    <row r="705" spans="1:55">
      <c r="A705" s="274" t="s">
        <v>1298</v>
      </c>
      <c r="B705" s="274" t="s">
        <v>829</v>
      </c>
      <c r="C705" s="274" t="s">
        <v>735</v>
      </c>
      <c r="F705" s="274">
        <v>0.52</v>
      </c>
      <c r="G705" s="274">
        <v>1.5</v>
      </c>
      <c r="H705" s="274">
        <v>35</v>
      </c>
      <c r="I705" s="274">
        <v>0.97</v>
      </c>
      <c r="J705" s="274">
        <v>1.65767</v>
      </c>
      <c r="K705" s="274">
        <v>60.368000000000002</v>
      </c>
      <c r="L705" s="274">
        <v>2.1560000000000001</v>
      </c>
      <c r="M705" s="274" t="s">
        <v>30</v>
      </c>
      <c r="N705" s="274">
        <v>2030</v>
      </c>
      <c r="O705" s="274">
        <v>40</v>
      </c>
      <c r="P705" s="274">
        <v>1</v>
      </c>
      <c r="Q705" s="274">
        <v>2039</v>
      </c>
      <c r="X705" s="274" t="s">
        <v>30</v>
      </c>
      <c r="AK705" s="274">
        <v>1</v>
      </c>
      <c r="AL705" s="274">
        <v>400</v>
      </c>
      <c r="AM705" s="277">
        <v>0.15</v>
      </c>
      <c r="AN705" s="274">
        <v>36.5</v>
      </c>
      <c r="AO705" s="274">
        <v>1</v>
      </c>
      <c r="AP705" s="278"/>
      <c r="AQ705" s="274">
        <v>1.8250000000000002</v>
      </c>
      <c r="AR705" s="274">
        <v>3</v>
      </c>
      <c r="AS705" s="274">
        <v>1</v>
      </c>
      <c r="AV705" s="278">
        <v>2.4</v>
      </c>
      <c r="AW705" s="278">
        <v>2.4</v>
      </c>
      <c r="AY705" s="274" t="s">
        <v>1034</v>
      </c>
      <c r="BA705" s="274">
        <v>1</v>
      </c>
      <c r="BB705" s="274">
        <v>0.02</v>
      </c>
      <c r="BC705" s="274">
        <v>437</v>
      </c>
    </row>
    <row r="706" spans="1:55">
      <c r="A706" s="274" t="s">
        <v>1297</v>
      </c>
      <c r="B706" s="274" t="s">
        <v>829</v>
      </c>
      <c r="C706" s="274" t="s">
        <v>735</v>
      </c>
      <c r="D706" s="274" t="s">
        <v>30</v>
      </c>
      <c r="E706" s="274" t="s">
        <v>30</v>
      </c>
      <c r="F706" s="274">
        <v>0.53</v>
      </c>
      <c r="G706" s="274">
        <v>1.5</v>
      </c>
      <c r="H706" s="274">
        <v>35</v>
      </c>
      <c r="I706" s="274">
        <v>0.97</v>
      </c>
      <c r="J706" s="274">
        <v>1.61602</v>
      </c>
      <c r="K706" s="274">
        <v>60.368000000000002</v>
      </c>
      <c r="L706" s="274">
        <v>2.1560000000000001</v>
      </c>
      <c r="M706" s="274" t="s">
        <v>30</v>
      </c>
      <c r="N706" s="274">
        <v>2040</v>
      </c>
      <c r="O706" s="274">
        <v>40</v>
      </c>
      <c r="P706" s="274">
        <v>1</v>
      </c>
      <c r="Q706" s="274">
        <v>2049</v>
      </c>
      <c r="R706" s="274" t="s">
        <v>30</v>
      </c>
      <c r="S706" s="274" t="s">
        <v>30</v>
      </c>
      <c r="T706" s="274" t="s">
        <v>30</v>
      </c>
      <c r="U706" s="274" t="s">
        <v>30</v>
      </c>
      <c r="V706" s="274" t="s">
        <v>30</v>
      </c>
      <c r="W706" s="274" t="s">
        <v>30</v>
      </c>
      <c r="X706" s="274" t="s">
        <v>30</v>
      </c>
      <c r="Z706" s="274" t="s">
        <v>30</v>
      </c>
      <c r="AA706" s="274" t="s">
        <v>30</v>
      </c>
      <c r="AB706" s="274" t="s">
        <v>30</v>
      </c>
      <c r="AC706" s="274" t="s">
        <v>30</v>
      </c>
      <c r="AD706" s="274" t="s">
        <v>30</v>
      </c>
      <c r="AE706" s="274" t="s">
        <v>30</v>
      </c>
      <c r="AF706" s="274" t="s">
        <v>30</v>
      </c>
      <c r="AG706" s="274" t="s">
        <v>30</v>
      </c>
      <c r="AH706" s="274" t="s">
        <v>30</v>
      </c>
      <c r="AI706" s="274" t="s">
        <v>30</v>
      </c>
      <c r="AJ706" s="274" t="s">
        <v>30</v>
      </c>
      <c r="AK706" s="274">
        <v>1</v>
      </c>
      <c r="AL706" s="274">
        <v>400</v>
      </c>
      <c r="AM706" s="277">
        <v>0.15</v>
      </c>
      <c r="AN706" s="274">
        <v>36.5</v>
      </c>
      <c r="AO706" s="274">
        <v>1</v>
      </c>
      <c r="AP706" s="278"/>
      <c r="AQ706" s="274">
        <v>1.8250000000000002</v>
      </c>
      <c r="AR706" s="274">
        <v>3</v>
      </c>
      <c r="AS706" s="274">
        <v>1</v>
      </c>
      <c r="AV706" s="278">
        <v>2.4</v>
      </c>
      <c r="AW706" s="278">
        <v>2.4</v>
      </c>
      <c r="AX706" s="274" t="s">
        <v>30</v>
      </c>
      <c r="AY706" s="274" t="s">
        <v>1034</v>
      </c>
      <c r="BA706" s="274">
        <v>1</v>
      </c>
      <c r="BB706" s="274">
        <v>0.02</v>
      </c>
      <c r="BC706" s="274">
        <v>437</v>
      </c>
    </row>
    <row r="707" spans="1:55">
      <c r="A707" s="274" t="s">
        <v>1296</v>
      </c>
      <c r="B707" s="274" t="s">
        <v>829</v>
      </c>
      <c r="C707" s="274" t="s">
        <v>735</v>
      </c>
      <c r="F707" s="274">
        <v>0.54</v>
      </c>
      <c r="G707" s="274">
        <v>1.5</v>
      </c>
      <c r="H707" s="274">
        <v>35</v>
      </c>
      <c r="I707" s="274">
        <v>0.97</v>
      </c>
      <c r="J707" s="274">
        <v>1.57437</v>
      </c>
      <c r="K707" s="274">
        <v>60.368000000000002</v>
      </c>
      <c r="L707" s="274">
        <v>2.1560000000000001</v>
      </c>
      <c r="M707" s="274" t="s">
        <v>30</v>
      </c>
      <c r="N707" s="274">
        <v>2050</v>
      </c>
      <c r="O707" s="274">
        <v>40</v>
      </c>
      <c r="P707" s="274">
        <v>1</v>
      </c>
      <c r="Q707" s="274">
        <v>2050</v>
      </c>
      <c r="X707" s="274" t="s">
        <v>30</v>
      </c>
      <c r="AK707" s="274">
        <v>1</v>
      </c>
      <c r="AL707" s="274">
        <v>400</v>
      </c>
      <c r="AM707" s="277">
        <v>0.1</v>
      </c>
      <c r="AN707" s="274">
        <v>36.5</v>
      </c>
      <c r="AO707" s="274">
        <v>1</v>
      </c>
      <c r="AP707" s="278"/>
      <c r="AQ707" s="274">
        <v>1.8250000000000002</v>
      </c>
      <c r="AR707" s="274">
        <v>3</v>
      </c>
      <c r="AS707" s="274">
        <v>1</v>
      </c>
      <c r="AV707" s="278">
        <v>2.4</v>
      </c>
      <c r="AW707" s="278">
        <v>2.4</v>
      </c>
      <c r="AY707" s="274" t="s">
        <v>1034</v>
      </c>
      <c r="BA707" s="274">
        <v>1</v>
      </c>
      <c r="BB707" s="274">
        <v>0.02</v>
      </c>
      <c r="BC707" s="274">
        <v>437</v>
      </c>
    </row>
    <row r="708" spans="1:55">
      <c r="A708" s="274" t="s">
        <v>1295</v>
      </c>
      <c r="B708" s="274" t="s">
        <v>742</v>
      </c>
      <c r="C708" s="274" t="s">
        <v>735</v>
      </c>
      <c r="D708" s="274">
        <v>0.15</v>
      </c>
      <c r="E708" s="274">
        <v>0.75</v>
      </c>
      <c r="F708" s="274">
        <v>0.35</v>
      </c>
      <c r="G708" s="274">
        <v>1.5</v>
      </c>
      <c r="H708" s="274">
        <v>38</v>
      </c>
      <c r="I708" s="274">
        <v>0.97</v>
      </c>
      <c r="J708" s="274" t="s">
        <v>30</v>
      </c>
      <c r="K708" s="274">
        <v>56.056000000000004</v>
      </c>
      <c r="L708" s="274" t="s">
        <v>30</v>
      </c>
      <c r="M708" s="274">
        <v>0.68599999999999994</v>
      </c>
      <c r="P708" s="274">
        <v>0</v>
      </c>
      <c r="Q708" s="274" t="s">
        <v>30</v>
      </c>
      <c r="X708" s="274" t="s">
        <v>30</v>
      </c>
      <c r="AK708" s="274">
        <v>1</v>
      </c>
      <c r="AL708" s="274">
        <v>300</v>
      </c>
      <c r="AM708" s="277">
        <v>0.25</v>
      </c>
      <c r="AN708" s="274">
        <v>36.5</v>
      </c>
      <c r="AO708" s="274">
        <v>1</v>
      </c>
      <c r="AP708" s="278"/>
      <c r="AQ708" s="274">
        <v>1.8250000000000002</v>
      </c>
      <c r="AR708" s="274">
        <v>2</v>
      </c>
      <c r="AS708" s="274">
        <v>1</v>
      </c>
      <c r="AV708" s="278">
        <v>2.4</v>
      </c>
      <c r="AW708" s="278">
        <v>2.4</v>
      </c>
      <c r="AY708" s="274" t="s">
        <v>734</v>
      </c>
      <c r="BA708" s="274">
        <v>1</v>
      </c>
      <c r="BB708" s="274">
        <v>0.03</v>
      </c>
      <c r="BC708" s="274">
        <v>504</v>
      </c>
    </row>
    <row r="709" spans="1:55">
      <c r="A709" s="274" t="s">
        <v>1294</v>
      </c>
      <c r="B709" s="274" t="s">
        <v>742</v>
      </c>
      <c r="C709" s="274" t="s">
        <v>735</v>
      </c>
      <c r="D709" s="274">
        <v>0.15</v>
      </c>
      <c r="E709" s="274">
        <v>0.75</v>
      </c>
      <c r="F709" s="274">
        <v>0.36</v>
      </c>
      <c r="G709" s="274">
        <v>1.5</v>
      </c>
      <c r="H709" s="274">
        <v>38</v>
      </c>
      <c r="I709" s="274">
        <v>0.97</v>
      </c>
      <c r="J709" s="274" t="s">
        <v>30</v>
      </c>
      <c r="K709" s="274">
        <v>56.056000000000004</v>
      </c>
      <c r="L709" s="274" t="s">
        <v>30</v>
      </c>
      <c r="M709" s="274">
        <v>0.7056</v>
      </c>
      <c r="P709" s="274">
        <v>0</v>
      </c>
      <c r="Q709" s="274" t="s">
        <v>30</v>
      </c>
      <c r="X709" s="274" t="s">
        <v>30</v>
      </c>
      <c r="AK709" s="274">
        <v>1</v>
      </c>
      <c r="AL709" s="274">
        <v>300</v>
      </c>
      <c r="AM709" s="277">
        <v>0.25</v>
      </c>
      <c r="AN709" s="274">
        <v>36.5</v>
      </c>
      <c r="AO709" s="274">
        <v>1</v>
      </c>
      <c r="AP709" s="278"/>
      <c r="AQ709" s="274">
        <v>1.8250000000000002</v>
      </c>
      <c r="AR709" s="274">
        <v>2</v>
      </c>
      <c r="AS709" s="274">
        <v>1</v>
      </c>
      <c r="AV709" s="278">
        <v>2.4</v>
      </c>
      <c r="AW709" s="278">
        <v>2.4</v>
      </c>
      <c r="AY709" s="274" t="s">
        <v>734</v>
      </c>
      <c r="BA709" s="274">
        <v>1</v>
      </c>
      <c r="BB709" s="274">
        <v>0.03</v>
      </c>
      <c r="BC709" s="274">
        <v>504</v>
      </c>
    </row>
    <row r="710" spans="1:55">
      <c r="A710" s="274" t="s">
        <v>1293</v>
      </c>
      <c r="B710" s="274" t="s">
        <v>742</v>
      </c>
      <c r="C710" s="274" t="s">
        <v>735</v>
      </c>
      <c r="D710" s="274">
        <v>0.15</v>
      </c>
      <c r="E710" s="274">
        <v>0.75</v>
      </c>
      <c r="F710" s="274">
        <v>0.37</v>
      </c>
      <c r="G710" s="274">
        <v>1.5</v>
      </c>
      <c r="H710" s="274">
        <v>38</v>
      </c>
      <c r="I710" s="274">
        <v>0.97</v>
      </c>
      <c r="J710" s="274" t="s">
        <v>30</v>
      </c>
      <c r="K710" s="274">
        <v>56.056000000000004</v>
      </c>
      <c r="L710" s="274" t="s">
        <v>30</v>
      </c>
      <c r="M710" s="274">
        <v>0.72519999999999996</v>
      </c>
      <c r="P710" s="274">
        <v>0</v>
      </c>
      <c r="Q710" s="274" t="s">
        <v>30</v>
      </c>
      <c r="X710" s="274" t="s">
        <v>30</v>
      </c>
      <c r="AK710" s="274">
        <v>1</v>
      </c>
      <c r="AL710" s="274">
        <v>300</v>
      </c>
      <c r="AM710" s="277">
        <v>0.25</v>
      </c>
      <c r="AN710" s="274">
        <v>36.5</v>
      </c>
      <c r="AO710" s="274">
        <v>1</v>
      </c>
      <c r="AP710" s="278"/>
      <c r="AQ710" s="274">
        <v>1.8250000000000002</v>
      </c>
      <c r="AR710" s="274">
        <v>2</v>
      </c>
      <c r="AS710" s="274">
        <v>1</v>
      </c>
      <c r="AV710" s="278">
        <v>2.4</v>
      </c>
      <c r="AW710" s="278">
        <v>2.4</v>
      </c>
      <c r="AY710" s="274" t="s">
        <v>734</v>
      </c>
      <c r="BA710" s="274">
        <v>1</v>
      </c>
      <c r="BB710" s="274">
        <v>0.03</v>
      </c>
      <c r="BC710" s="274">
        <v>504</v>
      </c>
    </row>
    <row r="711" spans="1:55">
      <c r="A711" s="274" t="s">
        <v>1292</v>
      </c>
      <c r="B711" s="274" t="s">
        <v>742</v>
      </c>
      <c r="C711" s="274" t="s">
        <v>735</v>
      </c>
      <c r="D711" s="274">
        <v>0.15</v>
      </c>
      <c r="E711" s="274">
        <v>0.75</v>
      </c>
      <c r="F711" s="274">
        <v>0.38</v>
      </c>
      <c r="G711" s="274">
        <v>1.5</v>
      </c>
      <c r="H711" s="274">
        <v>38</v>
      </c>
      <c r="I711" s="274">
        <v>0.97</v>
      </c>
      <c r="J711" s="274" t="s">
        <v>30</v>
      </c>
      <c r="K711" s="274">
        <v>56.056000000000004</v>
      </c>
      <c r="L711" s="274" t="s">
        <v>30</v>
      </c>
      <c r="M711" s="274">
        <v>0.74480000000000002</v>
      </c>
      <c r="P711" s="274">
        <v>0</v>
      </c>
      <c r="Q711" s="274" t="s">
        <v>30</v>
      </c>
      <c r="X711" s="274" t="s">
        <v>30</v>
      </c>
      <c r="AK711" s="274">
        <v>1</v>
      </c>
      <c r="AL711" s="274">
        <v>300</v>
      </c>
      <c r="AM711" s="277">
        <v>0.25</v>
      </c>
      <c r="AN711" s="274">
        <v>36.5</v>
      </c>
      <c r="AO711" s="274">
        <v>1</v>
      </c>
      <c r="AP711" s="278"/>
      <c r="AQ711" s="274">
        <v>1.8250000000000002</v>
      </c>
      <c r="AR711" s="274">
        <v>2</v>
      </c>
      <c r="AS711" s="274">
        <v>1</v>
      </c>
      <c r="AV711" s="278">
        <v>2.4</v>
      </c>
      <c r="AW711" s="278">
        <v>2.4</v>
      </c>
      <c r="AY711" s="274" t="s">
        <v>734</v>
      </c>
      <c r="BA711" s="274">
        <v>1</v>
      </c>
      <c r="BB711" s="274">
        <v>0.03</v>
      </c>
      <c r="BC711" s="274">
        <v>504</v>
      </c>
    </row>
    <row r="712" spans="1:55">
      <c r="A712" s="274" t="s">
        <v>1291</v>
      </c>
      <c r="B712" s="274" t="s">
        <v>742</v>
      </c>
      <c r="C712" s="274" t="s">
        <v>735</v>
      </c>
      <c r="D712" s="274">
        <v>0.15</v>
      </c>
      <c r="E712" s="274">
        <v>0.75</v>
      </c>
      <c r="F712" s="274">
        <v>0.39</v>
      </c>
      <c r="G712" s="274">
        <v>1.5</v>
      </c>
      <c r="H712" s="274">
        <v>38</v>
      </c>
      <c r="I712" s="274">
        <v>0.97</v>
      </c>
      <c r="J712" s="274" t="s">
        <v>30</v>
      </c>
      <c r="K712" s="274">
        <v>56.056000000000004</v>
      </c>
      <c r="L712" s="274" t="s">
        <v>30</v>
      </c>
      <c r="M712" s="274">
        <v>0.76439999999999997</v>
      </c>
      <c r="P712" s="274">
        <v>0</v>
      </c>
      <c r="Q712" s="274" t="s">
        <v>30</v>
      </c>
      <c r="X712" s="274" t="s">
        <v>30</v>
      </c>
      <c r="AK712" s="274">
        <v>1</v>
      </c>
      <c r="AL712" s="274">
        <v>300</v>
      </c>
      <c r="AM712" s="277">
        <v>0.25</v>
      </c>
      <c r="AN712" s="274">
        <v>36.5</v>
      </c>
      <c r="AO712" s="274">
        <v>1</v>
      </c>
      <c r="AP712" s="278"/>
      <c r="AQ712" s="274">
        <v>1.8250000000000002</v>
      </c>
      <c r="AR712" s="274">
        <v>2</v>
      </c>
      <c r="AS712" s="274">
        <v>1</v>
      </c>
      <c r="AV712" s="278">
        <v>2.4</v>
      </c>
      <c r="AW712" s="278">
        <v>2.4</v>
      </c>
      <c r="AY712" s="274" t="s">
        <v>734</v>
      </c>
      <c r="BA712" s="274">
        <v>1</v>
      </c>
      <c r="BB712" s="280">
        <v>0.03</v>
      </c>
      <c r="BC712" s="274">
        <v>504</v>
      </c>
    </row>
    <row r="713" spans="1:55">
      <c r="A713" s="274" t="s">
        <v>1290</v>
      </c>
      <c r="B713" s="274" t="s">
        <v>742</v>
      </c>
      <c r="C713" s="274" t="s">
        <v>735</v>
      </c>
      <c r="D713" s="274">
        <v>0.15</v>
      </c>
      <c r="E713" s="274">
        <v>0.75</v>
      </c>
      <c r="F713" s="274">
        <v>0.4</v>
      </c>
      <c r="G713" s="274">
        <v>1.5</v>
      </c>
      <c r="H713" s="274">
        <v>38</v>
      </c>
      <c r="I713" s="274">
        <v>0.97</v>
      </c>
      <c r="J713" s="274" t="s">
        <v>30</v>
      </c>
      <c r="K713" s="274">
        <v>56.056000000000004</v>
      </c>
      <c r="L713" s="274" t="s">
        <v>30</v>
      </c>
      <c r="M713" s="274">
        <v>0.78400000000000003</v>
      </c>
      <c r="P713" s="274">
        <v>0</v>
      </c>
      <c r="Q713" s="274" t="s">
        <v>30</v>
      </c>
      <c r="X713" s="274" t="s">
        <v>30</v>
      </c>
      <c r="AK713" s="274">
        <v>1</v>
      </c>
      <c r="AL713" s="274">
        <v>300</v>
      </c>
      <c r="AM713" s="277">
        <v>0.25</v>
      </c>
      <c r="AN713" s="274">
        <v>36.5</v>
      </c>
      <c r="AO713" s="274">
        <v>1</v>
      </c>
      <c r="AP713" s="278"/>
      <c r="AQ713" s="274">
        <v>1.8250000000000002</v>
      </c>
      <c r="AR713" s="274">
        <v>2</v>
      </c>
      <c r="AS713" s="274">
        <v>1</v>
      </c>
      <c r="AV713" s="278">
        <v>2.4</v>
      </c>
      <c r="AW713" s="278">
        <v>2.4</v>
      </c>
      <c r="AY713" s="274" t="s">
        <v>734</v>
      </c>
      <c r="BA713" s="274">
        <v>1</v>
      </c>
      <c r="BB713" s="280">
        <v>0.03</v>
      </c>
      <c r="BC713" s="274">
        <v>504</v>
      </c>
    </row>
    <row r="714" spans="1:55">
      <c r="A714" s="274" t="s">
        <v>1289</v>
      </c>
      <c r="B714" s="274" t="s">
        <v>742</v>
      </c>
      <c r="C714" s="274" t="s">
        <v>735</v>
      </c>
      <c r="D714" s="274">
        <v>0.15</v>
      </c>
      <c r="E714" s="274">
        <v>0.75</v>
      </c>
      <c r="F714" s="274">
        <v>0.41</v>
      </c>
      <c r="G714" s="274">
        <v>1.5</v>
      </c>
      <c r="H714" s="274">
        <v>38</v>
      </c>
      <c r="I714" s="274">
        <v>0.97</v>
      </c>
      <c r="J714" s="274" t="s">
        <v>30</v>
      </c>
      <c r="K714" s="274">
        <v>56.056000000000004</v>
      </c>
      <c r="L714" s="274" t="s">
        <v>30</v>
      </c>
      <c r="M714" s="274">
        <v>0.80359999999999998</v>
      </c>
      <c r="P714" s="274">
        <v>0</v>
      </c>
      <c r="Q714" s="274" t="s">
        <v>30</v>
      </c>
      <c r="X714" s="274" t="s">
        <v>30</v>
      </c>
      <c r="AK714" s="274">
        <v>1</v>
      </c>
      <c r="AL714" s="274">
        <v>640</v>
      </c>
      <c r="AM714" s="277">
        <v>0.25</v>
      </c>
      <c r="AN714" s="274">
        <v>36.5</v>
      </c>
      <c r="AO714" s="274">
        <v>1</v>
      </c>
      <c r="AP714" s="278"/>
      <c r="AQ714" s="274">
        <v>1.8250000000000002</v>
      </c>
      <c r="AR714" s="274">
        <v>2</v>
      </c>
      <c r="AS714" s="274">
        <v>1</v>
      </c>
      <c r="AV714" s="278">
        <v>2.4</v>
      </c>
      <c r="AW714" s="278">
        <v>2.4</v>
      </c>
      <c r="AY714" s="274" t="s">
        <v>734</v>
      </c>
      <c r="BA714" s="274">
        <v>1</v>
      </c>
      <c r="BB714" s="274">
        <v>0.03</v>
      </c>
      <c r="BC714" s="274">
        <v>504</v>
      </c>
    </row>
    <row r="715" spans="1:55">
      <c r="A715" s="274" t="s">
        <v>1288</v>
      </c>
      <c r="B715" s="274" t="s">
        <v>742</v>
      </c>
      <c r="C715" s="274" t="s">
        <v>735</v>
      </c>
      <c r="D715" s="274">
        <v>0.15</v>
      </c>
      <c r="E715" s="274">
        <v>0.75</v>
      </c>
      <c r="F715" s="274">
        <v>0.42</v>
      </c>
      <c r="G715" s="274">
        <v>1.5</v>
      </c>
      <c r="H715" s="274">
        <v>38</v>
      </c>
      <c r="I715" s="274">
        <v>0.97</v>
      </c>
      <c r="J715" s="274" t="s">
        <v>30</v>
      </c>
      <c r="K715" s="274">
        <v>56.056000000000004</v>
      </c>
      <c r="L715" s="274" t="s">
        <v>30</v>
      </c>
      <c r="M715" s="274">
        <v>0.82319999999999993</v>
      </c>
      <c r="P715" s="274">
        <v>0</v>
      </c>
      <c r="Q715" s="274" t="s">
        <v>30</v>
      </c>
      <c r="X715" s="274" t="s">
        <v>30</v>
      </c>
      <c r="AK715" s="274">
        <v>1</v>
      </c>
      <c r="AL715" s="274">
        <v>500</v>
      </c>
      <c r="AM715" s="277">
        <v>0.25</v>
      </c>
      <c r="AN715" s="274">
        <v>36.5</v>
      </c>
      <c r="AO715" s="274">
        <v>1</v>
      </c>
      <c r="AP715" s="278"/>
      <c r="AQ715" s="274">
        <v>1.8250000000000002</v>
      </c>
      <c r="AR715" s="274">
        <v>2</v>
      </c>
      <c r="AS715" s="274">
        <v>1</v>
      </c>
      <c r="AV715" s="278">
        <v>2.4</v>
      </c>
      <c r="AW715" s="278">
        <v>2.4</v>
      </c>
      <c r="AY715" s="274" t="s">
        <v>734</v>
      </c>
      <c r="BA715" s="274">
        <v>1</v>
      </c>
      <c r="BB715" s="274">
        <v>0.03</v>
      </c>
      <c r="BC715" s="274">
        <v>504</v>
      </c>
    </row>
    <row r="716" spans="1:55">
      <c r="A716" s="274" t="s">
        <v>1287</v>
      </c>
      <c r="B716" s="274" t="s">
        <v>742</v>
      </c>
      <c r="C716" s="274" t="s">
        <v>735</v>
      </c>
      <c r="D716" s="274">
        <v>0.15</v>
      </c>
      <c r="E716" s="274">
        <v>0.75</v>
      </c>
      <c r="F716" s="274">
        <v>0.43</v>
      </c>
      <c r="G716" s="274">
        <v>1.5</v>
      </c>
      <c r="H716" s="274">
        <v>38</v>
      </c>
      <c r="I716" s="274">
        <v>0.97</v>
      </c>
      <c r="J716" s="274" t="s">
        <v>30</v>
      </c>
      <c r="K716" s="274">
        <v>56.056000000000004</v>
      </c>
      <c r="L716" s="274" t="s">
        <v>30</v>
      </c>
      <c r="M716" s="274">
        <v>0.84279999999999999</v>
      </c>
      <c r="P716" s="274">
        <v>0</v>
      </c>
      <c r="Q716" s="274" t="s">
        <v>30</v>
      </c>
      <c r="X716" s="274" t="s">
        <v>30</v>
      </c>
      <c r="AK716" s="274">
        <v>1</v>
      </c>
      <c r="AL716" s="274">
        <v>350</v>
      </c>
      <c r="AM716" s="277">
        <v>0.25</v>
      </c>
      <c r="AN716" s="274">
        <v>36.5</v>
      </c>
      <c r="AO716" s="274">
        <v>1</v>
      </c>
      <c r="AP716" s="278"/>
      <c r="AQ716" s="274">
        <v>1.8250000000000002</v>
      </c>
      <c r="AR716" s="274">
        <v>2</v>
      </c>
      <c r="AS716" s="274">
        <v>1</v>
      </c>
      <c r="AV716" s="278">
        <v>2.4</v>
      </c>
      <c r="AW716" s="278">
        <v>2.4</v>
      </c>
      <c r="AY716" s="274" t="s">
        <v>734</v>
      </c>
      <c r="BA716" s="274">
        <v>1</v>
      </c>
      <c r="BB716" s="274">
        <v>0.03</v>
      </c>
      <c r="BC716" s="274">
        <v>504</v>
      </c>
    </row>
    <row r="717" spans="1:55">
      <c r="A717" s="274" t="s">
        <v>1286</v>
      </c>
      <c r="B717" s="274" t="s">
        <v>742</v>
      </c>
      <c r="C717" s="274" t="s">
        <v>735</v>
      </c>
      <c r="D717" s="274">
        <v>0.15</v>
      </c>
      <c r="E717" s="274">
        <v>0.75</v>
      </c>
      <c r="F717" s="274">
        <v>0.44</v>
      </c>
      <c r="G717" s="274">
        <v>1.5</v>
      </c>
      <c r="H717" s="274">
        <v>38</v>
      </c>
      <c r="I717" s="274">
        <v>0.97</v>
      </c>
      <c r="J717" s="274" t="s">
        <v>30</v>
      </c>
      <c r="K717" s="274">
        <v>56.056000000000004</v>
      </c>
      <c r="L717" s="274" t="s">
        <v>30</v>
      </c>
      <c r="M717" s="274">
        <v>0.86239999999999994</v>
      </c>
      <c r="P717" s="274">
        <v>0</v>
      </c>
      <c r="Q717" s="274" t="s">
        <v>30</v>
      </c>
      <c r="X717" s="274" t="s">
        <v>30</v>
      </c>
      <c r="AK717" s="274">
        <v>1</v>
      </c>
      <c r="AL717" s="274">
        <v>350</v>
      </c>
      <c r="AM717" s="277">
        <v>0.25</v>
      </c>
      <c r="AN717" s="274">
        <v>36.5</v>
      </c>
      <c r="AO717" s="274">
        <v>1</v>
      </c>
      <c r="AP717" s="278"/>
      <c r="AQ717" s="274">
        <v>1.8250000000000002</v>
      </c>
      <c r="AR717" s="274">
        <v>2</v>
      </c>
      <c r="AS717" s="274">
        <v>1</v>
      </c>
      <c r="AV717" s="278">
        <v>2.4</v>
      </c>
      <c r="AW717" s="278">
        <v>2.4</v>
      </c>
      <c r="AY717" s="274" t="s">
        <v>734</v>
      </c>
      <c r="BA717" s="274">
        <v>1</v>
      </c>
      <c r="BB717" s="274">
        <v>0.03</v>
      </c>
      <c r="BC717" s="274">
        <v>504</v>
      </c>
    </row>
    <row r="718" spans="1:55">
      <c r="A718" s="274" t="s">
        <v>1285</v>
      </c>
      <c r="B718" s="274" t="s">
        <v>742</v>
      </c>
      <c r="C718" s="274" t="s">
        <v>735</v>
      </c>
      <c r="D718" s="274">
        <v>0.15</v>
      </c>
      <c r="E718" s="274">
        <v>0.75</v>
      </c>
      <c r="F718" s="274">
        <v>0.47</v>
      </c>
      <c r="G718" s="274">
        <v>1.5</v>
      </c>
      <c r="H718" s="274">
        <v>38</v>
      </c>
      <c r="I718" s="274">
        <v>0.97</v>
      </c>
      <c r="J718" s="274" t="s">
        <v>30</v>
      </c>
      <c r="K718" s="274">
        <v>56.056000000000004</v>
      </c>
      <c r="L718" s="274" t="s">
        <v>30</v>
      </c>
      <c r="M718" s="274">
        <v>0.92119999999999991</v>
      </c>
      <c r="P718" s="274">
        <v>0</v>
      </c>
      <c r="Q718" s="274" t="s">
        <v>30</v>
      </c>
      <c r="X718" s="274" t="s">
        <v>30</v>
      </c>
      <c r="AK718" s="274">
        <v>1</v>
      </c>
      <c r="AL718" s="274">
        <v>385</v>
      </c>
      <c r="AM718" s="277">
        <v>0.25</v>
      </c>
      <c r="AN718" s="274">
        <v>36.5</v>
      </c>
      <c r="AO718" s="274">
        <v>1</v>
      </c>
      <c r="AP718" s="278"/>
      <c r="AQ718" s="274">
        <v>1.8250000000000002</v>
      </c>
      <c r="AR718" s="274">
        <v>2</v>
      </c>
      <c r="AS718" s="274">
        <v>1</v>
      </c>
      <c r="AV718" s="278">
        <v>2.4</v>
      </c>
      <c r="AW718" s="278">
        <v>2.4</v>
      </c>
      <c r="AY718" s="274" t="s">
        <v>734</v>
      </c>
      <c r="BA718" s="274">
        <v>1</v>
      </c>
      <c r="BB718" s="274">
        <v>0.03</v>
      </c>
      <c r="BC718" s="274">
        <v>504</v>
      </c>
    </row>
    <row r="719" spans="1:55">
      <c r="A719" s="274" t="s">
        <v>1284</v>
      </c>
      <c r="B719" s="274" t="s">
        <v>742</v>
      </c>
      <c r="C719" s="274" t="s">
        <v>735</v>
      </c>
      <c r="D719" s="274">
        <v>0.15</v>
      </c>
      <c r="E719" s="274">
        <v>0.84</v>
      </c>
      <c r="F719" s="274">
        <v>0.49</v>
      </c>
      <c r="G719" s="274">
        <v>1.5</v>
      </c>
      <c r="H719" s="274">
        <v>35</v>
      </c>
      <c r="I719" s="274">
        <v>0.97</v>
      </c>
      <c r="J719" s="274">
        <v>1.9893999999999998</v>
      </c>
      <c r="K719" s="274">
        <v>60.368000000000002</v>
      </c>
      <c r="L719" s="274" t="s">
        <v>30</v>
      </c>
      <c r="M719" s="274">
        <v>1.05644</v>
      </c>
      <c r="N719" s="274">
        <v>2020</v>
      </c>
      <c r="O719" s="274">
        <v>40</v>
      </c>
      <c r="P719" s="274">
        <v>1</v>
      </c>
      <c r="Q719" s="274">
        <v>2029</v>
      </c>
      <c r="X719" s="274" t="s">
        <v>30</v>
      </c>
      <c r="AK719" s="274">
        <v>1</v>
      </c>
      <c r="AL719" s="274">
        <v>400</v>
      </c>
      <c r="AM719" s="277">
        <v>0.15</v>
      </c>
      <c r="AN719" s="274">
        <v>36.5</v>
      </c>
      <c r="AO719" s="274">
        <v>1</v>
      </c>
      <c r="AP719" s="278"/>
      <c r="AQ719" s="274">
        <v>1.8250000000000002</v>
      </c>
      <c r="AR719" s="274">
        <v>3</v>
      </c>
      <c r="AS719" s="274">
        <v>1</v>
      </c>
      <c r="AV719" s="278">
        <v>2.4</v>
      </c>
      <c r="AW719" s="278">
        <v>2.4</v>
      </c>
      <c r="AY719" s="274" t="s">
        <v>1034</v>
      </c>
      <c r="BA719" s="274">
        <v>1</v>
      </c>
      <c r="BB719" s="274">
        <v>0.02</v>
      </c>
      <c r="BC719" s="274">
        <v>437</v>
      </c>
    </row>
    <row r="720" spans="1:55">
      <c r="A720" s="274" t="s">
        <v>1283</v>
      </c>
      <c r="B720" s="274" t="s">
        <v>742</v>
      </c>
      <c r="C720" s="274" t="s">
        <v>735</v>
      </c>
      <c r="D720" s="274">
        <v>0.15</v>
      </c>
      <c r="E720" s="274">
        <v>1.01</v>
      </c>
      <c r="F720" s="274">
        <v>0.52</v>
      </c>
      <c r="G720" s="274">
        <v>1.5</v>
      </c>
      <c r="H720" s="274">
        <v>35</v>
      </c>
      <c r="I720" s="274">
        <v>0.97</v>
      </c>
      <c r="J720" s="274">
        <v>1.9501999999999999</v>
      </c>
      <c r="K720" s="274">
        <v>60.368000000000002</v>
      </c>
      <c r="L720" s="274" t="s">
        <v>30</v>
      </c>
      <c r="M720" s="274">
        <v>1.1211200000000001</v>
      </c>
      <c r="N720" s="274">
        <v>2030</v>
      </c>
      <c r="O720" s="274">
        <v>40</v>
      </c>
      <c r="P720" s="274">
        <v>1</v>
      </c>
      <c r="Q720" s="274">
        <v>2039</v>
      </c>
      <c r="X720" s="274" t="s">
        <v>30</v>
      </c>
      <c r="AK720" s="274">
        <v>1</v>
      </c>
      <c r="AL720" s="274">
        <v>400</v>
      </c>
      <c r="AM720" s="277">
        <v>0.15</v>
      </c>
      <c r="AN720" s="274">
        <v>36.5</v>
      </c>
      <c r="AO720" s="274">
        <v>1</v>
      </c>
      <c r="AP720" s="278"/>
      <c r="AQ720" s="274">
        <v>1.8250000000000002</v>
      </c>
      <c r="AR720" s="274">
        <v>3</v>
      </c>
      <c r="AS720" s="274">
        <v>1</v>
      </c>
      <c r="AV720" s="278">
        <v>2.4</v>
      </c>
      <c r="AW720" s="278">
        <v>2.4</v>
      </c>
      <c r="AY720" s="274" t="s">
        <v>1034</v>
      </c>
      <c r="BA720" s="274">
        <v>1</v>
      </c>
      <c r="BB720" s="274">
        <v>0.02</v>
      </c>
      <c r="BC720" s="274">
        <v>437</v>
      </c>
    </row>
    <row r="721" spans="1:55">
      <c r="A721" s="274" t="s">
        <v>1282</v>
      </c>
      <c r="B721" s="274" t="s">
        <v>742</v>
      </c>
      <c r="C721" s="274" t="s">
        <v>735</v>
      </c>
      <c r="D721" s="274">
        <v>0.15</v>
      </c>
      <c r="E721" s="274">
        <v>1.01</v>
      </c>
      <c r="F721" s="274">
        <v>0.53</v>
      </c>
      <c r="G721" s="274">
        <v>1.5</v>
      </c>
      <c r="H721" s="274">
        <v>35</v>
      </c>
      <c r="I721" s="274">
        <v>0.97</v>
      </c>
      <c r="J721" s="274">
        <v>1.9011999999999998</v>
      </c>
      <c r="K721" s="274">
        <v>60.368000000000002</v>
      </c>
      <c r="L721" s="274" t="s">
        <v>30</v>
      </c>
      <c r="M721" s="274">
        <v>1.1426800000000001</v>
      </c>
      <c r="N721" s="274">
        <v>2040</v>
      </c>
      <c r="O721" s="274">
        <v>40</v>
      </c>
      <c r="P721" s="274">
        <v>1</v>
      </c>
      <c r="Q721" s="274">
        <v>2049</v>
      </c>
      <c r="R721" s="274" t="s">
        <v>30</v>
      </c>
      <c r="S721" s="274" t="s">
        <v>30</v>
      </c>
      <c r="T721" s="274" t="s">
        <v>30</v>
      </c>
      <c r="U721" s="274" t="s">
        <v>30</v>
      </c>
      <c r="V721" s="274" t="s">
        <v>30</v>
      </c>
      <c r="W721" s="274" t="s">
        <v>30</v>
      </c>
      <c r="X721" s="274" t="s">
        <v>30</v>
      </c>
      <c r="Z721" s="274" t="s">
        <v>30</v>
      </c>
      <c r="AA721" s="274" t="s">
        <v>30</v>
      </c>
      <c r="AB721" s="274" t="s">
        <v>30</v>
      </c>
      <c r="AC721" s="274" t="s">
        <v>30</v>
      </c>
      <c r="AD721" s="274" t="s">
        <v>30</v>
      </c>
      <c r="AE721" s="274" t="s">
        <v>30</v>
      </c>
      <c r="AF721" s="274" t="s">
        <v>30</v>
      </c>
      <c r="AG721" s="274" t="s">
        <v>30</v>
      </c>
      <c r="AH721" s="274" t="s">
        <v>30</v>
      </c>
      <c r="AI721" s="274" t="s">
        <v>30</v>
      </c>
      <c r="AJ721" s="274" t="s">
        <v>30</v>
      </c>
      <c r="AK721" s="274">
        <v>1</v>
      </c>
      <c r="AL721" s="274">
        <v>400</v>
      </c>
      <c r="AM721" s="277">
        <v>0.15</v>
      </c>
      <c r="AN721" s="274">
        <v>36.5</v>
      </c>
      <c r="AO721" s="274">
        <v>1</v>
      </c>
      <c r="AP721" s="278"/>
      <c r="AQ721" s="274">
        <v>1.8250000000000002</v>
      </c>
      <c r="AR721" s="274">
        <v>3</v>
      </c>
      <c r="AS721" s="274">
        <v>1</v>
      </c>
      <c r="AV721" s="278">
        <v>2.4</v>
      </c>
      <c r="AW721" s="278">
        <v>2.4</v>
      </c>
      <c r="AX721" s="274" t="s">
        <v>30</v>
      </c>
      <c r="AY721" s="274" t="s">
        <v>1034</v>
      </c>
      <c r="BA721" s="274">
        <v>1</v>
      </c>
      <c r="BB721" s="274">
        <v>0.02</v>
      </c>
      <c r="BC721" s="274">
        <v>437</v>
      </c>
    </row>
    <row r="722" spans="1:55">
      <c r="A722" s="274" t="s">
        <v>1281</v>
      </c>
      <c r="B722" s="274" t="s">
        <v>742</v>
      </c>
      <c r="C722" s="274" t="s">
        <v>735</v>
      </c>
      <c r="D722" s="274">
        <v>0.15</v>
      </c>
      <c r="E722" s="274">
        <v>1.01</v>
      </c>
      <c r="F722" s="274">
        <v>0.54</v>
      </c>
      <c r="G722" s="274">
        <v>1.5</v>
      </c>
      <c r="H722" s="274">
        <v>35</v>
      </c>
      <c r="I722" s="274">
        <v>0.97</v>
      </c>
      <c r="J722" s="274">
        <v>1.8521999999999998</v>
      </c>
      <c r="K722" s="274">
        <v>60.368000000000002</v>
      </c>
      <c r="L722" s="274" t="s">
        <v>30</v>
      </c>
      <c r="M722" s="274">
        <v>1.1642400000000002</v>
      </c>
      <c r="N722" s="274">
        <v>2050</v>
      </c>
      <c r="O722" s="274">
        <v>40</v>
      </c>
      <c r="P722" s="274">
        <v>1</v>
      </c>
      <c r="Q722" s="274">
        <v>2050</v>
      </c>
      <c r="X722" s="274" t="s">
        <v>30</v>
      </c>
      <c r="AK722" s="274">
        <v>1</v>
      </c>
      <c r="AL722" s="274">
        <v>400</v>
      </c>
      <c r="AM722" s="277">
        <v>0.1</v>
      </c>
      <c r="AN722" s="274">
        <v>36.5</v>
      </c>
      <c r="AO722" s="274">
        <v>1</v>
      </c>
      <c r="AP722" s="278"/>
      <c r="AQ722" s="274">
        <v>1.8250000000000002</v>
      </c>
      <c r="AR722" s="274">
        <v>3</v>
      </c>
      <c r="AS722" s="274">
        <v>1</v>
      </c>
      <c r="AV722" s="278">
        <v>2.4</v>
      </c>
      <c r="AW722" s="278">
        <v>2.4</v>
      </c>
      <c r="AY722" s="274" t="s">
        <v>1034</v>
      </c>
      <c r="BA722" s="274">
        <v>1</v>
      </c>
      <c r="BB722" s="274">
        <v>0.02</v>
      </c>
      <c r="BC722" s="274">
        <v>437</v>
      </c>
    </row>
    <row r="723" spans="1:55">
      <c r="A723" s="274" t="s">
        <v>1280</v>
      </c>
      <c r="B723" s="274" t="s">
        <v>736</v>
      </c>
      <c r="C723" s="274" t="s">
        <v>1260</v>
      </c>
      <c r="E723" s="274">
        <v>1.2</v>
      </c>
      <c r="F723" s="274">
        <v>0.9</v>
      </c>
      <c r="I723" s="274">
        <v>0</v>
      </c>
      <c r="J723" s="274" t="s">
        <v>30</v>
      </c>
      <c r="K723" s="274">
        <v>37.24</v>
      </c>
      <c r="L723" s="274" t="s">
        <v>30</v>
      </c>
      <c r="M723" s="274">
        <v>0.39449454545454543</v>
      </c>
      <c r="P723" s="274">
        <v>0</v>
      </c>
      <c r="Q723" s="274" t="s">
        <v>30</v>
      </c>
      <c r="X723" s="274" t="s">
        <v>30</v>
      </c>
      <c r="AK723" s="274">
        <v>1</v>
      </c>
      <c r="AL723" s="274">
        <v>15.8</v>
      </c>
      <c r="AM723" s="277">
        <v>0.2</v>
      </c>
      <c r="AN723" s="274">
        <v>29.2</v>
      </c>
      <c r="AO723" s="274">
        <v>1</v>
      </c>
      <c r="AP723" s="278"/>
      <c r="AQ723" s="274">
        <v>1.46</v>
      </c>
      <c r="AR723" s="274">
        <v>2</v>
      </c>
      <c r="AS723" s="274">
        <v>1</v>
      </c>
      <c r="AV723" s="278">
        <v>2.4</v>
      </c>
      <c r="AW723" s="278">
        <v>2.4</v>
      </c>
      <c r="AY723" s="274" t="s">
        <v>734</v>
      </c>
      <c r="BA723" s="274">
        <v>1</v>
      </c>
      <c r="BB723" s="274">
        <v>0.03</v>
      </c>
      <c r="BC723" s="274">
        <v>504</v>
      </c>
    </row>
    <row r="724" spans="1:55">
      <c r="A724" s="274" t="s">
        <v>1279</v>
      </c>
      <c r="B724" s="274" t="s">
        <v>736</v>
      </c>
      <c r="C724" s="274" t="s">
        <v>1260</v>
      </c>
      <c r="E724" s="274">
        <v>0.3</v>
      </c>
      <c r="F724" s="274">
        <v>0.89999999999999991</v>
      </c>
      <c r="I724" s="274">
        <v>0</v>
      </c>
      <c r="J724" s="274" t="s">
        <v>30</v>
      </c>
      <c r="K724" s="274">
        <v>37.24</v>
      </c>
      <c r="L724" s="274" t="s">
        <v>30</v>
      </c>
      <c r="M724" s="274">
        <v>0.16690153846153843</v>
      </c>
      <c r="P724" s="274">
        <v>0</v>
      </c>
      <c r="Q724" s="274" t="s">
        <v>30</v>
      </c>
      <c r="X724" s="274" t="s">
        <v>30</v>
      </c>
      <c r="AK724" s="274">
        <v>1</v>
      </c>
      <c r="AL724" s="274">
        <v>8</v>
      </c>
      <c r="AM724" s="277">
        <v>0.2</v>
      </c>
      <c r="AN724" s="274">
        <v>29.2</v>
      </c>
      <c r="AO724" s="274">
        <v>1</v>
      </c>
      <c r="AP724" s="278"/>
      <c r="AQ724" s="274">
        <v>1.46</v>
      </c>
      <c r="AR724" s="274">
        <v>2</v>
      </c>
      <c r="AS724" s="274">
        <v>1</v>
      </c>
      <c r="AV724" s="278">
        <v>2.4</v>
      </c>
      <c r="AW724" s="278">
        <v>2.4</v>
      </c>
      <c r="AY724" s="274" t="s">
        <v>734</v>
      </c>
      <c r="BA724" s="274">
        <v>1</v>
      </c>
      <c r="BB724" s="274">
        <v>0.03</v>
      </c>
      <c r="BC724" s="274">
        <v>504</v>
      </c>
    </row>
    <row r="725" spans="1:55">
      <c r="A725" s="274" t="s">
        <v>1278</v>
      </c>
      <c r="B725" s="274" t="s">
        <v>736</v>
      </c>
      <c r="C725" s="274" t="s">
        <v>1260</v>
      </c>
      <c r="E725" s="274">
        <v>0.5</v>
      </c>
      <c r="F725" s="274">
        <v>0.89999999999999991</v>
      </c>
      <c r="I725" s="274">
        <v>0</v>
      </c>
      <c r="J725" s="274" t="s">
        <v>30</v>
      </c>
      <c r="K725" s="274">
        <v>37.24</v>
      </c>
      <c r="L725" s="274" t="s">
        <v>30</v>
      </c>
      <c r="M725" s="274">
        <v>0.24107999999999999</v>
      </c>
      <c r="P725" s="274">
        <v>0</v>
      </c>
      <c r="Q725" s="274" t="s">
        <v>30</v>
      </c>
      <c r="X725" s="274" t="s">
        <v>30</v>
      </c>
      <c r="AK725" s="274">
        <v>1</v>
      </c>
      <c r="AL725" s="274">
        <v>28</v>
      </c>
      <c r="AM725" s="277">
        <v>0.2</v>
      </c>
      <c r="AN725" s="274">
        <v>29.2</v>
      </c>
      <c r="AO725" s="274">
        <v>1</v>
      </c>
      <c r="AP725" s="278"/>
      <c r="AQ725" s="274">
        <v>1.46</v>
      </c>
      <c r="AR725" s="274">
        <v>2</v>
      </c>
      <c r="AS725" s="274">
        <v>1</v>
      </c>
      <c r="AV725" s="278">
        <v>2.4</v>
      </c>
      <c r="AW725" s="278">
        <v>2.4</v>
      </c>
      <c r="AY725" s="274" t="s">
        <v>734</v>
      </c>
      <c r="BA725" s="274">
        <v>1</v>
      </c>
      <c r="BB725" s="274">
        <v>0.03</v>
      </c>
      <c r="BC725" s="274">
        <v>504</v>
      </c>
    </row>
    <row r="726" spans="1:55">
      <c r="A726" s="274" t="s">
        <v>1277</v>
      </c>
      <c r="B726" s="274" t="s">
        <v>736</v>
      </c>
      <c r="C726" s="274" t="s">
        <v>1260</v>
      </c>
      <c r="E726" s="274">
        <v>0.2</v>
      </c>
      <c r="F726" s="274">
        <v>0.89999999999999991</v>
      </c>
      <c r="I726" s="274">
        <v>0</v>
      </c>
      <c r="J726" s="274" t="s">
        <v>30</v>
      </c>
      <c r="K726" s="274">
        <v>37.24</v>
      </c>
      <c r="L726" s="274" t="s">
        <v>30</v>
      </c>
      <c r="M726" s="274">
        <v>0.12053999999999999</v>
      </c>
      <c r="P726" s="274">
        <v>0</v>
      </c>
      <c r="Q726" s="274" t="s">
        <v>30</v>
      </c>
      <c r="X726" s="274" t="s">
        <v>30</v>
      </c>
      <c r="AK726" s="274">
        <v>1</v>
      </c>
      <c r="AL726" s="274">
        <v>220</v>
      </c>
      <c r="AM726" s="277">
        <v>0.2</v>
      </c>
      <c r="AN726" s="274">
        <v>29.2</v>
      </c>
      <c r="AO726" s="274">
        <v>1</v>
      </c>
      <c r="AP726" s="278"/>
      <c r="AQ726" s="274">
        <v>1.46</v>
      </c>
      <c r="AR726" s="274">
        <v>2</v>
      </c>
      <c r="AS726" s="274">
        <v>1</v>
      </c>
      <c r="AV726" s="278">
        <v>2.4</v>
      </c>
      <c r="AW726" s="278">
        <v>2.4</v>
      </c>
      <c r="AY726" s="274" t="s">
        <v>734</v>
      </c>
      <c r="BA726" s="274">
        <v>1</v>
      </c>
      <c r="BB726" s="274">
        <v>0.03</v>
      </c>
      <c r="BC726" s="274">
        <v>504</v>
      </c>
    </row>
    <row r="727" spans="1:55">
      <c r="A727" s="274" t="s">
        <v>1276</v>
      </c>
      <c r="B727" s="274" t="s">
        <v>736</v>
      </c>
      <c r="C727" s="274" t="s">
        <v>1260</v>
      </c>
      <c r="E727" s="274">
        <v>0.7</v>
      </c>
      <c r="F727" s="274">
        <v>0.65571428571428581</v>
      </c>
      <c r="I727" s="274">
        <v>0</v>
      </c>
      <c r="J727" s="274" t="s">
        <v>30</v>
      </c>
      <c r="K727" s="274">
        <v>37.24</v>
      </c>
      <c r="L727" s="274" t="s">
        <v>30</v>
      </c>
      <c r="M727" s="274">
        <v>0.216972</v>
      </c>
      <c r="P727" s="274">
        <v>0</v>
      </c>
      <c r="Q727" s="274" t="s">
        <v>30</v>
      </c>
      <c r="X727" s="274" t="s">
        <v>30</v>
      </c>
      <c r="AK727" s="274">
        <v>1</v>
      </c>
      <c r="AL727" s="274">
        <v>9</v>
      </c>
      <c r="AM727" s="277">
        <v>0.2</v>
      </c>
      <c r="AN727" s="274">
        <v>29.2</v>
      </c>
      <c r="AO727" s="274">
        <v>1</v>
      </c>
      <c r="AP727" s="278"/>
      <c r="AQ727" s="274">
        <v>1.46</v>
      </c>
      <c r="AR727" s="274">
        <v>2</v>
      </c>
      <c r="AS727" s="274">
        <v>1</v>
      </c>
      <c r="AV727" s="278">
        <v>2.4</v>
      </c>
      <c r="AW727" s="278">
        <v>2.4</v>
      </c>
      <c r="AY727" s="274" t="s">
        <v>734</v>
      </c>
      <c r="BA727" s="274">
        <v>1</v>
      </c>
      <c r="BB727" s="274">
        <v>0.03</v>
      </c>
      <c r="BC727" s="274">
        <v>504</v>
      </c>
    </row>
    <row r="728" spans="1:55">
      <c r="A728" s="274" t="s">
        <v>1275</v>
      </c>
      <c r="B728" s="274" t="s">
        <v>736</v>
      </c>
      <c r="C728" s="274" t="s">
        <v>1260</v>
      </c>
      <c r="E728" s="274">
        <v>0.7</v>
      </c>
      <c r="F728" s="274">
        <v>0.82571428571428584</v>
      </c>
      <c r="I728" s="274">
        <v>0</v>
      </c>
      <c r="J728" s="274" t="s">
        <v>30</v>
      </c>
      <c r="K728" s="274">
        <v>37.24</v>
      </c>
      <c r="L728" s="274" t="s">
        <v>30</v>
      </c>
      <c r="M728" s="274">
        <v>0.27322400000000002</v>
      </c>
      <c r="P728" s="274">
        <v>0</v>
      </c>
      <c r="Q728" s="274" t="s">
        <v>30</v>
      </c>
      <c r="X728" s="274" t="s">
        <v>30</v>
      </c>
      <c r="AK728" s="274">
        <v>1</v>
      </c>
      <c r="AL728" s="274">
        <v>4.28</v>
      </c>
      <c r="AM728" s="277">
        <v>0.2</v>
      </c>
      <c r="AN728" s="274">
        <v>29.2</v>
      </c>
      <c r="AO728" s="274">
        <v>1</v>
      </c>
      <c r="AP728" s="278"/>
      <c r="AQ728" s="274">
        <v>1.46</v>
      </c>
      <c r="AR728" s="274">
        <v>2</v>
      </c>
      <c r="AS728" s="274">
        <v>1</v>
      </c>
      <c r="AV728" s="278">
        <v>2.4</v>
      </c>
      <c r="AW728" s="278">
        <v>2.4</v>
      </c>
      <c r="AY728" s="274" t="s">
        <v>734</v>
      </c>
      <c r="BA728" s="274">
        <v>1</v>
      </c>
      <c r="BB728" s="274">
        <v>0.03</v>
      </c>
      <c r="BC728" s="274">
        <v>504</v>
      </c>
    </row>
    <row r="729" spans="1:55">
      <c r="A729" s="274" t="s">
        <v>1274</v>
      </c>
      <c r="B729" s="274" t="s">
        <v>736</v>
      </c>
      <c r="C729" s="274" t="s">
        <v>1260</v>
      </c>
      <c r="E729" s="274">
        <v>0.7</v>
      </c>
      <c r="F729" s="274">
        <v>0.85</v>
      </c>
      <c r="I729" s="274">
        <v>0</v>
      </c>
      <c r="J729" s="274" t="s">
        <v>30</v>
      </c>
      <c r="K729" s="274">
        <v>37.24</v>
      </c>
      <c r="L729" s="274" t="s">
        <v>30</v>
      </c>
      <c r="M729" s="274">
        <v>0.28125999999999995</v>
      </c>
      <c r="P729" s="274">
        <v>0</v>
      </c>
      <c r="Q729" s="274" t="s">
        <v>30</v>
      </c>
      <c r="X729" s="274" t="s">
        <v>30</v>
      </c>
      <c r="AK729" s="274">
        <v>1</v>
      </c>
      <c r="AL729" s="274">
        <v>74.5</v>
      </c>
      <c r="AM729" s="277">
        <v>0.2</v>
      </c>
      <c r="AN729" s="274">
        <v>29.2</v>
      </c>
      <c r="AO729" s="274">
        <v>1</v>
      </c>
      <c r="AP729" s="278"/>
      <c r="AQ729" s="274">
        <v>1.46</v>
      </c>
      <c r="AR729" s="274">
        <v>2</v>
      </c>
      <c r="AS729" s="274">
        <v>1</v>
      </c>
      <c r="AV729" s="278">
        <v>2.4</v>
      </c>
      <c r="AW729" s="278">
        <v>2.4</v>
      </c>
      <c r="AY729" s="274" t="s">
        <v>734</v>
      </c>
      <c r="BA729" s="274">
        <v>1</v>
      </c>
      <c r="BB729" s="274">
        <v>0.03</v>
      </c>
      <c r="BC729" s="274">
        <v>504</v>
      </c>
    </row>
    <row r="730" spans="1:55">
      <c r="A730" s="274" t="s">
        <v>1273</v>
      </c>
      <c r="B730" s="274" t="s">
        <v>736</v>
      </c>
      <c r="C730" s="274" t="s">
        <v>1260</v>
      </c>
      <c r="E730" s="274">
        <v>0.7</v>
      </c>
      <c r="F730" s="274">
        <v>0.87428571428571433</v>
      </c>
      <c r="I730" s="274">
        <v>0</v>
      </c>
      <c r="J730" s="274" t="s">
        <v>30</v>
      </c>
      <c r="K730" s="274">
        <v>37.24</v>
      </c>
      <c r="L730" s="274" t="s">
        <v>30</v>
      </c>
      <c r="M730" s="274">
        <v>0.289296</v>
      </c>
      <c r="P730" s="274">
        <v>0</v>
      </c>
      <c r="Q730" s="274" t="s">
        <v>30</v>
      </c>
      <c r="X730" s="274" t="s">
        <v>30</v>
      </c>
      <c r="AK730" s="274">
        <v>1</v>
      </c>
      <c r="AL730" s="274">
        <v>304</v>
      </c>
      <c r="AM730" s="277">
        <v>0.2</v>
      </c>
      <c r="AN730" s="274">
        <v>29.2</v>
      </c>
      <c r="AO730" s="274">
        <v>1</v>
      </c>
      <c r="AP730" s="278"/>
      <c r="AQ730" s="274">
        <v>1.46</v>
      </c>
      <c r="AR730" s="274">
        <v>2</v>
      </c>
      <c r="AS730" s="274">
        <v>1</v>
      </c>
      <c r="AV730" s="278">
        <v>2.4</v>
      </c>
      <c r="AW730" s="278">
        <v>2.4</v>
      </c>
      <c r="AY730" s="274" t="s">
        <v>734</v>
      </c>
      <c r="BA730" s="274">
        <v>1</v>
      </c>
      <c r="BB730" s="274">
        <v>0.03</v>
      </c>
      <c r="BC730" s="274">
        <v>504</v>
      </c>
    </row>
    <row r="731" spans="1:55">
      <c r="A731" s="274" t="s">
        <v>1272</v>
      </c>
      <c r="B731" s="274" t="s">
        <v>736</v>
      </c>
      <c r="C731" s="274" t="s">
        <v>1260</v>
      </c>
      <c r="E731" s="274">
        <v>0.7</v>
      </c>
      <c r="F731" s="274">
        <v>0.89857142857142858</v>
      </c>
      <c r="I731" s="274">
        <v>0</v>
      </c>
      <c r="J731" s="274" t="s">
        <v>30</v>
      </c>
      <c r="K731" s="274">
        <v>37.24</v>
      </c>
      <c r="L731" s="274" t="s">
        <v>30</v>
      </c>
      <c r="M731" s="274">
        <v>0.29733199999999999</v>
      </c>
      <c r="P731" s="274">
        <v>0</v>
      </c>
      <c r="Q731" s="274" t="s">
        <v>30</v>
      </c>
      <c r="X731" s="274" t="s">
        <v>30</v>
      </c>
      <c r="AK731" s="274">
        <v>1</v>
      </c>
      <c r="AL731" s="274">
        <v>300</v>
      </c>
      <c r="AM731" s="277">
        <v>0.2</v>
      </c>
      <c r="AN731" s="274">
        <v>29.2</v>
      </c>
      <c r="AO731" s="274">
        <v>1</v>
      </c>
      <c r="AP731" s="278"/>
      <c r="AQ731" s="274">
        <v>1.46</v>
      </c>
      <c r="AR731" s="274">
        <v>2</v>
      </c>
      <c r="AS731" s="274">
        <v>1</v>
      </c>
      <c r="AV731" s="278">
        <v>2.4</v>
      </c>
      <c r="AW731" s="278">
        <v>2.4</v>
      </c>
      <c r="AY731" s="274" t="s">
        <v>734</v>
      </c>
      <c r="BA731" s="274">
        <v>1</v>
      </c>
      <c r="BB731" s="274">
        <v>0.03</v>
      </c>
      <c r="BC731" s="274">
        <v>504</v>
      </c>
    </row>
    <row r="732" spans="1:55">
      <c r="A732" s="274" t="s">
        <v>1271</v>
      </c>
      <c r="B732" s="274" t="s">
        <v>736</v>
      </c>
      <c r="C732" s="274" t="s">
        <v>1260</v>
      </c>
      <c r="E732" s="274">
        <v>0.7</v>
      </c>
      <c r="F732" s="274">
        <v>0.92285714285714293</v>
      </c>
      <c r="I732" s="274">
        <v>0</v>
      </c>
      <c r="J732" s="274" t="s">
        <v>30</v>
      </c>
      <c r="K732" s="274">
        <v>37.24</v>
      </c>
      <c r="L732" s="274" t="s">
        <v>30</v>
      </c>
      <c r="M732" s="274">
        <v>0.30536799999999997</v>
      </c>
      <c r="P732" s="274">
        <v>0</v>
      </c>
      <c r="Q732" s="274" t="s">
        <v>30</v>
      </c>
      <c r="X732" s="274" t="s">
        <v>30</v>
      </c>
      <c r="AK732" s="274">
        <v>1</v>
      </c>
      <c r="AL732" s="274">
        <v>38</v>
      </c>
      <c r="AM732" s="277">
        <v>0.2</v>
      </c>
      <c r="AN732" s="274">
        <v>29.2</v>
      </c>
      <c r="AO732" s="274">
        <v>1</v>
      </c>
      <c r="AP732" s="278"/>
      <c r="AQ732" s="274">
        <v>1.46</v>
      </c>
      <c r="AR732" s="274">
        <v>2</v>
      </c>
      <c r="AS732" s="274">
        <v>1</v>
      </c>
      <c r="AV732" s="278">
        <v>2.4</v>
      </c>
      <c r="AW732" s="278">
        <v>2.4</v>
      </c>
      <c r="AY732" s="274" t="s">
        <v>734</v>
      </c>
      <c r="BA732" s="274">
        <v>1</v>
      </c>
      <c r="BB732" s="274">
        <v>0.03</v>
      </c>
      <c r="BC732" s="274">
        <v>504</v>
      </c>
    </row>
    <row r="733" spans="1:55">
      <c r="A733" s="274" t="s">
        <v>1270</v>
      </c>
      <c r="B733" s="274" t="s">
        <v>829</v>
      </c>
      <c r="C733" s="274" t="s">
        <v>1260</v>
      </c>
      <c r="F733" s="274">
        <v>0.3</v>
      </c>
      <c r="I733" s="274">
        <v>0</v>
      </c>
      <c r="J733" s="274" t="s">
        <v>30</v>
      </c>
      <c r="K733" s="274">
        <v>37.24</v>
      </c>
      <c r="L733" s="274">
        <v>0.80359999999999998</v>
      </c>
      <c r="M733" s="274" t="s">
        <v>30</v>
      </c>
      <c r="P733" s="274">
        <v>0</v>
      </c>
      <c r="Q733" s="274" t="s">
        <v>30</v>
      </c>
      <c r="X733" s="274" t="s">
        <v>30</v>
      </c>
      <c r="AK733" s="274">
        <v>1</v>
      </c>
      <c r="AL733" s="274">
        <v>27.5</v>
      </c>
      <c r="AM733" s="277">
        <v>0.2</v>
      </c>
      <c r="AN733" s="274">
        <v>29.2</v>
      </c>
      <c r="AO733" s="274">
        <v>1</v>
      </c>
      <c r="AP733" s="278"/>
      <c r="AQ733" s="274">
        <v>1.46</v>
      </c>
      <c r="AR733" s="274">
        <v>2</v>
      </c>
      <c r="AS733" s="274">
        <v>1</v>
      </c>
      <c r="AV733" s="278">
        <v>2.4</v>
      </c>
      <c r="AW733" s="278">
        <v>2.4</v>
      </c>
      <c r="AY733" s="274" t="s">
        <v>734</v>
      </c>
      <c r="BA733" s="274">
        <v>1</v>
      </c>
      <c r="BB733" s="274">
        <v>0.03</v>
      </c>
      <c r="BC733" s="274">
        <v>504</v>
      </c>
    </row>
    <row r="734" spans="1:55">
      <c r="A734" s="274" t="s">
        <v>1269</v>
      </c>
      <c r="B734" s="274" t="s">
        <v>829</v>
      </c>
      <c r="C734" s="274" t="s">
        <v>1260</v>
      </c>
      <c r="F734" s="274">
        <v>0.32</v>
      </c>
      <c r="I734" s="274">
        <v>0</v>
      </c>
      <c r="J734" s="274" t="s">
        <v>30</v>
      </c>
      <c r="K734" s="274">
        <v>37.24</v>
      </c>
      <c r="L734" s="274">
        <v>0.80359999999999998</v>
      </c>
      <c r="M734" s="274" t="s">
        <v>30</v>
      </c>
      <c r="P734" s="274">
        <v>0</v>
      </c>
      <c r="Q734" s="274" t="s">
        <v>30</v>
      </c>
      <c r="X734" s="274" t="s">
        <v>30</v>
      </c>
      <c r="AK734" s="274">
        <v>1</v>
      </c>
      <c r="AL734" s="274">
        <v>27.5</v>
      </c>
      <c r="AM734" s="277">
        <v>0.2</v>
      </c>
      <c r="AN734" s="274">
        <v>29.2</v>
      </c>
      <c r="AO734" s="274">
        <v>1</v>
      </c>
      <c r="AP734" s="278"/>
      <c r="AQ734" s="274">
        <v>1.46</v>
      </c>
      <c r="AR734" s="274">
        <v>2</v>
      </c>
      <c r="AS734" s="274">
        <v>1</v>
      </c>
      <c r="AV734" s="278">
        <v>2.4</v>
      </c>
      <c r="AW734" s="278">
        <v>2.4</v>
      </c>
      <c r="AY734" s="274" t="s">
        <v>734</v>
      </c>
      <c r="BA734" s="274">
        <v>1</v>
      </c>
      <c r="BB734" s="274">
        <v>0.03</v>
      </c>
      <c r="BC734" s="274">
        <v>504</v>
      </c>
    </row>
    <row r="735" spans="1:55">
      <c r="A735" s="274" t="s">
        <v>1268</v>
      </c>
      <c r="B735" s="274" t="s">
        <v>829</v>
      </c>
      <c r="C735" s="274" t="s">
        <v>1260</v>
      </c>
      <c r="F735" s="274">
        <v>0.33</v>
      </c>
      <c r="I735" s="274">
        <v>0</v>
      </c>
      <c r="J735" s="274" t="s">
        <v>30</v>
      </c>
      <c r="K735" s="274">
        <v>37.24</v>
      </c>
      <c r="L735" s="274">
        <v>0.80359999999999998</v>
      </c>
      <c r="M735" s="274" t="s">
        <v>30</v>
      </c>
      <c r="P735" s="274">
        <v>0</v>
      </c>
      <c r="Q735" s="274" t="s">
        <v>30</v>
      </c>
      <c r="X735" s="274" t="s">
        <v>30</v>
      </c>
      <c r="AK735" s="274">
        <v>1</v>
      </c>
      <c r="AL735" s="274">
        <v>500</v>
      </c>
      <c r="AM735" s="277">
        <v>0.2</v>
      </c>
      <c r="AN735" s="274">
        <v>29.2</v>
      </c>
      <c r="AO735" s="274">
        <v>1</v>
      </c>
      <c r="AP735" s="278"/>
      <c r="AQ735" s="274">
        <v>1.46</v>
      </c>
      <c r="AR735" s="274">
        <v>2</v>
      </c>
      <c r="AS735" s="274">
        <v>1</v>
      </c>
      <c r="AV735" s="278">
        <v>2.4</v>
      </c>
      <c r="AW735" s="278">
        <v>2.4</v>
      </c>
      <c r="AY735" s="274" t="s">
        <v>734</v>
      </c>
      <c r="BA735" s="274">
        <v>1</v>
      </c>
      <c r="BB735" s="274">
        <v>0.03</v>
      </c>
      <c r="BC735" s="274">
        <v>504</v>
      </c>
    </row>
    <row r="736" spans="1:55">
      <c r="A736" s="274" t="s">
        <v>1267</v>
      </c>
      <c r="B736" s="274" t="s">
        <v>829</v>
      </c>
      <c r="C736" s="274" t="s">
        <v>1260</v>
      </c>
      <c r="F736" s="274">
        <v>0.34</v>
      </c>
      <c r="I736" s="274">
        <v>0</v>
      </c>
      <c r="J736" s="274" t="s">
        <v>30</v>
      </c>
      <c r="K736" s="274">
        <v>37.24</v>
      </c>
      <c r="L736" s="274">
        <v>0.80359999999999998</v>
      </c>
      <c r="M736" s="274" t="s">
        <v>30</v>
      </c>
      <c r="P736" s="274">
        <v>0</v>
      </c>
      <c r="Q736" s="274" t="s">
        <v>30</v>
      </c>
      <c r="X736" s="274" t="s">
        <v>30</v>
      </c>
      <c r="AK736" s="274">
        <v>1</v>
      </c>
      <c r="AL736" s="274">
        <v>300</v>
      </c>
      <c r="AM736" s="277">
        <v>0.2</v>
      </c>
      <c r="AN736" s="274">
        <v>29.2</v>
      </c>
      <c r="AO736" s="274">
        <v>1</v>
      </c>
      <c r="AP736" s="278"/>
      <c r="AQ736" s="274">
        <v>1.46</v>
      </c>
      <c r="AR736" s="274">
        <v>2</v>
      </c>
      <c r="AS736" s="274">
        <v>1</v>
      </c>
      <c r="AV736" s="278">
        <v>2.4</v>
      </c>
      <c r="AW736" s="278">
        <v>2.4</v>
      </c>
      <c r="AY736" s="274" t="s">
        <v>734</v>
      </c>
      <c r="BA736" s="274">
        <v>1</v>
      </c>
      <c r="BB736" s="274">
        <v>0.03</v>
      </c>
      <c r="BC736" s="274">
        <v>504</v>
      </c>
    </row>
    <row r="737" spans="1:55">
      <c r="A737" s="274" t="s">
        <v>1266</v>
      </c>
      <c r="B737" s="274" t="s">
        <v>829</v>
      </c>
      <c r="C737" s="274" t="s">
        <v>1260</v>
      </c>
      <c r="F737" s="274">
        <v>0.35</v>
      </c>
      <c r="I737" s="274">
        <v>0</v>
      </c>
      <c r="J737" s="274" t="s">
        <v>30</v>
      </c>
      <c r="K737" s="274">
        <v>37.24</v>
      </c>
      <c r="L737" s="274">
        <v>0.80359999999999998</v>
      </c>
      <c r="M737" s="274" t="s">
        <v>30</v>
      </c>
      <c r="P737" s="274">
        <v>0</v>
      </c>
      <c r="Q737" s="274" t="s">
        <v>30</v>
      </c>
      <c r="X737" s="274" t="s">
        <v>30</v>
      </c>
      <c r="AK737" s="274">
        <v>1</v>
      </c>
      <c r="AL737" s="274">
        <v>175</v>
      </c>
      <c r="AM737" s="277">
        <v>0.2</v>
      </c>
      <c r="AN737" s="274">
        <v>29.2</v>
      </c>
      <c r="AO737" s="274">
        <v>1</v>
      </c>
      <c r="AP737" s="278"/>
      <c r="AQ737" s="274">
        <v>1.46</v>
      </c>
      <c r="AR737" s="274">
        <v>2</v>
      </c>
      <c r="AS737" s="274">
        <v>1</v>
      </c>
      <c r="AV737" s="278">
        <v>2.4</v>
      </c>
      <c r="AW737" s="278">
        <v>2.4</v>
      </c>
      <c r="AY737" s="274" t="s">
        <v>734</v>
      </c>
      <c r="BA737" s="274">
        <v>1</v>
      </c>
      <c r="BB737" s="274">
        <v>0.03</v>
      </c>
      <c r="BC737" s="274">
        <v>504</v>
      </c>
    </row>
    <row r="738" spans="1:55">
      <c r="A738" s="274" t="s">
        <v>1265</v>
      </c>
      <c r="B738" s="274" t="s">
        <v>829</v>
      </c>
      <c r="C738" s="274" t="s">
        <v>1260</v>
      </c>
      <c r="F738" s="274">
        <v>0.36</v>
      </c>
      <c r="I738" s="274">
        <v>0</v>
      </c>
      <c r="J738" s="274" t="s">
        <v>30</v>
      </c>
      <c r="K738" s="274">
        <v>37.24</v>
      </c>
      <c r="L738" s="274">
        <v>0.80359999999999998</v>
      </c>
      <c r="M738" s="274" t="s">
        <v>30</v>
      </c>
      <c r="P738" s="274">
        <v>0</v>
      </c>
      <c r="Q738" s="274" t="s">
        <v>30</v>
      </c>
      <c r="X738" s="274" t="s">
        <v>30</v>
      </c>
      <c r="AK738" s="274">
        <v>1</v>
      </c>
      <c r="AL738" s="274">
        <v>300</v>
      </c>
      <c r="AM738" s="277">
        <v>0.2</v>
      </c>
      <c r="AN738" s="274">
        <v>29.2</v>
      </c>
      <c r="AO738" s="274">
        <v>1</v>
      </c>
      <c r="AP738" s="278"/>
      <c r="AQ738" s="274">
        <v>1.46</v>
      </c>
      <c r="AR738" s="274">
        <v>2</v>
      </c>
      <c r="AS738" s="274">
        <v>1</v>
      </c>
      <c r="AV738" s="278">
        <v>2.4</v>
      </c>
      <c r="AW738" s="278">
        <v>2.4</v>
      </c>
      <c r="AY738" s="274" t="s">
        <v>734</v>
      </c>
      <c r="BA738" s="274">
        <v>1</v>
      </c>
      <c r="BB738" s="274">
        <v>0.03</v>
      </c>
      <c r="BC738" s="274">
        <v>504</v>
      </c>
    </row>
    <row r="739" spans="1:55">
      <c r="A739" s="274" t="s">
        <v>1264</v>
      </c>
      <c r="B739" s="274" t="s">
        <v>829</v>
      </c>
      <c r="C739" s="274" t="s">
        <v>1260</v>
      </c>
      <c r="F739" s="274">
        <v>0.37</v>
      </c>
      <c r="I739" s="274">
        <v>0</v>
      </c>
      <c r="J739" s="274" t="s">
        <v>30</v>
      </c>
      <c r="K739" s="274">
        <v>37.24</v>
      </c>
      <c r="L739" s="274">
        <v>0.80359999999999998</v>
      </c>
      <c r="M739" s="274" t="s">
        <v>30</v>
      </c>
      <c r="P739" s="274">
        <v>0</v>
      </c>
      <c r="Q739" s="274" t="s">
        <v>30</v>
      </c>
      <c r="X739" s="274" t="s">
        <v>30</v>
      </c>
      <c r="AK739" s="274">
        <v>1</v>
      </c>
      <c r="AL739" s="274">
        <v>33.799999999999997</v>
      </c>
      <c r="AM739" s="277">
        <v>0.2</v>
      </c>
      <c r="AN739" s="274">
        <v>29.2</v>
      </c>
      <c r="AO739" s="274">
        <v>1</v>
      </c>
      <c r="AP739" s="278"/>
      <c r="AQ739" s="274">
        <v>1.46</v>
      </c>
      <c r="AR739" s="274">
        <v>2</v>
      </c>
      <c r="AS739" s="274">
        <v>1</v>
      </c>
      <c r="AV739" s="278">
        <v>2.4</v>
      </c>
      <c r="AW739" s="278">
        <v>2.4</v>
      </c>
      <c r="AY739" s="274" t="s">
        <v>734</v>
      </c>
      <c r="BA739" s="274">
        <v>1</v>
      </c>
      <c r="BB739" s="274">
        <v>0.03</v>
      </c>
      <c r="BC739" s="274">
        <v>504</v>
      </c>
    </row>
    <row r="740" spans="1:55">
      <c r="A740" s="274" t="s">
        <v>1263</v>
      </c>
      <c r="B740" s="274" t="s">
        <v>829</v>
      </c>
      <c r="C740" s="274" t="s">
        <v>1260</v>
      </c>
      <c r="F740" s="274">
        <v>0.38</v>
      </c>
      <c r="I740" s="274">
        <v>0</v>
      </c>
      <c r="J740" s="274" t="s">
        <v>30</v>
      </c>
      <c r="K740" s="274">
        <v>37.24</v>
      </c>
      <c r="L740" s="274">
        <v>0.80359999999999998</v>
      </c>
      <c r="M740" s="274" t="s">
        <v>30</v>
      </c>
      <c r="P740" s="274">
        <v>0</v>
      </c>
      <c r="Q740" s="274" t="s">
        <v>30</v>
      </c>
      <c r="X740" s="274" t="s">
        <v>30</v>
      </c>
      <c r="AK740" s="274">
        <v>1</v>
      </c>
      <c r="AL740" s="274">
        <v>300</v>
      </c>
      <c r="AM740" s="277">
        <v>0.2</v>
      </c>
      <c r="AN740" s="274">
        <v>29.2</v>
      </c>
      <c r="AO740" s="274">
        <v>1</v>
      </c>
      <c r="AP740" s="278"/>
      <c r="AQ740" s="274">
        <v>1.46</v>
      </c>
      <c r="AR740" s="274">
        <v>2</v>
      </c>
      <c r="AS740" s="274">
        <v>1</v>
      </c>
      <c r="AV740" s="278">
        <v>2.4</v>
      </c>
      <c r="AW740" s="278">
        <v>2.4</v>
      </c>
      <c r="AY740" s="274" t="s">
        <v>734</v>
      </c>
      <c r="BA740" s="274">
        <v>1</v>
      </c>
      <c r="BB740" s="274">
        <v>0.03</v>
      </c>
      <c r="BC740" s="274">
        <v>504</v>
      </c>
    </row>
    <row r="741" spans="1:55">
      <c r="A741" s="274" t="s">
        <v>1262</v>
      </c>
      <c r="B741" s="274" t="s">
        <v>829</v>
      </c>
      <c r="C741" s="274" t="s">
        <v>1260</v>
      </c>
      <c r="F741" s="274">
        <v>0.39</v>
      </c>
      <c r="I741" s="274">
        <v>0</v>
      </c>
      <c r="J741" s="274" t="s">
        <v>30</v>
      </c>
      <c r="K741" s="274">
        <v>37.24</v>
      </c>
      <c r="L741" s="274">
        <v>0.80359999999999998</v>
      </c>
      <c r="M741" s="274" t="s">
        <v>30</v>
      </c>
      <c r="P741" s="274">
        <v>0</v>
      </c>
      <c r="Q741" s="274" t="s">
        <v>30</v>
      </c>
      <c r="X741" s="274" t="s">
        <v>30</v>
      </c>
      <c r="AK741" s="274">
        <v>1</v>
      </c>
      <c r="AL741" s="274">
        <v>33.200000000000003</v>
      </c>
      <c r="AM741" s="277">
        <v>0.2</v>
      </c>
      <c r="AN741" s="274">
        <v>29.2</v>
      </c>
      <c r="AO741" s="274">
        <v>1</v>
      </c>
      <c r="AP741" s="278"/>
      <c r="AQ741" s="274">
        <v>1.46</v>
      </c>
      <c r="AR741" s="274">
        <v>2</v>
      </c>
      <c r="AS741" s="274">
        <v>1</v>
      </c>
      <c r="AV741" s="278">
        <v>2.4</v>
      </c>
      <c r="AW741" s="278">
        <v>2.4</v>
      </c>
      <c r="AY741" s="274" t="s">
        <v>734</v>
      </c>
      <c r="BA741" s="274">
        <v>1</v>
      </c>
      <c r="BB741" s="274">
        <v>0.03</v>
      </c>
      <c r="BC741" s="274">
        <v>504</v>
      </c>
    </row>
    <row r="742" spans="1:55">
      <c r="A742" s="274" t="s">
        <v>1261</v>
      </c>
      <c r="B742" s="274" t="s">
        <v>742</v>
      </c>
      <c r="C742" s="274" t="s">
        <v>1260</v>
      </c>
      <c r="D742" s="274">
        <v>8.6000000000000007E-2</v>
      </c>
      <c r="E742" s="274">
        <v>0.28266400000000003</v>
      </c>
      <c r="F742" s="274">
        <v>0.22</v>
      </c>
      <c r="H742" s="274">
        <v>145</v>
      </c>
      <c r="I742" s="274">
        <v>0</v>
      </c>
      <c r="J742" s="274" t="s">
        <v>30</v>
      </c>
      <c r="K742" s="274">
        <v>9.0380009999999995</v>
      </c>
      <c r="L742" s="274" t="s">
        <v>30</v>
      </c>
      <c r="M742" s="274">
        <v>0.54647999999999997</v>
      </c>
      <c r="O742" s="274">
        <v>20</v>
      </c>
      <c r="Q742" s="274" t="s">
        <v>30</v>
      </c>
      <c r="X742" s="274" t="s">
        <v>30</v>
      </c>
      <c r="AK742" s="274">
        <v>1</v>
      </c>
      <c r="AL742" s="274">
        <v>160</v>
      </c>
      <c r="AM742" s="277">
        <v>0.2</v>
      </c>
      <c r="AN742" s="274">
        <v>29.2</v>
      </c>
      <c r="AO742" s="274">
        <v>1</v>
      </c>
      <c r="AP742" s="278"/>
      <c r="AQ742" s="274">
        <v>1.46</v>
      </c>
      <c r="AR742" s="274">
        <v>2</v>
      </c>
      <c r="AS742" s="274">
        <v>1</v>
      </c>
      <c r="AV742" s="278">
        <v>2.4</v>
      </c>
      <c r="AW742" s="278">
        <v>2.4</v>
      </c>
      <c r="AY742" s="274" t="s">
        <v>734</v>
      </c>
      <c r="BA742" s="274">
        <v>1</v>
      </c>
      <c r="BB742" s="274">
        <v>0.03</v>
      </c>
      <c r="BC742" s="274">
        <v>504</v>
      </c>
    </row>
    <row r="743" spans="1:55">
      <c r="A743" s="274" t="s">
        <v>1259</v>
      </c>
      <c r="B743" s="274" t="s">
        <v>736</v>
      </c>
      <c r="C743" s="274" t="s">
        <v>738</v>
      </c>
      <c r="E743" s="274">
        <v>0.22</v>
      </c>
      <c r="F743" s="274">
        <v>0.85</v>
      </c>
      <c r="H743" s="274">
        <v>121</v>
      </c>
      <c r="I743" s="274">
        <v>0</v>
      </c>
      <c r="J743" s="274" t="s">
        <v>30</v>
      </c>
      <c r="K743" s="274">
        <v>12.050668</v>
      </c>
      <c r="L743" s="274" t="s">
        <v>30</v>
      </c>
      <c r="M743" s="274">
        <v>0.10959426229508197</v>
      </c>
      <c r="O743" s="274">
        <v>20</v>
      </c>
      <c r="P743" s="274">
        <v>0</v>
      </c>
      <c r="Q743" s="274" t="s">
        <v>30</v>
      </c>
      <c r="U743" s="274">
        <v>1</v>
      </c>
      <c r="V743" s="274">
        <v>1</v>
      </c>
      <c r="X743" s="274">
        <v>6.5240641711229941</v>
      </c>
      <c r="AK743" s="274">
        <v>1</v>
      </c>
      <c r="AL743" s="274">
        <v>20</v>
      </c>
      <c r="AM743" s="277">
        <v>0.4</v>
      </c>
      <c r="AN743" s="274">
        <v>29.2</v>
      </c>
      <c r="AO743" s="274">
        <v>1</v>
      </c>
      <c r="AP743" s="278"/>
      <c r="AQ743" s="274">
        <v>1.46</v>
      </c>
      <c r="AR743" s="274">
        <v>2</v>
      </c>
      <c r="AS743" s="274">
        <v>1</v>
      </c>
      <c r="AV743" s="278">
        <v>2.4</v>
      </c>
      <c r="AW743" s="278">
        <v>2.4</v>
      </c>
      <c r="AY743" s="274" t="s">
        <v>734</v>
      </c>
      <c r="BA743" s="274">
        <v>1</v>
      </c>
      <c r="BB743" s="274">
        <v>0.03</v>
      </c>
      <c r="BC743" s="274">
        <v>504</v>
      </c>
    </row>
    <row r="744" spans="1:55">
      <c r="A744" s="274" t="s">
        <v>1258</v>
      </c>
      <c r="B744" s="274" t="s">
        <v>736</v>
      </c>
      <c r="C744" s="274" t="s">
        <v>911</v>
      </c>
      <c r="E744" s="274">
        <v>0.3</v>
      </c>
      <c r="F744" s="274">
        <v>0.89999999999999991</v>
      </c>
      <c r="I744" s="274">
        <v>0</v>
      </c>
      <c r="J744" s="274" t="s">
        <v>30</v>
      </c>
      <c r="K744" s="274">
        <v>12.050668</v>
      </c>
      <c r="L744" s="274" t="s">
        <v>30</v>
      </c>
      <c r="M744" s="274">
        <v>0.31776923076923075</v>
      </c>
      <c r="P744" s="274">
        <v>0</v>
      </c>
      <c r="Q744" s="274" t="s">
        <v>30</v>
      </c>
      <c r="X744" s="274" t="s">
        <v>30</v>
      </c>
      <c r="AK744" s="274">
        <v>1</v>
      </c>
      <c r="AL744" s="274">
        <v>1.6</v>
      </c>
      <c r="AM744" s="277">
        <v>0.4</v>
      </c>
      <c r="AN744" s="274">
        <v>29.2</v>
      </c>
      <c r="AO744" s="274">
        <v>1</v>
      </c>
      <c r="AP744" s="278"/>
      <c r="AQ744" s="274">
        <v>1.46</v>
      </c>
      <c r="AR744" s="274">
        <v>2</v>
      </c>
      <c r="AS744" s="274">
        <v>1</v>
      </c>
      <c r="AV744" s="278">
        <v>2.4</v>
      </c>
      <c r="AW744" s="278">
        <v>2.4</v>
      </c>
      <c r="AY744" s="274" t="s">
        <v>734</v>
      </c>
      <c r="BA744" s="274">
        <v>1</v>
      </c>
      <c r="BB744" s="274">
        <v>0.03</v>
      </c>
      <c r="BC744" s="274">
        <v>504</v>
      </c>
    </row>
    <row r="745" spans="1:55">
      <c r="A745" s="274" t="s">
        <v>1257</v>
      </c>
      <c r="B745" s="274" t="s">
        <v>829</v>
      </c>
      <c r="C745" s="274" t="s">
        <v>1256</v>
      </c>
      <c r="F745" s="274">
        <v>0.33</v>
      </c>
      <c r="I745" s="274">
        <v>0</v>
      </c>
      <c r="J745" s="274" t="s">
        <v>30</v>
      </c>
      <c r="K745" s="274">
        <v>37.24</v>
      </c>
      <c r="L745" s="274">
        <v>0.80359999999999998</v>
      </c>
      <c r="M745" s="274" t="s">
        <v>30</v>
      </c>
      <c r="P745" s="274">
        <v>0</v>
      </c>
      <c r="Q745" s="274" t="s">
        <v>30</v>
      </c>
      <c r="X745" s="274" t="s">
        <v>30</v>
      </c>
      <c r="AK745" s="274">
        <v>1</v>
      </c>
      <c r="AL745" s="274">
        <v>520</v>
      </c>
      <c r="AM745" s="277">
        <v>0.2</v>
      </c>
      <c r="AN745" s="274">
        <v>29.2</v>
      </c>
      <c r="AO745" s="274">
        <v>1</v>
      </c>
      <c r="AP745" s="278"/>
      <c r="AQ745" s="274">
        <v>1.46</v>
      </c>
      <c r="AR745" s="274">
        <v>2</v>
      </c>
      <c r="AS745" s="274">
        <v>1</v>
      </c>
      <c r="AV745" s="278">
        <v>2.4</v>
      </c>
      <c r="AW745" s="278">
        <v>2.4</v>
      </c>
      <c r="AY745" s="274" t="s">
        <v>734</v>
      </c>
      <c r="BA745" s="274">
        <v>1</v>
      </c>
      <c r="BB745" s="274">
        <v>0.03</v>
      </c>
      <c r="BC745" s="274">
        <v>504</v>
      </c>
    </row>
    <row r="746" spans="1:55">
      <c r="A746" s="274" t="s">
        <v>1255</v>
      </c>
      <c r="B746" s="274" t="s">
        <v>736</v>
      </c>
      <c r="C746" s="274" t="s">
        <v>852</v>
      </c>
      <c r="E746" s="274">
        <v>0.75</v>
      </c>
      <c r="F746" s="274">
        <v>0.65333333333333332</v>
      </c>
      <c r="I746" s="274">
        <v>0</v>
      </c>
      <c r="J746" s="274" t="s">
        <v>30</v>
      </c>
      <c r="K746" s="274">
        <v>56.056000000000004</v>
      </c>
      <c r="L746" s="274" t="s">
        <v>30</v>
      </c>
      <c r="M746" s="274">
        <v>0.54880000000000007</v>
      </c>
      <c r="P746" s="274">
        <v>0</v>
      </c>
      <c r="Q746" s="274" t="s">
        <v>30</v>
      </c>
      <c r="X746" s="274" t="s">
        <v>30</v>
      </c>
      <c r="AK746" s="274">
        <v>1</v>
      </c>
      <c r="AL746" s="274">
        <v>127</v>
      </c>
      <c r="AM746" s="277">
        <v>0.4</v>
      </c>
      <c r="AN746" s="274">
        <v>36.5</v>
      </c>
      <c r="AO746" s="274">
        <v>1</v>
      </c>
      <c r="AP746" s="278"/>
      <c r="AQ746" s="274">
        <v>1.8250000000000002</v>
      </c>
      <c r="AR746" s="274">
        <v>2</v>
      </c>
      <c r="AS746" s="274">
        <v>1</v>
      </c>
      <c r="AV746" s="278">
        <v>2.4</v>
      </c>
      <c r="AW746" s="278">
        <v>2.4</v>
      </c>
      <c r="AY746" s="274" t="s">
        <v>734</v>
      </c>
      <c r="BA746" s="274">
        <v>1</v>
      </c>
      <c r="BB746" s="274">
        <v>0.03</v>
      </c>
      <c r="BC746" s="274">
        <v>504</v>
      </c>
    </row>
    <row r="747" spans="1:55">
      <c r="A747" s="274" t="s">
        <v>1254</v>
      </c>
      <c r="B747" s="274" t="s">
        <v>736</v>
      </c>
      <c r="C747" s="274" t="s">
        <v>852</v>
      </c>
      <c r="E747" s="274">
        <v>0.75</v>
      </c>
      <c r="F747" s="274">
        <v>0.72333333333333338</v>
      </c>
      <c r="I747" s="274">
        <v>0</v>
      </c>
      <c r="J747" s="274" t="s">
        <v>30</v>
      </c>
      <c r="K747" s="274">
        <v>56.056000000000004</v>
      </c>
      <c r="L747" s="274" t="s">
        <v>30</v>
      </c>
      <c r="M747" s="274">
        <v>0.60760000000000003</v>
      </c>
      <c r="P747" s="274">
        <v>0</v>
      </c>
      <c r="Q747" s="274" t="s">
        <v>30</v>
      </c>
      <c r="X747" s="274" t="s">
        <v>30</v>
      </c>
      <c r="AK747" s="274">
        <v>1</v>
      </c>
      <c r="AL747" s="274">
        <v>300</v>
      </c>
      <c r="AM747" s="277">
        <v>0.4</v>
      </c>
      <c r="AN747" s="274">
        <v>36.5</v>
      </c>
      <c r="AO747" s="274">
        <v>1</v>
      </c>
      <c r="AP747" s="278"/>
      <c r="AQ747" s="274">
        <v>1.8250000000000002</v>
      </c>
      <c r="AR747" s="274">
        <v>2</v>
      </c>
      <c r="AS747" s="274">
        <v>1</v>
      </c>
      <c r="AV747" s="278">
        <v>2.4</v>
      </c>
      <c r="AW747" s="278">
        <v>2.4</v>
      </c>
      <c r="AY747" s="274" t="s">
        <v>734</v>
      </c>
      <c r="BA747" s="274">
        <v>1</v>
      </c>
      <c r="BB747" s="274">
        <v>0.03</v>
      </c>
      <c r="BC747" s="274">
        <v>504</v>
      </c>
    </row>
    <row r="748" spans="1:55">
      <c r="A748" s="274" t="s">
        <v>1253</v>
      </c>
      <c r="B748" s="274" t="s">
        <v>736</v>
      </c>
      <c r="C748" s="274" t="s">
        <v>852</v>
      </c>
      <c r="E748" s="274">
        <v>0.75</v>
      </c>
      <c r="F748" s="274">
        <v>0.77</v>
      </c>
      <c r="I748" s="274">
        <v>0</v>
      </c>
      <c r="J748" s="274" t="s">
        <v>30</v>
      </c>
      <c r="K748" s="274">
        <v>56.056000000000004</v>
      </c>
      <c r="L748" s="274" t="s">
        <v>30</v>
      </c>
      <c r="M748" s="274">
        <v>0.64680000000000004</v>
      </c>
      <c r="P748" s="274">
        <v>0</v>
      </c>
      <c r="Q748" s="274" t="s">
        <v>30</v>
      </c>
      <c r="X748" s="274" t="s">
        <v>30</v>
      </c>
      <c r="AK748" s="274">
        <v>1</v>
      </c>
      <c r="AL748" s="274">
        <v>350</v>
      </c>
      <c r="AM748" s="277">
        <v>0.4</v>
      </c>
      <c r="AN748" s="274">
        <v>36.5</v>
      </c>
      <c r="AO748" s="274">
        <v>1</v>
      </c>
      <c r="AP748" s="278"/>
      <c r="AQ748" s="274">
        <v>1.8250000000000002</v>
      </c>
      <c r="AR748" s="274">
        <v>2</v>
      </c>
      <c r="AS748" s="274">
        <v>1</v>
      </c>
      <c r="AV748" s="278">
        <v>2.4</v>
      </c>
      <c r="AW748" s="278">
        <v>2.4</v>
      </c>
      <c r="AY748" s="274" t="s">
        <v>734</v>
      </c>
      <c r="BA748" s="274">
        <v>1</v>
      </c>
      <c r="BB748" s="274">
        <v>0.03</v>
      </c>
      <c r="BC748" s="274">
        <v>504</v>
      </c>
    </row>
    <row r="749" spans="1:55">
      <c r="A749" s="274" t="s">
        <v>1252</v>
      </c>
      <c r="B749" s="274" t="s">
        <v>736</v>
      </c>
      <c r="C749" s="274" t="s">
        <v>852</v>
      </c>
      <c r="E749" s="274">
        <v>0.75</v>
      </c>
      <c r="F749" s="274">
        <v>0.81666666666666665</v>
      </c>
      <c r="I749" s="274">
        <v>0</v>
      </c>
      <c r="J749" s="274" t="s">
        <v>30</v>
      </c>
      <c r="K749" s="274">
        <v>56.056000000000004</v>
      </c>
      <c r="L749" s="274" t="s">
        <v>30</v>
      </c>
      <c r="M749" s="274">
        <v>0.68599999999999994</v>
      </c>
      <c r="P749" s="274">
        <v>0</v>
      </c>
      <c r="Q749" s="274" t="s">
        <v>30</v>
      </c>
      <c r="X749" s="274" t="s">
        <v>30</v>
      </c>
      <c r="AK749" s="274">
        <v>1</v>
      </c>
      <c r="AL749" s="274">
        <v>300</v>
      </c>
      <c r="AM749" s="277">
        <v>0.4</v>
      </c>
      <c r="AN749" s="274">
        <v>36.5</v>
      </c>
      <c r="AO749" s="274">
        <v>1</v>
      </c>
      <c r="AP749" s="278"/>
      <c r="AQ749" s="274">
        <v>1.8250000000000002</v>
      </c>
      <c r="AR749" s="274">
        <v>2</v>
      </c>
      <c r="AS749" s="274">
        <v>1</v>
      </c>
      <c r="AV749" s="278">
        <v>2.4</v>
      </c>
      <c r="AW749" s="278">
        <v>2.4</v>
      </c>
      <c r="AY749" s="274" t="s">
        <v>734</v>
      </c>
      <c r="BA749" s="274">
        <v>1</v>
      </c>
      <c r="BB749" s="274">
        <v>0.03</v>
      </c>
      <c r="BC749" s="274">
        <v>504</v>
      </c>
    </row>
    <row r="750" spans="1:55">
      <c r="A750" s="274" t="s">
        <v>1251</v>
      </c>
      <c r="B750" s="274" t="s">
        <v>736</v>
      </c>
      <c r="C750" s="274" t="s">
        <v>852</v>
      </c>
      <c r="E750" s="274">
        <v>0.75</v>
      </c>
      <c r="F750" s="274">
        <v>0.86333333333333329</v>
      </c>
      <c r="I750" s="274">
        <v>0</v>
      </c>
      <c r="J750" s="274" t="s">
        <v>30</v>
      </c>
      <c r="K750" s="274">
        <v>56.056000000000004</v>
      </c>
      <c r="L750" s="274" t="s">
        <v>30</v>
      </c>
      <c r="M750" s="274">
        <v>0.72519999999999996</v>
      </c>
      <c r="P750" s="274">
        <v>0</v>
      </c>
      <c r="Q750" s="274" t="s">
        <v>30</v>
      </c>
      <c r="X750" s="274" t="s">
        <v>30</v>
      </c>
      <c r="AK750" s="274">
        <v>1</v>
      </c>
      <c r="AL750" s="274">
        <v>400</v>
      </c>
      <c r="AM750" s="277">
        <v>0.4</v>
      </c>
      <c r="AN750" s="274">
        <v>36.5</v>
      </c>
      <c r="AO750" s="274">
        <v>1</v>
      </c>
      <c r="AP750" s="278"/>
      <c r="AQ750" s="274">
        <v>1.8250000000000002</v>
      </c>
      <c r="AR750" s="274">
        <v>2</v>
      </c>
      <c r="AS750" s="274">
        <v>1</v>
      </c>
      <c r="AV750" s="278">
        <v>2.4</v>
      </c>
      <c r="AW750" s="278">
        <v>2.4</v>
      </c>
      <c r="AY750" s="274" t="s">
        <v>734</v>
      </c>
      <c r="BA750" s="274">
        <v>1</v>
      </c>
      <c r="BB750" s="274">
        <v>0.03</v>
      </c>
      <c r="BC750" s="274">
        <v>504</v>
      </c>
    </row>
    <row r="751" spans="1:55">
      <c r="A751" s="274" t="s">
        <v>1250</v>
      </c>
      <c r="B751" s="274" t="s">
        <v>736</v>
      </c>
      <c r="C751" s="274" t="s">
        <v>852</v>
      </c>
      <c r="E751" s="274">
        <v>0.75</v>
      </c>
      <c r="F751" s="274">
        <v>0.88666666666666671</v>
      </c>
      <c r="I751" s="274">
        <v>0</v>
      </c>
      <c r="J751" s="274" t="s">
        <v>30</v>
      </c>
      <c r="K751" s="274">
        <v>56.056000000000004</v>
      </c>
      <c r="L751" s="274" t="s">
        <v>30</v>
      </c>
      <c r="M751" s="274">
        <v>0.74480000000000002</v>
      </c>
      <c r="P751" s="274">
        <v>0</v>
      </c>
      <c r="Q751" s="274" t="s">
        <v>30</v>
      </c>
      <c r="X751" s="274" t="s">
        <v>30</v>
      </c>
      <c r="AK751" s="274">
        <v>1</v>
      </c>
      <c r="AL751" s="274">
        <v>300</v>
      </c>
      <c r="AM751" s="277">
        <v>0.4</v>
      </c>
      <c r="AN751" s="274">
        <v>36.5</v>
      </c>
      <c r="AO751" s="274">
        <v>1</v>
      </c>
      <c r="AP751" s="278"/>
      <c r="AQ751" s="274">
        <v>1.8250000000000002</v>
      </c>
      <c r="AR751" s="274">
        <v>2</v>
      </c>
      <c r="AS751" s="274">
        <v>1</v>
      </c>
      <c r="AV751" s="278">
        <v>2.4</v>
      </c>
      <c r="AW751" s="278">
        <v>2.4</v>
      </c>
      <c r="AY751" s="274" t="s">
        <v>734</v>
      </c>
      <c r="BA751" s="274">
        <v>1</v>
      </c>
      <c r="BB751" s="274">
        <v>0.03</v>
      </c>
      <c r="BC751" s="274">
        <v>504</v>
      </c>
    </row>
    <row r="752" spans="1:55">
      <c r="A752" s="274" t="s">
        <v>1249</v>
      </c>
      <c r="B752" s="274" t="s">
        <v>736</v>
      </c>
      <c r="C752" s="274" t="s">
        <v>852</v>
      </c>
      <c r="E752" s="274">
        <v>0.75</v>
      </c>
      <c r="F752" s="274">
        <v>0.91</v>
      </c>
      <c r="I752" s="274">
        <v>0</v>
      </c>
      <c r="J752" s="274" t="s">
        <v>30</v>
      </c>
      <c r="K752" s="274">
        <v>56.056000000000004</v>
      </c>
      <c r="L752" s="274" t="s">
        <v>30</v>
      </c>
      <c r="M752" s="274">
        <v>0.76439999999999997</v>
      </c>
      <c r="P752" s="274">
        <v>0</v>
      </c>
      <c r="Q752" s="274" t="s">
        <v>30</v>
      </c>
      <c r="X752" s="274" t="s">
        <v>30</v>
      </c>
      <c r="AK752" s="274">
        <v>1</v>
      </c>
      <c r="AL752" s="274">
        <v>400</v>
      </c>
      <c r="AM752" s="277">
        <v>0.4</v>
      </c>
      <c r="AN752" s="274">
        <v>36.5</v>
      </c>
      <c r="AO752" s="274">
        <v>1</v>
      </c>
      <c r="AP752" s="278"/>
      <c r="AQ752" s="274">
        <v>1.8250000000000002</v>
      </c>
      <c r="AR752" s="274">
        <v>2</v>
      </c>
      <c r="AS752" s="274">
        <v>1</v>
      </c>
      <c r="AV752" s="278">
        <v>2.4</v>
      </c>
      <c r="AW752" s="278">
        <v>2.4</v>
      </c>
      <c r="AY752" s="274" t="s">
        <v>734</v>
      </c>
      <c r="BA752" s="274">
        <v>1</v>
      </c>
      <c r="BB752" s="274">
        <v>0.03</v>
      </c>
      <c r="BC752" s="274">
        <v>504</v>
      </c>
    </row>
    <row r="753" spans="1:55">
      <c r="A753" s="274" t="s">
        <v>1248</v>
      </c>
      <c r="B753" s="274" t="s">
        <v>829</v>
      </c>
      <c r="C753" s="274" t="s">
        <v>852</v>
      </c>
      <c r="F753" s="274">
        <v>0.32</v>
      </c>
      <c r="I753" s="274">
        <v>0</v>
      </c>
      <c r="J753" s="274" t="s">
        <v>30</v>
      </c>
      <c r="K753" s="274">
        <v>56.056000000000004</v>
      </c>
      <c r="L753" s="274">
        <v>1.96</v>
      </c>
      <c r="M753" s="274" t="s">
        <v>30</v>
      </c>
      <c r="P753" s="274">
        <v>0</v>
      </c>
      <c r="Q753" s="274" t="s">
        <v>30</v>
      </c>
      <c r="X753" s="274" t="s">
        <v>30</v>
      </c>
      <c r="AK753" s="274">
        <v>1</v>
      </c>
      <c r="AL753" s="274">
        <v>400</v>
      </c>
      <c r="AM753" s="277">
        <v>0.4</v>
      </c>
      <c r="AN753" s="274">
        <v>36.5</v>
      </c>
      <c r="AO753" s="274">
        <v>1</v>
      </c>
      <c r="AP753" s="278"/>
      <c r="AQ753" s="274">
        <v>1.8250000000000002</v>
      </c>
      <c r="AR753" s="274">
        <v>2</v>
      </c>
      <c r="AS753" s="274">
        <v>1</v>
      </c>
      <c r="AV753" s="278">
        <v>2.4</v>
      </c>
      <c r="AW753" s="278">
        <v>2.4</v>
      </c>
      <c r="AY753" s="274" t="s">
        <v>734</v>
      </c>
      <c r="BA753" s="274">
        <v>1</v>
      </c>
      <c r="BB753" s="274">
        <v>0.03</v>
      </c>
      <c r="BC753" s="274">
        <v>504</v>
      </c>
    </row>
    <row r="754" spans="1:55">
      <c r="A754" s="274" t="s">
        <v>1247</v>
      </c>
      <c r="B754" s="274" t="s">
        <v>829</v>
      </c>
      <c r="C754" s="274" t="s">
        <v>852</v>
      </c>
      <c r="F754" s="274">
        <v>0.41</v>
      </c>
      <c r="I754" s="274">
        <v>0</v>
      </c>
      <c r="J754" s="274" t="s">
        <v>30</v>
      </c>
      <c r="K754" s="274">
        <v>56.056000000000004</v>
      </c>
      <c r="L754" s="274">
        <v>1.96</v>
      </c>
      <c r="M754" s="274" t="s">
        <v>30</v>
      </c>
      <c r="P754" s="274">
        <v>0</v>
      </c>
      <c r="Q754" s="274" t="s">
        <v>30</v>
      </c>
      <c r="X754" s="274" t="s">
        <v>30</v>
      </c>
      <c r="AK754" s="274">
        <v>1</v>
      </c>
      <c r="AL754" s="274">
        <v>400</v>
      </c>
      <c r="AM754" s="277">
        <v>0.4</v>
      </c>
      <c r="AN754" s="274">
        <v>36.5</v>
      </c>
      <c r="AO754" s="274">
        <v>1</v>
      </c>
      <c r="AP754" s="278"/>
      <c r="AQ754" s="274">
        <v>1.8250000000000002</v>
      </c>
      <c r="AR754" s="274">
        <v>2</v>
      </c>
      <c r="AS754" s="274">
        <v>1</v>
      </c>
      <c r="AV754" s="278">
        <v>2.4</v>
      </c>
      <c r="AW754" s="278">
        <v>2.4</v>
      </c>
      <c r="AY754" s="274" t="s">
        <v>734</v>
      </c>
      <c r="BA754" s="274">
        <v>1</v>
      </c>
      <c r="BB754" s="274">
        <v>0.03</v>
      </c>
      <c r="BC754" s="274">
        <v>504</v>
      </c>
    </row>
    <row r="755" spans="1:55">
      <c r="A755" s="274" t="s">
        <v>1246</v>
      </c>
      <c r="B755" s="274" t="s">
        <v>829</v>
      </c>
      <c r="C755" s="274" t="s">
        <v>852</v>
      </c>
      <c r="F755" s="274">
        <v>0.42</v>
      </c>
      <c r="I755" s="274">
        <v>0</v>
      </c>
      <c r="J755" s="274" t="s">
        <v>30</v>
      </c>
      <c r="K755" s="274">
        <v>56.056000000000004</v>
      </c>
      <c r="L755" s="274">
        <v>1.96</v>
      </c>
      <c r="M755" s="274" t="s">
        <v>30</v>
      </c>
      <c r="P755" s="274">
        <v>0</v>
      </c>
      <c r="Q755" s="274" t="s">
        <v>30</v>
      </c>
      <c r="X755" s="274" t="s">
        <v>30</v>
      </c>
      <c r="AK755" s="274">
        <v>1</v>
      </c>
      <c r="AL755" s="274">
        <v>300</v>
      </c>
      <c r="AM755" s="277">
        <v>0.4</v>
      </c>
      <c r="AN755" s="274">
        <v>36.5</v>
      </c>
      <c r="AO755" s="274">
        <v>1</v>
      </c>
      <c r="AP755" s="278"/>
      <c r="AQ755" s="274">
        <v>1.8250000000000002</v>
      </c>
      <c r="AR755" s="274">
        <v>2</v>
      </c>
      <c r="AS755" s="274">
        <v>1</v>
      </c>
      <c r="AV755" s="278">
        <v>2.4</v>
      </c>
      <c r="AW755" s="278">
        <v>2.4</v>
      </c>
      <c r="AY755" s="274" t="s">
        <v>734</v>
      </c>
      <c r="BA755" s="274">
        <v>1</v>
      </c>
      <c r="BB755" s="274">
        <v>0.03</v>
      </c>
      <c r="BC755" s="274">
        <v>504</v>
      </c>
    </row>
    <row r="756" spans="1:55">
      <c r="A756" s="274" t="s">
        <v>1245</v>
      </c>
      <c r="B756" s="274" t="s">
        <v>829</v>
      </c>
      <c r="C756" s="274" t="s">
        <v>852</v>
      </c>
      <c r="F756" s="274">
        <v>0.43</v>
      </c>
      <c r="I756" s="274">
        <v>0</v>
      </c>
      <c r="J756" s="274" t="s">
        <v>30</v>
      </c>
      <c r="K756" s="274">
        <v>56.056000000000004</v>
      </c>
      <c r="L756" s="274">
        <v>1.96</v>
      </c>
      <c r="M756" s="274" t="s">
        <v>30</v>
      </c>
      <c r="P756" s="274">
        <v>0</v>
      </c>
      <c r="Q756" s="274" t="s">
        <v>30</v>
      </c>
      <c r="X756" s="274" t="s">
        <v>30</v>
      </c>
      <c r="AK756" s="274">
        <v>1</v>
      </c>
      <c r="AL756" s="274">
        <v>300</v>
      </c>
      <c r="AM756" s="277">
        <v>0.4</v>
      </c>
      <c r="AN756" s="274">
        <v>36.5</v>
      </c>
      <c r="AO756" s="274">
        <v>1</v>
      </c>
      <c r="AP756" s="278"/>
      <c r="AQ756" s="274">
        <v>1.8250000000000002</v>
      </c>
      <c r="AR756" s="274">
        <v>2</v>
      </c>
      <c r="AS756" s="274">
        <v>1</v>
      </c>
      <c r="AV756" s="278">
        <v>2.4</v>
      </c>
      <c r="AW756" s="278">
        <v>2.4</v>
      </c>
      <c r="AY756" s="274" t="s">
        <v>734</v>
      </c>
      <c r="BA756" s="274">
        <v>1</v>
      </c>
      <c r="BB756" s="274">
        <v>0.03</v>
      </c>
      <c r="BC756" s="274">
        <v>504</v>
      </c>
    </row>
    <row r="757" spans="1:55">
      <c r="A757" s="274" t="s">
        <v>1244</v>
      </c>
      <c r="B757" s="274" t="s">
        <v>742</v>
      </c>
      <c r="C757" s="274" t="s">
        <v>852</v>
      </c>
      <c r="D757" s="274">
        <v>0.15</v>
      </c>
      <c r="E757" s="274">
        <v>0.75</v>
      </c>
      <c r="F757" s="274">
        <v>0.34</v>
      </c>
      <c r="G757" s="274">
        <v>1.5</v>
      </c>
      <c r="H757" s="274">
        <v>38</v>
      </c>
      <c r="I757" s="274">
        <v>0.97</v>
      </c>
      <c r="J757" s="274" t="s">
        <v>30</v>
      </c>
      <c r="K757" s="274">
        <v>56.056000000000004</v>
      </c>
      <c r="L757" s="274" t="s">
        <v>30</v>
      </c>
      <c r="M757" s="274">
        <v>0.66639999999999999</v>
      </c>
      <c r="P757" s="274">
        <v>0</v>
      </c>
      <c r="Q757" s="274" t="s">
        <v>30</v>
      </c>
      <c r="X757" s="274" t="s">
        <v>30</v>
      </c>
      <c r="AK757" s="274">
        <v>1</v>
      </c>
      <c r="AL757" s="274">
        <v>300</v>
      </c>
      <c r="AM757" s="277">
        <v>0.4</v>
      </c>
      <c r="AN757" s="274">
        <v>36.5</v>
      </c>
      <c r="AO757" s="274">
        <v>1</v>
      </c>
      <c r="AP757" s="278"/>
      <c r="AQ757" s="274">
        <v>1.8250000000000002</v>
      </c>
      <c r="AR757" s="274">
        <v>2</v>
      </c>
      <c r="AS757" s="274">
        <v>1</v>
      </c>
      <c r="AV757" s="278">
        <v>2.4</v>
      </c>
      <c r="AW757" s="278">
        <v>2.4</v>
      </c>
      <c r="AY757" s="274" t="s">
        <v>734</v>
      </c>
      <c r="BA757" s="274">
        <v>1</v>
      </c>
      <c r="BB757" s="274">
        <v>0.03</v>
      </c>
      <c r="BC757" s="274">
        <v>504</v>
      </c>
    </row>
    <row r="758" spans="1:55">
      <c r="A758" s="274" t="s">
        <v>1243</v>
      </c>
      <c r="B758" s="274" t="s">
        <v>742</v>
      </c>
      <c r="C758" s="274" t="s">
        <v>852</v>
      </c>
      <c r="D758" s="274">
        <v>0.15</v>
      </c>
      <c r="E758" s="274">
        <v>0.75</v>
      </c>
      <c r="F758" s="274">
        <v>0.39</v>
      </c>
      <c r="G758" s="274">
        <v>1.5</v>
      </c>
      <c r="H758" s="274">
        <v>38</v>
      </c>
      <c r="I758" s="274">
        <v>0.97</v>
      </c>
      <c r="J758" s="274" t="s">
        <v>30</v>
      </c>
      <c r="K758" s="274">
        <v>56.056000000000004</v>
      </c>
      <c r="L758" s="274" t="s">
        <v>30</v>
      </c>
      <c r="M758" s="274">
        <v>0.76439999999999997</v>
      </c>
      <c r="P758" s="274">
        <v>0</v>
      </c>
      <c r="Q758" s="274" t="s">
        <v>30</v>
      </c>
      <c r="X758" s="274" t="s">
        <v>30</v>
      </c>
      <c r="AK758" s="274">
        <v>1</v>
      </c>
      <c r="AL758" s="274">
        <v>300</v>
      </c>
      <c r="AM758" s="277">
        <v>0.4</v>
      </c>
      <c r="AN758" s="274">
        <v>36.5</v>
      </c>
      <c r="AO758" s="274">
        <v>1</v>
      </c>
      <c r="AP758" s="278"/>
      <c r="AQ758" s="274">
        <v>1.8250000000000002</v>
      </c>
      <c r="AR758" s="274">
        <v>2</v>
      </c>
      <c r="AS758" s="274">
        <v>1</v>
      </c>
      <c r="AV758" s="278">
        <v>2.4</v>
      </c>
      <c r="AW758" s="278">
        <v>2.4</v>
      </c>
      <c r="AY758" s="274" t="s">
        <v>734</v>
      </c>
      <c r="BA758" s="274">
        <v>1</v>
      </c>
      <c r="BB758" s="274">
        <v>0.03</v>
      </c>
      <c r="BC758" s="274">
        <v>504</v>
      </c>
    </row>
    <row r="759" spans="1:55">
      <c r="A759" s="274" t="s">
        <v>1242</v>
      </c>
      <c r="B759" s="274" t="s">
        <v>742</v>
      </c>
      <c r="C759" s="274" t="s">
        <v>852</v>
      </c>
      <c r="D759" s="274">
        <v>0.15</v>
      </c>
      <c r="E759" s="274">
        <v>0.75</v>
      </c>
      <c r="F759" s="274">
        <v>0.4</v>
      </c>
      <c r="G759" s="274">
        <v>1.5</v>
      </c>
      <c r="H759" s="274">
        <v>38</v>
      </c>
      <c r="I759" s="274">
        <v>0.97</v>
      </c>
      <c r="J759" s="274" t="s">
        <v>30</v>
      </c>
      <c r="K759" s="274">
        <v>56.056000000000004</v>
      </c>
      <c r="L759" s="274" t="s">
        <v>30</v>
      </c>
      <c r="M759" s="274">
        <v>0.78400000000000003</v>
      </c>
      <c r="P759" s="274">
        <v>0</v>
      </c>
      <c r="Q759" s="274" t="s">
        <v>30</v>
      </c>
      <c r="X759" s="274" t="s">
        <v>30</v>
      </c>
      <c r="AK759" s="274">
        <v>1</v>
      </c>
      <c r="AL759" s="274">
        <v>300</v>
      </c>
      <c r="AM759" s="277">
        <v>0.4</v>
      </c>
      <c r="AN759" s="274">
        <v>36.5</v>
      </c>
      <c r="AO759" s="274">
        <v>1</v>
      </c>
      <c r="AP759" s="278"/>
      <c r="AQ759" s="274">
        <v>1.8250000000000002</v>
      </c>
      <c r="AR759" s="274">
        <v>2</v>
      </c>
      <c r="AS759" s="274">
        <v>1</v>
      </c>
      <c r="AV759" s="278">
        <v>2.4</v>
      </c>
      <c r="AW759" s="278">
        <v>2.4</v>
      </c>
      <c r="AY759" s="274" t="s">
        <v>734</v>
      </c>
      <c r="BA759" s="274">
        <v>1</v>
      </c>
      <c r="BB759" s="274">
        <v>0.03</v>
      </c>
      <c r="BC759" s="274">
        <v>504</v>
      </c>
    </row>
    <row r="760" spans="1:55">
      <c r="A760" s="274" t="s">
        <v>1241</v>
      </c>
      <c r="B760" s="274" t="s">
        <v>736</v>
      </c>
      <c r="C760" s="274" t="s">
        <v>754</v>
      </c>
      <c r="E760" s="274">
        <v>0.1</v>
      </c>
      <c r="F760" s="274">
        <v>0.89999999999999991</v>
      </c>
      <c r="G760" s="274">
        <v>0.3</v>
      </c>
      <c r="H760" s="274">
        <v>90</v>
      </c>
      <c r="I760" s="274">
        <v>0.99814814814814812</v>
      </c>
      <c r="J760" s="274" t="s">
        <v>30</v>
      </c>
      <c r="K760" s="274">
        <v>196</v>
      </c>
      <c r="L760" s="274" t="s">
        <v>30</v>
      </c>
      <c r="M760" s="274">
        <v>1.9885090909090908</v>
      </c>
      <c r="P760" s="274">
        <v>0</v>
      </c>
      <c r="Q760" s="274" t="s">
        <v>30</v>
      </c>
      <c r="X760" s="274" t="s">
        <v>30</v>
      </c>
      <c r="AK760" s="274">
        <v>1</v>
      </c>
      <c r="AL760" s="274">
        <v>5.8015334970000003</v>
      </c>
      <c r="AM760" s="277">
        <v>0.2</v>
      </c>
      <c r="AN760" s="274">
        <v>36.5</v>
      </c>
      <c r="AO760" s="274">
        <v>1</v>
      </c>
      <c r="AP760" s="278"/>
      <c r="AQ760" s="274">
        <v>1.8250000000000002</v>
      </c>
      <c r="AR760" s="274">
        <v>0.5</v>
      </c>
      <c r="AS760" s="274">
        <v>0.5</v>
      </c>
      <c r="AV760" s="278">
        <v>6</v>
      </c>
      <c r="AW760" s="278">
        <v>6</v>
      </c>
      <c r="AY760" s="274" t="s">
        <v>734</v>
      </c>
      <c r="BA760" s="274">
        <v>1</v>
      </c>
      <c r="BB760" s="274">
        <v>0.01</v>
      </c>
      <c r="BC760" s="274">
        <v>420</v>
      </c>
    </row>
    <row r="761" spans="1:55">
      <c r="A761" s="274" t="s">
        <v>1240</v>
      </c>
      <c r="B761" s="274" t="s">
        <v>736</v>
      </c>
      <c r="C761" s="274" t="s">
        <v>754</v>
      </c>
      <c r="E761" s="274">
        <v>0.2</v>
      </c>
      <c r="F761" s="274">
        <v>0.89999999999999991</v>
      </c>
      <c r="G761" s="274">
        <v>0.3</v>
      </c>
      <c r="H761" s="274">
        <v>90</v>
      </c>
      <c r="I761" s="274">
        <v>0.99814814814814812</v>
      </c>
      <c r="J761" s="274" t="s">
        <v>30</v>
      </c>
      <c r="K761" s="274">
        <v>196</v>
      </c>
      <c r="L761" s="274" t="s">
        <v>30</v>
      </c>
      <c r="M761" s="274">
        <v>3.6455999999999995</v>
      </c>
      <c r="P761" s="274">
        <v>0</v>
      </c>
      <c r="Q761" s="274" t="s">
        <v>30</v>
      </c>
      <c r="X761" s="274" t="s">
        <v>30</v>
      </c>
      <c r="AK761" s="274">
        <v>1</v>
      </c>
      <c r="AL761" s="274">
        <v>0.2</v>
      </c>
      <c r="AM761" s="277">
        <v>0.2</v>
      </c>
      <c r="AN761" s="274">
        <v>36.5</v>
      </c>
      <c r="AO761" s="274">
        <v>1</v>
      </c>
      <c r="AP761" s="278"/>
      <c r="AQ761" s="274">
        <v>1.8250000000000002</v>
      </c>
      <c r="AR761" s="274">
        <v>0.5</v>
      </c>
      <c r="AS761" s="274">
        <v>0.5</v>
      </c>
      <c r="AV761" s="278">
        <v>6</v>
      </c>
      <c r="AW761" s="278">
        <v>6</v>
      </c>
      <c r="AY761" s="274" t="s">
        <v>734</v>
      </c>
      <c r="BA761" s="274">
        <v>1</v>
      </c>
      <c r="BB761" s="274">
        <v>0.01</v>
      </c>
      <c r="BC761" s="274">
        <v>420</v>
      </c>
    </row>
    <row r="762" spans="1:55">
      <c r="A762" s="274" t="s">
        <v>1239</v>
      </c>
      <c r="B762" s="274" t="s">
        <v>736</v>
      </c>
      <c r="C762" s="274" t="s">
        <v>754</v>
      </c>
      <c r="E762" s="274">
        <v>0.3</v>
      </c>
      <c r="F762" s="274">
        <v>0.89999999999999991</v>
      </c>
      <c r="G762" s="274">
        <v>0.3</v>
      </c>
      <c r="H762" s="274">
        <v>90</v>
      </c>
      <c r="I762" s="274">
        <v>0.99814814814814812</v>
      </c>
      <c r="J762" s="274" t="s">
        <v>30</v>
      </c>
      <c r="K762" s="274">
        <v>196</v>
      </c>
      <c r="L762" s="274" t="s">
        <v>30</v>
      </c>
      <c r="M762" s="274">
        <v>5.0477538461538458</v>
      </c>
      <c r="P762" s="274">
        <v>0</v>
      </c>
      <c r="Q762" s="274" t="s">
        <v>30</v>
      </c>
      <c r="X762" s="274" t="s">
        <v>30</v>
      </c>
      <c r="AK762" s="274">
        <v>1</v>
      </c>
      <c r="AL762" s="274">
        <v>7</v>
      </c>
      <c r="AM762" s="277">
        <v>0.2</v>
      </c>
      <c r="AN762" s="274">
        <v>36.5</v>
      </c>
      <c r="AO762" s="274">
        <v>1</v>
      </c>
      <c r="AP762" s="278"/>
      <c r="AQ762" s="274">
        <v>1.8250000000000002</v>
      </c>
      <c r="AR762" s="274">
        <v>0.5</v>
      </c>
      <c r="AS762" s="274">
        <v>0.5</v>
      </c>
      <c r="AV762" s="278">
        <v>6</v>
      </c>
      <c r="AW762" s="278">
        <v>6</v>
      </c>
      <c r="AY762" s="274" t="s">
        <v>734</v>
      </c>
      <c r="BA762" s="274">
        <v>1</v>
      </c>
      <c r="BB762" s="274">
        <v>0.01</v>
      </c>
      <c r="BC762" s="274">
        <v>420</v>
      </c>
    </row>
    <row r="763" spans="1:55">
      <c r="A763" s="274" t="s">
        <v>1238</v>
      </c>
      <c r="B763" s="274" t="s">
        <v>736</v>
      </c>
      <c r="C763" s="274" t="s">
        <v>754</v>
      </c>
      <c r="E763" s="274">
        <v>0.4</v>
      </c>
      <c r="F763" s="274">
        <v>0.90000000000000013</v>
      </c>
      <c r="G763" s="274">
        <v>0.3</v>
      </c>
      <c r="H763" s="274">
        <v>90</v>
      </c>
      <c r="I763" s="274">
        <v>0.99814814814814812</v>
      </c>
      <c r="J763" s="274" t="s">
        <v>30</v>
      </c>
      <c r="K763" s="274">
        <v>196</v>
      </c>
      <c r="L763" s="274" t="s">
        <v>30</v>
      </c>
      <c r="M763" s="274">
        <v>6.2496</v>
      </c>
      <c r="P763" s="274">
        <v>0</v>
      </c>
      <c r="Q763" s="274" t="s">
        <v>30</v>
      </c>
      <c r="X763" s="274" t="s">
        <v>30</v>
      </c>
      <c r="AK763" s="274">
        <v>1</v>
      </c>
      <c r="AL763" s="274">
        <v>19.32</v>
      </c>
      <c r="AM763" s="277">
        <v>0.2</v>
      </c>
      <c r="AN763" s="274">
        <v>36.5</v>
      </c>
      <c r="AO763" s="274">
        <v>1</v>
      </c>
      <c r="AP763" s="278"/>
      <c r="AQ763" s="274">
        <v>1.8250000000000002</v>
      </c>
      <c r="AR763" s="274">
        <v>0.5</v>
      </c>
      <c r="AS763" s="274">
        <v>0.5</v>
      </c>
      <c r="AV763" s="278">
        <v>6</v>
      </c>
      <c r="AW763" s="278">
        <v>6</v>
      </c>
      <c r="AY763" s="274" t="s">
        <v>734</v>
      </c>
      <c r="BA763" s="274">
        <v>1</v>
      </c>
      <c r="BB763" s="274">
        <v>0.01</v>
      </c>
      <c r="BC763" s="274">
        <v>420</v>
      </c>
    </row>
    <row r="764" spans="1:55">
      <c r="A764" s="274" t="s">
        <v>1237</v>
      </c>
      <c r="B764" s="274" t="s">
        <v>736</v>
      </c>
      <c r="C764" s="274" t="s">
        <v>754</v>
      </c>
      <c r="E764" s="274">
        <v>0.6</v>
      </c>
      <c r="F764" s="274">
        <v>0.89999999999999991</v>
      </c>
      <c r="G764" s="274">
        <v>0.3</v>
      </c>
      <c r="H764" s="274">
        <v>90</v>
      </c>
      <c r="I764" s="274">
        <v>0.99814814814814812</v>
      </c>
      <c r="J764" s="274" t="s">
        <v>30</v>
      </c>
      <c r="K764" s="274">
        <v>196</v>
      </c>
      <c r="L764" s="274" t="s">
        <v>30</v>
      </c>
      <c r="M764" s="274">
        <v>8.2025999999999986</v>
      </c>
      <c r="P764" s="274">
        <v>0</v>
      </c>
      <c r="Q764" s="274" t="s">
        <v>30</v>
      </c>
      <c r="X764" s="274" t="s">
        <v>30</v>
      </c>
      <c r="AK764" s="274">
        <v>1</v>
      </c>
      <c r="AL764" s="274">
        <v>39.707083470000001</v>
      </c>
      <c r="AM764" s="277">
        <v>0.2</v>
      </c>
      <c r="AN764" s="274">
        <v>36.5</v>
      </c>
      <c r="AO764" s="274">
        <v>1</v>
      </c>
      <c r="AP764" s="278"/>
      <c r="AQ764" s="274">
        <v>1.8250000000000002</v>
      </c>
      <c r="AR764" s="274">
        <v>0.5</v>
      </c>
      <c r="AS764" s="274">
        <v>0.5</v>
      </c>
      <c r="AV764" s="278">
        <v>6</v>
      </c>
      <c r="AW764" s="278">
        <v>6</v>
      </c>
      <c r="AY764" s="274" t="s">
        <v>734</v>
      </c>
      <c r="BA764" s="274">
        <v>1</v>
      </c>
      <c r="BB764" s="274">
        <v>0.01</v>
      </c>
      <c r="BC764" s="274">
        <v>420</v>
      </c>
    </row>
    <row r="765" spans="1:55">
      <c r="A765" s="274" t="s">
        <v>1236</v>
      </c>
      <c r="B765" s="274" t="s">
        <v>736</v>
      </c>
      <c r="C765" s="274" t="s">
        <v>754</v>
      </c>
      <c r="E765" s="274">
        <v>0.2</v>
      </c>
      <c r="F765" s="274">
        <v>0.89999999999999991</v>
      </c>
      <c r="I765" s="274">
        <v>0</v>
      </c>
      <c r="J765" s="274" t="s">
        <v>30</v>
      </c>
      <c r="K765" s="274">
        <v>196</v>
      </c>
      <c r="L765" s="274" t="s">
        <v>30</v>
      </c>
      <c r="M765" s="274">
        <v>3.6455999999999995</v>
      </c>
      <c r="Q765" s="274" t="s">
        <v>30</v>
      </c>
      <c r="X765" s="274" t="s">
        <v>30</v>
      </c>
      <c r="AK765" s="274">
        <v>1</v>
      </c>
      <c r="AL765" s="274">
        <v>34</v>
      </c>
      <c r="AM765" s="277">
        <v>0.2</v>
      </c>
      <c r="AN765" s="274">
        <v>36.5</v>
      </c>
      <c r="AO765" s="274">
        <v>1</v>
      </c>
      <c r="AP765" s="278"/>
      <c r="AQ765" s="274">
        <v>1.8250000000000002</v>
      </c>
      <c r="AR765" s="274">
        <v>0.5</v>
      </c>
      <c r="AS765" s="274">
        <v>0.5</v>
      </c>
      <c r="AV765" s="278">
        <v>6</v>
      </c>
      <c r="AW765" s="278">
        <v>6</v>
      </c>
      <c r="AY765" s="274" t="s">
        <v>734</v>
      </c>
      <c r="BA765" s="274">
        <v>1</v>
      </c>
      <c r="BB765" s="274">
        <v>0.01</v>
      </c>
      <c r="BC765" s="274">
        <v>420</v>
      </c>
    </row>
    <row r="766" spans="1:55">
      <c r="A766" s="274" t="s">
        <v>1235</v>
      </c>
      <c r="B766" s="274" t="s">
        <v>736</v>
      </c>
      <c r="C766" s="274" t="s">
        <v>754</v>
      </c>
      <c r="E766" s="274">
        <v>0.29576070849224745</v>
      </c>
      <c r="F766" s="274">
        <v>0.70097787639088638</v>
      </c>
      <c r="G766" s="274">
        <v>0.3</v>
      </c>
      <c r="H766" s="274">
        <v>90</v>
      </c>
      <c r="I766" s="274">
        <v>0.99814814814814812</v>
      </c>
      <c r="J766" s="274" t="s">
        <v>30</v>
      </c>
      <c r="K766" s="274">
        <v>196</v>
      </c>
      <c r="L766" s="274" t="s">
        <v>30</v>
      </c>
      <c r="M766" s="274">
        <v>3.8886399999999997</v>
      </c>
      <c r="P766" s="274">
        <v>0</v>
      </c>
      <c r="Q766" s="274" t="s">
        <v>30</v>
      </c>
      <c r="X766" s="274" t="s">
        <v>30</v>
      </c>
      <c r="AK766" s="274">
        <v>1</v>
      </c>
      <c r="AL766" s="274">
        <v>28.5</v>
      </c>
      <c r="AM766" s="277">
        <v>0.2</v>
      </c>
      <c r="AN766" s="274">
        <v>36.5</v>
      </c>
      <c r="AO766" s="274">
        <v>1</v>
      </c>
      <c r="AP766" s="278"/>
      <c r="AQ766" s="274">
        <v>1.8250000000000002</v>
      </c>
      <c r="AR766" s="274">
        <v>0.5</v>
      </c>
      <c r="AS766" s="274">
        <v>0.5</v>
      </c>
      <c r="AV766" s="278">
        <v>6</v>
      </c>
      <c r="AW766" s="278">
        <v>6</v>
      </c>
      <c r="AY766" s="274" t="s">
        <v>734</v>
      </c>
      <c r="BA766" s="274">
        <v>1</v>
      </c>
      <c r="BB766" s="274">
        <v>0.01</v>
      </c>
      <c r="BC766" s="274">
        <v>420</v>
      </c>
    </row>
    <row r="767" spans="1:55">
      <c r="A767" s="274" t="s">
        <v>1234</v>
      </c>
      <c r="B767" s="274" t="s">
        <v>736</v>
      </c>
      <c r="C767" s="274" t="s">
        <v>754</v>
      </c>
      <c r="E767" s="274">
        <v>0.29576070849224745</v>
      </c>
      <c r="F767" s="274">
        <v>0.74478899366531681</v>
      </c>
      <c r="G767" s="274">
        <v>0.3</v>
      </c>
      <c r="H767" s="274">
        <v>90</v>
      </c>
      <c r="I767" s="274">
        <v>0.99814814814814812</v>
      </c>
      <c r="J767" s="274" t="s">
        <v>30</v>
      </c>
      <c r="K767" s="274">
        <v>196</v>
      </c>
      <c r="L767" s="274" t="s">
        <v>30</v>
      </c>
      <c r="M767" s="274">
        <v>4.1316800000000002</v>
      </c>
      <c r="P767" s="274">
        <v>0</v>
      </c>
      <c r="Q767" s="274" t="s">
        <v>30</v>
      </c>
      <c r="X767" s="274" t="s">
        <v>30</v>
      </c>
      <c r="AK767" s="274">
        <v>1</v>
      </c>
      <c r="AL767" s="274">
        <v>2.4</v>
      </c>
      <c r="AM767" s="277">
        <v>0.2</v>
      </c>
      <c r="AN767" s="274">
        <v>36.5</v>
      </c>
      <c r="AO767" s="274">
        <v>1</v>
      </c>
      <c r="AP767" s="278"/>
      <c r="AQ767" s="274">
        <v>1.8250000000000002</v>
      </c>
      <c r="AR767" s="274">
        <v>0.5</v>
      </c>
      <c r="AS767" s="274">
        <v>0.5</v>
      </c>
      <c r="AV767" s="278">
        <v>6</v>
      </c>
      <c r="AW767" s="278">
        <v>6</v>
      </c>
      <c r="AY767" s="274" t="s">
        <v>734</v>
      </c>
      <c r="BA767" s="274">
        <v>1</v>
      </c>
      <c r="BB767" s="274">
        <v>0.01</v>
      </c>
      <c r="BC767" s="274">
        <v>420</v>
      </c>
    </row>
    <row r="768" spans="1:55">
      <c r="A768" s="274" t="s">
        <v>1233</v>
      </c>
      <c r="B768" s="274" t="s">
        <v>736</v>
      </c>
      <c r="C768" s="274" t="s">
        <v>754</v>
      </c>
      <c r="E768" s="274">
        <v>0.29576070849224745</v>
      </c>
      <c r="F768" s="274">
        <v>0.78860011093974713</v>
      </c>
      <c r="G768" s="274">
        <v>0.3</v>
      </c>
      <c r="H768" s="274">
        <v>90</v>
      </c>
      <c r="I768" s="274">
        <v>0.99814814814814812</v>
      </c>
      <c r="J768" s="274" t="s">
        <v>30</v>
      </c>
      <c r="K768" s="274">
        <v>196</v>
      </c>
      <c r="L768" s="274" t="s">
        <v>30</v>
      </c>
      <c r="M768" s="274">
        <v>4.3747199999999999</v>
      </c>
      <c r="P768" s="274">
        <v>0</v>
      </c>
      <c r="Q768" s="274" t="s">
        <v>30</v>
      </c>
      <c r="X768" s="274" t="s">
        <v>30</v>
      </c>
      <c r="AK768" s="274">
        <v>1</v>
      </c>
      <c r="AL768" s="274">
        <v>2.85</v>
      </c>
      <c r="AM768" s="277">
        <v>0.2</v>
      </c>
      <c r="AN768" s="274">
        <v>36.5</v>
      </c>
      <c r="AO768" s="274">
        <v>1</v>
      </c>
      <c r="AP768" s="278"/>
      <c r="AQ768" s="274">
        <v>1.8250000000000002</v>
      </c>
      <c r="AR768" s="274">
        <v>0.5</v>
      </c>
      <c r="AS768" s="274">
        <v>0.5</v>
      </c>
      <c r="AV768" s="278">
        <v>6</v>
      </c>
      <c r="AW768" s="278">
        <v>6</v>
      </c>
      <c r="AY768" s="274" t="s">
        <v>734</v>
      </c>
      <c r="BA768" s="274">
        <v>1</v>
      </c>
      <c r="BB768" s="274">
        <v>0.01</v>
      </c>
      <c r="BC768" s="274">
        <v>420</v>
      </c>
    </row>
    <row r="769" spans="1:55">
      <c r="A769" s="274" t="s">
        <v>1232</v>
      </c>
      <c r="B769" s="274" t="s">
        <v>736</v>
      </c>
      <c r="C769" s="274" t="s">
        <v>754</v>
      </c>
      <c r="E769" s="274">
        <v>0.29576070849224745</v>
      </c>
      <c r="F769" s="274">
        <v>0.83241122821417757</v>
      </c>
      <c r="G769" s="274">
        <v>0.3</v>
      </c>
      <c r="H769" s="274">
        <v>90</v>
      </c>
      <c r="I769" s="274">
        <v>0.99814814814814812</v>
      </c>
      <c r="J769" s="274" t="s">
        <v>30</v>
      </c>
      <c r="K769" s="274">
        <v>196</v>
      </c>
      <c r="L769" s="274" t="s">
        <v>30</v>
      </c>
      <c r="M769" s="274">
        <v>4.6177599999999996</v>
      </c>
      <c r="P769" s="274">
        <v>0</v>
      </c>
      <c r="Q769" s="274" t="s">
        <v>30</v>
      </c>
      <c r="X769" s="274" t="s">
        <v>30</v>
      </c>
      <c r="AK769" s="274">
        <v>1</v>
      </c>
      <c r="AL769" s="274">
        <v>9</v>
      </c>
      <c r="AM769" s="277">
        <v>0.2</v>
      </c>
      <c r="AN769" s="274">
        <v>36.5</v>
      </c>
      <c r="AO769" s="274">
        <v>1</v>
      </c>
      <c r="AP769" s="278"/>
      <c r="AQ769" s="274">
        <v>1.8250000000000002</v>
      </c>
      <c r="AR769" s="274">
        <v>0.5</v>
      </c>
      <c r="AS769" s="274">
        <v>0.5</v>
      </c>
      <c r="AV769" s="278">
        <v>6</v>
      </c>
      <c r="AW769" s="278">
        <v>6</v>
      </c>
      <c r="AY769" s="274" t="s">
        <v>734</v>
      </c>
      <c r="BA769" s="274">
        <v>1</v>
      </c>
      <c r="BB769" s="274">
        <v>0.01</v>
      </c>
      <c r="BC769" s="274">
        <v>420</v>
      </c>
    </row>
    <row r="770" spans="1:55">
      <c r="A770" s="274" t="s">
        <v>1231</v>
      </c>
      <c r="B770" s="274" t="s">
        <v>736</v>
      </c>
      <c r="C770" s="274" t="s">
        <v>754</v>
      </c>
      <c r="E770" s="274">
        <v>0.29576070849224745</v>
      </c>
      <c r="F770" s="274">
        <v>0.876222345488608</v>
      </c>
      <c r="G770" s="274">
        <v>0.3</v>
      </c>
      <c r="H770" s="274">
        <v>90</v>
      </c>
      <c r="I770" s="274">
        <v>0.99814814814814812</v>
      </c>
      <c r="J770" s="274" t="s">
        <v>30</v>
      </c>
      <c r="K770" s="274">
        <v>196</v>
      </c>
      <c r="L770" s="274" t="s">
        <v>30</v>
      </c>
      <c r="M770" s="274">
        <v>4.8608000000000002</v>
      </c>
      <c r="P770" s="274">
        <v>0</v>
      </c>
      <c r="Q770" s="274" t="s">
        <v>30</v>
      </c>
      <c r="X770" s="274" t="s">
        <v>30</v>
      </c>
      <c r="AK770" s="274">
        <v>1</v>
      </c>
      <c r="AL770" s="274">
        <v>2.89</v>
      </c>
      <c r="AM770" s="277">
        <v>0.2</v>
      </c>
      <c r="AN770" s="274">
        <v>36.5</v>
      </c>
      <c r="AO770" s="274">
        <v>1</v>
      </c>
      <c r="AP770" s="278"/>
      <c r="AQ770" s="274">
        <v>1.8250000000000002</v>
      </c>
      <c r="AR770" s="274">
        <v>0.5</v>
      </c>
      <c r="AS770" s="274">
        <v>0.5</v>
      </c>
      <c r="AV770" s="278">
        <v>6</v>
      </c>
      <c r="AW770" s="278">
        <v>6</v>
      </c>
      <c r="AY770" s="274" t="s">
        <v>734</v>
      </c>
      <c r="BA770" s="274">
        <v>1</v>
      </c>
      <c r="BB770" s="274">
        <v>0.01</v>
      </c>
      <c r="BC770" s="274">
        <v>420</v>
      </c>
    </row>
    <row r="771" spans="1:55">
      <c r="A771" s="274" t="s">
        <v>1230</v>
      </c>
      <c r="B771" s="274" t="s">
        <v>736</v>
      </c>
      <c r="C771" s="274" t="s">
        <v>754</v>
      </c>
      <c r="E771" s="274">
        <v>0.29576070849224745</v>
      </c>
      <c r="F771" s="274">
        <v>0.92003346276303821</v>
      </c>
      <c r="G771" s="274">
        <v>0.3</v>
      </c>
      <c r="H771" s="274">
        <v>90</v>
      </c>
      <c r="I771" s="274">
        <v>0.99814814814814812</v>
      </c>
      <c r="J771" s="274" t="s">
        <v>30</v>
      </c>
      <c r="K771" s="274">
        <v>196</v>
      </c>
      <c r="L771" s="274" t="s">
        <v>30</v>
      </c>
      <c r="M771" s="274">
        <v>5.1038399999999999</v>
      </c>
      <c r="P771" s="274">
        <v>0</v>
      </c>
      <c r="Q771" s="274" t="s">
        <v>30</v>
      </c>
      <c r="X771" s="274" t="s">
        <v>30</v>
      </c>
      <c r="AK771" s="274">
        <v>1</v>
      </c>
      <c r="AL771" s="274">
        <v>6.7</v>
      </c>
      <c r="AM771" s="277">
        <v>0.2</v>
      </c>
      <c r="AN771" s="274">
        <v>36.5</v>
      </c>
      <c r="AO771" s="274">
        <v>1</v>
      </c>
      <c r="AP771" s="278"/>
      <c r="AQ771" s="274">
        <v>1.8250000000000002</v>
      </c>
      <c r="AR771" s="274">
        <v>0.5</v>
      </c>
      <c r="AS771" s="274">
        <v>0.5</v>
      </c>
      <c r="AV771" s="278">
        <v>6</v>
      </c>
      <c r="AW771" s="278">
        <v>6</v>
      </c>
      <c r="AY771" s="274" t="s">
        <v>734</v>
      </c>
      <c r="BA771" s="274">
        <v>1</v>
      </c>
      <c r="BB771" s="274">
        <v>0.01</v>
      </c>
      <c r="BC771" s="274">
        <v>420</v>
      </c>
    </row>
    <row r="772" spans="1:55">
      <c r="A772" s="274" t="s">
        <v>1229</v>
      </c>
      <c r="B772" s="274" t="s">
        <v>736</v>
      </c>
      <c r="C772" s="274" t="s">
        <v>754</v>
      </c>
      <c r="E772" s="274">
        <v>0.29576070849224745</v>
      </c>
      <c r="F772" s="274">
        <v>0.96384458003746865</v>
      </c>
      <c r="G772" s="274">
        <v>0.3</v>
      </c>
      <c r="H772" s="274">
        <v>90</v>
      </c>
      <c r="I772" s="274">
        <v>0.99814814814814812</v>
      </c>
      <c r="J772" s="274" t="s">
        <v>30</v>
      </c>
      <c r="K772" s="274">
        <v>196</v>
      </c>
      <c r="L772" s="274" t="s">
        <v>30</v>
      </c>
      <c r="M772" s="274">
        <v>5.3468799999999996</v>
      </c>
      <c r="P772" s="274">
        <v>0</v>
      </c>
      <c r="Q772" s="274" t="s">
        <v>30</v>
      </c>
      <c r="X772" s="274" t="s">
        <v>30</v>
      </c>
      <c r="AK772" s="274">
        <v>1</v>
      </c>
      <c r="AL772" s="274">
        <v>4.5</v>
      </c>
      <c r="AM772" s="277">
        <v>0.2</v>
      </c>
      <c r="AN772" s="274">
        <v>36.5</v>
      </c>
      <c r="AO772" s="274">
        <v>1</v>
      </c>
      <c r="AP772" s="278"/>
      <c r="AQ772" s="274">
        <v>1.8250000000000002</v>
      </c>
      <c r="AR772" s="274">
        <v>0.5</v>
      </c>
      <c r="AS772" s="274">
        <v>0.5</v>
      </c>
      <c r="AV772" s="278">
        <v>6</v>
      </c>
      <c r="AW772" s="278">
        <v>6</v>
      </c>
      <c r="AY772" s="274" t="s">
        <v>734</v>
      </c>
      <c r="BA772" s="274">
        <v>1</v>
      </c>
      <c r="BB772" s="274">
        <v>0.01</v>
      </c>
      <c r="BC772" s="274">
        <v>420</v>
      </c>
    </row>
    <row r="773" spans="1:55">
      <c r="A773" s="274" t="s">
        <v>1228</v>
      </c>
      <c r="B773" s="274" t="s">
        <v>736</v>
      </c>
      <c r="C773" s="274" t="s">
        <v>754</v>
      </c>
      <c r="E773" s="274">
        <v>0.29576070849224745</v>
      </c>
      <c r="F773" s="274">
        <v>1.0076556973118991</v>
      </c>
      <c r="G773" s="274">
        <v>0.3</v>
      </c>
      <c r="H773" s="274">
        <v>90</v>
      </c>
      <c r="I773" s="274">
        <v>0.99814814814814812</v>
      </c>
      <c r="J773" s="274" t="s">
        <v>30</v>
      </c>
      <c r="K773" s="274">
        <v>196</v>
      </c>
      <c r="L773" s="274" t="s">
        <v>30</v>
      </c>
      <c r="M773" s="274">
        <v>5.5899200000000002</v>
      </c>
      <c r="P773" s="274">
        <v>0</v>
      </c>
      <c r="Q773" s="274" t="s">
        <v>30</v>
      </c>
      <c r="X773" s="274" t="s">
        <v>30</v>
      </c>
      <c r="AK773" s="274">
        <v>1</v>
      </c>
      <c r="AL773" s="274">
        <v>8</v>
      </c>
      <c r="AM773" s="277">
        <v>0.2</v>
      </c>
      <c r="AN773" s="274">
        <v>36.5</v>
      </c>
      <c r="AO773" s="274">
        <v>1</v>
      </c>
      <c r="AP773" s="278"/>
      <c r="AQ773" s="274">
        <v>1.8250000000000002</v>
      </c>
      <c r="AR773" s="274">
        <v>0.5</v>
      </c>
      <c r="AS773" s="274">
        <v>0.5</v>
      </c>
      <c r="AV773" s="278">
        <v>6</v>
      </c>
      <c r="AW773" s="278">
        <v>6</v>
      </c>
      <c r="AY773" s="274" t="s">
        <v>734</v>
      </c>
      <c r="BA773" s="274">
        <v>1</v>
      </c>
      <c r="BB773" s="274">
        <v>0.01</v>
      </c>
      <c r="BC773" s="274">
        <v>420</v>
      </c>
    </row>
    <row r="774" spans="1:55">
      <c r="A774" s="274" t="s">
        <v>1227</v>
      </c>
      <c r="B774" s="274" t="s">
        <v>736</v>
      </c>
      <c r="C774" s="274" t="s">
        <v>754</v>
      </c>
      <c r="E774" s="274">
        <v>0.3</v>
      </c>
      <c r="F774" s="274">
        <v>0.9966666666666667</v>
      </c>
      <c r="G774" s="274">
        <v>0.1</v>
      </c>
      <c r="H774" s="274">
        <v>60</v>
      </c>
      <c r="I774" s="274">
        <v>0.998</v>
      </c>
      <c r="J774" s="274">
        <v>7.6736656134378034</v>
      </c>
      <c r="K774" s="274">
        <v>156.80000000000001</v>
      </c>
      <c r="L774" s="274" t="s">
        <v>30</v>
      </c>
      <c r="M774" s="274">
        <v>5.5807784393756634</v>
      </c>
      <c r="N774" s="274">
        <v>2020</v>
      </c>
      <c r="O774" s="274">
        <v>25</v>
      </c>
      <c r="P774" s="274">
        <v>1</v>
      </c>
      <c r="Q774" s="274">
        <v>2029</v>
      </c>
      <c r="X774" s="274" t="s">
        <v>30</v>
      </c>
      <c r="AK774" s="274">
        <v>1</v>
      </c>
      <c r="AL774" s="274">
        <v>51.3</v>
      </c>
      <c r="AM774" s="277">
        <v>0.2</v>
      </c>
      <c r="AN774" s="274">
        <v>36.5</v>
      </c>
      <c r="AO774" s="274">
        <v>1</v>
      </c>
      <c r="AP774" s="278"/>
      <c r="AQ774" s="274">
        <v>1.8250000000000002</v>
      </c>
      <c r="AR774" s="274">
        <v>0.5</v>
      </c>
      <c r="AS774" s="274">
        <v>0.5</v>
      </c>
      <c r="AV774" s="278">
        <v>6</v>
      </c>
      <c r="AW774" s="278">
        <v>6</v>
      </c>
      <c r="AX774" s="274">
        <v>1</v>
      </c>
      <c r="AY774" s="274" t="s">
        <v>734</v>
      </c>
      <c r="BA774" s="274">
        <v>1</v>
      </c>
      <c r="BB774" s="274">
        <v>0.01</v>
      </c>
      <c r="BC774" s="274">
        <v>403</v>
      </c>
    </row>
    <row r="775" spans="1:55">
      <c r="A775" s="274" t="s">
        <v>1226</v>
      </c>
      <c r="B775" s="274" t="s">
        <v>736</v>
      </c>
      <c r="C775" s="274" t="s">
        <v>754</v>
      </c>
      <c r="E775" s="274">
        <v>0.28999999999999998</v>
      </c>
      <c r="F775" s="274">
        <v>1.0231034482758623</v>
      </c>
      <c r="G775" s="274">
        <v>0.1</v>
      </c>
      <c r="H775" s="274">
        <v>60</v>
      </c>
      <c r="I775" s="274">
        <v>0.998</v>
      </c>
      <c r="J775" s="274">
        <v>8.9194232257454953</v>
      </c>
      <c r="K775" s="274">
        <v>245</v>
      </c>
      <c r="L775" s="274" t="s">
        <v>30</v>
      </c>
      <c r="M775" s="274">
        <v>5.6416849818730288</v>
      </c>
      <c r="N775" s="274">
        <v>2020</v>
      </c>
      <c r="O775" s="274">
        <v>25</v>
      </c>
      <c r="P775" s="274">
        <v>1</v>
      </c>
      <c r="Q775" s="274">
        <v>2029</v>
      </c>
      <c r="X775" s="274" t="s">
        <v>30</v>
      </c>
      <c r="AK775" s="274">
        <v>1</v>
      </c>
      <c r="AL775" s="274">
        <v>18.399999999999999</v>
      </c>
      <c r="AM775" s="277">
        <v>0.2</v>
      </c>
      <c r="AN775" s="274">
        <v>36.5</v>
      </c>
      <c r="AO775" s="274">
        <v>1</v>
      </c>
      <c r="AP775" s="278"/>
      <c r="AQ775" s="274">
        <v>1.8250000000000002</v>
      </c>
      <c r="AR775" s="274">
        <v>0.5</v>
      </c>
      <c r="AS775" s="274">
        <v>0.5</v>
      </c>
      <c r="AV775" s="278">
        <v>6</v>
      </c>
      <c r="AW775" s="278">
        <v>6</v>
      </c>
      <c r="AX775" s="274">
        <v>1</v>
      </c>
      <c r="AY775" s="274" t="s">
        <v>734</v>
      </c>
      <c r="BA775" s="274">
        <v>1</v>
      </c>
      <c r="BB775" s="274">
        <v>0.01</v>
      </c>
      <c r="BC775" s="274">
        <v>403</v>
      </c>
    </row>
    <row r="776" spans="1:55">
      <c r="A776" s="274" t="s">
        <v>1225</v>
      </c>
      <c r="B776" s="274" t="s">
        <v>736</v>
      </c>
      <c r="C776" s="274" t="s">
        <v>754</v>
      </c>
      <c r="E776" s="274">
        <v>0.28999999999999998</v>
      </c>
      <c r="F776" s="274">
        <v>1.0231034482758623</v>
      </c>
      <c r="G776" s="274">
        <v>0.1</v>
      </c>
      <c r="H776" s="274">
        <v>70</v>
      </c>
      <c r="I776" s="274">
        <v>0.998</v>
      </c>
      <c r="J776" s="274">
        <v>10.24566886532314</v>
      </c>
      <c r="K776" s="274">
        <v>382.2</v>
      </c>
      <c r="L776" s="274" t="s">
        <v>30</v>
      </c>
      <c r="M776" s="274">
        <v>5.7605317818906858</v>
      </c>
      <c r="N776" s="274">
        <v>2020</v>
      </c>
      <c r="O776" s="274">
        <v>25</v>
      </c>
      <c r="P776" s="274">
        <v>1</v>
      </c>
      <c r="Q776" s="274">
        <v>2029</v>
      </c>
      <c r="X776" s="274" t="s">
        <v>30</v>
      </c>
      <c r="AK776" s="274">
        <v>1</v>
      </c>
      <c r="AL776" s="274">
        <v>8</v>
      </c>
      <c r="AM776" s="277">
        <v>0.2</v>
      </c>
      <c r="AN776" s="274">
        <v>36.5</v>
      </c>
      <c r="AO776" s="274">
        <v>1</v>
      </c>
      <c r="AP776" s="278"/>
      <c r="AQ776" s="274">
        <v>1.8250000000000002</v>
      </c>
      <c r="AR776" s="274">
        <v>0.5</v>
      </c>
      <c r="AS776" s="274">
        <v>0.5</v>
      </c>
      <c r="AV776" s="278">
        <v>6</v>
      </c>
      <c r="AW776" s="278">
        <v>6</v>
      </c>
      <c r="AX776" s="274">
        <v>1</v>
      </c>
      <c r="AY776" s="274" t="s">
        <v>734</v>
      </c>
      <c r="BA776" s="274">
        <v>1</v>
      </c>
      <c r="BB776" s="274">
        <v>0.01</v>
      </c>
      <c r="BC776" s="274">
        <v>403</v>
      </c>
    </row>
    <row r="777" spans="1:55">
      <c r="A777" s="274" t="s">
        <v>1224</v>
      </c>
      <c r="B777" s="274" t="s">
        <v>736</v>
      </c>
      <c r="C777" s="274" t="s">
        <v>754</v>
      </c>
      <c r="E777" s="274">
        <v>0.3</v>
      </c>
      <c r="F777" s="274">
        <v>1.04</v>
      </c>
      <c r="G777" s="274">
        <v>0.1</v>
      </c>
      <c r="H777" s="274">
        <v>20</v>
      </c>
      <c r="I777" s="274">
        <v>0.998</v>
      </c>
      <c r="J777" s="274">
        <v>7.2875442595951627</v>
      </c>
      <c r="K777" s="274">
        <v>147</v>
      </c>
      <c r="L777" s="274" t="s">
        <v>30</v>
      </c>
      <c r="M777" s="274">
        <v>5.6810241093257172</v>
      </c>
      <c r="N777" s="274">
        <v>2030</v>
      </c>
      <c r="O777" s="274">
        <v>25</v>
      </c>
      <c r="P777" s="274">
        <v>1</v>
      </c>
      <c r="Q777" s="274">
        <v>2039</v>
      </c>
      <c r="X777" s="274" t="s">
        <v>30</v>
      </c>
      <c r="AK777" s="274">
        <v>1</v>
      </c>
      <c r="AL777" s="274">
        <v>51.3</v>
      </c>
      <c r="AM777" s="277">
        <v>0.2</v>
      </c>
      <c r="AN777" s="274">
        <v>36.5</v>
      </c>
      <c r="AO777" s="274">
        <v>1</v>
      </c>
      <c r="AP777" s="278"/>
      <c r="AQ777" s="274">
        <v>1.8250000000000002</v>
      </c>
      <c r="AR777" s="274">
        <v>0.5</v>
      </c>
      <c r="AS777" s="274">
        <v>0.5</v>
      </c>
      <c r="AV777" s="278">
        <v>6</v>
      </c>
      <c r="AW777" s="278">
        <v>6</v>
      </c>
      <c r="AX777" s="274">
        <v>1</v>
      </c>
      <c r="AY777" s="274" t="s">
        <v>734</v>
      </c>
      <c r="BA777" s="274">
        <v>1</v>
      </c>
      <c r="BB777" s="274">
        <v>0.01</v>
      </c>
      <c r="BC777" s="274">
        <v>370</v>
      </c>
    </row>
    <row r="778" spans="1:55">
      <c r="A778" s="274" t="s">
        <v>1223</v>
      </c>
      <c r="B778" s="274" t="s">
        <v>736</v>
      </c>
      <c r="C778" s="274" t="s">
        <v>754</v>
      </c>
      <c r="E778" s="274">
        <v>0.3</v>
      </c>
      <c r="F778" s="274">
        <v>1.04</v>
      </c>
      <c r="G778" s="274">
        <v>0.1</v>
      </c>
      <c r="H778" s="274">
        <v>40</v>
      </c>
      <c r="I778" s="274">
        <v>0.998</v>
      </c>
      <c r="J778" s="274">
        <v>8.4923264049920082</v>
      </c>
      <c r="K778" s="274">
        <v>235.2</v>
      </c>
      <c r="L778" s="274" t="s">
        <v>30</v>
      </c>
      <c r="M778" s="274">
        <v>5.7491863828473999</v>
      </c>
      <c r="N778" s="274">
        <v>2030</v>
      </c>
      <c r="O778" s="274">
        <v>25</v>
      </c>
      <c r="P778" s="274">
        <v>1</v>
      </c>
      <c r="Q778" s="274">
        <v>2039</v>
      </c>
      <c r="X778" s="274" t="s">
        <v>30</v>
      </c>
      <c r="AK778" s="274">
        <v>1</v>
      </c>
      <c r="AL778" s="274">
        <v>18.399999999999999</v>
      </c>
      <c r="AM778" s="277">
        <v>0.2</v>
      </c>
      <c r="AN778" s="274">
        <v>36.5</v>
      </c>
      <c r="AO778" s="274">
        <v>1</v>
      </c>
      <c r="AP778" s="278"/>
      <c r="AQ778" s="274">
        <v>1.8250000000000002</v>
      </c>
      <c r="AR778" s="274">
        <v>0.5</v>
      </c>
      <c r="AS778" s="274">
        <v>0.5</v>
      </c>
      <c r="AV778" s="278">
        <v>6</v>
      </c>
      <c r="AW778" s="278">
        <v>6</v>
      </c>
      <c r="AX778" s="274">
        <v>1</v>
      </c>
      <c r="AY778" s="274" t="s">
        <v>734</v>
      </c>
      <c r="BA778" s="274">
        <v>1</v>
      </c>
      <c r="BB778" s="274">
        <v>0.01</v>
      </c>
      <c r="BC778" s="274">
        <v>370</v>
      </c>
    </row>
    <row r="779" spans="1:55">
      <c r="A779" s="274" t="s">
        <v>1222</v>
      </c>
      <c r="B779" s="274" t="s">
        <v>736</v>
      </c>
      <c r="C779" s="274" t="s">
        <v>754</v>
      </c>
      <c r="D779" s="274" t="s">
        <v>30</v>
      </c>
      <c r="E779" s="274">
        <v>0.3</v>
      </c>
      <c r="F779" s="274">
        <v>1.04</v>
      </c>
      <c r="G779" s="274">
        <v>0.1</v>
      </c>
      <c r="H779" s="274">
        <v>25</v>
      </c>
      <c r="I779" s="274">
        <v>0.998</v>
      </c>
      <c r="J779" s="274">
        <v>7.9668630286632842</v>
      </c>
      <c r="K779" s="274">
        <v>215.6</v>
      </c>
      <c r="L779" s="274" t="s">
        <v>30</v>
      </c>
      <c r="M779" s="274">
        <v>5.6519075214769767</v>
      </c>
      <c r="N779" s="274">
        <v>2040</v>
      </c>
      <c r="O779" s="274">
        <v>25</v>
      </c>
      <c r="P779" s="274">
        <v>1</v>
      </c>
      <c r="Q779" s="274">
        <v>2049</v>
      </c>
      <c r="R779" s="274" t="s">
        <v>30</v>
      </c>
      <c r="S779" s="274" t="s">
        <v>30</v>
      </c>
      <c r="T779" s="274" t="s">
        <v>30</v>
      </c>
      <c r="U779" s="274" t="s">
        <v>30</v>
      </c>
      <c r="V779" s="274" t="s">
        <v>30</v>
      </c>
      <c r="W779" s="274" t="s">
        <v>30</v>
      </c>
      <c r="X779" s="274" t="s">
        <v>30</v>
      </c>
      <c r="Z779" s="274" t="s">
        <v>30</v>
      </c>
      <c r="AA779" s="274" t="s">
        <v>30</v>
      </c>
      <c r="AB779" s="274" t="s">
        <v>30</v>
      </c>
      <c r="AC779" s="274" t="s">
        <v>30</v>
      </c>
      <c r="AD779" s="274" t="s">
        <v>30</v>
      </c>
      <c r="AE779" s="274" t="s">
        <v>30</v>
      </c>
      <c r="AF779" s="274" t="s">
        <v>30</v>
      </c>
      <c r="AG779" s="274" t="s">
        <v>30</v>
      </c>
      <c r="AH779" s="274" t="s">
        <v>30</v>
      </c>
      <c r="AI779" s="274" t="s">
        <v>30</v>
      </c>
      <c r="AJ779" s="274" t="s">
        <v>30</v>
      </c>
      <c r="AK779" s="274">
        <v>1</v>
      </c>
      <c r="AL779" s="274">
        <v>18.399999999999999</v>
      </c>
      <c r="AM779" s="277">
        <v>0.2</v>
      </c>
      <c r="AN779" s="274">
        <v>36.5</v>
      </c>
      <c r="AO779" s="274">
        <v>1</v>
      </c>
      <c r="AP779" s="278"/>
      <c r="AQ779" s="274">
        <v>1.8250000000000002</v>
      </c>
      <c r="AR779" s="274">
        <v>0.5</v>
      </c>
      <c r="AS779" s="274">
        <v>0.5</v>
      </c>
      <c r="AV779" s="278">
        <v>6</v>
      </c>
      <c r="AW779" s="278">
        <v>6</v>
      </c>
      <c r="AX779" s="274">
        <v>1</v>
      </c>
      <c r="AY779" s="274" t="s">
        <v>734</v>
      </c>
      <c r="BA779" s="274">
        <v>1</v>
      </c>
      <c r="BB779" s="274">
        <v>0.01</v>
      </c>
      <c r="BC779" s="274">
        <v>370</v>
      </c>
    </row>
    <row r="780" spans="1:55">
      <c r="A780" s="274" t="s">
        <v>1221</v>
      </c>
      <c r="B780" s="274" t="s">
        <v>736</v>
      </c>
      <c r="C780" s="274" t="s">
        <v>754</v>
      </c>
      <c r="E780" s="274">
        <v>0.3</v>
      </c>
      <c r="F780" s="274">
        <v>1.04</v>
      </c>
      <c r="G780" s="274">
        <v>0.1</v>
      </c>
      <c r="H780" s="274">
        <v>10</v>
      </c>
      <c r="I780" s="274">
        <v>0.998</v>
      </c>
      <c r="J780" s="274">
        <v>7.4413996523345602</v>
      </c>
      <c r="K780" s="274">
        <v>196</v>
      </c>
      <c r="L780" s="274" t="s">
        <v>30</v>
      </c>
      <c r="M780" s="274">
        <v>5.5546286601065535</v>
      </c>
      <c r="N780" s="274">
        <v>2050</v>
      </c>
      <c r="O780" s="274">
        <v>25</v>
      </c>
      <c r="P780" s="274">
        <v>1</v>
      </c>
      <c r="Q780" s="274">
        <v>2050</v>
      </c>
      <c r="X780" s="274" t="s">
        <v>30</v>
      </c>
      <c r="AK780" s="274">
        <v>1</v>
      </c>
      <c r="AL780" s="274">
        <v>18.399999999999999</v>
      </c>
      <c r="AM780" s="277">
        <v>0.2</v>
      </c>
      <c r="AN780" s="274">
        <v>36.5</v>
      </c>
      <c r="AO780" s="274">
        <v>1</v>
      </c>
      <c r="AP780" s="278"/>
      <c r="AQ780" s="274">
        <v>1.8250000000000002</v>
      </c>
      <c r="AR780" s="274">
        <v>0.5</v>
      </c>
      <c r="AS780" s="274">
        <v>0.5</v>
      </c>
      <c r="AV780" s="278">
        <v>6</v>
      </c>
      <c r="AW780" s="278">
        <v>6</v>
      </c>
      <c r="AX780" s="274">
        <v>1</v>
      </c>
      <c r="AY780" s="274" t="s">
        <v>734</v>
      </c>
      <c r="BA780" s="274">
        <v>1</v>
      </c>
      <c r="BB780" s="274">
        <v>0.01</v>
      </c>
      <c r="BC780" s="274">
        <v>302</v>
      </c>
    </row>
    <row r="781" spans="1:55">
      <c r="A781" s="274" t="s">
        <v>1220</v>
      </c>
      <c r="B781" s="274" t="s">
        <v>736</v>
      </c>
      <c r="C781" s="274" t="s">
        <v>754</v>
      </c>
      <c r="E781" s="274">
        <v>0.3</v>
      </c>
      <c r="F781" s="274">
        <v>1.04</v>
      </c>
      <c r="G781" s="274">
        <v>0.1</v>
      </c>
      <c r="H781" s="274">
        <v>60</v>
      </c>
      <c r="I781" s="274">
        <v>0.998</v>
      </c>
      <c r="J781" s="274">
        <v>9.3698295121034541</v>
      </c>
      <c r="K781" s="274">
        <v>343</v>
      </c>
      <c r="L781" s="274" t="s">
        <v>30</v>
      </c>
      <c r="M781" s="274">
        <v>5.7797166603959536</v>
      </c>
      <c r="N781" s="274">
        <v>2030</v>
      </c>
      <c r="O781" s="274">
        <v>25</v>
      </c>
      <c r="P781" s="274">
        <v>1</v>
      </c>
      <c r="Q781" s="274">
        <v>2039</v>
      </c>
      <c r="X781" s="274" t="s">
        <v>30</v>
      </c>
      <c r="AK781" s="274">
        <v>1</v>
      </c>
      <c r="AL781" s="274">
        <v>8</v>
      </c>
      <c r="AM781" s="277">
        <v>0.2</v>
      </c>
      <c r="AN781" s="274">
        <v>36.5</v>
      </c>
      <c r="AO781" s="274">
        <v>1</v>
      </c>
      <c r="AP781" s="278"/>
      <c r="AQ781" s="274">
        <v>1.8250000000000002</v>
      </c>
      <c r="AR781" s="274">
        <v>0.5</v>
      </c>
      <c r="AS781" s="274">
        <v>0.5</v>
      </c>
      <c r="AV781" s="278">
        <v>6</v>
      </c>
      <c r="AW781" s="278">
        <v>6</v>
      </c>
      <c r="AX781" s="274">
        <v>1</v>
      </c>
      <c r="AY781" s="274" t="s">
        <v>734</v>
      </c>
      <c r="BA781" s="274">
        <v>1</v>
      </c>
      <c r="BB781" s="274">
        <v>0.01</v>
      </c>
      <c r="BC781" s="274">
        <v>370</v>
      </c>
    </row>
    <row r="782" spans="1:55">
      <c r="A782" s="274" t="s">
        <v>1219</v>
      </c>
      <c r="B782" s="274" t="s">
        <v>736</v>
      </c>
      <c r="C782" s="274" t="s">
        <v>754</v>
      </c>
      <c r="D782" s="274" t="s">
        <v>30</v>
      </c>
      <c r="E782" s="274">
        <v>0.3</v>
      </c>
      <c r="F782" s="274">
        <v>1.04</v>
      </c>
      <c r="G782" s="274">
        <v>0.1</v>
      </c>
      <c r="H782" s="274">
        <v>40</v>
      </c>
      <c r="I782" s="274">
        <v>0.998</v>
      </c>
      <c r="J782" s="274">
        <v>9.0030969983837537</v>
      </c>
      <c r="K782" s="274">
        <v>323.39999999999998</v>
      </c>
      <c r="L782" s="274" t="s">
        <v>30</v>
      </c>
      <c r="M782" s="274">
        <v>5.7512806239713905</v>
      </c>
      <c r="N782" s="274">
        <v>2040</v>
      </c>
      <c r="O782" s="274">
        <v>25</v>
      </c>
      <c r="P782" s="274">
        <v>1</v>
      </c>
      <c r="Q782" s="274">
        <v>2049</v>
      </c>
      <c r="R782" s="274" t="s">
        <v>30</v>
      </c>
      <c r="S782" s="274" t="s">
        <v>30</v>
      </c>
      <c r="T782" s="274" t="s">
        <v>30</v>
      </c>
      <c r="U782" s="274" t="s">
        <v>30</v>
      </c>
      <c r="V782" s="274" t="s">
        <v>30</v>
      </c>
      <c r="W782" s="274" t="s">
        <v>30</v>
      </c>
      <c r="X782" s="274" t="s">
        <v>30</v>
      </c>
      <c r="Z782" s="274" t="s">
        <v>30</v>
      </c>
      <c r="AA782" s="274" t="s">
        <v>30</v>
      </c>
      <c r="AB782" s="274" t="s">
        <v>30</v>
      </c>
      <c r="AC782" s="274" t="s">
        <v>30</v>
      </c>
      <c r="AD782" s="274" t="s">
        <v>30</v>
      </c>
      <c r="AE782" s="274" t="s">
        <v>30</v>
      </c>
      <c r="AF782" s="274" t="s">
        <v>30</v>
      </c>
      <c r="AG782" s="274" t="s">
        <v>30</v>
      </c>
      <c r="AH782" s="274" t="s">
        <v>30</v>
      </c>
      <c r="AI782" s="274" t="s">
        <v>30</v>
      </c>
      <c r="AJ782" s="274" t="s">
        <v>30</v>
      </c>
      <c r="AK782" s="274">
        <v>1</v>
      </c>
      <c r="AL782" s="274">
        <v>8</v>
      </c>
      <c r="AM782" s="277">
        <v>0.2</v>
      </c>
      <c r="AN782" s="274">
        <v>36.5</v>
      </c>
      <c r="AO782" s="274">
        <v>1</v>
      </c>
      <c r="AP782" s="278"/>
      <c r="AQ782" s="274">
        <v>1.8250000000000002</v>
      </c>
      <c r="AR782" s="274">
        <v>0.5</v>
      </c>
      <c r="AS782" s="274">
        <v>0.5</v>
      </c>
      <c r="AV782" s="278">
        <v>6</v>
      </c>
      <c r="AW782" s="278">
        <v>6</v>
      </c>
      <c r="AX782" s="274">
        <v>1</v>
      </c>
      <c r="AY782" s="274" t="s">
        <v>734</v>
      </c>
      <c r="BA782" s="274">
        <v>1</v>
      </c>
      <c r="BB782" s="274">
        <v>0.01</v>
      </c>
      <c r="BC782" s="274">
        <v>370</v>
      </c>
    </row>
    <row r="783" spans="1:55">
      <c r="A783" s="274" t="s">
        <v>1218</v>
      </c>
      <c r="B783" s="274" t="s">
        <v>736</v>
      </c>
      <c r="C783" s="274" t="s">
        <v>754</v>
      </c>
      <c r="E783" s="274">
        <v>0.3</v>
      </c>
      <c r="F783" s="274">
        <v>1.04</v>
      </c>
      <c r="G783" s="274">
        <v>0.1</v>
      </c>
      <c r="H783" s="274">
        <v>20</v>
      </c>
      <c r="I783" s="274">
        <v>0.998</v>
      </c>
      <c r="J783" s="274">
        <v>8.6363644846640515</v>
      </c>
      <c r="K783" s="274">
        <v>303.8</v>
      </c>
      <c r="L783" s="274" t="s">
        <v>30</v>
      </c>
      <c r="M783" s="274">
        <v>5.7228445875468292</v>
      </c>
      <c r="N783" s="274">
        <v>2050</v>
      </c>
      <c r="O783" s="274">
        <v>25</v>
      </c>
      <c r="P783" s="274">
        <v>1</v>
      </c>
      <c r="Q783" s="274">
        <v>2050</v>
      </c>
      <c r="X783" s="274" t="s">
        <v>30</v>
      </c>
      <c r="AK783" s="274">
        <v>1</v>
      </c>
      <c r="AL783" s="274">
        <v>8</v>
      </c>
      <c r="AM783" s="277">
        <v>0.2</v>
      </c>
      <c r="AN783" s="274">
        <v>36.5</v>
      </c>
      <c r="AO783" s="274">
        <v>1</v>
      </c>
      <c r="AP783" s="278"/>
      <c r="AQ783" s="274">
        <v>1.8250000000000002</v>
      </c>
      <c r="AR783" s="274">
        <v>0.5</v>
      </c>
      <c r="AS783" s="274">
        <v>0.5</v>
      </c>
      <c r="AV783" s="278">
        <v>6</v>
      </c>
      <c r="AW783" s="278">
        <v>6</v>
      </c>
      <c r="AX783" s="274">
        <v>1</v>
      </c>
      <c r="AY783" s="274" t="s">
        <v>734</v>
      </c>
      <c r="BA783" s="274">
        <v>1</v>
      </c>
      <c r="BB783" s="274">
        <v>0.01</v>
      </c>
      <c r="BC783" s="274">
        <v>302</v>
      </c>
    </row>
    <row r="784" spans="1:55">
      <c r="A784" s="274" t="s">
        <v>1217</v>
      </c>
      <c r="B784" s="274" t="s">
        <v>736</v>
      </c>
      <c r="C784" s="274" t="s">
        <v>754</v>
      </c>
      <c r="E784" s="274">
        <v>0.29576070849224745</v>
      </c>
      <c r="F784" s="274">
        <v>1.0952779318607599</v>
      </c>
      <c r="G784" s="274">
        <v>0.3</v>
      </c>
      <c r="H784" s="274">
        <v>90</v>
      </c>
      <c r="I784" s="274">
        <v>0.99814814814814812</v>
      </c>
      <c r="J784" s="274" t="s">
        <v>30</v>
      </c>
      <c r="K784" s="274">
        <v>196</v>
      </c>
      <c r="L784" s="274" t="s">
        <v>30</v>
      </c>
      <c r="M784" s="274">
        <v>6.0759999999999996</v>
      </c>
      <c r="P784" s="274">
        <v>0</v>
      </c>
      <c r="Q784" s="274" t="s">
        <v>30</v>
      </c>
      <c r="X784" s="274" t="s">
        <v>30</v>
      </c>
      <c r="AK784" s="274">
        <v>1</v>
      </c>
      <c r="AL784" s="274">
        <v>7.4</v>
      </c>
      <c r="AM784" s="277">
        <v>0.2</v>
      </c>
      <c r="AN784" s="274">
        <v>36.5</v>
      </c>
      <c r="AO784" s="274">
        <v>1</v>
      </c>
      <c r="AP784" s="278"/>
      <c r="AQ784" s="274">
        <v>1.8250000000000002</v>
      </c>
      <c r="AR784" s="274">
        <v>0.5</v>
      </c>
      <c r="AS784" s="274">
        <v>0.5</v>
      </c>
      <c r="AV784" s="278">
        <v>6</v>
      </c>
      <c r="AW784" s="278">
        <v>6</v>
      </c>
      <c r="AY784" s="274" t="s">
        <v>734</v>
      </c>
      <c r="BA784" s="274">
        <v>1</v>
      </c>
      <c r="BB784" s="274">
        <v>0.01</v>
      </c>
      <c r="BC784" s="274">
        <v>420</v>
      </c>
    </row>
    <row r="785" spans="1:55">
      <c r="A785" s="274" t="s">
        <v>1216</v>
      </c>
      <c r="B785" s="274" t="s">
        <v>736</v>
      </c>
      <c r="C785" s="274" t="s">
        <v>754</v>
      </c>
      <c r="D785" s="274" t="s">
        <v>30</v>
      </c>
      <c r="E785" s="274">
        <v>0.3</v>
      </c>
      <c r="F785" s="274">
        <v>1.0616666666666665</v>
      </c>
      <c r="G785" s="274">
        <v>0.1</v>
      </c>
      <c r="H785" s="274">
        <v>15</v>
      </c>
      <c r="I785" s="274">
        <v>0.998</v>
      </c>
      <c r="J785" s="274">
        <v>6.831949005640106</v>
      </c>
      <c r="K785" s="274">
        <v>137.19999999999999</v>
      </c>
      <c r="L785" s="274" t="s">
        <v>30</v>
      </c>
      <c r="M785" s="274">
        <v>5.6975733113180436</v>
      </c>
      <c r="N785" s="274">
        <v>2040</v>
      </c>
      <c r="O785" s="274">
        <v>25</v>
      </c>
      <c r="P785" s="274">
        <v>1</v>
      </c>
      <c r="Q785" s="274">
        <v>2049</v>
      </c>
      <c r="R785" s="274" t="s">
        <v>30</v>
      </c>
      <c r="S785" s="274" t="s">
        <v>30</v>
      </c>
      <c r="T785" s="274" t="s">
        <v>30</v>
      </c>
      <c r="U785" s="274" t="s">
        <v>30</v>
      </c>
      <c r="V785" s="274" t="s">
        <v>30</v>
      </c>
      <c r="W785" s="274" t="s">
        <v>30</v>
      </c>
      <c r="X785" s="274" t="s">
        <v>30</v>
      </c>
      <c r="Z785" s="274" t="s">
        <v>30</v>
      </c>
      <c r="AA785" s="274" t="s">
        <v>30</v>
      </c>
      <c r="AB785" s="274" t="s">
        <v>30</v>
      </c>
      <c r="AC785" s="274" t="s">
        <v>30</v>
      </c>
      <c r="AD785" s="274" t="s">
        <v>30</v>
      </c>
      <c r="AE785" s="274" t="s">
        <v>30</v>
      </c>
      <c r="AF785" s="274" t="s">
        <v>30</v>
      </c>
      <c r="AG785" s="274" t="s">
        <v>30</v>
      </c>
      <c r="AH785" s="274" t="s">
        <v>30</v>
      </c>
      <c r="AI785" s="274" t="s">
        <v>30</v>
      </c>
      <c r="AJ785" s="274" t="s">
        <v>30</v>
      </c>
      <c r="AK785" s="274">
        <v>1</v>
      </c>
      <c r="AL785" s="274">
        <v>51.3</v>
      </c>
      <c r="AM785" s="277">
        <v>0.2</v>
      </c>
      <c r="AN785" s="274">
        <v>36.5</v>
      </c>
      <c r="AO785" s="274">
        <v>1</v>
      </c>
      <c r="AP785" s="278"/>
      <c r="AQ785" s="274">
        <v>1.8250000000000002</v>
      </c>
      <c r="AR785" s="274">
        <v>0.5</v>
      </c>
      <c r="AS785" s="274">
        <v>0.5</v>
      </c>
      <c r="AV785" s="278">
        <v>6</v>
      </c>
      <c r="AW785" s="278">
        <v>6</v>
      </c>
      <c r="AX785" s="274">
        <v>1</v>
      </c>
      <c r="AY785" s="274" t="s">
        <v>734</v>
      </c>
      <c r="BA785" s="274">
        <v>1</v>
      </c>
      <c r="BB785" s="274">
        <v>0.01</v>
      </c>
      <c r="BC785" s="274">
        <v>370</v>
      </c>
    </row>
    <row r="786" spans="1:55">
      <c r="A786" s="274" t="s">
        <v>1215</v>
      </c>
      <c r="B786" s="274" t="s">
        <v>736</v>
      </c>
      <c r="C786" s="274" t="s">
        <v>754</v>
      </c>
      <c r="E786" s="274">
        <v>0.3</v>
      </c>
      <c r="F786" s="274">
        <v>1.0833333333333335</v>
      </c>
      <c r="G786" s="274">
        <v>0.1</v>
      </c>
      <c r="H786" s="274">
        <v>10</v>
      </c>
      <c r="I786" s="274">
        <v>0.998</v>
      </c>
      <c r="J786" s="274">
        <v>6.3763537516850493</v>
      </c>
      <c r="K786" s="274">
        <v>127.4</v>
      </c>
      <c r="L786" s="274" t="s">
        <v>30</v>
      </c>
      <c r="M786" s="274">
        <v>5.7099671881286591</v>
      </c>
      <c r="N786" s="274">
        <v>2050</v>
      </c>
      <c r="O786" s="274">
        <v>25</v>
      </c>
      <c r="P786" s="274">
        <v>1</v>
      </c>
      <c r="Q786" s="274">
        <v>2050</v>
      </c>
      <c r="X786" s="274" t="s">
        <v>30</v>
      </c>
      <c r="AK786" s="274">
        <v>1</v>
      </c>
      <c r="AL786" s="274">
        <v>51.3</v>
      </c>
      <c r="AM786" s="277">
        <v>0.2</v>
      </c>
      <c r="AN786" s="274">
        <v>36.5</v>
      </c>
      <c r="AO786" s="274">
        <v>1</v>
      </c>
      <c r="AP786" s="278"/>
      <c r="AQ786" s="274">
        <v>1.8250000000000002</v>
      </c>
      <c r="AR786" s="274">
        <v>0.5</v>
      </c>
      <c r="AS786" s="274">
        <v>0.5</v>
      </c>
      <c r="AV786" s="278">
        <v>6</v>
      </c>
      <c r="AW786" s="278">
        <v>6</v>
      </c>
      <c r="AX786" s="274">
        <v>1</v>
      </c>
      <c r="AY786" s="274" t="s">
        <v>734</v>
      </c>
      <c r="BA786" s="274">
        <v>1</v>
      </c>
      <c r="BB786" s="274">
        <v>0.01</v>
      </c>
      <c r="BC786" s="274">
        <v>302</v>
      </c>
    </row>
    <row r="787" spans="1:55">
      <c r="A787" s="274" t="s">
        <v>1214</v>
      </c>
      <c r="B787" s="274" t="s">
        <v>736</v>
      </c>
      <c r="C787" s="274" t="s">
        <v>754</v>
      </c>
      <c r="E787" s="274">
        <v>0.29576070849224745</v>
      </c>
      <c r="F787" s="274">
        <v>1.1390890491351904</v>
      </c>
      <c r="G787" s="274">
        <v>0.3</v>
      </c>
      <c r="H787" s="274">
        <v>90</v>
      </c>
      <c r="I787" s="274">
        <v>0.99814814814814812</v>
      </c>
      <c r="J787" s="274" t="s">
        <v>30</v>
      </c>
      <c r="K787" s="274">
        <v>196</v>
      </c>
      <c r="L787" s="274" t="s">
        <v>30</v>
      </c>
      <c r="M787" s="274">
        <v>6.3190400000000002</v>
      </c>
      <c r="P787" s="274">
        <v>0</v>
      </c>
      <c r="Q787" s="274" t="s">
        <v>30</v>
      </c>
      <c r="X787" s="274" t="s">
        <v>30</v>
      </c>
      <c r="AK787" s="274">
        <v>1</v>
      </c>
      <c r="AL787" s="274">
        <v>7</v>
      </c>
      <c r="AM787" s="277">
        <v>0.2</v>
      </c>
      <c r="AN787" s="274">
        <v>36.5</v>
      </c>
      <c r="AO787" s="274">
        <v>1</v>
      </c>
      <c r="AP787" s="278"/>
      <c r="AQ787" s="274">
        <v>1.8250000000000002</v>
      </c>
      <c r="AR787" s="274">
        <v>0.5</v>
      </c>
      <c r="AS787" s="274">
        <v>0.5</v>
      </c>
      <c r="AV787" s="278">
        <v>6</v>
      </c>
      <c r="AW787" s="278">
        <v>6</v>
      </c>
      <c r="AY787" s="274" t="s">
        <v>734</v>
      </c>
      <c r="BA787" s="274">
        <v>1</v>
      </c>
      <c r="BB787" s="274">
        <v>0.01</v>
      </c>
      <c r="BC787" s="274">
        <v>420</v>
      </c>
    </row>
    <row r="788" spans="1:55">
      <c r="A788" s="274" t="s">
        <v>1213</v>
      </c>
      <c r="B788" s="274" t="s">
        <v>736</v>
      </c>
      <c r="C788" s="274" t="s">
        <v>754</v>
      </c>
      <c r="E788" s="274">
        <v>0.29576070849224745</v>
      </c>
      <c r="F788" s="274">
        <v>1.1829001664096208</v>
      </c>
      <c r="G788" s="274">
        <v>0.3</v>
      </c>
      <c r="H788" s="274">
        <v>90</v>
      </c>
      <c r="I788" s="274">
        <v>0.99814814814814812</v>
      </c>
      <c r="J788" s="274" t="s">
        <v>30</v>
      </c>
      <c r="K788" s="274">
        <v>196</v>
      </c>
      <c r="L788" s="274" t="s">
        <v>30</v>
      </c>
      <c r="M788" s="274">
        <v>6.5620799999999999</v>
      </c>
      <c r="P788" s="274">
        <v>0</v>
      </c>
      <c r="Q788" s="274" t="s">
        <v>30</v>
      </c>
      <c r="X788" s="274" t="s">
        <v>30</v>
      </c>
      <c r="AK788" s="274">
        <v>1</v>
      </c>
      <c r="AL788" s="274">
        <v>17.899999999999999</v>
      </c>
      <c r="AM788" s="277">
        <v>0.2</v>
      </c>
      <c r="AN788" s="274">
        <v>36.5</v>
      </c>
      <c r="AO788" s="274">
        <v>1</v>
      </c>
      <c r="AP788" s="278"/>
      <c r="AQ788" s="274">
        <v>1.8250000000000002</v>
      </c>
      <c r="AR788" s="274">
        <v>0.5</v>
      </c>
      <c r="AS788" s="274">
        <v>0.5</v>
      </c>
      <c r="AV788" s="278">
        <v>6</v>
      </c>
      <c r="AW788" s="278">
        <v>6</v>
      </c>
      <c r="AY788" s="274" t="s">
        <v>734</v>
      </c>
      <c r="BA788" s="274">
        <v>1</v>
      </c>
      <c r="BB788" s="274">
        <v>0.01</v>
      </c>
      <c r="BC788" s="274">
        <v>420</v>
      </c>
    </row>
    <row r="789" spans="1:55">
      <c r="A789" s="274" t="s">
        <v>1212</v>
      </c>
      <c r="B789" s="274" t="s">
        <v>736</v>
      </c>
      <c r="C789" s="274" t="s">
        <v>754</v>
      </c>
      <c r="E789" s="274">
        <v>0.29576070849224745</v>
      </c>
      <c r="F789" s="274">
        <v>1.2705224009584815</v>
      </c>
      <c r="G789" s="274">
        <v>0.3</v>
      </c>
      <c r="H789" s="274">
        <v>90</v>
      </c>
      <c r="I789" s="274">
        <v>0.99814814814814812</v>
      </c>
      <c r="J789" s="274" t="s">
        <v>30</v>
      </c>
      <c r="K789" s="274">
        <v>196</v>
      </c>
      <c r="L789" s="274" t="s">
        <v>30</v>
      </c>
      <c r="M789" s="274">
        <v>7.0481599999999993</v>
      </c>
      <c r="P789" s="274">
        <v>0</v>
      </c>
      <c r="Q789" s="274" t="s">
        <v>30</v>
      </c>
      <c r="X789" s="274" t="s">
        <v>30</v>
      </c>
      <c r="AK789" s="274">
        <v>1</v>
      </c>
      <c r="AL789" s="274">
        <v>12.89</v>
      </c>
      <c r="AM789" s="277">
        <v>0.2</v>
      </c>
      <c r="AN789" s="274">
        <v>36.5</v>
      </c>
      <c r="AO789" s="274">
        <v>1</v>
      </c>
      <c r="AP789" s="278"/>
      <c r="AQ789" s="274">
        <v>1.8250000000000002</v>
      </c>
      <c r="AR789" s="274">
        <v>0.5</v>
      </c>
      <c r="AS789" s="274">
        <v>0.5</v>
      </c>
      <c r="AV789" s="278">
        <v>6</v>
      </c>
      <c r="AW789" s="278">
        <v>6</v>
      </c>
      <c r="AY789" s="274" t="s">
        <v>734</v>
      </c>
      <c r="BA789" s="274">
        <v>1</v>
      </c>
      <c r="BB789" s="274">
        <v>0.01</v>
      </c>
      <c r="BC789" s="274">
        <v>420</v>
      </c>
    </row>
    <row r="790" spans="1:55">
      <c r="A790" s="274" t="s">
        <v>1211</v>
      </c>
      <c r="B790" s="274" t="s">
        <v>736</v>
      </c>
      <c r="C790" s="274" t="s">
        <v>754</v>
      </c>
      <c r="E790" s="274">
        <v>0.29576070849224745</v>
      </c>
      <c r="F790" s="274">
        <v>1.4457668700562032</v>
      </c>
      <c r="G790" s="274">
        <v>0.3</v>
      </c>
      <c r="H790" s="274">
        <v>90</v>
      </c>
      <c r="I790" s="274">
        <v>0.99814814814814812</v>
      </c>
      <c r="J790" s="274" t="s">
        <v>30</v>
      </c>
      <c r="K790" s="274">
        <v>196</v>
      </c>
      <c r="L790" s="274" t="s">
        <v>30</v>
      </c>
      <c r="M790" s="274">
        <v>8.0203199999999999</v>
      </c>
      <c r="P790" s="274">
        <v>0</v>
      </c>
      <c r="Q790" s="274" t="s">
        <v>30</v>
      </c>
      <c r="X790" s="274" t="s">
        <v>30</v>
      </c>
      <c r="AK790" s="274">
        <v>1</v>
      </c>
      <c r="AL790" s="274">
        <v>41</v>
      </c>
      <c r="AM790" s="277">
        <v>0.2</v>
      </c>
      <c r="AN790" s="274">
        <v>36.5</v>
      </c>
      <c r="AO790" s="274">
        <v>1</v>
      </c>
      <c r="AP790" s="278"/>
      <c r="AQ790" s="274">
        <v>1.8250000000000002</v>
      </c>
      <c r="AR790" s="274">
        <v>0.5</v>
      </c>
      <c r="AS790" s="274">
        <v>0.5</v>
      </c>
      <c r="AV790" s="278">
        <v>6</v>
      </c>
      <c r="AW790" s="278">
        <v>6</v>
      </c>
      <c r="AY790" s="274" t="s">
        <v>734</v>
      </c>
      <c r="BA790" s="274">
        <v>1</v>
      </c>
      <c r="BB790" s="274">
        <v>0.01</v>
      </c>
      <c r="BC790" s="274">
        <v>420</v>
      </c>
    </row>
    <row r="791" spans="1:55">
      <c r="A791" s="274" t="s">
        <v>1210</v>
      </c>
      <c r="B791" s="274" t="s">
        <v>829</v>
      </c>
      <c r="C791" s="274" t="s">
        <v>754</v>
      </c>
      <c r="F791" s="274">
        <v>0.2</v>
      </c>
      <c r="G791" s="274">
        <v>0.1</v>
      </c>
      <c r="H791" s="274">
        <v>60</v>
      </c>
      <c r="I791" s="274">
        <v>0.998</v>
      </c>
      <c r="J791" s="274" t="s">
        <v>30</v>
      </c>
      <c r="K791" s="274">
        <v>156.80000000000001</v>
      </c>
      <c r="L791" s="274">
        <v>24.264254084242015</v>
      </c>
      <c r="M791" s="274" t="s">
        <v>30</v>
      </c>
      <c r="P791" s="274">
        <v>0</v>
      </c>
      <c r="X791" s="274" t="s">
        <v>30</v>
      </c>
      <c r="AK791" s="274">
        <v>1</v>
      </c>
      <c r="AL791" s="274">
        <v>51.3</v>
      </c>
      <c r="AM791" s="277">
        <v>0.2</v>
      </c>
      <c r="AN791" s="274">
        <v>36.5</v>
      </c>
      <c r="AO791" s="274">
        <v>1</v>
      </c>
      <c r="AP791" s="278"/>
      <c r="AQ791" s="274">
        <v>1.8250000000000002</v>
      </c>
      <c r="AR791" s="274">
        <v>0.5</v>
      </c>
      <c r="AS791" s="274">
        <v>0.5</v>
      </c>
      <c r="AV791" s="278">
        <v>6</v>
      </c>
      <c r="AW791" s="278">
        <v>6</v>
      </c>
      <c r="AY791" s="274" t="s">
        <v>734</v>
      </c>
      <c r="BA791" s="274">
        <v>1</v>
      </c>
      <c r="BB791" s="274">
        <v>0.01</v>
      </c>
      <c r="BC791" s="274">
        <v>420</v>
      </c>
    </row>
    <row r="792" spans="1:55">
      <c r="A792" s="274" t="s">
        <v>1209</v>
      </c>
      <c r="B792" s="274" t="s">
        <v>829</v>
      </c>
      <c r="C792" s="274" t="s">
        <v>754</v>
      </c>
      <c r="F792" s="274">
        <v>0.23</v>
      </c>
      <c r="G792" s="274">
        <v>0.1</v>
      </c>
      <c r="H792" s="274">
        <v>60</v>
      </c>
      <c r="I792" s="274">
        <v>0.998</v>
      </c>
      <c r="J792" s="274">
        <v>6.5226157714221298</v>
      </c>
      <c r="K792" s="274">
        <v>156.80000000000001</v>
      </c>
      <c r="L792" s="274">
        <v>24.264254084242015</v>
      </c>
      <c r="M792" s="274" t="s">
        <v>30</v>
      </c>
      <c r="N792" s="274">
        <v>2020</v>
      </c>
      <c r="O792" s="274">
        <v>25</v>
      </c>
      <c r="P792" s="274">
        <v>1</v>
      </c>
      <c r="Q792" s="274">
        <v>2029</v>
      </c>
      <c r="X792" s="274" t="s">
        <v>30</v>
      </c>
      <c r="AK792" s="274">
        <v>1</v>
      </c>
      <c r="AL792" s="274">
        <v>51.3</v>
      </c>
      <c r="AM792" s="277">
        <v>0.2</v>
      </c>
      <c r="AN792" s="274">
        <v>36.5</v>
      </c>
      <c r="AO792" s="274">
        <v>1</v>
      </c>
      <c r="AP792" s="278"/>
      <c r="AQ792" s="274">
        <v>1.8250000000000002</v>
      </c>
      <c r="AR792" s="274">
        <v>0.5</v>
      </c>
      <c r="AS792" s="274">
        <v>0.5</v>
      </c>
      <c r="AV792" s="278">
        <v>6</v>
      </c>
      <c r="AW792" s="278">
        <v>6</v>
      </c>
      <c r="AY792" s="274" t="s">
        <v>734</v>
      </c>
      <c r="BA792" s="274">
        <v>1</v>
      </c>
      <c r="BB792" s="274">
        <v>0.01</v>
      </c>
      <c r="BC792" s="274">
        <v>403</v>
      </c>
    </row>
    <row r="793" spans="1:55">
      <c r="A793" s="274" t="s">
        <v>1208</v>
      </c>
      <c r="B793" s="274" t="s">
        <v>829</v>
      </c>
      <c r="C793" s="274" t="s">
        <v>754</v>
      </c>
      <c r="F793" s="274">
        <v>0.23</v>
      </c>
      <c r="G793" s="274">
        <v>0.1</v>
      </c>
      <c r="H793" s="274">
        <v>60</v>
      </c>
      <c r="I793" s="274">
        <v>0.998</v>
      </c>
      <c r="J793" s="274">
        <v>7.581509741883675</v>
      </c>
      <c r="K793" s="274">
        <v>245</v>
      </c>
      <c r="L793" s="274">
        <v>24.529065138578385</v>
      </c>
      <c r="M793" s="274" t="s">
        <v>30</v>
      </c>
      <c r="N793" s="274">
        <v>2020</v>
      </c>
      <c r="O793" s="274">
        <v>25</v>
      </c>
      <c r="P793" s="274">
        <v>1</v>
      </c>
      <c r="Q793" s="274">
        <v>2029</v>
      </c>
      <c r="X793" s="274" t="s">
        <v>30</v>
      </c>
      <c r="AK793" s="274">
        <v>1</v>
      </c>
      <c r="AL793" s="274">
        <v>18.399999999999999</v>
      </c>
      <c r="AM793" s="277">
        <v>0.2</v>
      </c>
      <c r="AN793" s="274">
        <v>36.5</v>
      </c>
      <c r="AO793" s="274">
        <v>1</v>
      </c>
      <c r="AP793" s="278"/>
      <c r="AQ793" s="274">
        <v>1.8250000000000002</v>
      </c>
      <c r="AR793" s="274">
        <v>0.5</v>
      </c>
      <c r="AS793" s="274">
        <v>0.5</v>
      </c>
      <c r="AV793" s="278">
        <v>6</v>
      </c>
      <c r="AW793" s="278">
        <v>6</v>
      </c>
      <c r="AY793" s="274" t="s">
        <v>734</v>
      </c>
      <c r="BA793" s="274">
        <v>1</v>
      </c>
      <c r="BB793" s="274">
        <v>0.01</v>
      </c>
      <c r="BC793" s="274">
        <v>403</v>
      </c>
    </row>
    <row r="794" spans="1:55">
      <c r="A794" s="274" t="s">
        <v>1207</v>
      </c>
      <c r="B794" s="274" t="s">
        <v>829</v>
      </c>
      <c r="C794" s="274" t="s">
        <v>754</v>
      </c>
      <c r="F794" s="274">
        <v>0.23</v>
      </c>
      <c r="G794" s="274">
        <v>0.1</v>
      </c>
      <c r="H794" s="274">
        <v>70</v>
      </c>
      <c r="I794" s="274">
        <v>0.998</v>
      </c>
      <c r="J794" s="274">
        <v>8.7088185355246353</v>
      </c>
      <c r="K794" s="274">
        <v>382.2</v>
      </c>
      <c r="L794" s="274">
        <v>25.04579035604646</v>
      </c>
      <c r="M794" s="274" t="s">
        <v>30</v>
      </c>
      <c r="N794" s="274">
        <v>2020</v>
      </c>
      <c r="O794" s="274">
        <v>25</v>
      </c>
      <c r="P794" s="274">
        <v>1</v>
      </c>
      <c r="Q794" s="274">
        <v>2029</v>
      </c>
      <c r="X794" s="274" t="s">
        <v>30</v>
      </c>
      <c r="AK794" s="274">
        <v>1</v>
      </c>
      <c r="AL794" s="274">
        <v>8</v>
      </c>
      <c r="AM794" s="277">
        <v>0.2</v>
      </c>
      <c r="AN794" s="274">
        <v>36.5</v>
      </c>
      <c r="AO794" s="274">
        <v>1</v>
      </c>
      <c r="AP794" s="278"/>
      <c r="AQ794" s="274">
        <v>1.8250000000000002</v>
      </c>
      <c r="AR794" s="274">
        <v>0.5</v>
      </c>
      <c r="AS794" s="274">
        <v>0.5</v>
      </c>
      <c r="AV794" s="278">
        <v>6</v>
      </c>
      <c r="AW794" s="278">
        <v>6</v>
      </c>
      <c r="AY794" s="274" t="s">
        <v>734</v>
      </c>
      <c r="BA794" s="274">
        <v>1</v>
      </c>
      <c r="BB794" s="274">
        <v>0.01</v>
      </c>
      <c r="BC794" s="274">
        <v>403</v>
      </c>
    </row>
    <row r="795" spans="1:55">
      <c r="A795" s="274" t="s">
        <v>1206</v>
      </c>
      <c r="B795" s="274" t="s">
        <v>829</v>
      </c>
      <c r="C795" s="274" t="s">
        <v>754</v>
      </c>
      <c r="F795" s="274">
        <v>0.24</v>
      </c>
      <c r="G795" s="274">
        <v>0.1</v>
      </c>
      <c r="H795" s="274">
        <v>20</v>
      </c>
      <c r="I795" s="274">
        <v>0.998</v>
      </c>
      <c r="J795" s="274">
        <v>6.1944126206558856</v>
      </c>
      <c r="K795" s="274">
        <v>147</v>
      </c>
      <c r="L795" s="274">
        <v>23.670933788857155</v>
      </c>
      <c r="M795" s="274" t="s">
        <v>30</v>
      </c>
      <c r="N795" s="274">
        <v>2030</v>
      </c>
      <c r="O795" s="274">
        <v>25</v>
      </c>
      <c r="P795" s="274">
        <v>1</v>
      </c>
      <c r="Q795" s="274">
        <v>2039</v>
      </c>
      <c r="X795" s="274" t="s">
        <v>30</v>
      </c>
      <c r="AK795" s="274">
        <v>1</v>
      </c>
      <c r="AL795" s="274">
        <v>51.3</v>
      </c>
      <c r="AM795" s="277">
        <v>0.2</v>
      </c>
      <c r="AN795" s="274">
        <v>36.5</v>
      </c>
      <c r="AO795" s="274">
        <v>1</v>
      </c>
      <c r="AP795" s="278"/>
      <c r="AQ795" s="274">
        <v>1.8250000000000002</v>
      </c>
      <c r="AR795" s="274">
        <v>0.5</v>
      </c>
      <c r="AS795" s="274">
        <v>0.5</v>
      </c>
      <c r="AV795" s="278">
        <v>6</v>
      </c>
      <c r="AW795" s="278">
        <v>6</v>
      </c>
      <c r="AY795" s="274" t="s">
        <v>734</v>
      </c>
      <c r="BA795" s="274">
        <v>1</v>
      </c>
      <c r="BB795" s="274">
        <v>0.01</v>
      </c>
      <c r="BC795" s="274">
        <v>370</v>
      </c>
    </row>
    <row r="796" spans="1:55">
      <c r="A796" s="274" t="s">
        <v>1205</v>
      </c>
      <c r="B796" s="274" t="s">
        <v>829</v>
      </c>
      <c r="C796" s="274" t="s">
        <v>754</v>
      </c>
      <c r="F796" s="274">
        <v>0.24</v>
      </c>
      <c r="G796" s="274">
        <v>0.1</v>
      </c>
      <c r="H796" s="274">
        <v>40</v>
      </c>
      <c r="I796" s="274">
        <v>0.998</v>
      </c>
      <c r="J796" s="274">
        <v>7.2184774442432085</v>
      </c>
      <c r="K796" s="274">
        <v>235.2</v>
      </c>
      <c r="L796" s="274">
        <v>23.954943261864166</v>
      </c>
      <c r="M796" s="274" t="s">
        <v>30</v>
      </c>
      <c r="N796" s="274">
        <v>2030</v>
      </c>
      <c r="O796" s="274">
        <v>25</v>
      </c>
      <c r="P796" s="274">
        <v>1</v>
      </c>
      <c r="Q796" s="274">
        <v>2039</v>
      </c>
      <c r="X796" s="274" t="s">
        <v>30</v>
      </c>
      <c r="AK796" s="274">
        <v>1</v>
      </c>
      <c r="AL796" s="274">
        <v>18.399999999999999</v>
      </c>
      <c r="AM796" s="277">
        <v>0.2</v>
      </c>
      <c r="AN796" s="274">
        <v>36.5</v>
      </c>
      <c r="AO796" s="274">
        <v>1</v>
      </c>
      <c r="AP796" s="278"/>
      <c r="AQ796" s="274">
        <v>1.8250000000000002</v>
      </c>
      <c r="AR796" s="274">
        <v>0.5</v>
      </c>
      <c r="AS796" s="274">
        <v>0.5</v>
      </c>
      <c r="AV796" s="278">
        <v>6</v>
      </c>
      <c r="AW796" s="278">
        <v>6</v>
      </c>
      <c r="AY796" s="274" t="s">
        <v>734</v>
      </c>
      <c r="BA796" s="274">
        <v>1</v>
      </c>
      <c r="BB796" s="274">
        <v>0.01</v>
      </c>
      <c r="BC796" s="274">
        <v>370</v>
      </c>
    </row>
    <row r="797" spans="1:55">
      <c r="A797" s="274" t="s">
        <v>1204</v>
      </c>
      <c r="B797" s="274" t="s">
        <v>829</v>
      </c>
      <c r="C797" s="274" t="s">
        <v>754</v>
      </c>
      <c r="D797" s="274" t="s">
        <v>30</v>
      </c>
      <c r="F797" s="274">
        <v>0.24</v>
      </c>
      <c r="G797" s="274">
        <v>0.1</v>
      </c>
      <c r="H797" s="274">
        <v>25</v>
      </c>
      <c r="I797" s="274">
        <v>0.998</v>
      </c>
      <c r="J797" s="274">
        <v>6.7718335743637876</v>
      </c>
      <c r="K797" s="274">
        <v>215.6</v>
      </c>
      <c r="L797" s="274">
        <v>23.549614672820738</v>
      </c>
      <c r="M797" s="274" t="s">
        <v>30</v>
      </c>
      <c r="N797" s="274">
        <v>2040</v>
      </c>
      <c r="O797" s="274">
        <v>25</v>
      </c>
      <c r="P797" s="274">
        <v>1</v>
      </c>
      <c r="Q797" s="274">
        <v>2049</v>
      </c>
      <c r="R797" s="274" t="s">
        <v>30</v>
      </c>
      <c r="S797" s="274" t="s">
        <v>30</v>
      </c>
      <c r="T797" s="274" t="s">
        <v>30</v>
      </c>
      <c r="U797" s="274" t="s">
        <v>30</v>
      </c>
      <c r="V797" s="274" t="s">
        <v>30</v>
      </c>
      <c r="W797" s="274" t="s">
        <v>30</v>
      </c>
      <c r="X797" s="274" t="s">
        <v>30</v>
      </c>
      <c r="Z797" s="274" t="s">
        <v>30</v>
      </c>
      <c r="AA797" s="274" t="s">
        <v>30</v>
      </c>
      <c r="AB797" s="274" t="s">
        <v>30</v>
      </c>
      <c r="AC797" s="274" t="s">
        <v>30</v>
      </c>
      <c r="AD797" s="274" t="s">
        <v>30</v>
      </c>
      <c r="AE797" s="274" t="s">
        <v>30</v>
      </c>
      <c r="AF797" s="274" t="s">
        <v>30</v>
      </c>
      <c r="AG797" s="274" t="s">
        <v>30</v>
      </c>
      <c r="AH797" s="274" t="s">
        <v>30</v>
      </c>
      <c r="AI797" s="274" t="s">
        <v>30</v>
      </c>
      <c r="AJ797" s="274" t="s">
        <v>30</v>
      </c>
      <c r="AK797" s="274">
        <v>1</v>
      </c>
      <c r="AL797" s="274">
        <v>18.399999999999999</v>
      </c>
      <c r="AM797" s="277">
        <v>0.2</v>
      </c>
      <c r="AN797" s="274">
        <v>36.5</v>
      </c>
      <c r="AO797" s="274">
        <v>1</v>
      </c>
      <c r="AP797" s="278"/>
      <c r="AQ797" s="274">
        <v>1.8250000000000002</v>
      </c>
      <c r="AR797" s="274">
        <v>0.5</v>
      </c>
      <c r="AS797" s="274">
        <v>0.5</v>
      </c>
      <c r="AV797" s="278">
        <v>6</v>
      </c>
      <c r="AW797" s="278">
        <v>6</v>
      </c>
      <c r="AX797" s="274" t="s">
        <v>30</v>
      </c>
      <c r="AY797" s="274" t="s">
        <v>734</v>
      </c>
      <c r="BA797" s="274">
        <v>1</v>
      </c>
      <c r="BB797" s="274">
        <v>0.01</v>
      </c>
      <c r="BC797" s="274">
        <v>370</v>
      </c>
    </row>
    <row r="798" spans="1:55">
      <c r="A798" s="274" t="s">
        <v>1203</v>
      </c>
      <c r="B798" s="274" t="s">
        <v>829</v>
      </c>
      <c r="C798" s="274" t="s">
        <v>754</v>
      </c>
      <c r="F798" s="274">
        <v>0.24</v>
      </c>
      <c r="G798" s="274">
        <v>0.1</v>
      </c>
      <c r="H798" s="274">
        <v>10</v>
      </c>
      <c r="I798" s="274">
        <v>0.998</v>
      </c>
      <c r="J798" s="274">
        <v>6.3251897044843757</v>
      </c>
      <c r="K798" s="274">
        <v>196</v>
      </c>
      <c r="L798" s="274">
        <v>23.144286083777306</v>
      </c>
      <c r="M798" s="274" t="s">
        <v>30</v>
      </c>
      <c r="N798" s="274">
        <v>2050</v>
      </c>
      <c r="O798" s="274">
        <v>25</v>
      </c>
      <c r="P798" s="274">
        <v>1</v>
      </c>
      <c r="Q798" s="274">
        <v>2050</v>
      </c>
      <c r="X798" s="274" t="s">
        <v>30</v>
      </c>
      <c r="AK798" s="274">
        <v>1</v>
      </c>
      <c r="AL798" s="274">
        <v>18.399999999999999</v>
      </c>
      <c r="AM798" s="277">
        <v>0.2</v>
      </c>
      <c r="AN798" s="274">
        <v>36.5</v>
      </c>
      <c r="AO798" s="274">
        <v>1</v>
      </c>
      <c r="AP798" s="278"/>
      <c r="AQ798" s="274">
        <v>1.8250000000000002</v>
      </c>
      <c r="AR798" s="274">
        <v>0.5</v>
      </c>
      <c r="AS798" s="274">
        <v>0.5</v>
      </c>
      <c r="AV798" s="278">
        <v>6</v>
      </c>
      <c r="AW798" s="278">
        <v>6</v>
      </c>
      <c r="AY798" s="274" t="s">
        <v>734</v>
      </c>
      <c r="BA798" s="274">
        <v>1</v>
      </c>
      <c r="BB798" s="274">
        <v>0.01</v>
      </c>
      <c r="BC798" s="274">
        <v>302</v>
      </c>
    </row>
    <row r="799" spans="1:55">
      <c r="A799" s="274" t="s">
        <v>1202</v>
      </c>
      <c r="B799" s="274" t="s">
        <v>829</v>
      </c>
      <c r="C799" s="274" t="s">
        <v>754</v>
      </c>
      <c r="F799" s="274">
        <v>0.24</v>
      </c>
      <c r="G799" s="274">
        <v>0.1</v>
      </c>
      <c r="H799" s="274">
        <v>60</v>
      </c>
      <c r="I799" s="274">
        <v>0.998</v>
      </c>
      <c r="J799" s="274">
        <v>7.9643550852879326</v>
      </c>
      <c r="K799" s="274">
        <v>343</v>
      </c>
      <c r="L799" s="274">
        <v>24.082152751649808</v>
      </c>
      <c r="M799" s="274" t="s">
        <v>30</v>
      </c>
      <c r="N799" s="274">
        <v>2030</v>
      </c>
      <c r="O799" s="274">
        <v>25</v>
      </c>
      <c r="P799" s="274">
        <v>1</v>
      </c>
      <c r="Q799" s="274">
        <v>2039</v>
      </c>
      <c r="X799" s="274" t="s">
        <v>30</v>
      </c>
      <c r="AK799" s="274">
        <v>1</v>
      </c>
      <c r="AL799" s="274">
        <v>8</v>
      </c>
      <c r="AM799" s="277">
        <v>0.2</v>
      </c>
      <c r="AN799" s="274">
        <v>36.5</v>
      </c>
      <c r="AO799" s="274">
        <v>1</v>
      </c>
      <c r="AP799" s="278"/>
      <c r="AQ799" s="274">
        <v>1.8250000000000002</v>
      </c>
      <c r="AR799" s="274">
        <v>0.5</v>
      </c>
      <c r="AS799" s="274">
        <v>0.5</v>
      </c>
      <c r="AV799" s="278">
        <v>6</v>
      </c>
      <c r="AW799" s="278">
        <v>6</v>
      </c>
      <c r="AY799" s="274" t="s">
        <v>734</v>
      </c>
      <c r="BA799" s="274">
        <v>1</v>
      </c>
      <c r="BB799" s="274">
        <v>0.01</v>
      </c>
      <c r="BC799" s="274">
        <v>370</v>
      </c>
    </row>
    <row r="800" spans="1:55">
      <c r="A800" s="274" t="s">
        <v>1201</v>
      </c>
      <c r="B800" s="274" t="s">
        <v>829</v>
      </c>
      <c r="C800" s="274" t="s">
        <v>754</v>
      </c>
      <c r="D800" s="274" t="s">
        <v>30</v>
      </c>
      <c r="F800" s="274">
        <v>0.24</v>
      </c>
      <c r="G800" s="274">
        <v>0.1</v>
      </c>
      <c r="H800" s="274">
        <v>40</v>
      </c>
      <c r="I800" s="274">
        <v>0.998</v>
      </c>
      <c r="J800" s="274">
        <v>7.6526324486261874</v>
      </c>
      <c r="K800" s="274">
        <v>323.39999999999998</v>
      </c>
      <c r="L800" s="274">
        <v>23.963669266547463</v>
      </c>
      <c r="M800" s="274" t="s">
        <v>30</v>
      </c>
      <c r="N800" s="274">
        <v>2040</v>
      </c>
      <c r="O800" s="274">
        <v>25</v>
      </c>
      <c r="P800" s="274">
        <v>1</v>
      </c>
      <c r="Q800" s="274">
        <v>2049</v>
      </c>
      <c r="R800" s="274" t="s">
        <v>30</v>
      </c>
      <c r="S800" s="274" t="s">
        <v>30</v>
      </c>
      <c r="T800" s="274" t="s">
        <v>30</v>
      </c>
      <c r="U800" s="274" t="s">
        <v>30</v>
      </c>
      <c r="V800" s="274" t="s">
        <v>30</v>
      </c>
      <c r="W800" s="274" t="s">
        <v>30</v>
      </c>
      <c r="X800" s="274" t="s">
        <v>30</v>
      </c>
      <c r="Z800" s="274" t="s">
        <v>30</v>
      </c>
      <c r="AA800" s="274" t="s">
        <v>30</v>
      </c>
      <c r="AB800" s="274" t="s">
        <v>30</v>
      </c>
      <c r="AC800" s="274" t="s">
        <v>30</v>
      </c>
      <c r="AD800" s="274" t="s">
        <v>30</v>
      </c>
      <c r="AE800" s="274" t="s">
        <v>30</v>
      </c>
      <c r="AF800" s="274" t="s">
        <v>30</v>
      </c>
      <c r="AG800" s="274" t="s">
        <v>30</v>
      </c>
      <c r="AH800" s="274" t="s">
        <v>30</v>
      </c>
      <c r="AI800" s="274" t="s">
        <v>30</v>
      </c>
      <c r="AJ800" s="274" t="s">
        <v>30</v>
      </c>
      <c r="AK800" s="274">
        <v>1</v>
      </c>
      <c r="AL800" s="274">
        <v>8</v>
      </c>
      <c r="AM800" s="277">
        <v>0.2</v>
      </c>
      <c r="AN800" s="274">
        <v>36.5</v>
      </c>
      <c r="AO800" s="274">
        <v>1</v>
      </c>
      <c r="AP800" s="278"/>
      <c r="AQ800" s="274">
        <v>1.8250000000000002</v>
      </c>
      <c r="AR800" s="274">
        <v>0.5</v>
      </c>
      <c r="AS800" s="274">
        <v>0.5</v>
      </c>
      <c r="AV800" s="278">
        <v>6</v>
      </c>
      <c r="AW800" s="278">
        <v>6</v>
      </c>
      <c r="AX800" s="274" t="s">
        <v>30</v>
      </c>
      <c r="AY800" s="274" t="s">
        <v>734</v>
      </c>
      <c r="BA800" s="274">
        <v>1</v>
      </c>
      <c r="BB800" s="274">
        <v>0.01</v>
      </c>
      <c r="BC800" s="274">
        <v>370</v>
      </c>
    </row>
    <row r="801" spans="1:55">
      <c r="A801" s="274" t="s">
        <v>1200</v>
      </c>
      <c r="B801" s="274" t="s">
        <v>829</v>
      </c>
      <c r="C801" s="274" t="s">
        <v>754</v>
      </c>
      <c r="F801" s="274">
        <v>0.24</v>
      </c>
      <c r="G801" s="274">
        <v>0.1</v>
      </c>
      <c r="H801" s="274">
        <v>20</v>
      </c>
      <c r="I801" s="274">
        <v>0.998</v>
      </c>
      <c r="J801" s="274">
        <v>7.3409098119644423</v>
      </c>
      <c r="K801" s="274">
        <v>303.8</v>
      </c>
      <c r="L801" s="274">
        <v>23.845185781445121</v>
      </c>
      <c r="M801" s="274" t="s">
        <v>30</v>
      </c>
      <c r="N801" s="274">
        <v>2050</v>
      </c>
      <c r="O801" s="274">
        <v>25</v>
      </c>
      <c r="P801" s="274">
        <v>1</v>
      </c>
      <c r="Q801" s="274">
        <v>2050</v>
      </c>
      <c r="X801" s="274" t="s">
        <v>30</v>
      </c>
      <c r="AK801" s="274">
        <v>1</v>
      </c>
      <c r="AL801" s="274">
        <v>8</v>
      </c>
      <c r="AM801" s="277">
        <v>0.2</v>
      </c>
      <c r="AN801" s="274">
        <v>36.5</v>
      </c>
      <c r="AO801" s="274">
        <v>1</v>
      </c>
      <c r="AP801" s="278"/>
      <c r="AQ801" s="274">
        <v>1.8250000000000002</v>
      </c>
      <c r="AR801" s="274">
        <v>0.5</v>
      </c>
      <c r="AS801" s="274">
        <v>0.5</v>
      </c>
      <c r="AV801" s="278">
        <v>6</v>
      </c>
      <c r="AW801" s="278">
        <v>6</v>
      </c>
      <c r="AY801" s="274" t="s">
        <v>734</v>
      </c>
      <c r="BA801" s="274">
        <v>1</v>
      </c>
      <c r="BB801" s="274">
        <v>0.01</v>
      </c>
      <c r="BC801" s="274">
        <v>302</v>
      </c>
    </row>
    <row r="802" spans="1:55">
      <c r="A802" s="274" t="s">
        <v>1199</v>
      </c>
      <c r="B802" s="274" t="s">
        <v>829</v>
      </c>
      <c r="C802" s="274" t="s">
        <v>754</v>
      </c>
      <c r="D802" s="274" t="s">
        <v>30</v>
      </c>
      <c r="F802" s="274">
        <v>0.245</v>
      </c>
      <c r="G802" s="274">
        <v>0.1</v>
      </c>
      <c r="H802" s="274">
        <v>15</v>
      </c>
      <c r="I802" s="274">
        <v>0.998</v>
      </c>
      <c r="J802" s="274">
        <v>5.8071566547940936</v>
      </c>
      <c r="K802" s="274">
        <v>137.19999999999999</v>
      </c>
      <c r="L802" s="274">
        <v>23.255401270685894</v>
      </c>
      <c r="M802" s="274" t="s">
        <v>30</v>
      </c>
      <c r="N802" s="274">
        <v>2040</v>
      </c>
      <c r="O802" s="274">
        <v>25</v>
      </c>
      <c r="P802" s="274">
        <v>1</v>
      </c>
      <c r="Q802" s="274">
        <v>2049</v>
      </c>
      <c r="R802" s="274" t="s">
        <v>30</v>
      </c>
      <c r="S802" s="274" t="s">
        <v>30</v>
      </c>
      <c r="T802" s="274" t="s">
        <v>30</v>
      </c>
      <c r="U802" s="274" t="s">
        <v>30</v>
      </c>
      <c r="V802" s="274" t="s">
        <v>30</v>
      </c>
      <c r="W802" s="274" t="s">
        <v>30</v>
      </c>
      <c r="X802" s="274" t="s">
        <v>30</v>
      </c>
      <c r="Z802" s="274" t="s">
        <v>30</v>
      </c>
      <c r="AA802" s="274" t="s">
        <v>30</v>
      </c>
      <c r="AB802" s="274" t="s">
        <v>30</v>
      </c>
      <c r="AC802" s="274" t="s">
        <v>30</v>
      </c>
      <c r="AD802" s="274" t="s">
        <v>30</v>
      </c>
      <c r="AE802" s="274" t="s">
        <v>30</v>
      </c>
      <c r="AF802" s="274" t="s">
        <v>30</v>
      </c>
      <c r="AG802" s="274" t="s">
        <v>30</v>
      </c>
      <c r="AH802" s="274" t="s">
        <v>30</v>
      </c>
      <c r="AI802" s="274" t="s">
        <v>30</v>
      </c>
      <c r="AJ802" s="274" t="s">
        <v>30</v>
      </c>
      <c r="AK802" s="274">
        <v>1</v>
      </c>
      <c r="AL802" s="274">
        <v>51.3</v>
      </c>
      <c r="AM802" s="277">
        <v>0.2</v>
      </c>
      <c r="AN802" s="274">
        <v>36.5</v>
      </c>
      <c r="AO802" s="274">
        <v>1</v>
      </c>
      <c r="AP802" s="278"/>
      <c r="AQ802" s="274">
        <v>1.8250000000000002</v>
      </c>
      <c r="AR802" s="274">
        <v>0.5</v>
      </c>
      <c r="AS802" s="274">
        <v>0.5</v>
      </c>
      <c r="AV802" s="278">
        <v>6</v>
      </c>
      <c r="AW802" s="278">
        <v>6</v>
      </c>
      <c r="AX802" s="274" t="s">
        <v>30</v>
      </c>
      <c r="AY802" s="274" t="s">
        <v>734</v>
      </c>
      <c r="BA802" s="274">
        <v>1</v>
      </c>
      <c r="BB802" s="274">
        <v>0.01</v>
      </c>
      <c r="BC802" s="274">
        <v>370</v>
      </c>
    </row>
    <row r="803" spans="1:55">
      <c r="A803" s="274" t="s">
        <v>1198</v>
      </c>
      <c r="B803" s="274" t="s">
        <v>829</v>
      </c>
      <c r="C803" s="274" t="s">
        <v>754</v>
      </c>
      <c r="F803" s="274">
        <v>0.25</v>
      </c>
      <c r="G803" s="274">
        <v>0.1</v>
      </c>
      <c r="H803" s="274">
        <v>10</v>
      </c>
      <c r="I803" s="274">
        <v>0.998</v>
      </c>
      <c r="J803" s="274">
        <v>5.4199006889322927</v>
      </c>
      <c r="K803" s="274">
        <v>127.4</v>
      </c>
      <c r="L803" s="274">
        <v>22.839868752514636</v>
      </c>
      <c r="M803" s="274" t="s">
        <v>30</v>
      </c>
      <c r="N803" s="274">
        <v>2050</v>
      </c>
      <c r="O803" s="274">
        <v>25</v>
      </c>
      <c r="P803" s="274">
        <v>1</v>
      </c>
      <c r="Q803" s="274">
        <v>2050</v>
      </c>
      <c r="X803" s="274" t="s">
        <v>30</v>
      </c>
      <c r="AK803" s="274">
        <v>1</v>
      </c>
      <c r="AL803" s="274">
        <v>51.3</v>
      </c>
      <c r="AM803" s="277">
        <v>0.2</v>
      </c>
      <c r="AN803" s="274">
        <v>36.5</v>
      </c>
      <c r="AO803" s="274">
        <v>1</v>
      </c>
      <c r="AP803" s="278"/>
      <c r="AQ803" s="274">
        <v>1.8250000000000002</v>
      </c>
      <c r="AR803" s="274">
        <v>0.5</v>
      </c>
      <c r="AS803" s="274">
        <v>0.5</v>
      </c>
      <c r="AV803" s="278">
        <v>6</v>
      </c>
      <c r="AW803" s="278">
        <v>6</v>
      </c>
      <c r="AY803" s="274" t="s">
        <v>734</v>
      </c>
      <c r="BA803" s="274">
        <v>1</v>
      </c>
      <c r="BB803" s="274">
        <v>0.01</v>
      </c>
      <c r="BC803" s="274">
        <v>302</v>
      </c>
    </row>
    <row r="804" spans="1:55">
      <c r="A804" s="274" t="s">
        <v>1197</v>
      </c>
      <c r="B804" s="274" t="s">
        <v>829</v>
      </c>
      <c r="C804" s="274" t="s">
        <v>754</v>
      </c>
      <c r="F804" s="274">
        <v>0.33</v>
      </c>
      <c r="I804" s="274">
        <v>0</v>
      </c>
      <c r="J804" s="274" t="s">
        <v>30</v>
      </c>
      <c r="K804" s="274">
        <v>196</v>
      </c>
      <c r="L804" s="274">
        <v>24.303999999999998</v>
      </c>
      <c r="M804" s="274" t="s">
        <v>30</v>
      </c>
      <c r="P804" s="274">
        <v>0</v>
      </c>
      <c r="Q804" s="274" t="s">
        <v>30</v>
      </c>
      <c r="X804" s="274" t="s">
        <v>30</v>
      </c>
      <c r="AK804" s="274">
        <v>1</v>
      </c>
      <c r="AL804" s="274">
        <v>40</v>
      </c>
      <c r="AM804" s="277">
        <v>0.2</v>
      </c>
      <c r="AN804" s="274">
        <v>36.5</v>
      </c>
      <c r="AO804" s="274">
        <v>1</v>
      </c>
      <c r="AP804" s="278"/>
      <c r="AQ804" s="274">
        <v>1.8250000000000002</v>
      </c>
      <c r="AR804" s="274">
        <v>0.5</v>
      </c>
      <c r="AS804" s="274">
        <v>0.5</v>
      </c>
      <c r="AV804" s="278">
        <v>6</v>
      </c>
      <c r="AW804" s="278">
        <v>6</v>
      </c>
      <c r="AY804" s="274" t="s">
        <v>734</v>
      </c>
      <c r="BA804" s="274">
        <v>1</v>
      </c>
      <c r="BB804" s="274">
        <v>0.01</v>
      </c>
      <c r="BC804" s="274">
        <v>420</v>
      </c>
    </row>
    <row r="805" spans="1:55">
      <c r="A805" s="274" t="s">
        <v>1196</v>
      </c>
      <c r="B805" s="274" t="s">
        <v>829</v>
      </c>
      <c r="C805" s="274" t="s">
        <v>754</v>
      </c>
      <c r="F805" s="274">
        <v>0.4</v>
      </c>
      <c r="I805" s="274">
        <v>0</v>
      </c>
      <c r="J805" s="274" t="s">
        <v>30</v>
      </c>
      <c r="K805" s="274">
        <v>196</v>
      </c>
      <c r="L805" s="274">
        <v>24.303999999999998</v>
      </c>
      <c r="M805" s="274" t="s">
        <v>30</v>
      </c>
      <c r="Q805" s="274" t="s">
        <v>30</v>
      </c>
      <c r="X805" s="274" t="s">
        <v>30</v>
      </c>
      <c r="AK805" s="274">
        <v>1</v>
      </c>
      <c r="AL805" s="274">
        <v>300</v>
      </c>
      <c r="AM805" s="277">
        <v>0.2</v>
      </c>
      <c r="AN805" s="274">
        <v>36.5</v>
      </c>
      <c r="AO805" s="274">
        <v>1</v>
      </c>
      <c r="AP805" s="278"/>
      <c r="AQ805" s="274">
        <v>1.8250000000000002</v>
      </c>
      <c r="AR805" s="274">
        <v>0.5</v>
      </c>
      <c r="AS805" s="274">
        <v>0.5</v>
      </c>
      <c r="AV805" s="278">
        <v>6</v>
      </c>
      <c r="AW805" s="278">
        <v>6</v>
      </c>
      <c r="AY805" s="274" t="s">
        <v>734</v>
      </c>
      <c r="BA805" s="274">
        <v>1</v>
      </c>
      <c r="BB805" s="274">
        <v>0.01</v>
      </c>
      <c r="BC805" s="274">
        <v>420</v>
      </c>
    </row>
    <row r="806" spans="1:55">
      <c r="A806" s="274" t="s">
        <v>1195</v>
      </c>
      <c r="B806" s="274" t="s">
        <v>736</v>
      </c>
      <c r="C806" s="274" t="s">
        <v>738</v>
      </c>
      <c r="E806" s="274">
        <v>1.3</v>
      </c>
      <c r="F806" s="274">
        <v>0.90000000000000013</v>
      </c>
      <c r="H806" s="274">
        <v>70</v>
      </c>
      <c r="I806" s="274">
        <v>0</v>
      </c>
      <c r="J806" s="274" t="s">
        <v>30</v>
      </c>
      <c r="K806" s="274">
        <v>12.050668</v>
      </c>
      <c r="L806" s="274" t="s">
        <v>30</v>
      </c>
      <c r="M806" s="274">
        <v>0.77830434782608704</v>
      </c>
      <c r="P806" s="274">
        <v>0</v>
      </c>
      <c r="Q806" s="274" t="s">
        <v>30</v>
      </c>
      <c r="U806" s="274">
        <v>1</v>
      </c>
      <c r="V806" s="274">
        <v>1</v>
      </c>
      <c r="X806" s="274">
        <v>1.9658119658119655</v>
      </c>
      <c r="AK806" s="274">
        <v>1</v>
      </c>
      <c r="AL806" s="274">
        <v>102</v>
      </c>
      <c r="AM806" s="277">
        <v>0.4</v>
      </c>
      <c r="AN806" s="274">
        <v>29.2</v>
      </c>
      <c r="AO806" s="274">
        <v>1</v>
      </c>
      <c r="AP806" s="278"/>
      <c r="AQ806" s="274">
        <v>1.46</v>
      </c>
      <c r="AR806" s="274">
        <v>2</v>
      </c>
      <c r="AS806" s="274">
        <v>1</v>
      </c>
      <c r="AV806" s="278">
        <v>2.4</v>
      </c>
      <c r="AW806" s="278">
        <v>2.4</v>
      </c>
      <c r="AY806" s="274" t="s">
        <v>734</v>
      </c>
      <c r="BA806" s="274">
        <v>1</v>
      </c>
      <c r="BB806" s="274">
        <v>0.03</v>
      </c>
      <c r="BC806" s="274">
        <v>504</v>
      </c>
    </row>
    <row r="807" spans="1:55">
      <c r="A807" s="274" t="s">
        <v>1194</v>
      </c>
      <c r="B807" s="274" t="s">
        <v>736</v>
      </c>
      <c r="C807" s="274" t="s">
        <v>738</v>
      </c>
      <c r="E807" s="274">
        <v>0.4</v>
      </c>
      <c r="F807" s="274">
        <v>0.90000000000000013</v>
      </c>
      <c r="H807" s="274">
        <v>70</v>
      </c>
      <c r="I807" s="274">
        <v>0</v>
      </c>
      <c r="J807" s="274" t="s">
        <v>30</v>
      </c>
      <c r="K807" s="274">
        <v>12.050668</v>
      </c>
      <c r="L807" s="274" t="s">
        <v>30</v>
      </c>
      <c r="M807" s="274">
        <v>0.39342857142857146</v>
      </c>
      <c r="P807" s="274">
        <v>0</v>
      </c>
      <c r="Q807" s="274" t="s">
        <v>30</v>
      </c>
      <c r="U807" s="274">
        <v>1</v>
      </c>
      <c r="V807" s="274">
        <v>1</v>
      </c>
      <c r="X807" s="274">
        <v>3.8888888888888884</v>
      </c>
      <c r="AK807" s="274">
        <v>1</v>
      </c>
      <c r="AL807" s="274">
        <v>36</v>
      </c>
      <c r="AM807" s="277">
        <v>0.4</v>
      </c>
      <c r="AN807" s="274">
        <v>29.2</v>
      </c>
      <c r="AO807" s="274">
        <v>1</v>
      </c>
      <c r="AP807" s="278"/>
      <c r="AQ807" s="274">
        <v>1.46</v>
      </c>
      <c r="AR807" s="274">
        <v>2</v>
      </c>
      <c r="AS807" s="274">
        <v>1</v>
      </c>
      <c r="AV807" s="278">
        <v>2.4</v>
      </c>
      <c r="AW807" s="278">
        <v>2.4</v>
      </c>
      <c r="AY807" s="274" t="s">
        <v>734</v>
      </c>
      <c r="BA807" s="274">
        <v>1</v>
      </c>
      <c r="BB807" s="274">
        <v>0.03</v>
      </c>
      <c r="BC807" s="274">
        <v>504</v>
      </c>
    </row>
    <row r="808" spans="1:55">
      <c r="A808" s="274" t="s">
        <v>1193</v>
      </c>
      <c r="B808" s="274" t="s">
        <v>736</v>
      </c>
      <c r="C808" s="274" t="s">
        <v>738</v>
      </c>
      <c r="E808" s="274">
        <v>0.5</v>
      </c>
      <c r="F808" s="274">
        <v>0.89999999999999991</v>
      </c>
      <c r="H808" s="274">
        <v>70</v>
      </c>
      <c r="I808" s="274">
        <v>0</v>
      </c>
      <c r="J808" s="274" t="s">
        <v>30</v>
      </c>
      <c r="K808" s="274">
        <v>12.050668</v>
      </c>
      <c r="L808" s="274" t="s">
        <v>30</v>
      </c>
      <c r="M808" s="274">
        <v>0.45899999999999996</v>
      </c>
      <c r="P808" s="274">
        <v>0</v>
      </c>
      <c r="Q808" s="274" t="s">
        <v>30</v>
      </c>
      <c r="U808" s="274">
        <v>1</v>
      </c>
      <c r="V808" s="274">
        <v>1</v>
      </c>
      <c r="X808" s="274">
        <v>3.3333333333333335</v>
      </c>
      <c r="AK808" s="274">
        <v>1</v>
      </c>
      <c r="AL808" s="274">
        <v>4.5999999999999996</v>
      </c>
      <c r="AM808" s="277">
        <v>0.4</v>
      </c>
      <c r="AN808" s="274">
        <v>29.2</v>
      </c>
      <c r="AO808" s="274">
        <v>1</v>
      </c>
      <c r="AP808" s="278"/>
      <c r="AQ808" s="274">
        <v>1.46</v>
      </c>
      <c r="AR808" s="274">
        <v>2</v>
      </c>
      <c r="AS808" s="274">
        <v>1</v>
      </c>
      <c r="AV808" s="278">
        <v>2.4</v>
      </c>
      <c r="AW808" s="278">
        <v>2.4</v>
      </c>
      <c r="AY808" s="274" t="s">
        <v>734</v>
      </c>
      <c r="BA808" s="274">
        <v>1</v>
      </c>
      <c r="BB808" s="274">
        <v>0.03</v>
      </c>
      <c r="BC808" s="274">
        <v>504</v>
      </c>
    </row>
    <row r="809" spans="1:55">
      <c r="A809" s="274" t="s">
        <v>1192</v>
      </c>
      <c r="B809" s="274" t="s">
        <v>736</v>
      </c>
      <c r="C809" s="274" t="s">
        <v>738</v>
      </c>
      <c r="E809" s="274">
        <v>0.9</v>
      </c>
      <c r="F809" s="274">
        <v>0.89999999999999991</v>
      </c>
      <c r="H809" s="274">
        <v>70</v>
      </c>
      <c r="I809" s="274">
        <v>0</v>
      </c>
      <c r="J809" s="274" t="s">
        <v>30</v>
      </c>
      <c r="K809" s="274">
        <v>12.050668</v>
      </c>
      <c r="L809" s="274" t="s">
        <v>30</v>
      </c>
      <c r="M809" s="274">
        <v>0.65226315789473688</v>
      </c>
      <c r="P809" s="274">
        <v>0</v>
      </c>
      <c r="Q809" s="274" t="s">
        <v>30</v>
      </c>
      <c r="U809" s="274">
        <v>1</v>
      </c>
      <c r="V809" s="274">
        <v>1</v>
      </c>
      <c r="X809" s="274">
        <v>2.3456790123456792</v>
      </c>
      <c r="AK809" s="274">
        <v>1</v>
      </c>
      <c r="AL809" s="274">
        <v>129</v>
      </c>
      <c r="AM809" s="277">
        <v>0.4</v>
      </c>
      <c r="AN809" s="274">
        <v>29.2</v>
      </c>
      <c r="AO809" s="274">
        <v>1</v>
      </c>
      <c r="AP809" s="278"/>
      <c r="AQ809" s="274">
        <v>1.46</v>
      </c>
      <c r="AR809" s="274">
        <v>2</v>
      </c>
      <c r="AS809" s="274">
        <v>1</v>
      </c>
      <c r="AV809" s="278">
        <v>2.4</v>
      </c>
      <c r="AW809" s="278">
        <v>2.4</v>
      </c>
      <c r="AY809" s="274" t="s">
        <v>734</v>
      </c>
      <c r="BA809" s="274">
        <v>1</v>
      </c>
      <c r="BB809" s="274">
        <v>0.03</v>
      </c>
      <c r="BC809" s="274">
        <v>504</v>
      </c>
    </row>
    <row r="810" spans="1:55">
      <c r="A810" s="274" t="s">
        <v>1191</v>
      </c>
      <c r="B810" s="274" t="s">
        <v>736</v>
      </c>
      <c r="C810" s="274" t="s">
        <v>738</v>
      </c>
      <c r="E810" s="274">
        <v>0.2</v>
      </c>
      <c r="F810" s="274">
        <v>0.89999999999999991</v>
      </c>
      <c r="I810" s="274">
        <v>0</v>
      </c>
      <c r="J810" s="274" t="s">
        <v>30</v>
      </c>
      <c r="K810" s="274">
        <v>12.050668</v>
      </c>
      <c r="L810" s="274" t="s">
        <v>30</v>
      </c>
      <c r="M810" s="274">
        <v>0.22949999999999998</v>
      </c>
      <c r="Q810" s="274" t="s">
        <v>30</v>
      </c>
      <c r="U810" s="274">
        <v>1</v>
      </c>
      <c r="V810" s="274">
        <v>1</v>
      </c>
      <c r="X810" s="274">
        <v>6.666666666666667</v>
      </c>
      <c r="AK810" s="274">
        <v>1</v>
      </c>
      <c r="AL810" s="274">
        <v>142</v>
      </c>
      <c r="AM810" s="277">
        <v>0.4</v>
      </c>
      <c r="AN810" s="274">
        <v>29.2</v>
      </c>
      <c r="AO810" s="274">
        <v>1</v>
      </c>
      <c r="AP810" s="278"/>
      <c r="AQ810" s="274">
        <v>1.46</v>
      </c>
      <c r="AR810" s="274">
        <v>2</v>
      </c>
      <c r="AS810" s="274">
        <v>1</v>
      </c>
      <c r="AV810" s="278">
        <v>2.4</v>
      </c>
      <c r="AW810" s="278">
        <v>2.4</v>
      </c>
      <c r="AY810" s="274" t="s">
        <v>734</v>
      </c>
      <c r="BA810" s="274">
        <v>1</v>
      </c>
      <c r="BB810" s="274">
        <v>0.03</v>
      </c>
      <c r="BC810" s="274">
        <v>504</v>
      </c>
    </row>
    <row r="811" spans="1:55">
      <c r="A811" s="274" t="s">
        <v>1190</v>
      </c>
      <c r="B811" s="274" t="s">
        <v>736</v>
      </c>
      <c r="C811" s="274" t="s">
        <v>738</v>
      </c>
      <c r="E811" s="274">
        <v>0.51</v>
      </c>
      <c r="F811" s="274">
        <v>0.84000000000000008</v>
      </c>
      <c r="H811" s="274">
        <v>70</v>
      </c>
      <c r="I811" s="274">
        <v>0</v>
      </c>
      <c r="J811" s="274" t="s">
        <v>30</v>
      </c>
      <c r="K811" s="274">
        <v>12.050668</v>
      </c>
      <c r="L811" s="274" t="s">
        <v>30</v>
      </c>
      <c r="M811" s="274">
        <v>0.53904635761589403</v>
      </c>
      <c r="O811" s="274">
        <v>25</v>
      </c>
      <c r="P811" s="274">
        <v>0</v>
      </c>
      <c r="Q811" s="274" t="s">
        <v>30</v>
      </c>
      <c r="U811" s="274">
        <v>1</v>
      </c>
      <c r="V811" s="274">
        <v>1</v>
      </c>
      <c r="X811" s="274">
        <v>3.5247432306255835</v>
      </c>
      <c r="AK811" s="274">
        <v>1</v>
      </c>
      <c r="AL811" s="274">
        <v>120.09</v>
      </c>
      <c r="AM811" s="277">
        <v>0.4</v>
      </c>
      <c r="AN811" s="274">
        <v>29.2</v>
      </c>
      <c r="AO811" s="274">
        <v>1</v>
      </c>
      <c r="AP811" s="278"/>
      <c r="AQ811" s="274">
        <v>1.46</v>
      </c>
      <c r="AR811" s="274">
        <v>2</v>
      </c>
      <c r="AS811" s="274">
        <v>1</v>
      </c>
      <c r="AV811" s="278">
        <v>2.4</v>
      </c>
      <c r="AW811" s="278">
        <v>2.4</v>
      </c>
      <c r="AY811" s="274" t="s">
        <v>734</v>
      </c>
      <c r="BA811" s="274">
        <v>1</v>
      </c>
      <c r="BB811" s="274">
        <v>0.03</v>
      </c>
      <c r="BC811" s="274">
        <v>504</v>
      </c>
    </row>
    <row r="812" spans="1:55">
      <c r="A812" s="274" t="s">
        <v>1189</v>
      </c>
      <c r="B812" s="274" t="s">
        <v>736</v>
      </c>
      <c r="C812" s="274" t="s">
        <v>738</v>
      </c>
      <c r="E812" s="274">
        <v>0.7</v>
      </c>
      <c r="F812" s="274">
        <v>0.75285714285714289</v>
      </c>
      <c r="I812" s="274">
        <v>0</v>
      </c>
      <c r="J812" s="274" t="s">
        <v>30</v>
      </c>
      <c r="K812" s="274">
        <v>37.24</v>
      </c>
      <c r="L812" s="274" t="s">
        <v>30</v>
      </c>
      <c r="M812" s="274">
        <v>0.249116</v>
      </c>
      <c r="P812" s="274">
        <v>0</v>
      </c>
      <c r="Q812" s="274" t="s">
        <v>30</v>
      </c>
      <c r="U812" s="274">
        <v>1</v>
      </c>
      <c r="V812" s="274">
        <v>1</v>
      </c>
      <c r="X812" s="274">
        <v>3.2258064516129035</v>
      </c>
      <c r="AK812" s="274">
        <v>1</v>
      </c>
      <c r="AL812" s="274">
        <v>26.5</v>
      </c>
      <c r="AM812" s="277">
        <v>0.4</v>
      </c>
      <c r="AN812" s="274">
        <v>29.2</v>
      </c>
      <c r="AO812" s="274">
        <v>1</v>
      </c>
      <c r="AP812" s="278"/>
      <c r="AQ812" s="274">
        <v>1.46</v>
      </c>
      <c r="AR812" s="274">
        <v>2</v>
      </c>
      <c r="AS812" s="274">
        <v>1</v>
      </c>
      <c r="AV812" s="278">
        <v>2.4</v>
      </c>
      <c r="AW812" s="278">
        <v>2.4</v>
      </c>
      <c r="AY812" s="274" t="s">
        <v>734</v>
      </c>
      <c r="BA812" s="274">
        <v>1</v>
      </c>
      <c r="BB812" s="274">
        <v>0.03</v>
      </c>
      <c r="BC812" s="274">
        <v>504</v>
      </c>
    </row>
    <row r="813" spans="1:55">
      <c r="A813" s="274" t="s">
        <v>1188</v>
      </c>
      <c r="B813" s="274" t="s">
        <v>736</v>
      </c>
      <c r="C813" s="274" t="s">
        <v>738</v>
      </c>
      <c r="E813" s="274">
        <v>0.7</v>
      </c>
      <c r="F813" s="274">
        <v>0.80142857142857149</v>
      </c>
      <c r="I813" s="274">
        <v>0</v>
      </c>
      <c r="J813" s="274" t="s">
        <v>30</v>
      </c>
      <c r="K813" s="274">
        <v>37.24</v>
      </c>
      <c r="L813" s="274" t="s">
        <v>30</v>
      </c>
      <c r="M813" s="274">
        <v>0.26518799999999998</v>
      </c>
      <c r="P813" s="274">
        <v>0</v>
      </c>
      <c r="Q813" s="274" t="s">
        <v>30</v>
      </c>
      <c r="U813" s="274">
        <v>1</v>
      </c>
      <c r="V813" s="274">
        <v>1</v>
      </c>
      <c r="X813" s="274">
        <v>3.0303030303030303</v>
      </c>
      <c r="AK813" s="274">
        <v>1</v>
      </c>
      <c r="AL813" s="274">
        <v>203.9</v>
      </c>
      <c r="AM813" s="277">
        <v>0.4</v>
      </c>
      <c r="AN813" s="274">
        <v>29.2</v>
      </c>
      <c r="AO813" s="274">
        <v>1</v>
      </c>
      <c r="AP813" s="278"/>
      <c r="AQ813" s="274">
        <v>1.46</v>
      </c>
      <c r="AR813" s="274">
        <v>2</v>
      </c>
      <c r="AS813" s="274">
        <v>1</v>
      </c>
      <c r="AV813" s="278">
        <v>2.4</v>
      </c>
      <c r="AW813" s="278">
        <v>2.4</v>
      </c>
      <c r="AY813" s="274" t="s">
        <v>734</v>
      </c>
      <c r="BA813" s="274">
        <v>1</v>
      </c>
      <c r="BB813" s="274">
        <v>0.03</v>
      </c>
      <c r="BC813" s="274">
        <v>504</v>
      </c>
    </row>
    <row r="814" spans="1:55">
      <c r="A814" s="274" t="s">
        <v>1187</v>
      </c>
      <c r="B814" s="274" t="s">
        <v>736</v>
      </c>
      <c r="C814" s="274" t="s">
        <v>738</v>
      </c>
      <c r="E814" s="274">
        <v>0.7</v>
      </c>
      <c r="F814" s="274">
        <v>0.89857142857142858</v>
      </c>
      <c r="I814" s="274">
        <v>0</v>
      </c>
      <c r="J814" s="274" t="s">
        <v>30</v>
      </c>
      <c r="K814" s="274">
        <v>37.24</v>
      </c>
      <c r="L814" s="274" t="s">
        <v>30</v>
      </c>
      <c r="M814" s="274">
        <v>0.29733199999999999</v>
      </c>
      <c r="P814" s="274">
        <v>0</v>
      </c>
      <c r="Q814" s="274" t="s">
        <v>30</v>
      </c>
      <c r="U814" s="274">
        <v>1</v>
      </c>
      <c r="V814" s="274">
        <v>1</v>
      </c>
      <c r="X814" s="274">
        <v>2.7027027027027026</v>
      </c>
      <c r="AK814" s="274">
        <v>1</v>
      </c>
      <c r="AL814" s="274">
        <v>300</v>
      </c>
      <c r="AM814" s="277">
        <v>0.4</v>
      </c>
      <c r="AN814" s="274">
        <v>29.2</v>
      </c>
      <c r="AO814" s="274">
        <v>1</v>
      </c>
      <c r="AP814" s="278"/>
      <c r="AQ814" s="274">
        <v>1.46</v>
      </c>
      <c r="AR814" s="274">
        <v>2</v>
      </c>
      <c r="AS814" s="274">
        <v>1</v>
      </c>
      <c r="AV814" s="278">
        <v>2.4</v>
      </c>
      <c r="AW814" s="278">
        <v>2.4</v>
      </c>
      <c r="AY814" s="274" t="s">
        <v>734</v>
      </c>
      <c r="BA814" s="274">
        <v>1</v>
      </c>
      <c r="BB814" s="274">
        <v>0.03</v>
      </c>
      <c r="BC814" s="274">
        <v>504</v>
      </c>
    </row>
    <row r="815" spans="1:55">
      <c r="A815" s="274" t="s">
        <v>1186</v>
      </c>
      <c r="B815" s="274" t="s">
        <v>736</v>
      </c>
      <c r="C815" s="274" t="s">
        <v>738</v>
      </c>
      <c r="E815" s="274">
        <v>0.7</v>
      </c>
      <c r="F815" s="274">
        <v>0.92285714285714293</v>
      </c>
      <c r="I815" s="274">
        <v>0</v>
      </c>
      <c r="J815" s="274" t="s">
        <v>30</v>
      </c>
      <c r="K815" s="274">
        <v>37.24</v>
      </c>
      <c r="L815" s="274" t="s">
        <v>30</v>
      </c>
      <c r="M815" s="274">
        <v>0.30536799999999997</v>
      </c>
      <c r="P815" s="274">
        <v>0</v>
      </c>
      <c r="Q815" s="274" t="s">
        <v>30</v>
      </c>
      <c r="U815" s="274">
        <v>1</v>
      </c>
      <c r="V815" s="274">
        <v>1</v>
      </c>
      <c r="X815" s="274">
        <v>2.6315789473684212</v>
      </c>
      <c r="AK815" s="274">
        <v>1</v>
      </c>
      <c r="AL815" s="274">
        <v>325</v>
      </c>
      <c r="AM815" s="277">
        <v>0.4</v>
      </c>
      <c r="AN815" s="274">
        <v>29.2</v>
      </c>
      <c r="AO815" s="274">
        <v>1</v>
      </c>
      <c r="AP815" s="278"/>
      <c r="AQ815" s="274">
        <v>1.46</v>
      </c>
      <c r="AR815" s="274">
        <v>2</v>
      </c>
      <c r="AS815" s="274">
        <v>1</v>
      </c>
      <c r="AV815" s="278">
        <v>2.4</v>
      </c>
      <c r="AW815" s="278">
        <v>2.4</v>
      </c>
      <c r="AY815" s="274" t="s">
        <v>734</v>
      </c>
      <c r="BA815" s="274">
        <v>1</v>
      </c>
      <c r="BB815" s="274">
        <v>0.03</v>
      </c>
      <c r="BC815" s="274">
        <v>504</v>
      </c>
    </row>
    <row r="816" spans="1:55">
      <c r="A816" s="274" t="s">
        <v>1185</v>
      </c>
      <c r="B816" s="274" t="s">
        <v>736</v>
      </c>
      <c r="C816" s="274" t="s">
        <v>738</v>
      </c>
      <c r="E816" s="274">
        <v>0.7</v>
      </c>
      <c r="F816" s="274">
        <v>0.94714285714285718</v>
      </c>
      <c r="I816" s="274">
        <v>0</v>
      </c>
      <c r="J816" s="274" t="s">
        <v>30</v>
      </c>
      <c r="K816" s="274">
        <v>37.24</v>
      </c>
      <c r="L816" s="274" t="s">
        <v>30</v>
      </c>
      <c r="M816" s="274">
        <v>0.31340400000000002</v>
      </c>
      <c r="P816" s="274">
        <v>0</v>
      </c>
      <c r="Q816" s="274" t="s">
        <v>30</v>
      </c>
      <c r="U816" s="274">
        <v>1</v>
      </c>
      <c r="V816" s="274">
        <v>1</v>
      </c>
      <c r="X816" s="274">
        <v>2.5641025641025639</v>
      </c>
      <c r="AK816" s="274">
        <v>1</v>
      </c>
      <c r="AL816" s="274">
        <v>5.89</v>
      </c>
      <c r="AM816" s="277">
        <v>0.4</v>
      </c>
      <c r="AN816" s="274">
        <v>29.2</v>
      </c>
      <c r="AO816" s="274">
        <v>1</v>
      </c>
      <c r="AP816" s="278"/>
      <c r="AQ816" s="274">
        <v>1.46</v>
      </c>
      <c r="AR816" s="274">
        <v>2</v>
      </c>
      <c r="AS816" s="274">
        <v>1</v>
      </c>
      <c r="AV816" s="278">
        <v>2.4</v>
      </c>
      <c r="AW816" s="278">
        <v>2.4</v>
      </c>
      <c r="AY816" s="274" t="s">
        <v>734</v>
      </c>
      <c r="BA816" s="274">
        <v>1</v>
      </c>
      <c r="BB816" s="274">
        <v>0.03</v>
      </c>
      <c r="BC816" s="274">
        <v>504</v>
      </c>
    </row>
    <row r="817" spans="1:55">
      <c r="A817" s="274" t="s">
        <v>1184</v>
      </c>
      <c r="B817" s="274" t="s">
        <v>736</v>
      </c>
      <c r="C817" s="274" t="s">
        <v>738</v>
      </c>
      <c r="E817" s="274">
        <v>1</v>
      </c>
      <c r="F817" s="274">
        <v>0.85</v>
      </c>
      <c r="H817" s="274">
        <v>70</v>
      </c>
      <c r="I817" s="274">
        <v>0</v>
      </c>
      <c r="J817" s="274" t="s">
        <v>30</v>
      </c>
      <c r="K817" s="274">
        <v>12.050668</v>
      </c>
      <c r="L817" s="274" t="s">
        <v>30</v>
      </c>
      <c r="M817" s="274">
        <v>0.65024999999999999</v>
      </c>
      <c r="O817" s="274">
        <v>30</v>
      </c>
      <c r="P817" s="274">
        <v>0</v>
      </c>
      <c r="Q817" s="274" t="s">
        <v>30</v>
      </c>
      <c r="U817" s="274">
        <v>1</v>
      </c>
      <c r="V817" s="274">
        <v>1</v>
      </c>
      <c r="X817" s="274">
        <v>2.3529411764705883</v>
      </c>
      <c r="AK817" s="274">
        <v>1</v>
      </c>
      <c r="AL817" s="274">
        <v>47.9</v>
      </c>
      <c r="AM817" s="277">
        <v>0.4</v>
      </c>
      <c r="AN817" s="274">
        <v>29.2</v>
      </c>
      <c r="AO817" s="274">
        <v>1</v>
      </c>
      <c r="AP817" s="278"/>
      <c r="AQ817" s="274">
        <v>1.46</v>
      </c>
      <c r="AR817" s="274">
        <v>2</v>
      </c>
      <c r="AS817" s="274">
        <v>1</v>
      </c>
      <c r="AV817" s="278">
        <v>2.4</v>
      </c>
      <c r="AW817" s="278">
        <v>2.4</v>
      </c>
      <c r="AY817" s="274" t="s">
        <v>734</v>
      </c>
      <c r="BA817" s="274">
        <v>1</v>
      </c>
      <c r="BB817" s="274">
        <v>0.03</v>
      </c>
      <c r="BC817" s="274">
        <v>504</v>
      </c>
    </row>
    <row r="818" spans="1:55">
      <c r="A818" s="274" t="s">
        <v>1183</v>
      </c>
      <c r="B818" s="274" t="s">
        <v>736</v>
      </c>
      <c r="C818" s="274" t="s">
        <v>738</v>
      </c>
      <c r="E818" s="274">
        <v>0.10100000000000001</v>
      </c>
      <c r="F818" s="274">
        <v>0.76306930693069308</v>
      </c>
      <c r="G818" s="274">
        <v>6</v>
      </c>
      <c r="H818" s="274">
        <v>60</v>
      </c>
      <c r="I818" s="274">
        <v>0</v>
      </c>
      <c r="J818" s="274">
        <v>0.58823000000000003</v>
      </c>
      <c r="K818" s="274">
        <v>12.050668</v>
      </c>
      <c r="L818" s="274" t="s">
        <v>30</v>
      </c>
      <c r="M818" s="274">
        <v>0.31776923076923075</v>
      </c>
      <c r="N818" s="274">
        <v>2020</v>
      </c>
      <c r="O818" s="274">
        <v>30</v>
      </c>
      <c r="P818" s="274">
        <v>1</v>
      </c>
      <c r="Q818" s="274">
        <v>2050</v>
      </c>
      <c r="U818" s="274">
        <v>1</v>
      </c>
      <c r="V818" s="274">
        <v>1</v>
      </c>
      <c r="X818" s="274">
        <v>14.285714285714285</v>
      </c>
      <c r="AK818" s="274">
        <v>1</v>
      </c>
      <c r="AL818" s="274">
        <v>15</v>
      </c>
      <c r="AM818" s="286">
        <v>0.4</v>
      </c>
      <c r="AN818" s="274">
        <v>29.2</v>
      </c>
      <c r="AO818" s="274">
        <v>1</v>
      </c>
      <c r="AP818" s="286"/>
      <c r="AQ818" s="274">
        <v>1.46</v>
      </c>
      <c r="AR818" s="274">
        <v>2</v>
      </c>
      <c r="AS818" s="274">
        <v>1</v>
      </c>
      <c r="AT818" s="276"/>
      <c r="AU818" s="276"/>
      <c r="AV818" s="285">
        <v>2.4</v>
      </c>
      <c r="AW818" s="285">
        <v>2.4</v>
      </c>
      <c r="AX818" s="274">
        <v>1</v>
      </c>
      <c r="AY818" s="274" t="s">
        <v>734</v>
      </c>
      <c r="BA818" s="274">
        <v>1</v>
      </c>
      <c r="BB818" s="274">
        <v>0.03</v>
      </c>
      <c r="BC818" s="274">
        <v>504</v>
      </c>
    </row>
    <row r="819" spans="1:55">
      <c r="A819" s="274" t="s">
        <v>1182</v>
      </c>
      <c r="B819" s="274" t="s">
        <v>829</v>
      </c>
      <c r="C819" s="274" t="s">
        <v>738</v>
      </c>
      <c r="F819" s="274">
        <v>0.36</v>
      </c>
      <c r="I819" s="274">
        <v>0</v>
      </c>
      <c r="J819" s="274" t="s">
        <v>30</v>
      </c>
      <c r="K819" s="274">
        <v>37.24</v>
      </c>
      <c r="L819" s="274">
        <v>0.80359999999999998</v>
      </c>
      <c r="M819" s="274" t="s">
        <v>30</v>
      </c>
      <c r="P819" s="274">
        <v>0</v>
      </c>
      <c r="Q819" s="274" t="s">
        <v>30</v>
      </c>
      <c r="U819" s="274">
        <v>1</v>
      </c>
      <c r="V819" s="274">
        <v>1</v>
      </c>
      <c r="X819" s="274">
        <v>2.7777777777777777</v>
      </c>
      <c r="AK819" s="274">
        <v>1</v>
      </c>
      <c r="AL819" s="274">
        <v>415</v>
      </c>
      <c r="AM819" s="277">
        <v>0.4</v>
      </c>
      <c r="AN819" s="274">
        <v>29.2</v>
      </c>
      <c r="AO819" s="274">
        <v>1</v>
      </c>
      <c r="AP819" s="278"/>
      <c r="AQ819" s="274">
        <v>1.46</v>
      </c>
      <c r="AR819" s="274">
        <v>2</v>
      </c>
      <c r="AS819" s="274">
        <v>1</v>
      </c>
      <c r="AV819" s="278">
        <v>2.4</v>
      </c>
      <c r="AW819" s="278">
        <v>2.4</v>
      </c>
      <c r="AY819" s="274" t="s">
        <v>734</v>
      </c>
      <c r="BA819" s="274">
        <v>1</v>
      </c>
      <c r="BB819" s="274">
        <v>0.03</v>
      </c>
      <c r="BC819" s="274">
        <v>504</v>
      </c>
    </row>
    <row r="820" spans="1:55">
      <c r="A820" s="274" t="s">
        <v>1181</v>
      </c>
      <c r="B820" s="274" t="s">
        <v>829</v>
      </c>
      <c r="C820" s="274" t="s">
        <v>738</v>
      </c>
      <c r="F820" s="274">
        <v>0.38</v>
      </c>
      <c r="I820" s="274">
        <v>0</v>
      </c>
      <c r="J820" s="274" t="s">
        <v>30</v>
      </c>
      <c r="K820" s="274">
        <v>37.24</v>
      </c>
      <c r="L820" s="274">
        <v>0.80359999999999998</v>
      </c>
      <c r="M820" s="274" t="s">
        <v>30</v>
      </c>
      <c r="P820" s="274">
        <v>0</v>
      </c>
      <c r="Q820" s="274" t="s">
        <v>30</v>
      </c>
      <c r="U820" s="274">
        <v>1</v>
      </c>
      <c r="V820" s="274">
        <v>1</v>
      </c>
      <c r="X820" s="274">
        <v>2.6315789473684212</v>
      </c>
      <c r="AK820" s="274">
        <v>1</v>
      </c>
      <c r="AL820" s="274">
        <v>40</v>
      </c>
      <c r="AM820" s="277">
        <v>0.4</v>
      </c>
      <c r="AN820" s="274">
        <v>29.2</v>
      </c>
      <c r="AO820" s="274">
        <v>1</v>
      </c>
      <c r="AP820" s="278"/>
      <c r="AQ820" s="274">
        <v>1.46</v>
      </c>
      <c r="AR820" s="274">
        <v>2</v>
      </c>
      <c r="AS820" s="274">
        <v>1</v>
      </c>
      <c r="AV820" s="278">
        <v>2.4</v>
      </c>
      <c r="AW820" s="278">
        <v>2.4</v>
      </c>
      <c r="AY820" s="274" t="s">
        <v>734</v>
      </c>
      <c r="BA820" s="274">
        <v>1</v>
      </c>
      <c r="BB820" s="274">
        <v>0.03</v>
      </c>
      <c r="BC820" s="274">
        <v>504</v>
      </c>
    </row>
    <row r="821" spans="1:55">
      <c r="A821" s="274" t="s">
        <v>1180</v>
      </c>
      <c r="B821" s="274" t="s">
        <v>829</v>
      </c>
      <c r="C821" s="274" t="s">
        <v>738</v>
      </c>
      <c r="F821" s="274">
        <v>0.39</v>
      </c>
      <c r="I821" s="274">
        <v>0</v>
      </c>
      <c r="J821" s="274" t="s">
        <v>30</v>
      </c>
      <c r="K821" s="274">
        <v>37.24</v>
      </c>
      <c r="L821" s="274">
        <v>0.80359999999999998</v>
      </c>
      <c r="M821" s="274" t="s">
        <v>30</v>
      </c>
      <c r="P821" s="274">
        <v>0</v>
      </c>
      <c r="Q821" s="274" t="s">
        <v>30</v>
      </c>
      <c r="U821" s="274">
        <v>1</v>
      </c>
      <c r="V821" s="274">
        <v>1</v>
      </c>
      <c r="X821" s="274">
        <v>2.5641025641025639</v>
      </c>
      <c r="AK821" s="274">
        <v>1</v>
      </c>
      <c r="AL821" s="274">
        <v>39.799999999999997</v>
      </c>
      <c r="AM821" s="277">
        <v>0.4</v>
      </c>
      <c r="AN821" s="274">
        <v>29.2</v>
      </c>
      <c r="AO821" s="274">
        <v>1</v>
      </c>
      <c r="AP821" s="278"/>
      <c r="AQ821" s="274">
        <v>1.46</v>
      </c>
      <c r="AR821" s="274">
        <v>2</v>
      </c>
      <c r="AS821" s="274">
        <v>1</v>
      </c>
      <c r="AV821" s="278">
        <v>2.4</v>
      </c>
      <c r="AW821" s="278">
        <v>2.4</v>
      </c>
      <c r="AY821" s="274" t="s">
        <v>734</v>
      </c>
      <c r="BA821" s="274">
        <v>1</v>
      </c>
      <c r="BB821" s="274">
        <v>0.03</v>
      </c>
      <c r="BC821" s="274">
        <v>504</v>
      </c>
    </row>
    <row r="822" spans="1:55">
      <c r="A822" s="274" t="s">
        <v>1179</v>
      </c>
      <c r="B822" s="274" t="s">
        <v>829</v>
      </c>
      <c r="C822" s="274" t="s">
        <v>738</v>
      </c>
      <c r="F822" s="274">
        <v>0.4</v>
      </c>
      <c r="I822" s="274">
        <v>0</v>
      </c>
      <c r="J822" s="274" t="s">
        <v>30</v>
      </c>
      <c r="K822" s="274">
        <v>37.24</v>
      </c>
      <c r="L822" s="274">
        <v>0.80359999999999998</v>
      </c>
      <c r="M822" s="274" t="s">
        <v>30</v>
      </c>
      <c r="P822" s="274">
        <v>0</v>
      </c>
      <c r="Q822" s="274" t="s">
        <v>30</v>
      </c>
      <c r="U822" s="274">
        <v>1</v>
      </c>
      <c r="V822" s="274">
        <v>1</v>
      </c>
      <c r="X822" s="274">
        <v>2.5</v>
      </c>
      <c r="AK822" s="274">
        <v>1</v>
      </c>
      <c r="AL822" s="274">
        <v>300</v>
      </c>
      <c r="AM822" s="277">
        <v>0.4</v>
      </c>
      <c r="AN822" s="274">
        <v>29.2</v>
      </c>
      <c r="AO822" s="274">
        <v>1</v>
      </c>
      <c r="AP822" s="278"/>
      <c r="AQ822" s="274">
        <v>1.46</v>
      </c>
      <c r="AR822" s="274">
        <v>2</v>
      </c>
      <c r="AS822" s="274">
        <v>1</v>
      </c>
      <c r="AV822" s="278">
        <v>2.4</v>
      </c>
      <c r="AW822" s="278">
        <v>2.4</v>
      </c>
      <c r="AY822" s="274" t="s">
        <v>734</v>
      </c>
      <c r="BA822" s="274">
        <v>1</v>
      </c>
      <c r="BB822" s="274">
        <v>0.03</v>
      </c>
      <c r="BC822" s="274">
        <v>504</v>
      </c>
    </row>
    <row r="823" spans="1:55">
      <c r="A823" s="274" t="s">
        <v>1178</v>
      </c>
      <c r="B823" s="274" t="s">
        <v>829</v>
      </c>
      <c r="C823" s="274" t="s">
        <v>738</v>
      </c>
      <c r="F823" s="274">
        <v>0.47</v>
      </c>
      <c r="G823" s="274">
        <v>6</v>
      </c>
      <c r="H823" s="274">
        <v>60</v>
      </c>
      <c r="I823" s="274">
        <v>0</v>
      </c>
      <c r="J823" s="274">
        <v>0.61599999999999999</v>
      </c>
      <c r="K823" s="274">
        <v>37.24</v>
      </c>
      <c r="L823" s="274">
        <v>0.80359999999999998</v>
      </c>
      <c r="M823" s="274" t="s">
        <v>30</v>
      </c>
      <c r="N823" s="274">
        <v>2020</v>
      </c>
      <c r="O823" s="274">
        <v>30</v>
      </c>
      <c r="P823" s="274">
        <v>1</v>
      </c>
      <c r="Q823" s="274">
        <v>2050</v>
      </c>
      <c r="U823" s="274">
        <v>1</v>
      </c>
      <c r="V823" s="274">
        <v>1</v>
      </c>
      <c r="X823" s="274">
        <v>2.1276595744680851</v>
      </c>
      <c r="AK823" s="274">
        <v>1</v>
      </c>
      <c r="AL823" s="274">
        <v>400</v>
      </c>
      <c r="AM823" s="277">
        <v>0.4</v>
      </c>
      <c r="AN823" s="274">
        <v>29.2</v>
      </c>
      <c r="AO823" s="274">
        <v>1</v>
      </c>
      <c r="AP823" s="278"/>
      <c r="AQ823" s="274">
        <v>1.46</v>
      </c>
      <c r="AR823" s="274">
        <v>2</v>
      </c>
      <c r="AS823" s="274">
        <v>1</v>
      </c>
      <c r="AV823" s="278">
        <v>2.4</v>
      </c>
      <c r="AW823" s="278">
        <v>2.4</v>
      </c>
      <c r="AY823" s="274" t="s">
        <v>734</v>
      </c>
      <c r="BA823" s="274">
        <v>1</v>
      </c>
      <c r="BB823" s="274">
        <v>0.03</v>
      </c>
      <c r="BC823" s="274">
        <v>504</v>
      </c>
    </row>
    <row r="824" spans="1:55">
      <c r="A824" s="274" t="s">
        <v>1177</v>
      </c>
      <c r="B824" s="274" t="s">
        <v>829</v>
      </c>
      <c r="C824" s="274" t="s">
        <v>738</v>
      </c>
      <c r="F824" s="274">
        <v>0.377</v>
      </c>
      <c r="H824" s="274">
        <v>160</v>
      </c>
      <c r="I824" s="274">
        <v>0</v>
      </c>
      <c r="J824" s="274" t="s">
        <v>30</v>
      </c>
      <c r="K824" s="274">
        <v>9.6405349999999999</v>
      </c>
      <c r="L824" s="274">
        <v>1.633</v>
      </c>
      <c r="M824" s="274" t="s">
        <v>30</v>
      </c>
      <c r="O824" s="274">
        <v>20</v>
      </c>
      <c r="Q824" s="274" t="s">
        <v>30</v>
      </c>
      <c r="U824" s="274">
        <v>1</v>
      </c>
      <c r="V824" s="274">
        <v>1</v>
      </c>
      <c r="X824" s="274">
        <v>2.6525198938992043</v>
      </c>
      <c r="AK824" s="274">
        <v>1</v>
      </c>
      <c r="AL824" s="274">
        <v>300</v>
      </c>
      <c r="AM824" s="277">
        <v>0.4</v>
      </c>
      <c r="AN824" s="274">
        <v>29.2</v>
      </c>
      <c r="AO824" s="274">
        <v>1</v>
      </c>
      <c r="AP824" s="278"/>
      <c r="AQ824" s="274">
        <v>1.46</v>
      </c>
      <c r="AR824" s="274">
        <v>2</v>
      </c>
      <c r="AS824" s="274">
        <v>1</v>
      </c>
      <c r="AV824" s="278">
        <v>2.4</v>
      </c>
      <c r="AW824" s="278">
        <v>2.4</v>
      </c>
      <c r="AY824" s="274" t="s">
        <v>734</v>
      </c>
      <c r="BA824" s="274">
        <v>1</v>
      </c>
      <c r="BB824" s="274">
        <v>0.03</v>
      </c>
      <c r="BC824" s="274">
        <v>504</v>
      </c>
    </row>
    <row r="825" spans="1:55">
      <c r="A825" s="274" t="s">
        <v>1176</v>
      </c>
      <c r="B825" s="274" t="s">
        <v>742</v>
      </c>
      <c r="C825" s="274" t="s">
        <v>738</v>
      </c>
      <c r="D825" s="274">
        <v>7.5999999999999998E-2</v>
      </c>
      <c r="E825" s="274">
        <v>0.24658099999999999</v>
      </c>
      <c r="F825" s="274">
        <v>0.24399999999999999</v>
      </c>
      <c r="H825" s="274">
        <v>105</v>
      </c>
      <c r="I825" s="274">
        <v>0</v>
      </c>
      <c r="J825" s="274" t="s">
        <v>30</v>
      </c>
      <c r="K825" s="274">
        <v>12.050668</v>
      </c>
      <c r="L825" s="274" t="s">
        <v>30</v>
      </c>
      <c r="M825" s="274">
        <v>0.89962799999999998</v>
      </c>
      <c r="O825" s="274">
        <v>20</v>
      </c>
      <c r="Q825" s="274" t="s">
        <v>30</v>
      </c>
      <c r="U825" s="274">
        <v>1</v>
      </c>
      <c r="V825" s="274">
        <v>1</v>
      </c>
      <c r="X825" s="274">
        <v>4.0983606557377046</v>
      </c>
      <c r="AK825" s="274">
        <v>1</v>
      </c>
      <c r="AL825" s="274">
        <v>60</v>
      </c>
      <c r="AM825" s="277">
        <v>0.4</v>
      </c>
      <c r="AN825" s="274">
        <v>29.2</v>
      </c>
      <c r="AO825" s="274">
        <v>1</v>
      </c>
      <c r="AP825" s="278"/>
      <c r="AQ825" s="274">
        <v>1.46</v>
      </c>
      <c r="AR825" s="274">
        <v>2</v>
      </c>
      <c r="AS825" s="274">
        <v>1</v>
      </c>
      <c r="AV825" s="278">
        <v>2.4</v>
      </c>
      <c r="AW825" s="278">
        <v>2.4</v>
      </c>
      <c r="AY825" s="274" t="s">
        <v>734</v>
      </c>
      <c r="BA825" s="274">
        <v>1</v>
      </c>
      <c r="BB825" s="274">
        <v>0.03</v>
      </c>
      <c r="BC825" s="274">
        <v>504</v>
      </c>
    </row>
    <row r="826" spans="1:55">
      <c r="A826" s="274" t="s">
        <v>1175</v>
      </c>
      <c r="B826" s="274" t="s">
        <v>742</v>
      </c>
      <c r="C826" s="274" t="s">
        <v>738</v>
      </c>
      <c r="D826" s="274">
        <v>9.2999999999999999E-2</v>
      </c>
      <c r="E826" s="274">
        <v>0.44887199999999999</v>
      </c>
      <c r="F826" s="274">
        <v>0.31</v>
      </c>
      <c r="H826" s="274">
        <v>105</v>
      </c>
      <c r="I826" s="274">
        <v>0</v>
      </c>
      <c r="J826" s="274" t="s">
        <v>30</v>
      </c>
      <c r="K826" s="274">
        <v>12.050668</v>
      </c>
      <c r="L826" s="274" t="s">
        <v>30</v>
      </c>
      <c r="M826" s="274">
        <v>1.14297</v>
      </c>
      <c r="O826" s="274">
        <v>20</v>
      </c>
      <c r="Q826" s="274" t="s">
        <v>30</v>
      </c>
      <c r="U826" s="274">
        <v>1</v>
      </c>
      <c r="V826" s="274">
        <v>1</v>
      </c>
      <c r="X826" s="274">
        <v>3.2258064516129035</v>
      </c>
      <c r="AK826" s="274">
        <v>1</v>
      </c>
      <c r="AL826" s="274">
        <v>110</v>
      </c>
      <c r="AM826" s="277">
        <v>0.4</v>
      </c>
      <c r="AN826" s="274">
        <v>29.2</v>
      </c>
      <c r="AO826" s="274">
        <v>1</v>
      </c>
      <c r="AP826" s="278"/>
      <c r="AQ826" s="274">
        <v>1.46</v>
      </c>
      <c r="AR826" s="274">
        <v>2</v>
      </c>
      <c r="AS826" s="274">
        <v>1</v>
      </c>
      <c r="AV826" s="278">
        <v>2.4</v>
      </c>
      <c r="AW826" s="278">
        <v>2.4</v>
      </c>
      <c r="AY826" s="274" t="s">
        <v>734</v>
      </c>
      <c r="BA826" s="274">
        <v>1</v>
      </c>
      <c r="BB826" s="274">
        <v>0.03</v>
      </c>
      <c r="BC826" s="274">
        <v>504</v>
      </c>
    </row>
    <row r="827" spans="1:55">
      <c r="A827" s="274" t="s">
        <v>1174</v>
      </c>
      <c r="B827" s="274" t="s">
        <v>742</v>
      </c>
      <c r="C827" s="274" t="s">
        <v>738</v>
      </c>
      <c r="D827" s="274">
        <v>0.12</v>
      </c>
      <c r="E827" s="274">
        <v>0.476026</v>
      </c>
      <c r="F827" s="274">
        <v>0.36</v>
      </c>
      <c r="H827" s="274">
        <v>125</v>
      </c>
      <c r="I827" s="274">
        <v>0</v>
      </c>
      <c r="J827" s="274" t="s">
        <v>30</v>
      </c>
      <c r="K827" s="274">
        <v>12.050668</v>
      </c>
      <c r="L827" s="274" t="s">
        <v>30</v>
      </c>
      <c r="M827" s="274">
        <v>9.1799999999999993E-2</v>
      </c>
      <c r="O827" s="274">
        <v>20</v>
      </c>
      <c r="Q827" s="274" t="s">
        <v>30</v>
      </c>
      <c r="U827" s="274">
        <v>1</v>
      </c>
      <c r="V827" s="274">
        <v>1</v>
      </c>
      <c r="X827" s="274">
        <v>2.7777777777777777</v>
      </c>
      <c r="AK827" s="274">
        <v>1</v>
      </c>
      <c r="AL827" s="274">
        <v>360</v>
      </c>
      <c r="AM827" s="277">
        <v>0.4</v>
      </c>
      <c r="AN827" s="274">
        <v>29.2</v>
      </c>
      <c r="AO827" s="274">
        <v>1</v>
      </c>
      <c r="AP827" s="278"/>
      <c r="AQ827" s="274">
        <v>1.46</v>
      </c>
      <c r="AR827" s="274">
        <v>2</v>
      </c>
      <c r="AS827" s="274">
        <v>1</v>
      </c>
      <c r="AV827" s="278">
        <v>2.4</v>
      </c>
      <c r="AW827" s="278">
        <v>2.4</v>
      </c>
      <c r="AY827" s="274" t="s">
        <v>734</v>
      </c>
      <c r="BA827" s="274">
        <v>1</v>
      </c>
      <c r="BB827" s="274">
        <v>0.03</v>
      </c>
      <c r="BC827" s="274">
        <v>504</v>
      </c>
    </row>
    <row r="828" spans="1:55">
      <c r="A828" s="274" t="s">
        <v>1173</v>
      </c>
      <c r="B828" s="274" t="s">
        <v>742</v>
      </c>
      <c r="C828" s="274" t="s">
        <v>738</v>
      </c>
      <c r="D828" s="274">
        <v>0.12</v>
      </c>
      <c r="E828" s="274">
        <v>0.476026</v>
      </c>
      <c r="F828" s="274">
        <v>0.39</v>
      </c>
      <c r="H828" s="274">
        <v>125</v>
      </c>
      <c r="I828" s="274">
        <v>0</v>
      </c>
      <c r="J828" s="274" t="s">
        <v>30</v>
      </c>
      <c r="K828" s="274">
        <v>12.050668</v>
      </c>
      <c r="L828" s="274" t="s">
        <v>30</v>
      </c>
      <c r="M828" s="274">
        <v>9.9450000000000011E-2</v>
      </c>
      <c r="O828" s="274">
        <v>20</v>
      </c>
      <c r="Q828" s="274" t="s">
        <v>30</v>
      </c>
      <c r="U828" s="274">
        <v>1</v>
      </c>
      <c r="V828" s="274">
        <v>1</v>
      </c>
      <c r="X828" s="274">
        <v>2.5641025641025639</v>
      </c>
      <c r="AK828" s="274">
        <v>1</v>
      </c>
      <c r="AL828" s="274">
        <v>360</v>
      </c>
      <c r="AM828" s="277">
        <v>0.4</v>
      </c>
      <c r="AN828" s="274">
        <v>29.2</v>
      </c>
      <c r="AO828" s="274">
        <v>1</v>
      </c>
      <c r="AP828" s="278"/>
      <c r="AQ828" s="274">
        <v>1.46</v>
      </c>
      <c r="AR828" s="274">
        <v>2</v>
      </c>
      <c r="AS828" s="274">
        <v>1</v>
      </c>
      <c r="AV828" s="278">
        <v>2.4</v>
      </c>
      <c r="AW828" s="278">
        <v>2.4</v>
      </c>
      <c r="AY828" s="274" t="s">
        <v>734</v>
      </c>
      <c r="BA828" s="274">
        <v>1</v>
      </c>
      <c r="BB828" s="274">
        <v>0.03</v>
      </c>
      <c r="BC828" s="274">
        <v>504</v>
      </c>
    </row>
    <row r="829" spans="1:55">
      <c r="A829" s="274" t="s">
        <v>1172</v>
      </c>
      <c r="B829" s="274" t="s">
        <v>742</v>
      </c>
      <c r="C829" s="274" t="s">
        <v>738</v>
      </c>
      <c r="D829" s="274">
        <v>0.12</v>
      </c>
      <c r="E829" s="274">
        <v>0.476026</v>
      </c>
      <c r="F829" s="274">
        <v>0.4</v>
      </c>
      <c r="H829" s="274">
        <v>125</v>
      </c>
      <c r="I829" s="274">
        <v>0</v>
      </c>
      <c r="J829" s="274" t="s">
        <v>30</v>
      </c>
      <c r="K829" s="274">
        <v>12.050668</v>
      </c>
      <c r="L829" s="274" t="s">
        <v>30</v>
      </c>
      <c r="M829" s="274">
        <v>0.10200000000000001</v>
      </c>
      <c r="O829" s="274">
        <v>20</v>
      </c>
      <c r="Q829" s="274" t="s">
        <v>30</v>
      </c>
      <c r="U829" s="274">
        <v>1</v>
      </c>
      <c r="V829" s="274">
        <v>1</v>
      </c>
      <c r="X829" s="274">
        <v>2.5</v>
      </c>
      <c r="AK829" s="274">
        <v>1</v>
      </c>
      <c r="AL829" s="274">
        <v>360</v>
      </c>
      <c r="AM829" s="277">
        <v>0.4</v>
      </c>
      <c r="AN829" s="274">
        <v>29.2</v>
      </c>
      <c r="AO829" s="274">
        <v>1</v>
      </c>
      <c r="AP829" s="278"/>
      <c r="AQ829" s="274">
        <v>1.46</v>
      </c>
      <c r="AR829" s="274">
        <v>2</v>
      </c>
      <c r="AS829" s="274">
        <v>1</v>
      </c>
      <c r="AV829" s="278">
        <v>2.4</v>
      </c>
      <c r="AW829" s="278">
        <v>2.4</v>
      </c>
      <c r="AY829" s="274" t="s">
        <v>734</v>
      </c>
      <c r="BA829" s="274">
        <v>1</v>
      </c>
      <c r="BB829" s="274">
        <v>0.03</v>
      </c>
      <c r="BC829" s="274">
        <v>504</v>
      </c>
    </row>
    <row r="830" spans="1:55">
      <c r="A830" s="274" t="s">
        <v>1171</v>
      </c>
      <c r="B830" s="274" t="s">
        <v>742</v>
      </c>
      <c r="C830" s="274" t="s">
        <v>738</v>
      </c>
      <c r="D830" s="274">
        <v>0.17</v>
      </c>
      <c r="E830" s="274">
        <v>0.7</v>
      </c>
      <c r="F830" s="274">
        <v>0.47</v>
      </c>
      <c r="G830" s="274">
        <v>6</v>
      </c>
      <c r="H830" s="274">
        <v>60</v>
      </c>
      <c r="I830" s="274">
        <v>0</v>
      </c>
      <c r="J830" s="274" t="s">
        <v>30</v>
      </c>
      <c r="K830" s="274">
        <v>37.24</v>
      </c>
      <c r="L830" s="274" t="s">
        <v>30</v>
      </c>
      <c r="M830" s="274">
        <v>0.37769199999999997</v>
      </c>
      <c r="P830" s="274">
        <v>0</v>
      </c>
      <c r="Q830" s="274" t="s">
        <v>30</v>
      </c>
      <c r="U830" s="274">
        <v>1</v>
      </c>
      <c r="V830" s="274">
        <v>1</v>
      </c>
      <c r="X830" s="274">
        <v>2.1276595744680851</v>
      </c>
      <c r="AK830" s="274">
        <v>1</v>
      </c>
      <c r="AL830" s="274">
        <v>392</v>
      </c>
      <c r="AM830" s="277">
        <v>0.4</v>
      </c>
      <c r="AN830" s="274">
        <v>29.2</v>
      </c>
      <c r="AO830" s="274">
        <v>1</v>
      </c>
      <c r="AP830" s="278"/>
      <c r="AQ830" s="274">
        <v>1.46</v>
      </c>
      <c r="AR830" s="274">
        <v>2</v>
      </c>
      <c r="AS830" s="274">
        <v>1</v>
      </c>
      <c r="AV830" s="278">
        <v>2.4</v>
      </c>
      <c r="AW830" s="278">
        <v>2.4</v>
      </c>
      <c r="AY830" s="274" t="s">
        <v>734</v>
      </c>
      <c r="BA830" s="274">
        <v>1</v>
      </c>
      <c r="BB830" s="274">
        <v>0.03</v>
      </c>
      <c r="BC830" s="274">
        <v>504</v>
      </c>
    </row>
    <row r="831" spans="1:55">
      <c r="A831" s="274" t="s">
        <v>1170</v>
      </c>
      <c r="B831" s="274" t="s">
        <v>742</v>
      </c>
      <c r="C831" s="274" t="s">
        <v>738</v>
      </c>
      <c r="D831" s="274">
        <v>0.17</v>
      </c>
      <c r="E831" s="274">
        <v>0.7</v>
      </c>
      <c r="F831" s="274">
        <v>0.47</v>
      </c>
      <c r="G831" s="274">
        <v>6</v>
      </c>
      <c r="H831" s="274">
        <v>60</v>
      </c>
      <c r="I831" s="274">
        <v>0</v>
      </c>
      <c r="J831" s="274">
        <v>0.7247058823529412</v>
      </c>
      <c r="K831" s="274">
        <v>37.24</v>
      </c>
      <c r="L831" s="274" t="s">
        <v>30</v>
      </c>
      <c r="M831" s="274">
        <v>0.37769199999999997</v>
      </c>
      <c r="N831" s="274">
        <v>2020</v>
      </c>
      <c r="O831" s="274">
        <v>30</v>
      </c>
      <c r="P831" s="274">
        <v>1</v>
      </c>
      <c r="Q831" s="274">
        <v>2050</v>
      </c>
      <c r="U831" s="274">
        <v>1</v>
      </c>
      <c r="V831" s="274">
        <v>1</v>
      </c>
      <c r="X831" s="274">
        <v>2.1276595744680851</v>
      </c>
      <c r="AK831" s="274">
        <v>1</v>
      </c>
      <c r="AL831" s="274">
        <v>400</v>
      </c>
      <c r="AM831" s="277">
        <v>0.4</v>
      </c>
      <c r="AN831" s="274">
        <v>29.2</v>
      </c>
      <c r="AO831" s="274">
        <v>1</v>
      </c>
      <c r="AP831" s="278"/>
      <c r="AQ831" s="274">
        <v>1.46</v>
      </c>
      <c r="AR831" s="274">
        <v>2</v>
      </c>
      <c r="AS831" s="274">
        <v>1</v>
      </c>
      <c r="AV831" s="278">
        <v>2.4</v>
      </c>
      <c r="AW831" s="278">
        <v>2.4</v>
      </c>
      <c r="AX831" s="274">
        <v>1</v>
      </c>
      <c r="AY831" s="274" t="s">
        <v>734</v>
      </c>
      <c r="BA831" s="274">
        <v>1</v>
      </c>
      <c r="BB831" s="274">
        <v>0.03</v>
      </c>
      <c r="BC831" s="274">
        <v>504</v>
      </c>
    </row>
    <row r="832" spans="1:55">
      <c r="A832" s="274" t="s">
        <v>1169</v>
      </c>
      <c r="B832" s="274" t="s">
        <v>736</v>
      </c>
      <c r="C832" s="274" t="s">
        <v>738</v>
      </c>
      <c r="E832" s="274">
        <v>0.10100000000000001</v>
      </c>
      <c r="F832" s="274">
        <v>0.76306930693069308</v>
      </c>
      <c r="G832" s="274">
        <v>6</v>
      </c>
      <c r="H832" s="274">
        <v>60</v>
      </c>
      <c r="I832" s="274">
        <v>0</v>
      </c>
      <c r="J832" s="274">
        <v>1.1470485000000001</v>
      </c>
      <c r="K832" s="274">
        <v>12.050668</v>
      </c>
      <c r="L832" s="274" t="s">
        <v>30</v>
      </c>
      <c r="M832" s="274">
        <v>0.31776923076923075</v>
      </c>
      <c r="N832" s="274">
        <v>2020</v>
      </c>
      <c r="O832" s="274">
        <v>30</v>
      </c>
      <c r="P832" s="274">
        <v>1</v>
      </c>
      <c r="Q832" s="274">
        <v>2050</v>
      </c>
      <c r="U832" s="274">
        <v>1</v>
      </c>
      <c r="V832" s="274">
        <v>1</v>
      </c>
      <c r="X832" s="274">
        <v>14.285714285714285</v>
      </c>
      <c r="AK832" s="274">
        <v>1</v>
      </c>
      <c r="AL832" s="274">
        <v>15</v>
      </c>
      <c r="AM832" s="286">
        <v>0.4</v>
      </c>
      <c r="AN832" s="274">
        <v>29.2</v>
      </c>
      <c r="AO832" s="274">
        <v>1</v>
      </c>
      <c r="AP832" s="286"/>
      <c r="AQ832" s="274">
        <v>1.46</v>
      </c>
      <c r="AR832" s="274">
        <v>2</v>
      </c>
      <c r="AS832" s="274">
        <v>1</v>
      </c>
      <c r="AT832" s="276"/>
      <c r="AU832" s="276"/>
      <c r="AV832" s="285">
        <v>2.4</v>
      </c>
      <c r="AW832" s="285">
        <v>2.4</v>
      </c>
      <c r="AX832" s="274">
        <v>1</v>
      </c>
      <c r="AY832" s="274" t="s">
        <v>734</v>
      </c>
      <c r="BA832" s="274">
        <v>1</v>
      </c>
      <c r="BB832" s="274">
        <v>0.03</v>
      </c>
      <c r="BC832" s="274">
        <v>504</v>
      </c>
    </row>
    <row r="833" spans="1:55">
      <c r="A833" s="274" t="s">
        <v>1168</v>
      </c>
      <c r="B833" s="274" t="s">
        <v>829</v>
      </c>
      <c r="C833" s="274" t="s">
        <v>738</v>
      </c>
      <c r="F833" s="274">
        <v>0.47</v>
      </c>
      <c r="G833" s="274">
        <v>6</v>
      </c>
      <c r="H833" s="274">
        <v>60</v>
      </c>
      <c r="I833" s="274">
        <v>0</v>
      </c>
      <c r="J833" s="274">
        <v>1.2016806722689077</v>
      </c>
      <c r="K833" s="274">
        <v>37.24</v>
      </c>
      <c r="L833" s="274">
        <v>0.80359999999999998</v>
      </c>
      <c r="M833" s="274" t="s">
        <v>30</v>
      </c>
      <c r="N833" s="274">
        <v>2020</v>
      </c>
      <c r="O833" s="274">
        <v>30</v>
      </c>
      <c r="P833" s="274">
        <v>1</v>
      </c>
      <c r="Q833" s="274">
        <v>2050</v>
      </c>
      <c r="U833" s="274">
        <v>1</v>
      </c>
      <c r="V833" s="274">
        <v>1</v>
      </c>
      <c r="X833" s="274">
        <v>2.1276595744680851</v>
      </c>
      <c r="AK833" s="274">
        <v>1</v>
      </c>
      <c r="AL833" s="274">
        <v>400</v>
      </c>
      <c r="AM833" s="277">
        <v>0.4</v>
      </c>
      <c r="AN833" s="274">
        <v>29.2</v>
      </c>
      <c r="AO833" s="274">
        <v>1</v>
      </c>
      <c r="AP833" s="278"/>
      <c r="AQ833" s="274">
        <v>1.46</v>
      </c>
      <c r="AR833" s="274">
        <v>2</v>
      </c>
      <c r="AS833" s="274">
        <v>1</v>
      </c>
      <c r="AV833" s="278">
        <v>2.4</v>
      </c>
      <c r="AW833" s="278">
        <v>2.4</v>
      </c>
      <c r="AY833" s="274" t="s">
        <v>734</v>
      </c>
      <c r="BA833" s="274">
        <v>1</v>
      </c>
      <c r="BB833" s="274">
        <v>0.03</v>
      </c>
      <c r="BC833" s="274">
        <v>504</v>
      </c>
    </row>
    <row r="834" spans="1:55">
      <c r="A834" s="274" t="s">
        <v>1167</v>
      </c>
      <c r="B834" s="274" t="s">
        <v>742</v>
      </c>
      <c r="C834" s="274" t="s">
        <v>738</v>
      </c>
      <c r="D834" s="274">
        <v>0.17</v>
      </c>
      <c r="E834" s="274">
        <v>0.7</v>
      </c>
      <c r="F834" s="274">
        <v>0.47</v>
      </c>
      <c r="G834" s="274">
        <v>6</v>
      </c>
      <c r="H834" s="274">
        <v>60</v>
      </c>
      <c r="I834" s="274">
        <v>0</v>
      </c>
      <c r="J834" s="274">
        <v>1.4137419673751856</v>
      </c>
      <c r="K834" s="274">
        <v>37.24</v>
      </c>
      <c r="L834" s="274" t="s">
        <v>30</v>
      </c>
      <c r="M834" s="274">
        <v>0.37769199999999997</v>
      </c>
      <c r="N834" s="274">
        <v>2020</v>
      </c>
      <c r="O834" s="274">
        <v>30</v>
      </c>
      <c r="P834" s="274">
        <v>1</v>
      </c>
      <c r="Q834" s="274">
        <v>2050</v>
      </c>
      <c r="U834" s="274">
        <v>1</v>
      </c>
      <c r="V834" s="274">
        <v>1</v>
      </c>
      <c r="X834" s="274">
        <v>2.1276595744680851</v>
      </c>
      <c r="AK834" s="274">
        <v>1</v>
      </c>
      <c r="AL834" s="274">
        <v>400</v>
      </c>
      <c r="AM834" s="277">
        <v>0.4</v>
      </c>
      <c r="AN834" s="274">
        <v>29.2</v>
      </c>
      <c r="AO834" s="274">
        <v>1</v>
      </c>
      <c r="AP834" s="278"/>
      <c r="AQ834" s="274">
        <v>1.46</v>
      </c>
      <c r="AR834" s="274">
        <v>2</v>
      </c>
      <c r="AS834" s="274">
        <v>1</v>
      </c>
      <c r="AV834" s="278">
        <v>2.4</v>
      </c>
      <c r="AW834" s="278">
        <v>2.4</v>
      </c>
      <c r="AX834" s="274">
        <v>1</v>
      </c>
      <c r="AY834" s="274" t="s">
        <v>734</v>
      </c>
      <c r="BA834" s="274">
        <v>1</v>
      </c>
      <c r="BB834" s="274">
        <v>0.03</v>
      </c>
      <c r="BC834" s="274">
        <v>504</v>
      </c>
    </row>
    <row r="835" spans="1:55">
      <c r="A835" s="274" t="s">
        <v>1166</v>
      </c>
      <c r="B835" s="274" t="s">
        <v>829</v>
      </c>
      <c r="C835" s="274" t="s">
        <v>1165</v>
      </c>
      <c r="F835" s="274">
        <v>0.33</v>
      </c>
      <c r="I835" s="274">
        <v>0</v>
      </c>
      <c r="J835" s="274" t="s">
        <v>30</v>
      </c>
      <c r="K835" s="274">
        <v>123.48</v>
      </c>
      <c r="L835" s="274">
        <v>4.2364532019704439</v>
      </c>
      <c r="M835" s="274" t="s">
        <v>30</v>
      </c>
      <c r="P835" s="274">
        <v>0</v>
      </c>
      <c r="Q835" s="274" t="s">
        <v>30</v>
      </c>
      <c r="X835" s="274" t="s">
        <v>30</v>
      </c>
      <c r="AK835" s="274">
        <v>1</v>
      </c>
      <c r="AL835" s="274">
        <v>600</v>
      </c>
      <c r="AM835" s="277">
        <v>0.4</v>
      </c>
      <c r="AN835" s="274">
        <v>58.4</v>
      </c>
      <c r="AO835" s="274">
        <v>1</v>
      </c>
      <c r="AP835" s="278"/>
      <c r="AQ835" s="274">
        <v>2.92</v>
      </c>
      <c r="AR835" s="274">
        <v>24</v>
      </c>
      <c r="AS835" s="274">
        <v>3</v>
      </c>
      <c r="AV835" s="278">
        <v>2.4</v>
      </c>
      <c r="AW835" s="278">
        <v>2.4</v>
      </c>
      <c r="AY835" s="274" t="s">
        <v>734</v>
      </c>
      <c r="BA835" s="274">
        <v>1</v>
      </c>
      <c r="BB835" s="274">
        <v>0.03</v>
      </c>
      <c r="BC835" s="274">
        <v>504</v>
      </c>
    </row>
    <row r="836" spans="1:55">
      <c r="A836" s="274" t="s">
        <v>1164</v>
      </c>
      <c r="B836" s="274" t="s">
        <v>736</v>
      </c>
      <c r="C836" s="274" t="s">
        <v>801</v>
      </c>
      <c r="E836" s="274">
        <v>0.1</v>
      </c>
      <c r="F836" s="274">
        <v>0.89999999999999991</v>
      </c>
      <c r="I836" s="274">
        <v>0</v>
      </c>
      <c r="J836" s="274" t="s">
        <v>30</v>
      </c>
      <c r="K836" s="274">
        <v>39.200000000000003</v>
      </c>
      <c r="L836" s="274" t="s">
        <v>30</v>
      </c>
      <c r="M836" s="274">
        <v>0.12829090909090909</v>
      </c>
      <c r="P836" s="274">
        <v>0</v>
      </c>
      <c r="Q836" s="274" t="s">
        <v>30</v>
      </c>
      <c r="X836" s="274" t="s">
        <v>30</v>
      </c>
      <c r="AK836" s="274">
        <v>1</v>
      </c>
      <c r="AL836" s="274">
        <v>4.0999999999999996</v>
      </c>
      <c r="AM836" s="277">
        <v>0.4</v>
      </c>
      <c r="AN836" s="274">
        <v>36.5</v>
      </c>
      <c r="AO836" s="274">
        <v>1</v>
      </c>
      <c r="AP836" s="278"/>
      <c r="AQ836" s="274">
        <v>1.8250000000000002</v>
      </c>
      <c r="AR836" s="274">
        <v>2</v>
      </c>
      <c r="AS836" s="274">
        <v>1</v>
      </c>
      <c r="AV836" s="278">
        <v>2.4</v>
      </c>
      <c r="AW836" s="278">
        <v>2.4</v>
      </c>
      <c r="AY836" s="274" t="s">
        <v>734</v>
      </c>
      <c r="BA836" s="274">
        <v>1</v>
      </c>
      <c r="BB836" s="274">
        <v>0.03</v>
      </c>
      <c r="BC836" s="274">
        <v>504</v>
      </c>
    </row>
    <row r="837" spans="1:55">
      <c r="A837" s="274" t="s">
        <v>1163</v>
      </c>
      <c r="B837" s="274" t="s">
        <v>736</v>
      </c>
      <c r="C837" s="274" t="s">
        <v>801</v>
      </c>
      <c r="E837" s="274">
        <v>1.2</v>
      </c>
      <c r="F837" s="274">
        <v>0.9</v>
      </c>
      <c r="I837" s="274">
        <v>0</v>
      </c>
      <c r="J837" s="274" t="s">
        <v>30</v>
      </c>
      <c r="K837" s="274">
        <v>39.200000000000003</v>
      </c>
      <c r="L837" s="274" t="s">
        <v>30</v>
      </c>
      <c r="M837" s="274">
        <v>0.76974545454545462</v>
      </c>
      <c r="P837" s="274">
        <v>0</v>
      </c>
      <c r="Q837" s="274" t="s">
        <v>30</v>
      </c>
      <c r="X837" s="274" t="s">
        <v>30</v>
      </c>
      <c r="AK837" s="274">
        <v>1</v>
      </c>
      <c r="AL837" s="274">
        <v>125</v>
      </c>
      <c r="AM837" s="277">
        <v>0.4</v>
      </c>
      <c r="AN837" s="274">
        <v>36.5</v>
      </c>
      <c r="AO837" s="274">
        <v>1</v>
      </c>
      <c r="AP837" s="278"/>
      <c r="AQ837" s="274">
        <v>1.8250000000000002</v>
      </c>
      <c r="AR837" s="274">
        <v>2</v>
      </c>
      <c r="AS837" s="274">
        <v>1</v>
      </c>
      <c r="AV837" s="278">
        <v>2.4</v>
      </c>
      <c r="AW837" s="278">
        <v>2.4</v>
      </c>
      <c r="AY837" s="274" t="s">
        <v>734</v>
      </c>
      <c r="BA837" s="274">
        <v>1</v>
      </c>
      <c r="BB837" s="274">
        <v>0.03</v>
      </c>
      <c r="BC837" s="274">
        <v>504</v>
      </c>
    </row>
    <row r="838" spans="1:55">
      <c r="A838" s="274" t="s">
        <v>1162</v>
      </c>
      <c r="B838" s="274" t="s">
        <v>736</v>
      </c>
      <c r="C838" s="274" t="s">
        <v>801</v>
      </c>
      <c r="E838" s="274">
        <v>0.2</v>
      </c>
      <c r="F838" s="274">
        <v>0.89999999999999991</v>
      </c>
      <c r="I838" s="274">
        <v>0</v>
      </c>
      <c r="J838" s="274" t="s">
        <v>30</v>
      </c>
      <c r="K838" s="274">
        <v>39.200000000000003</v>
      </c>
      <c r="L838" s="274" t="s">
        <v>30</v>
      </c>
      <c r="M838" s="274">
        <v>0.23519999999999999</v>
      </c>
      <c r="P838" s="274">
        <v>0</v>
      </c>
      <c r="Q838" s="274" t="s">
        <v>30</v>
      </c>
      <c r="X838" s="274" t="s">
        <v>30</v>
      </c>
      <c r="AK838" s="274">
        <v>1</v>
      </c>
      <c r="AL838" s="274">
        <v>4</v>
      </c>
      <c r="AM838" s="277">
        <v>0.4</v>
      </c>
      <c r="AN838" s="274">
        <v>36.5</v>
      </c>
      <c r="AO838" s="274">
        <v>1</v>
      </c>
      <c r="AP838" s="278"/>
      <c r="AQ838" s="274">
        <v>1.8250000000000002</v>
      </c>
      <c r="AR838" s="274">
        <v>2</v>
      </c>
      <c r="AS838" s="274">
        <v>1</v>
      </c>
      <c r="AV838" s="278">
        <v>2.4</v>
      </c>
      <c r="AW838" s="278">
        <v>2.4</v>
      </c>
      <c r="AY838" s="274" t="s">
        <v>734</v>
      </c>
      <c r="BA838" s="274">
        <v>1</v>
      </c>
      <c r="BB838" s="274">
        <v>0.03</v>
      </c>
      <c r="BC838" s="274">
        <v>504</v>
      </c>
    </row>
    <row r="839" spans="1:55">
      <c r="A839" s="274" t="s">
        <v>1161</v>
      </c>
      <c r="B839" s="274" t="s">
        <v>736</v>
      </c>
      <c r="C839" s="274" t="s">
        <v>801</v>
      </c>
      <c r="E839" s="274">
        <v>0.3</v>
      </c>
      <c r="F839" s="274">
        <v>0.89999999999999991</v>
      </c>
      <c r="I839" s="274">
        <v>0</v>
      </c>
      <c r="J839" s="274" t="s">
        <v>30</v>
      </c>
      <c r="K839" s="274">
        <v>39.200000000000003</v>
      </c>
      <c r="L839" s="274" t="s">
        <v>30</v>
      </c>
      <c r="M839" s="274">
        <v>0.32566153846153845</v>
      </c>
      <c r="P839" s="274">
        <v>0</v>
      </c>
      <c r="Q839" s="274" t="s">
        <v>30</v>
      </c>
      <c r="X839" s="274" t="s">
        <v>30</v>
      </c>
      <c r="AK839" s="274">
        <v>1</v>
      </c>
      <c r="AL839" s="274">
        <v>8.3000000000000007</v>
      </c>
      <c r="AM839" s="277">
        <v>0.4</v>
      </c>
      <c r="AN839" s="274">
        <v>36.5</v>
      </c>
      <c r="AO839" s="274">
        <v>1</v>
      </c>
      <c r="AP839" s="278"/>
      <c r="AQ839" s="274">
        <v>1.8250000000000002</v>
      </c>
      <c r="AR839" s="274">
        <v>2</v>
      </c>
      <c r="AS839" s="274">
        <v>1</v>
      </c>
      <c r="AV839" s="278">
        <v>2.4</v>
      </c>
      <c r="AW839" s="278">
        <v>2.4</v>
      </c>
      <c r="AY839" s="274" t="s">
        <v>734</v>
      </c>
      <c r="BA839" s="274">
        <v>1</v>
      </c>
      <c r="BB839" s="274">
        <v>0.03</v>
      </c>
      <c r="BC839" s="274">
        <v>504</v>
      </c>
    </row>
    <row r="840" spans="1:55">
      <c r="A840" s="274" t="s">
        <v>1160</v>
      </c>
      <c r="B840" s="274" t="s">
        <v>736</v>
      </c>
      <c r="C840" s="274" t="s">
        <v>801</v>
      </c>
      <c r="E840" s="274">
        <v>0.4</v>
      </c>
      <c r="F840" s="274">
        <v>0.90000000000000013</v>
      </c>
      <c r="I840" s="274">
        <v>0</v>
      </c>
      <c r="J840" s="274" t="s">
        <v>30</v>
      </c>
      <c r="K840" s="274">
        <v>39.200000000000003</v>
      </c>
      <c r="L840" s="274" t="s">
        <v>30</v>
      </c>
      <c r="M840" s="274">
        <v>0.40320000000000006</v>
      </c>
      <c r="P840" s="274">
        <v>0</v>
      </c>
      <c r="Q840" s="274" t="s">
        <v>30</v>
      </c>
      <c r="X840" s="274" t="s">
        <v>30</v>
      </c>
      <c r="AK840" s="274">
        <v>1</v>
      </c>
      <c r="AL840" s="274">
        <v>15.6</v>
      </c>
      <c r="AM840" s="277">
        <v>0.4</v>
      </c>
      <c r="AN840" s="274">
        <v>36.5</v>
      </c>
      <c r="AO840" s="274">
        <v>1</v>
      </c>
      <c r="AP840" s="278"/>
      <c r="AQ840" s="274">
        <v>1.8250000000000002</v>
      </c>
      <c r="AR840" s="274">
        <v>2</v>
      </c>
      <c r="AS840" s="274">
        <v>1</v>
      </c>
      <c r="AV840" s="278">
        <v>2.4</v>
      </c>
      <c r="AW840" s="278">
        <v>2.4</v>
      </c>
      <c r="AY840" s="274" t="s">
        <v>734</v>
      </c>
      <c r="BA840" s="274">
        <v>1</v>
      </c>
      <c r="BB840" s="274">
        <v>0.03</v>
      </c>
      <c r="BC840" s="274">
        <v>504</v>
      </c>
    </row>
    <row r="841" spans="1:55">
      <c r="A841" s="274" t="s">
        <v>1159</v>
      </c>
      <c r="B841" s="274" t="s">
        <v>736</v>
      </c>
      <c r="C841" s="274" t="s">
        <v>801</v>
      </c>
      <c r="E841" s="274">
        <v>0.5</v>
      </c>
      <c r="F841" s="274">
        <v>0.89999999999999991</v>
      </c>
      <c r="I841" s="274">
        <v>0</v>
      </c>
      <c r="J841" s="274" t="s">
        <v>30</v>
      </c>
      <c r="K841" s="274">
        <v>39.200000000000003</v>
      </c>
      <c r="L841" s="274" t="s">
        <v>30</v>
      </c>
      <c r="M841" s="274">
        <v>0.47039999999999998</v>
      </c>
      <c r="P841" s="274">
        <v>0</v>
      </c>
      <c r="Q841" s="274" t="s">
        <v>30</v>
      </c>
      <c r="X841" s="274" t="s">
        <v>30</v>
      </c>
      <c r="AK841" s="274">
        <v>1</v>
      </c>
      <c r="AL841" s="274">
        <v>12</v>
      </c>
      <c r="AM841" s="277">
        <v>0.4</v>
      </c>
      <c r="AN841" s="274">
        <v>36.5</v>
      </c>
      <c r="AO841" s="274">
        <v>1</v>
      </c>
      <c r="AP841" s="278"/>
      <c r="AQ841" s="274">
        <v>1.8250000000000002</v>
      </c>
      <c r="AR841" s="274">
        <v>2</v>
      </c>
      <c r="AS841" s="274">
        <v>1</v>
      </c>
      <c r="AV841" s="278">
        <v>2.4</v>
      </c>
      <c r="AW841" s="278">
        <v>2.4</v>
      </c>
      <c r="AY841" s="274" t="s">
        <v>734</v>
      </c>
      <c r="BA841" s="274">
        <v>1</v>
      </c>
      <c r="BB841" s="274">
        <v>0.03</v>
      </c>
      <c r="BC841" s="274">
        <v>504</v>
      </c>
    </row>
    <row r="842" spans="1:55" ht="16">
      <c r="A842" s="274" t="s">
        <v>1158</v>
      </c>
      <c r="B842" s="274" t="s">
        <v>736</v>
      </c>
      <c r="C842" s="274" t="s">
        <v>801</v>
      </c>
      <c r="E842" s="274">
        <v>0.16</v>
      </c>
      <c r="F842" s="274">
        <v>1.1599999999999999</v>
      </c>
      <c r="G842" s="274">
        <v>10</v>
      </c>
      <c r="H842" s="274">
        <v>60</v>
      </c>
      <c r="I842" s="274">
        <v>0.97499999999999998</v>
      </c>
      <c r="J842" s="284">
        <v>5.8860476837218645</v>
      </c>
      <c r="K842" s="284">
        <v>274.39999999999998</v>
      </c>
      <c r="L842" s="284" t="s">
        <v>30</v>
      </c>
      <c r="M842" s="284">
        <v>1.0787612797729931</v>
      </c>
      <c r="N842" s="274">
        <v>2020</v>
      </c>
      <c r="O842" s="274">
        <v>25</v>
      </c>
      <c r="P842" s="274">
        <v>1</v>
      </c>
      <c r="Q842" s="274">
        <v>2029</v>
      </c>
      <c r="X842" s="274" t="s">
        <v>30</v>
      </c>
      <c r="AK842" s="274">
        <v>1</v>
      </c>
      <c r="AL842" s="274">
        <v>3.2</v>
      </c>
      <c r="AM842" s="277">
        <v>0.4</v>
      </c>
      <c r="AN842" s="274">
        <v>36.5</v>
      </c>
      <c r="AO842" s="274">
        <v>1</v>
      </c>
      <c r="AP842" s="278"/>
      <c r="AQ842" s="274">
        <v>1.8250000000000002</v>
      </c>
      <c r="AR842" s="274">
        <v>2</v>
      </c>
      <c r="AS842" s="274">
        <v>1</v>
      </c>
      <c r="AV842" s="278">
        <v>2.4</v>
      </c>
      <c r="AW842" s="278">
        <v>2.4</v>
      </c>
      <c r="AX842" s="274">
        <v>1</v>
      </c>
      <c r="AY842" s="274" t="s">
        <v>734</v>
      </c>
      <c r="BA842" s="274">
        <v>1</v>
      </c>
      <c r="BB842" s="274">
        <v>0.03</v>
      </c>
      <c r="BC842" s="274">
        <v>504</v>
      </c>
    </row>
    <row r="843" spans="1:55" ht="16">
      <c r="A843" s="274" t="s">
        <v>1157</v>
      </c>
      <c r="B843" s="274" t="s">
        <v>736</v>
      </c>
      <c r="C843" s="274" t="s">
        <v>801</v>
      </c>
      <c r="E843" s="274">
        <v>0.16</v>
      </c>
      <c r="F843" s="274">
        <v>1.1599999999999999</v>
      </c>
      <c r="G843" s="274">
        <v>8</v>
      </c>
      <c r="H843" s="274">
        <v>40</v>
      </c>
      <c r="I843" s="274">
        <v>0.97499999999999998</v>
      </c>
      <c r="J843" s="284">
        <v>5.5983504670808113</v>
      </c>
      <c r="K843" s="284">
        <v>274.39999999999998</v>
      </c>
      <c r="L843" s="284" t="s">
        <v>30</v>
      </c>
      <c r="M843" s="284">
        <v>1.0787749392934847</v>
      </c>
      <c r="N843" s="274">
        <v>2030</v>
      </c>
      <c r="O843" s="274">
        <v>25</v>
      </c>
      <c r="P843" s="274">
        <v>1</v>
      </c>
      <c r="Q843" s="274">
        <v>2039</v>
      </c>
      <c r="X843" s="274" t="s">
        <v>30</v>
      </c>
      <c r="AK843" s="274">
        <v>1</v>
      </c>
      <c r="AL843" s="274">
        <v>3.2</v>
      </c>
      <c r="AM843" s="277">
        <v>0.4</v>
      </c>
      <c r="AN843" s="274">
        <v>36.5</v>
      </c>
      <c r="AO843" s="274">
        <v>1</v>
      </c>
      <c r="AP843" s="278"/>
      <c r="AQ843" s="274">
        <v>1.8250000000000002</v>
      </c>
      <c r="AR843" s="274">
        <v>2</v>
      </c>
      <c r="AS843" s="274">
        <v>1</v>
      </c>
      <c r="AV843" s="278">
        <v>2.4</v>
      </c>
      <c r="AW843" s="278">
        <v>2.4</v>
      </c>
      <c r="AX843" s="274">
        <v>1</v>
      </c>
      <c r="AY843" s="274" t="s">
        <v>734</v>
      </c>
      <c r="BA843" s="274">
        <v>1</v>
      </c>
      <c r="BB843" s="274">
        <v>0.03</v>
      </c>
      <c r="BC843" s="274">
        <v>504</v>
      </c>
    </row>
    <row r="844" spans="1:55">
      <c r="A844" s="274" t="s">
        <v>1156</v>
      </c>
      <c r="B844" s="274" t="s">
        <v>736</v>
      </c>
      <c r="C844" s="274" t="s">
        <v>801</v>
      </c>
      <c r="D844" s="274" t="s">
        <v>30</v>
      </c>
      <c r="E844" s="274">
        <v>0.16</v>
      </c>
      <c r="F844" s="274">
        <v>1.1599999999999999</v>
      </c>
      <c r="G844" s="274">
        <v>6</v>
      </c>
      <c r="H844" s="274">
        <v>35</v>
      </c>
      <c r="I844" s="274">
        <v>0.97499999999999998</v>
      </c>
      <c r="J844" s="274">
        <v>5.3616607677356098</v>
      </c>
      <c r="K844" s="274">
        <v>264.60000000000002</v>
      </c>
      <c r="L844" s="274" t="s">
        <v>30</v>
      </c>
      <c r="M844" s="274">
        <v>1.0787412445434774</v>
      </c>
      <c r="N844" s="274">
        <v>2040</v>
      </c>
      <c r="O844" s="274">
        <v>25</v>
      </c>
      <c r="P844" s="274">
        <v>1</v>
      </c>
      <c r="Q844" s="274">
        <v>2049</v>
      </c>
      <c r="R844" s="274" t="s">
        <v>30</v>
      </c>
      <c r="S844" s="274" t="s">
        <v>30</v>
      </c>
      <c r="T844" s="274" t="s">
        <v>30</v>
      </c>
      <c r="U844" s="274" t="s">
        <v>30</v>
      </c>
      <c r="V844" s="274" t="s">
        <v>30</v>
      </c>
      <c r="W844" s="274" t="s">
        <v>30</v>
      </c>
      <c r="X844" s="274" t="s">
        <v>30</v>
      </c>
      <c r="Z844" s="274" t="s">
        <v>30</v>
      </c>
      <c r="AA844" s="274" t="s">
        <v>30</v>
      </c>
      <c r="AB844" s="274" t="s">
        <v>30</v>
      </c>
      <c r="AC844" s="274" t="s">
        <v>30</v>
      </c>
      <c r="AD844" s="274" t="s">
        <v>30</v>
      </c>
      <c r="AE844" s="274" t="s">
        <v>30</v>
      </c>
      <c r="AF844" s="274" t="s">
        <v>30</v>
      </c>
      <c r="AG844" s="274" t="s">
        <v>30</v>
      </c>
      <c r="AH844" s="274" t="s">
        <v>30</v>
      </c>
      <c r="AI844" s="274" t="s">
        <v>30</v>
      </c>
      <c r="AJ844" s="274" t="s">
        <v>30</v>
      </c>
      <c r="AK844" s="274">
        <v>1</v>
      </c>
      <c r="AL844" s="274">
        <v>3.2</v>
      </c>
      <c r="AM844" s="277">
        <v>0.4</v>
      </c>
      <c r="AN844" s="274">
        <v>36.5</v>
      </c>
      <c r="AO844" s="274">
        <v>1</v>
      </c>
      <c r="AP844" s="278"/>
      <c r="AQ844" s="274">
        <v>1.8250000000000002</v>
      </c>
      <c r="AR844" s="274">
        <v>2</v>
      </c>
      <c r="AS844" s="274">
        <v>1</v>
      </c>
      <c r="AV844" s="278">
        <v>2.4</v>
      </c>
      <c r="AW844" s="278">
        <v>2.4</v>
      </c>
      <c r="AX844" s="274">
        <v>1</v>
      </c>
      <c r="AY844" s="274" t="s">
        <v>734</v>
      </c>
      <c r="BA844" s="274">
        <v>1</v>
      </c>
      <c r="BB844" s="274">
        <v>0.03</v>
      </c>
      <c r="BC844" s="274">
        <v>504</v>
      </c>
    </row>
    <row r="845" spans="1:55" ht="16">
      <c r="A845" s="274" t="s">
        <v>1155</v>
      </c>
      <c r="B845" s="274" t="s">
        <v>736</v>
      </c>
      <c r="C845" s="274" t="s">
        <v>801</v>
      </c>
      <c r="E845" s="274">
        <v>0.16</v>
      </c>
      <c r="F845" s="274">
        <v>1.1599999999999999</v>
      </c>
      <c r="G845" s="274">
        <v>4</v>
      </c>
      <c r="H845" s="274">
        <v>30</v>
      </c>
      <c r="I845" s="274">
        <v>0.97499999999999998</v>
      </c>
      <c r="J845" s="284">
        <v>5.1249710683904084</v>
      </c>
      <c r="K845" s="284">
        <v>254.8</v>
      </c>
      <c r="L845" s="284" t="s">
        <v>30</v>
      </c>
      <c r="M845" s="284">
        <v>1.0787075497934702</v>
      </c>
      <c r="N845" s="274">
        <v>2050</v>
      </c>
      <c r="O845" s="274">
        <v>25</v>
      </c>
      <c r="P845" s="274">
        <v>1</v>
      </c>
      <c r="Q845" s="274">
        <v>2050</v>
      </c>
      <c r="X845" s="274" t="s">
        <v>30</v>
      </c>
      <c r="AK845" s="274">
        <v>1</v>
      </c>
      <c r="AL845" s="274">
        <v>3.2</v>
      </c>
      <c r="AM845" s="277">
        <v>0.4</v>
      </c>
      <c r="AN845" s="274">
        <v>36.5</v>
      </c>
      <c r="AO845" s="274">
        <v>1</v>
      </c>
      <c r="AP845" s="278"/>
      <c r="AQ845" s="274">
        <v>1.8250000000000002</v>
      </c>
      <c r="AR845" s="274">
        <v>3</v>
      </c>
      <c r="AS845" s="274">
        <v>1</v>
      </c>
      <c r="AV845" s="278">
        <v>2.4</v>
      </c>
      <c r="AW845" s="278">
        <v>2.4</v>
      </c>
      <c r="AX845" s="274">
        <v>1</v>
      </c>
      <c r="AY845" s="274" t="s">
        <v>734</v>
      </c>
      <c r="BA845" s="274">
        <v>1</v>
      </c>
      <c r="BB845" s="274">
        <v>0.03</v>
      </c>
      <c r="BC845" s="274">
        <v>504</v>
      </c>
    </row>
    <row r="846" spans="1:55" ht="16">
      <c r="A846" s="274" t="s">
        <v>1154</v>
      </c>
      <c r="B846" s="274" t="s">
        <v>736</v>
      </c>
      <c r="C846" s="274" t="s">
        <v>801</v>
      </c>
      <c r="E846" s="274">
        <v>0.34</v>
      </c>
      <c r="F846" s="274">
        <v>1.1429411764705881</v>
      </c>
      <c r="G846" s="274">
        <v>2</v>
      </c>
      <c r="H846" s="274">
        <v>70</v>
      </c>
      <c r="I846" s="274">
        <v>0.97499999999999998</v>
      </c>
      <c r="J846" s="284">
        <v>3.6890524215843823</v>
      </c>
      <c r="K846" s="284">
        <v>137.19999999999999</v>
      </c>
      <c r="L846" s="284" t="s">
        <v>30</v>
      </c>
      <c r="M846" s="284">
        <v>1.0880647553483236</v>
      </c>
      <c r="N846" s="274">
        <v>2020</v>
      </c>
      <c r="O846" s="274">
        <v>25</v>
      </c>
      <c r="P846" s="274">
        <v>1</v>
      </c>
      <c r="Q846" s="274">
        <v>2029</v>
      </c>
      <c r="X846" s="274" t="s">
        <v>30</v>
      </c>
      <c r="AK846" s="274">
        <v>1</v>
      </c>
      <c r="AL846" s="274">
        <v>23.1</v>
      </c>
      <c r="AM846" s="277">
        <v>0.4</v>
      </c>
      <c r="AN846" s="274">
        <v>36.5</v>
      </c>
      <c r="AO846" s="274">
        <v>1</v>
      </c>
      <c r="AP846" s="278"/>
      <c r="AQ846" s="274">
        <v>1.8250000000000002</v>
      </c>
      <c r="AR846" s="274">
        <v>2</v>
      </c>
      <c r="AS846" s="274">
        <v>1</v>
      </c>
      <c r="AV846" s="278">
        <v>2.4</v>
      </c>
      <c r="AW846" s="278">
        <v>2.4</v>
      </c>
      <c r="AX846" s="274">
        <v>1</v>
      </c>
      <c r="AY846" s="274" t="s">
        <v>734</v>
      </c>
      <c r="BA846" s="274">
        <v>1</v>
      </c>
      <c r="BB846" s="274">
        <v>0.03</v>
      </c>
      <c r="BC846" s="274">
        <v>504</v>
      </c>
    </row>
    <row r="847" spans="1:55" ht="16">
      <c r="A847" s="274" t="s">
        <v>1153</v>
      </c>
      <c r="B847" s="274" t="s">
        <v>736</v>
      </c>
      <c r="C847" s="274" t="s">
        <v>801</v>
      </c>
      <c r="E847" s="274">
        <v>0.34</v>
      </c>
      <c r="F847" s="274">
        <v>1.1429411764705881</v>
      </c>
      <c r="G847" s="274">
        <v>2</v>
      </c>
      <c r="H847" s="274">
        <v>40</v>
      </c>
      <c r="I847" s="274">
        <v>0.97499999999999998</v>
      </c>
      <c r="J847" s="284">
        <v>3.4952586444133522</v>
      </c>
      <c r="K847" s="284">
        <v>127.4</v>
      </c>
      <c r="L847" s="284" t="s">
        <v>30</v>
      </c>
      <c r="M847" s="284">
        <v>1.0838980307261759</v>
      </c>
      <c r="N847" s="274">
        <v>2030</v>
      </c>
      <c r="O847" s="274">
        <v>25</v>
      </c>
      <c r="P847" s="274">
        <v>1</v>
      </c>
      <c r="Q847" s="274">
        <v>2039</v>
      </c>
      <c r="X847" s="274" t="s">
        <v>30</v>
      </c>
      <c r="AK847" s="274">
        <v>1</v>
      </c>
      <c r="AL847" s="274">
        <v>23.1</v>
      </c>
      <c r="AM847" s="277">
        <v>0.4</v>
      </c>
      <c r="AN847" s="274">
        <v>36.5</v>
      </c>
      <c r="AO847" s="274">
        <v>1</v>
      </c>
      <c r="AP847" s="278"/>
      <c r="AQ847" s="274">
        <v>1.8250000000000002</v>
      </c>
      <c r="AR847" s="274">
        <v>2</v>
      </c>
      <c r="AS847" s="274">
        <v>1</v>
      </c>
      <c r="AV847" s="278">
        <v>2.4</v>
      </c>
      <c r="AW847" s="278">
        <v>2.4</v>
      </c>
      <c r="AX847" s="274">
        <v>1</v>
      </c>
      <c r="AY847" s="274" t="s">
        <v>734</v>
      </c>
      <c r="BA847" s="274">
        <v>1</v>
      </c>
      <c r="BB847" s="274">
        <v>0.03</v>
      </c>
      <c r="BC847" s="274">
        <v>504</v>
      </c>
    </row>
    <row r="848" spans="1:55">
      <c r="A848" s="274" t="s">
        <v>1152</v>
      </c>
      <c r="B848" s="274" t="s">
        <v>736</v>
      </c>
      <c r="C848" s="274" t="s">
        <v>801</v>
      </c>
      <c r="D848" s="274" t="s">
        <v>30</v>
      </c>
      <c r="E848" s="274">
        <v>0.34</v>
      </c>
      <c r="F848" s="274">
        <v>1.1429411764705881</v>
      </c>
      <c r="G848" s="274">
        <v>1.5</v>
      </c>
      <c r="H848" s="274">
        <v>30</v>
      </c>
      <c r="I848" s="274">
        <v>0.97499999999999998</v>
      </c>
      <c r="J848" s="274">
        <v>3.3751537073344764</v>
      </c>
      <c r="K848" s="274">
        <v>122.5</v>
      </c>
      <c r="L848" s="274" t="s">
        <v>30</v>
      </c>
      <c r="M848" s="274">
        <v>1.0939726449024558</v>
      </c>
      <c r="N848" s="274">
        <v>2040</v>
      </c>
      <c r="O848" s="274">
        <v>25</v>
      </c>
      <c r="P848" s="274">
        <v>1</v>
      </c>
      <c r="Q848" s="274">
        <v>2049</v>
      </c>
      <c r="R848" s="274" t="s">
        <v>30</v>
      </c>
      <c r="S848" s="274" t="s">
        <v>30</v>
      </c>
      <c r="T848" s="274" t="s">
        <v>30</v>
      </c>
      <c r="U848" s="274" t="s">
        <v>30</v>
      </c>
      <c r="V848" s="274" t="s">
        <v>30</v>
      </c>
      <c r="W848" s="274" t="s">
        <v>30</v>
      </c>
      <c r="X848" s="274" t="s">
        <v>30</v>
      </c>
      <c r="Z848" s="274" t="s">
        <v>30</v>
      </c>
      <c r="AA848" s="274" t="s">
        <v>30</v>
      </c>
      <c r="AB848" s="274" t="s">
        <v>30</v>
      </c>
      <c r="AC848" s="274" t="s">
        <v>30</v>
      </c>
      <c r="AD848" s="274" t="s">
        <v>30</v>
      </c>
      <c r="AE848" s="274" t="s">
        <v>30</v>
      </c>
      <c r="AF848" s="274" t="s">
        <v>30</v>
      </c>
      <c r="AG848" s="274" t="s">
        <v>30</v>
      </c>
      <c r="AH848" s="274" t="s">
        <v>30</v>
      </c>
      <c r="AI848" s="274" t="s">
        <v>30</v>
      </c>
      <c r="AJ848" s="274" t="s">
        <v>30</v>
      </c>
      <c r="AK848" s="274">
        <v>1</v>
      </c>
      <c r="AL848" s="274">
        <v>23.1</v>
      </c>
      <c r="AM848" s="277">
        <v>0.4</v>
      </c>
      <c r="AN848" s="274">
        <v>36.5</v>
      </c>
      <c r="AO848" s="274">
        <v>1</v>
      </c>
      <c r="AP848" s="278"/>
      <c r="AQ848" s="274">
        <v>1.8250000000000002</v>
      </c>
      <c r="AR848" s="274">
        <v>2</v>
      </c>
      <c r="AS848" s="274">
        <v>1</v>
      </c>
      <c r="AV848" s="278">
        <v>2.4</v>
      </c>
      <c r="AW848" s="278">
        <v>2.4</v>
      </c>
      <c r="AX848" s="274">
        <v>1</v>
      </c>
      <c r="AY848" s="274" t="s">
        <v>734</v>
      </c>
      <c r="BA848" s="274">
        <v>1</v>
      </c>
      <c r="BB848" s="274">
        <v>0.03</v>
      </c>
      <c r="BC848" s="274">
        <v>504</v>
      </c>
    </row>
    <row r="849" spans="1:55" ht="16">
      <c r="A849" s="274" t="s">
        <v>1151</v>
      </c>
      <c r="B849" s="274" t="s">
        <v>736</v>
      </c>
      <c r="C849" s="274" t="s">
        <v>801</v>
      </c>
      <c r="E849" s="274">
        <v>0.34</v>
      </c>
      <c r="F849" s="274">
        <v>1.1429411764705881</v>
      </c>
      <c r="G849" s="274">
        <v>1</v>
      </c>
      <c r="H849" s="274">
        <v>20</v>
      </c>
      <c r="I849" s="274">
        <v>0.97499999999999998</v>
      </c>
      <c r="J849" s="284">
        <v>3.2550487702556001</v>
      </c>
      <c r="K849" s="284">
        <v>117.6</v>
      </c>
      <c r="L849" s="284" t="s">
        <v>30</v>
      </c>
      <c r="M849" s="284">
        <v>1.1040472590787356</v>
      </c>
      <c r="N849" s="274">
        <v>2050</v>
      </c>
      <c r="O849" s="274">
        <v>25</v>
      </c>
      <c r="P849" s="274">
        <v>1</v>
      </c>
      <c r="Q849" s="274">
        <v>2050</v>
      </c>
      <c r="X849" s="274" t="s">
        <v>30</v>
      </c>
      <c r="AK849" s="274">
        <v>1</v>
      </c>
      <c r="AL849" s="274">
        <v>23.1</v>
      </c>
      <c r="AM849" s="277">
        <v>0.4</v>
      </c>
      <c r="AN849" s="274">
        <v>36.5</v>
      </c>
      <c r="AO849" s="274">
        <v>1</v>
      </c>
      <c r="AP849" s="278"/>
      <c r="AQ849" s="274">
        <v>1.8250000000000002</v>
      </c>
      <c r="AR849" s="274">
        <v>3</v>
      </c>
      <c r="AS849" s="274">
        <v>1</v>
      </c>
      <c r="AV849" s="278">
        <v>2.4</v>
      </c>
      <c r="AW849" s="278">
        <v>2.4</v>
      </c>
      <c r="AX849" s="274">
        <v>1</v>
      </c>
      <c r="AY849" s="274" t="s">
        <v>734</v>
      </c>
      <c r="BA849" s="274">
        <v>1</v>
      </c>
      <c r="BB849" s="274">
        <v>0.03</v>
      </c>
      <c r="BC849" s="274">
        <v>504</v>
      </c>
    </row>
    <row r="850" spans="1:55">
      <c r="A850" s="274" t="s">
        <v>1150</v>
      </c>
      <c r="B850" s="274" t="s">
        <v>829</v>
      </c>
      <c r="C850" s="274" t="s">
        <v>801</v>
      </c>
      <c r="F850" s="274">
        <v>0.35</v>
      </c>
      <c r="I850" s="274">
        <v>0</v>
      </c>
      <c r="J850" s="274" t="s">
        <v>30</v>
      </c>
      <c r="K850" s="274">
        <v>39.200000000000003</v>
      </c>
      <c r="L850" s="274">
        <v>1.5680000000000001</v>
      </c>
      <c r="M850" s="274" t="s">
        <v>30</v>
      </c>
      <c r="P850" s="274">
        <v>0</v>
      </c>
      <c r="Q850" s="274" t="s">
        <v>30</v>
      </c>
      <c r="X850" s="274" t="s">
        <v>30</v>
      </c>
      <c r="AK850" s="274">
        <v>1</v>
      </c>
      <c r="AL850" s="274">
        <v>150</v>
      </c>
      <c r="AM850" s="277">
        <v>0.4</v>
      </c>
      <c r="AN850" s="274">
        <v>36.5</v>
      </c>
      <c r="AO850" s="274">
        <v>1</v>
      </c>
      <c r="AP850" s="278"/>
      <c r="AQ850" s="274">
        <v>1.8250000000000002</v>
      </c>
      <c r="AR850" s="274">
        <v>2</v>
      </c>
      <c r="AS850" s="274">
        <v>1</v>
      </c>
      <c r="AV850" s="278">
        <v>2.4</v>
      </c>
      <c r="AW850" s="278">
        <v>2.4</v>
      </c>
      <c r="AY850" s="274" t="s">
        <v>734</v>
      </c>
      <c r="BA850" s="274">
        <v>1</v>
      </c>
      <c r="BB850" s="274">
        <v>0.03</v>
      </c>
      <c r="BC850" s="274">
        <v>504</v>
      </c>
    </row>
    <row r="851" spans="1:55">
      <c r="A851" s="280" t="s">
        <v>1149</v>
      </c>
      <c r="B851" s="280" t="s">
        <v>829</v>
      </c>
      <c r="C851" s="280" t="s">
        <v>892</v>
      </c>
      <c r="D851" s="280"/>
      <c r="E851" s="280"/>
      <c r="F851" s="274">
        <v>0.3</v>
      </c>
      <c r="G851" s="280"/>
      <c r="H851" s="280"/>
      <c r="I851" s="280"/>
      <c r="J851" s="280" t="s">
        <v>30</v>
      </c>
      <c r="K851" s="274">
        <v>30</v>
      </c>
      <c r="L851" s="280">
        <v>0</v>
      </c>
      <c r="M851" s="280" t="s">
        <v>30</v>
      </c>
      <c r="N851" s="280"/>
      <c r="O851" s="280"/>
      <c r="P851" s="280"/>
      <c r="Q851" s="280" t="s">
        <v>30</v>
      </c>
      <c r="R851" s="280"/>
      <c r="S851" s="280"/>
      <c r="T851" s="280"/>
      <c r="U851" s="280"/>
      <c r="V851" s="280"/>
      <c r="W851" s="280"/>
      <c r="X851" s="280" t="s">
        <v>30</v>
      </c>
      <c r="Z851" s="280"/>
      <c r="AA851" s="280"/>
      <c r="AB851" s="280"/>
      <c r="AC851" s="280"/>
      <c r="AD851" s="280"/>
      <c r="AE851" s="280"/>
      <c r="AF851" s="280"/>
      <c r="AG851" s="280"/>
      <c r="AH851" s="280"/>
      <c r="AI851" s="280"/>
      <c r="AJ851" s="280"/>
      <c r="AK851" s="274">
        <v>1</v>
      </c>
      <c r="AL851" s="280">
        <v>7.5</v>
      </c>
      <c r="AM851" s="277">
        <v>0.4</v>
      </c>
      <c r="AN851" s="274">
        <v>29.2</v>
      </c>
      <c r="AO851" s="274">
        <v>1</v>
      </c>
      <c r="AP851" s="278"/>
      <c r="AQ851" s="274">
        <v>1.46</v>
      </c>
      <c r="AR851" s="274">
        <v>2</v>
      </c>
      <c r="AS851" s="274">
        <v>1</v>
      </c>
      <c r="AV851" s="278">
        <v>2.4</v>
      </c>
      <c r="AW851" s="278">
        <v>2.4</v>
      </c>
      <c r="AX851" s="280"/>
      <c r="AY851" s="274" t="s">
        <v>734</v>
      </c>
      <c r="BA851" s="274">
        <v>1</v>
      </c>
      <c r="BB851" s="274">
        <v>0.03</v>
      </c>
      <c r="BC851" s="274">
        <v>504</v>
      </c>
    </row>
    <row r="852" spans="1:55">
      <c r="A852" s="274" t="s">
        <v>1148</v>
      </c>
      <c r="B852" s="274" t="s">
        <v>736</v>
      </c>
      <c r="C852" s="274" t="s">
        <v>917</v>
      </c>
      <c r="E852" s="274">
        <v>0.2</v>
      </c>
      <c r="F852" s="274">
        <v>0.89999999999999991</v>
      </c>
      <c r="I852" s="274">
        <v>0</v>
      </c>
      <c r="J852" s="274" t="s">
        <v>30</v>
      </c>
      <c r="K852" s="274">
        <v>37.24</v>
      </c>
      <c r="L852" s="274" t="s">
        <v>30</v>
      </c>
      <c r="M852" s="274">
        <v>0.14699999999999999</v>
      </c>
      <c r="P852" s="274">
        <v>0</v>
      </c>
      <c r="Q852" s="274" t="s">
        <v>30</v>
      </c>
      <c r="X852" s="274" t="s">
        <v>30</v>
      </c>
      <c r="AK852" s="274">
        <v>1</v>
      </c>
      <c r="AL852" s="274">
        <v>82</v>
      </c>
      <c r="AM852" s="277">
        <v>0.4</v>
      </c>
      <c r="AN852" s="274">
        <v>36.5</v>
      </c>
      <c r="AO852" s="274">
        <v>1</v>
      </c>
      <c r="AP852" s="278"/>
      <c r="AQ852" s="274">
        <v>1.8250000000000002</v>
      </c>
      <c r="AR852" s="274">
        <v>2</v>
      </c>
      <c r="AS852" s="274">
        <v>1</v>
      </c>
      <c r="AV852" s="278">
        <v>2.4</v>
      </c>
      <c r="AW852" s="278">
        <v>2.4</v>
      </c>
      <c r="AY852" s="274" t="s">
        <v>734</v>
      </c>
      <c r="BA852" s="274">
        <v>1</v>
      </c>
      <c r="BB852" s="274">
        <v>0.03</v>
      </c>
      <c r="BC852" s="274">
        <v>504</v>
      </c>
    </row>
    <row r="853" spans="1:55">
      <c r="A853" s="274" t="s">
        <v>1147</v>
      </c>
      <c r="B853" s="274" t="s">
        <v>736</v>
      </c>
      <c r="C853" s="274" t="s">
        <v>917</v>
      </c>
      <c r="E853" s="274">
        <v>0.19</v>
      </c>
      <c r="F853" s="274">
        <v>1.0647368421052632</v>
      </c>
      <c r="G853" s="274">
        <v>0</v>
      </c>
      <c r="H853" s="274">
        <v>70</v>
      </c>
      <c r="I853" s="274">
        <v>0.96250000000000002</v>
      </c>
      <c r="J853" s="274">
        <v>5.4418297444372286</v>
      </c>
      <c r="K853" s="274">
        <v>254.8</v>
      </c>
      <c r="L853" s="274" t="s">
        <v>30</v>
      </c>
      <c r="M853" s="274">
        <v>0.59886994048249409</v>
      </c>
      <c r="N853" s="274">
        <v>2020</v>
      </c>
      <c r="O853" s="274">
        <v>25</v>
      </c>
      <c r="P853" s="274">
        <v>1</v>
      </c>
      <c r="Q853" s="274">
        <v>2029</v>
      </c>
      <c r="X853" s="274" t="s">
        <v>30</v>
      </c>
      <c r="AK853" s="274">
        <v>1</v>
      </c>
      <c r="AL853" s="274">
        <v>3.3</v>
      </c>
      <c r="AM853" s="277">
        <v>0.4</v>
      </c>
      <c r="AN853" s="274">
        <v>36.5</v>
      </c>
      <c r="AO853" s="274">
        <v>1</v>
      </c>
      <c r="AP853" s="278"/>
      <c r="AQ853" s="274">
        <v>1.8250000000000002</v>
      </c>
      <c r="AR853" s="274">
        <v>2</v>
      </c>
      <c r="AS853" s="274">
        <v>1</v>
      </c>
      <c r="AV853" s="278">
        <v>2.4</v>
      </c>
      <c r="AW853" s="278">
        <v>2.4</v>
      </c>
      <c r="AX853" s="274">
        <v>1</v>
      </c>
      <c r="AY853" s="274" t="s">
        <v>734</v>
      </c>
      <c r="BA853" s="274">
        <v>1</v>
      </c>
      <c r="BB853" s="274">
        <v>0.03</v>
      </c>
      <c r="BC853" s="274">
        <v>504</v>
      </c>
    </row>
    <row r="854" spans="1:55">
      <c r="A854" s="274" t="s">
        <v>1146</v>
      </c>
      <c r="B854" s="274" t="s">
        <v>736</v>
      </c>
      <c r="C854" s="274" t="s">
        <v>917</v>
      </c>
      <c r="E854" s="274">
        <v>0.19</v>
      </c>
      <c r="F854" s="274">
        <v>1.0647368421052632</v>
      </c>
      <c r="G854" s="274">
        <v>0</v>
      </c>
      <c r="H854" s="274">
        <v>50</v>
      </c>
      <c r="I854" s="274">
        <v>0.99</v>
      </c>
      <c r="J854" s="274">
        <v>5.1755814053772005</v>
      </c>
      <c r="K854" s="274">
        <v>245</v>
      </c>
      <c r="L854" s="274" t="s">
        <v>30</v>
      </c>
      <c r="M854" s="274">
        <v>0.59884703147818674</v>
      </c>
      <c r="N854" s="274">
        <v>2030</v>
      </c>
      <c r="O854" s="274">
        <v>25</v>
      </c>
      <c r="P854" s="274">
        <v>1</v>
      </c>
      <c r="Q854" s="274">
        <v>2039</v>
      </c>
      <c r="X854" s="274" t="s">
        <v>30</v>
      </c>
      <c r="AK854" s="274">
        <v>1</v>
      </c>
      <c r="AL854" s="274">
        <v>3.3</v>
      </c>
      <c r="AM854" s="277">
        <v>0.4</v>
      </c>
      <c r="AN854" s="274">
        <v>36.5</v>
      </c>
      <c r="AO854" s="274">
        <v>1</v>
      </c>
      <c r="AP854" s="278"/>
      <c r="AQ854" s="274">
        <v>1.8250000000000002</v>
      </c>
      <c r="AR854" s="274">
        <v>2</v>
      </c>
      <c r="AS854" s="274">
        <v>1</v>
      </c>
      <c r="AV854" s="278">
        <v>2.4</v>
      </c>
      <c r="AW854" s="278">
        <v>2.4</v>
      </c>
      <c r="AX854" s="274">
        <v>1</v>
      </c>
      <c r="AY854" s="274" t="s">
        <v>734</v>
      </c>
      <c r="BA854" s="274">
        <v>1</v>
      </c>
      <c r="BB854" s="274">
        <v>0.03</v>
      </c>
      <c r="BC854" s="274">
        <v>504</v>
      </c>
    </row>
    <row r="855" spans="1:55">
      <c r="A855" s="274" t="s">
        <v>1145</v>
      </c>
      <c r="B855" s="274" t="s">
        <v>736</v>
      </c>
      <c r="C855" s="274" t="s">
        <v>917</v>
      </c>
      <c r="D855" s="274" t="s">
        <v>30</v>
      </c>
      <c r="E855" s="274">
        <v>0.19</v>
      </c>
      <c r="F855" s="274">
        <v>1.0647368421052632</v>
      </c>
      <c r="G855" s="274">
        <v>0</v>
      </c>
      <c r="H855" s="274">
        <v>45</v>
      </c>
      <c r="I855" s="274">
        <v>0.99375000000000002</v>
      </c>
      <c r="J855" s="274">
        <v>4.9287332930979257</v>
      </c>
      <c r="K855" s="274">
        <v>240.1</v>
      </c>
      <c r="L855" s="274" t="s">
        <v>30</v>
      </c>
      <c r="M855" s="274">
        <v>0.59884703147818674</v>
      </c>
      <c r="N855" s="274">
        <v>2040</v>
      </c>
      <c r="O855" s="274">
        <v>25</v>
      </c>
      <c r="P855" s="274">
        <v>1</v>
      </c>
      <c r="Q855" s="274">
        <v>2049</v>
      </c>
      <c r="R855" s="274" t="s">
        <v>30</v>
      </c>
      <c r="S855" s="274" t="s">
        <v>30</v>
      </c>
      <c r="T855" s="274" t="s">
        <v>30</v>
      </c>
      <c r="U855" s="274" t="s">
        <v>30</v>
      </c>
      <c r="V855" s="274" t="s">
        <v>30</v>
      </c>
      <c r="W855" s="274" t="s">
        <v>30</v>
      </c>
      <c r="X855" s="274" t="s">
        <v>30</v>
      </c>
      <c r="Z855" s="274" t="s">
        <v>30</v>
      </c>
      <c r="AA855" s="274" t="s">
        <v>30</v>
      </c>
      <c r="AB855" s="274" t="s">
        <v>30</v>
      </c>
      <c r="AC855" s="274" t="s">
        <v>30</v>
      </c>
      <c r="AD855" s="274" t="s">
        <v>30</v>
      </c>
      <c r="AE855" s="274" t="s">
        <v>30</v>
      </c>
      <c r="AF855" s="274" t="s">
        <v>30</v>
      </c>
      <c r="AG855" s="274" t="s">
        <v>30</v>
      </c>
      <c r="AH855" s="274" t="s">
        <v>30</v>
      </c>
      <c r="AI855" s="274" t="s">
        <v>30</v>
      </c>
      <c r="AJ855" s="274" t="s">
        <v>30</v>
      </c>
      <c r="AK855" s="274">
        <v>1</v>
      </c>
      <c r="AL855" s="274">
        <v>3.3</v>
      </c>
      <c r="AM855" s="277">
        <v>0.4</v>
      </c>
      <c r="AN855" s="274">
        <v>36.5</v>
      </c>
      <c r="AO855" s="274">
        <v>1</v>
      </c>
      <c r="AP855" s="278"/>
      <c r="AQ855" s="274">
        <v>1.8250000000000002</v>
      </c>
      <c r="AR855" s="274">
        <v>2</v>
      </c>
      <c r="AS855" s="274">
        <v>1</v>
      </c>
      <c r="AV855" s="278">
        <v>2.4</v>
      </c>
      <c r="AW855" s="278">
        <v>2.4</v>
      </c>
      <c r="AX855" s="274">
        <v>1</v>
      </c>
      <c r="AY855" s="274" t="s">
        <v>734</v>
      </c>
      <c r="BA855" s="274">
        <v>1</v>
      </c>
      <c r="BB855" s="274">
        <v>0.03</v>
      </c>
      <c r="BC855" s="274">
        <v>504</v>
      </c>
    </row>
    <row r="856" spans="1:55">
      <c r="A856" s="274" t="s">
        <v>1144</v>
      </c>
      <c r="B856" s="274" t="s">
        <v>736</v>
      </c>
      <c r="C856" s="274" t="s">
        <v>917</v>
      </c>
      <c r="E856" s="274">
        <v>0.19</v>
      </c>
      <c r="F856" s="274">
        <v>1.0647368421052632</v>
      </c>
      <c r="G856" s="274">
        <v>0</v>
      </c>
      <c r="H856" s="274">
        <v>40</v>
      </c>
      <c r="I856" s="274">
        <v>0.99750000000000005</v>
      </c>
      <c r="J856" s="274">
        <v>4.681885180818651</v>
      </c>
      <c r="K856" s="274">
        <v>235.2</v>
      </c>
      <c r="L856" s="274" t="s">
        <v>30</v>
      </c>
      <c r="M856" s="274">
        <v>0.59884703147818674</v>
      </c>
      <c r="N856" s="274">
        <v>2050</v>
      </c>
      <c r="O856" s="274">
        <v>25</v>
      </c>
      <c r="P856" s="274">
        <v>1</v>
      </c>
      <c r="Q856" s="274">
        <v>2050</v>
      </c>
      <c r="X856" s="274" t="s">
        <v>30</v>
      </c>
      <c r="AK856" s="274">
        <v>1</v>
      </c>
      <c r="AL856" s="274">
        <v>3.3</v>
      </c>
      <c r="AM856" s="277">
        <v>0.4</v>
      </c>
      <c r="AN856" s="274">
        <v>36.5</v>
      </c>
      <c r="AO856" s="274">
        <v>1</v>
      </c>
      <c r="AP856" s="278"/>
      <c r="AQ856" s="274">
        <v>1.8250000000000002</v>
      </c>
      <c r="AR856" s="274">
        <v>2</v>
      </c>
      <c r="AS856" s="274">
        <v>1</v>
      </c>
      <c r="AV856" s="278">
        <v>2.4</v>
      </c>
      <c r="AW856" s="278">
        <v>2.4</v>
      </c>
      <c r="AX856" s="274">
        <v>1</v>
      </c>
      <c r="AY856" s="274" t="s">
        <v>734</v>
      </c>
      <c r="BA856" s="274">
        <v>1</v>
      </c>
      <c r="BB856" s="274">
        <v>0.03</v>
      </c>
      <c r="BC856" s="274">
        <v>504</v>
      </c>
    </row>
    <row r="857" spans="1:55">
      <c r="A857" s="274" t="s">
        <v>1143</v>
      </c>
      <c r="B857" s="274" t="s">
        <v>736</v>
      </c>
      <c r="C857" s="274" t="s">
        <v>917</v>
      </c>
      <c r="E857" s="274">
        <v>0.44465647440154876</v>
      </c>
      <c r="F857" s="274">
        <v>0.68227469313841294</v>
      </c>
      <c r="G857" s="274">
        <v>0</v>
      </c>
      <c r="H857" s="274">
        <v>80</v>
      </c>
      <c r="I857" s="274">
        <v>0.95499999999999996</v>
      </c>
      <c r="J857" s="274" t="s">
        <v>30</v>
      </c>
      <c r="K857" s="274">
        <v>37.24</v>
      </c>
      <c r="L857" s="274" t="s">
        <v>30</v>
      </c>
      <c r="M857" s="274">
        <v>0.20579999999999998</v>
      </c>
      <c r="P857" s="274">
        <v>0</v>
      </c>
      <c r="Q857" s="274" t="s">
        <v>30</v>
      </c>
      <c r="X857" s="274" t="s">
        <v>30</v>
      </c>
      <c r="AK857" s="274">
        <v>1</v>
      </c>
      <c r="AL857" s="274">
        <v>17.5</v>
      </c>
      <c r="AM857" s="277">
        <v>0.4</v>
      </c>
      <c r="AN857" s="274">
        <v>36.5</v>
      </c>
      <c r="AO857" s="274">
        <v>1</v>
      </c>
      <c r="AP857" s="278"/>
      <c r="AQ857" s="274">
        <v>1.8250000000000002</v>
      </c>
      <c r="AR857" s="274">
        <v>2</v>
      </c>
      <c r="AS857" s="274">
        <v>1</v>
      </c>
      <c r="AV857" s="278">
        <v>2.4</v>
      </c>
      <c r="AW857" s="278">
        <v>2.4</v>
      </c>
      <c r="AY857" s="274" t="s">
        <v>734</v>
      </c>
      <c r="BA857" s="274">
        <v>1</v>
      </c>
      <c r="BB857" s="274">
        <v>0.03</v>
      </c>
      <c r="BC857" s="274">
        <v>504</v>
      </c>
    </row>
    <row r="858" spans="1:55">
      <c r="A858" s="274" t="s">
        <v>1142</v>
      </c>
      <c r="B858" s="274" t="s">
        <v>736</v>
      </c>
      <c r="C858" s="274" t="s">
        <v>917</v>
      </c>
      <c r="E858" s="274">
        <v>0.44465647440154876</v>
      </c>
      <c r="F858" s="274">
        <v>0.77974250644390042</v>
      </c>
      <c r="G858" s="274">
        <v>0</v>
      </c>
      <c r="H858" s="274">
        <v>80</v>
      </c>
      <c r="I858" s="274">
        <v>0.95499999999999996</v>
      </c>
      <c r="J858" s="274" t="s">
        <v>30</v>
      </c>
      <c r="K858" s="274">
        <v>37.24</v>
      </c>
      <c r="L858" s="274" t="s">
        <v>30</v>
      </c>
      <c r="M858" s="274">
        <v>0.23519999999999999</v>
      </c>
      <c r="P858" s="274">
        <v>0</v>
      </c>
      <c r="Q858" s="274" t="s">
        <v>30</v>
      </c>
      <c r="X858" s="274" t="s">
        <v>30</v>
      </c>
      <c r="AK858" s="274">
        <v>1</v>
      </c>
      <c r="AL858" s="274">
        <v>5</v>
      </c>
      <c r="AM858" s="277">
        <v>0.4</v>
      </c>
      <c r="AN858" s="274">
        <v>36.5</v>
      </c>
      <c r="AO858" s="274">
        <v>1</v>
      </c>
      <c r="AP858" s="278"/>
      <c r="AQ858" s="274">
        <v>1.8250000000000002</v>
      </c>
      <c r="AR858" s="274">
        <v>2</v>
      </c>
      <c r="AS858" s="274">
        <v>1</v>
      </c>
      <c r="AV858" s="278">
        <v>2.4</v>
      </c>
      <c r="AW858" s="278">
        <v>2.4</v>
      </c>
      <c r="AY858" s="274" t="s">
        <v>734</v>
      </c>
      <c r="BA858" s="274">
        <v>1</v>
      </c>
      <c r="BB858" s="274">
        <v>0.03</v>
      </c>
      <c r="BC858" s="274">
        <v>504</v>
      </c>
    </row>
    <row r="859" spans="1:55">
      <c r="A859" s="274" t="s">
        <v>1141</v>
      </c>
      <c r="B859" s="274" t="s">
        <v>736</v>
      </c>
      <c r="C859" s="274" t="s">
        <v>917</v>
      </c>
      <c r="E859" s="274">
        <v>0.44465647440154876</v>
      </c>
      <c r="F859" s="274">
        <v>0.81223177754572962</v>
      </c>
      <c r="G859" s="274">
        <v>0</v>
      </c>
      <c r="H859" s="274">
        <v>80</v>
      </c>
      <c r="I859" s="274">
        <v>0.95499999999999996</v>
      </c>
      <c r="J859" s="274" t="s">
        <v>30</v>
      </c>
      <c r="K859" s="274">
        <v>37.24</v>
      </c>
      <c r="L859" s="274" t="s">
        <v>30</v>
      </c>
      <c r="M859" s="274">
        <v>0.245</v>
      </c>
      <c r="P859" s="274">
        <v>0</v>
      </c>
      <c r="Q859" s="274" t="s">
        <v>30</v>
      </c>
      <c r="X859" s="274" t="s">
        <v>30</v>
      </c>
      <c r="AK859" s="274">
        <v>1</v>
      </c>
      <c r="AL859" s="274">
        <v>41</v>
      </c>
      <c r="AM859" s="277">
        <v>0.4</v>
      </c>
      <c r="AN859" s="274">
        <v>36.5</v>
      </c>
      <c r="AO859" s="274">
        <v>1</v>
      </c>
      <c r="AP859" s="278"/>
      <c r="AQ859" s="274">
        <v>1.8250000000000002</v>
      </c>
      <c r="AR859" s="274">
        <v>2</v>
      </c>
      <c r="AS859" s="274">
        <v>1</v>
      </c>
      <c r="AV859" s="278">
        <v>2.4</v>
      </c>
      <c r="AW859" s="278">
        <v>2.4</v>
      </c>
      <c r="AY859" s="274" t="s">
        <v>734</v>
      </c>
      <c r="BA859" s="274">
        <v>1</v>
      </c>
      <c r="BB859" s="274">
        <v>0.03</v>
      </c>
      <c r="BC859" s="274">
        <v>504</v>
      </c>
    </row>
    <row r="860" spans="1:55">
      <c r="A860" s="274" t="s">
        <v>1140</v>
      </c>
      <c r="B860" s="274" t="s">
        <v>736</v>
      </c>
      <c r="C860" s="274" t="s">
        <v>917</v>
      </c>
      <c r="E860" s="274">
        <v>0.45</v>
      </c>
      <c r="F860" s="274">
        <v>0.80555555555555558</v>
      </c>
      <c r="G860" s="274">
        <v>0</v>
      </c>
      <c r="H860" s="274">
        <v>70</v>
      </c>
      <c r="I860" s="274">
        <v>0.96250000000000002</v>
      </c>
      <c r="J860" s="274">
        <v>3.3175291168097876</v>
      </c>
      <c r="K860" s="274">
        <v>137.19999999999999</v>
      </c>
      <c r="L860" s="274" t="s">
        <v>30</v>
      </c>
      <c r="M860" s="274">
        <v>0.47172715805592957</v>
      </c>
      <c r="N860" s="274">
        <v>2020</v>
      </c>
      <c r="O860" s="274">
        <v>25</v>
      </c>
      <c r="P860" s="274">
        <v>1</v>
      </c>
      <c r="Q860" s="274">
        <v>2029</v>
      </c>
      <c r="X860" s="274" t="s">
        <v>30</v>
      </c>
      <c r="AK860" s="274">
        <v>1</v>
      </c>
      <c r="AL860" s="274">
        <v>25</v>
      </c>
      <c r="AM860" s="277">
        <v>0.4</v>
      </c>
      <c r="AN860" s="274">
        <v>36.5</v>
      </c>
      <c r="AO860" s="274">
        <v>1</v>
      </c>
      <c r="AP860" s="278"/>
      <c r="AQ860" s="274">
        <v>1.8250000000000002</v>
      </c>
      <c r="AR860" s="274">
        <v>2</v>
      </c>
      <c r="AS860" s="274">
        <v>1</v>
      </c>
      <c r="AV860" s="278">
        <v>2.4</v>
      </c>
      <c r="AW860" s="278">
        <v>2.4</v>
      </c>
      <c r="AX860" s="274">
        <v>1</v>
      </c>
      <c r="AY860" s="274" t="s">
        <v>734</v>
      </c>
      <c r="BA860" s="274">
        <v>1</v>
      </c>
      <c r="BB860" s="274">
        <v>0.03</v>
      </c>
      <c r="BC860" s="274">
        <v>504</v>
      </c>
    </row>
    <row r="861" spans="1:55">
      <c r="A861" s="274" t="s">
        <v>1139</v>
      </c>
      <c r="B861" s="274" t="s">
        <v>736</v>
      </c>
      <c r="C861" s="274" t="s">
        <v>917</v>
      </c>
      <c r="E861" s="274">
        <v>0.45</v>
      </c>
      <c r="F861" s="274">
        <v>0.80555555555555558</v>
      </c>
      <c r="G861" s="274">
        <v>0</v>
      </c>
      <c r="H861" s="274">
        <v>50</v>
      </c>
      <c r="I861" s="274">
        <v>0.99</v>
      </c>
      <c r="J861" s="274">
        <v>3.2223667018783644</v>
      </c>
      <c r="K861" s="274">
        <v>127.4</v>
      </c>
      <c r="L861" s="274" t="s">
        <v>30</v>
      </c>
      <c r="M861" s="274">
        <v>0.47699243991615653</v>
      </c>
      <c r="N861" s="274">
        <v>2030</v>
      </c>
      <c r="O861" s="274">
        <v>25</v>
      </c>
      <c r="P861" s="274">
        <v>1</v>
      </c>
      <c r="Q861" s="274">
        <v>2039</v>
      </c>
      <c r="X861" s="274" t="s">
        <v>30</v>
      </c>
      <c r="AK861" s="274">
        <v>1</v>
      </c>
      <c r="AL861" s="274">
        <v>25</v>
      </c>
      <c r="AM861" s="277">
        <v>0.4</v>
      </c>
      <c r="AN861" s="274">
        <v>36.5</v>
      </c>
      <c r="AO861" s="274">
        <v>1</v>
      </c>
      <c r="AP861" s="278"/>
      <c r="AQ861" s="274">
        <v>1.8250000000000002</v>
      </c>
      <c r="AR861" s="274">
        <v>2</v>
      </c>
      <c r="AS861" s="274">
        <v>1</v>
      </c>
      <c r="AV861" s="278">
        <v>2.4</v>
      </c>
      <c r="AW861" s="278">
        <v>2.4</v>
      </c>
      <c r="AX861" s="274">
        <v>1</v>
      </c>
      <c r="AY861" s="274" t="s">
        <v>734</v>
      </c>
      <c r="BA861" s="274">
        <v>1</v>
      </c>
      <c r="BB861" s="274">
        <v>0.03</v>
      </c>
      <c r="BC861" s="274">
        <v>504</v>
      </c>
    </row>
    <row r="862" spans="1:55">
      <c r="A862" s="274" t="s">
        <v>1138</v>
      </c>
      <c r="B862" s="274" t="s">
        <v>736</v>
      </c>
      <c r="C862" s="274" t="s">
        <v>917</v>
      </c>
      <c r="D862" s="274" t="s">
        <v>30</v>
      </c>
      <c r="E862" s="274">
        <v>0.45</v>
      </c>
      <c r="F862" s="274">
        <v>0.80555555555555558</v>
      </c>
      <c r="G862" s="274">
        <v>0</v>
      </c>
      <c r="H862" s="274">
        <v>40</v>
      </c>
      <c r="I862" s="274">
        <v>0.99375000000000002</v>
      </c>
      <c r="J862" s="274">
        <v>3.07019397337432</v>
      </c>
      <c r="K862" s="274">
        <v>122.5</v>
      </c>
      <c r="L862" s="274" t="s">
        <v>30</v>
      </c>
      <c r="M862" s="274">
        <v>0.47699244021619036</v>
      </c>
      <c r="N862" s="274">
        <v>2040</v>
      </c>
      <c r="O862" s="274">
        <v>25</v>
      </c>
      <c r="P862" s="274">
        <v>1</v>
      </c>
      <c r="Q862" s="274">
        <v>2049</v>
      </c>
      <c r="R862" s="274" t="s">
        <v>30</v>
      </c>
      <c r="S862" s="274" t="s">
        <v>30</v>
      </c>
      <c r="T862" s="274" t="s">
        <v>30</v>
      </c>
      <c r="U862" s="274" t="s">
        <v>30</v>
      </c>
      <c r="V862" s="274" t="s">
        <v>30</v>
      </c>
      <c r="W862" s="274" t="s">
        <v>30</v>
      </c>
      <c r="X862" s="274" t="s">
        <v>30</v>
      </c>
      <c r="Z862" s="274" t="s">
        <v>30</v>
      </c>
      <c r="AA862" s="274" t="s">
        <v>30</v>
      </c>
      <c r="AB862" s="274" t="s">
        <v>30</v>
      </c>
      <c r="AC862" s="274" t="s">
        <v>30</v>
      </c>
      <c r="AD862" s="274" t="s">
        <v>30</v>
      </c>
      <c r="AE862" s="274" t="s">
        <v>30</v>
      </c>
      <c r="AF862" s="274" t="s">
        <v>30</v>
      </c>
      <c r="AG862" s="274" t="s">
        <v>30</v>
      </c>
      <c r="AH862" s="274" t="s">
        <v>30</v>
      </c>
      <c r="AI862" s="274" t="s">
        <v>30</v>
      </c>
      <c r="AJ862" s="274" t="s">
        <v>30</v>
      </c>
      <c r="AK862" s="274">
        <v>1</v>
      </c>
      <c r="AL862" s="274">
        <v>25</v>
      </c>
      <c r="AM862" s="277">
        <v>0.4</v>
      </c>
      <c r="AN862" s="274">
        <v>36.5</v>
      </c>
      <c r="AO862" s="274">
        <v>1</v>
      </c>
      <c r="AP862" s="278"/>
      <c r="AQ862" s="274">
        <v>1.8250000000000002</v>
      </c>
      <c r="AR862" s="274">
        <v>2</v>
      </c>
      <c r="AS862" s="274">
        <v>1</v>
      </c>
      <c r="AV862" s="278">
        <v>2.4</v>
      </c>
      <c r="AW862" s="278">
        <v>2.4</v>
      </c>
      <c r="AX862" s="274">
        <v>1</v>
      </c>
      <c r="AY862" s="274" t="s">
        <v>734</v>
      </c>
      <c r="BA862" s="274">
        <v>1</v>
      </c>
      <c r="BB862" s="274">
        <v>0.03</v>
      </c>
      <c r="BC862" s="274">
        <v>504</v>
      </c>
    </row>
    <row r="863" spans="1:55">
      <c r="A863" s="274" t="s">
        <v>1137</v>
      </c>
      <c r="B863" s="274" t="s">
        <v>736</v>
      </c>
      <c r="C863" s="274" t="s">
        <v>917</v>
      </c>
      <c r="E863" s="274">
        <v>0.45</v>
      </c>
      <c r="F863" s="274">
        <v>0.80555555555555558</v>
      </c>
      <c r="G863" s="274">
        <v>0</v>
      </c>
      <c r="H863" s="274">
        <v>30</v>
      </c>
      <c r="I863" s="274">
        <v>0.99750000000000005</v>
      </c>
      <c r="J863" s="274">
        <v>2.9180212448702756</v>
      </c>
      <c r="K863" s="274">
        <v>117.6</v>
      </c>
      <c r="L863" s="274" t="s">
        <v>30</v>
      </c>
      <c r="M863" s="274">
        <v>0.47699244051622414</v>
      </c>
      <c r="N863" s="274">
        <v>2050</v>
      </c>
      <c r="O863" s="274">
        <v>25</v>
      </c>
      <c r="P863" s="274">
        <v>1</v>
      </c>
      <c r="Q863" s="274">
        <v>2050</v>
      </c>
      <c r="X863" s="274" t="s">
        <v>30</v>
      </c>
      <c r="AK863" s="274">
        <v>1</v>
      </c>
      <c r="AL863" s="274">
        <v>25</v>
      </c>
      <c r="AM863" s="277">
        <v>0.4</v>
      </c>
      <c r="AN863" s="274">
        <v>36.5</v>
      </c>
      <c r="AO863" s="274">
        <v>1</v>
      </c>
      <c r="AP863" s="278"/>
      <c r="AQ863" s="274">
        <v>1.8250000000000002</v>
      </c>
      <c r="AR863" s="274">
        <v>2</v>
      </c>
      <c r="AS863" s="274">
        <v>1</v>
      </c>
      <c r="AV863" s="278">
        <v>2.4</v>
      </c>
      <c r="AW863" s="278">
        <v>2.4</v>
      </c>
      <c r="AX863" s="274">
        <v>1</v>
      </c>
      <c r="AY863" s="274" t="s">
        <v>734</v>
      </c>
      <c r="BA863" s="274">
        <v>1</v>
      </c>
      <c r="BB863" s="274">
        <v>0.03</v>
      </c>
      <c r="BC863" s="274">
        <v>504</v>
      </c>
    </row>
    <row r="864" spans="1:55">
      <c r="A864" s="274" t="s">
        <v>1136</v>
      </c>
      <c r="B864" s="274" t="s">
        <v>736</v>
      </c>
      <c r="C864" s="274" t="s">
        <v>917</v>
      </c>
      <c r="E864" s="274">
        <v>0.44465647440154876</v>
      </c>
      <c r="F864" s="274">
        <v>0.84472104864755893</v>
      </c>
      <c r="G864" s="274">
        <v>0</v>
      </c>
      <c r="H864" s="274">
        <v>80</v>
      </c>
      <c r="I864" s="274">
        <v>0.95499999999999996</v>
      </c>
      <c r="J864" s="274" t="s">
        <v>30</v>
      </c>
      <c r="K864" s="274">
        <v>37.24</v>
      </c>
      <c r="L864" s="274" t="s">
        <v>30</v>
      </c>
      <c r="M864" s="274">
        <v>0.25480000000000003</v>
      </c>
      <c r="P864" s="274">
        <v>0</v>
      </c>
      <c r="Q864" s="274" t="s">
        <v>30</v>
      </c>
      <c r="X864" s="274" t="s">
        <v>30</v>
      </c>
      <c r="AK864" s="274">
        <v>1</v>
      </c>
      <c r="AL864" s="274">
        <v>2.2999999999999998</v>
      </c>
      <c r="AM864" s="277">
        <v>0.4</v>
      </c>
      <c r="AN864" s="274">
        <v>36.5</v>
      </c>
      <c r="AO864" s="274">
        <v>1</v>
      </c>
      <c r="AP864" s="278"/>
      <c r="AQ864" s="274">
        <v>1.8250000000000002</v>
      </c>
      <c r="AR864" s="274">
        <v>2</v>
      </c>
      <c r="AS864" s="274">
        <v>1</v>
      </c>
      <c r="AV864" s="278">
        <v>2.4</v>
      </c>
      <c r="AW864" s="278">
        <v>2.4</v>
      </c>
      <c r="AY864" s="274" t="s">
        <v>734</v>
      </c>
      <c r="BA864" s="274">
        <v>1</v>
      </c>
      <c r="BB864" s="274">
        <v>0.03</v>
      </c>
      <c r="BC864" s="274">
        <v>504</v>
      </c>
    </row>
    <row r="865" spans="1:55">
      <c r="A865" s="274" t="s">
        <v>1135</v>
      </c>
      <c r="B865" s="274" t="s">
        <v>736</v>
      </c>
      <c r="C865" s="274" t="s">
        <v>917</v>
      </c>
      <c r="E865" s="274">
        <v>0.44465647440154876</v>
      </c>
      <c r="F865" s="274">
        <v>0.87721031974938812</v>
      </c>
      <c r="G865" s="274">
        <v>0</v>
      </c>
      <c r="H865" s="274">
        <v>80</v>
      </c>
      <c r="I865" s="274">
        <v>0.95499999999999996</v>
      </c>
      <c r="J865" s="274" t="s">
        <v>30</v>
      </c>
      <c r="K865" s="274">
        <v>37.24</v>
      </c>
      <c r="L865" s="274" t="s">
        <v>30</v>
      </c>
      <c r="M865" s="274">
        <v>0.2646</v>
      </c>
      <c r="P865" s="274">
        <v>0</v>
      </c>
      <c r="Q865" s="274" t="s">
        <v>30</v>
      </c>
      <c r="X865" s="274" t="s">
        <v>30</v>
      </c>
      <c r="AK865" s="274">
        <v>1</v>
      </c>
      <c r="AL865" s="274">
        <v>9.98</v>
      </c>
      <c r="AM865" s="277">
        <v>0.4</v>
      </c>
      <c r="AN865" s="274">
        <v>36.5</v>
      </c>
      <c r="AO865" s="274">
        <v>1</v>
      </c>
      <c r="AP865" s="278"/>
      <c r="AQ865" s="274">
        <v>1.8250000000000002</v>
      </c>
      <c r="AR865" s="274">
        <v>2</v>
      </c>
      <c r="AS865" s="274">
        <v>1</v>
      </c>
      <c r="AV865" s="278">
        <v>2.4</v>
      </c>
      <c r="AW865" s="278">
        <v>2.4</v>
      </c>
      <c r="AY865" s="274" t="s">
        <v>734</v>
      </c>
      <c r="BA865" s="274">
        <v>1</v>
      </c>
      <c r="BB865" s="274">
        <v>0.03</v>
      </c>
      <c r="BC865" s="274">
        <v>504</v>
      </c>
    </row>
    <row r="866" spans="1:55">
      <c r="A866" s="274" t="s">
        <v>1134</v>
      </c>
      <c r="B866" s="274" t="s">
        <v>736</v>
      </c>
      <c r="C866" s="274" t="s">
        <v>917</v>
      </c>
      <c r="E866" s="274">
        <v>0.44465647440154876</v>
      </c>
      <c r="F866" s="274">
        <v>0.9421888619530463</v>
      </c>
      <c r="G866" s="274">
        <v>0</v>
      </c>
      <c r="H866" s="274">
        <v>80</v>
      </c>
      <c r="I866" s="274">
        <v>0.95499999999999996</v>
      </c>
      <c r="J866" s="274" t="s">
        <v>30</v>
      </c>
      <c r="K866" s="274">
        <v>37.24</v>
      </c>
      <c r="L866" s="274" t="s">
        <v>30</v>
      </c>
      <c r="M866" s="274">
        <v>0.28419999999999995</v>
      </c>
      <c r="P866" s="274">
        <v>0</v>
      </c>
      <c r="Q866" s="274" t="s">
        <v>30</v>
      </c>
      <c r="X866" s="274" t="s">
        <v>30</v>
      </c>
      <c r="AK866" s="274">
        <v>1</v>
      </c>
      <c r="AL866" s="274">
        <v>11.5</v>
      </c>
      <c r="AM866" s="277">
        <v>0.4</v>
      </c>
      <c r="AN866" s="274">
        <v>36.5</v>
      </c>
      <c r="AO866" s="274">
        <v>1</v>
      </c>
      <c r="AP866" s="278"/>
      <c r="AQ866" s="274">
        <v>1.8250000000000002</v>
      </c>
      <c r="AR866" s="274">
        <v>2</v>
      </c>
      <c r="AS866" s="274">
        <v>1</v>
      </c>
      <c r="AV866" s="278">
        <v>2.4</v>
      </c>
      <c r="AW866" s="278">
        <v>2.4</v>
      </c>
      <c r="AY866" s="274" t="s">
        <v>734</v>
      </c>
      <c r="BA866" s="274">
        <v>1</v>
      </c>
      <c r="BB866" s="274">
        <v>0.03</v>
      </c>
      <c r="BC866" s="274">
        <v>504</v>
      </c>
    </row>
    <row r="867" spans="1:55">
      <c r="A867" s="274" t="s">
        <v>1133</v>
      </c>
      <c r="B867" s="274" t="s">
        <v>736</v>
      </c>
      <c r="C867" s="274" t="s">
        <v>917</v>
      </c>
      <c r="E867" s="274">
        <v>0.45</v>
      </c>
      <c r="F867" s="274">
        <v>0.99888888888888894</v>
      </c>
      <c r="G867" s="274">
        <v>0</v>
      </c>
      <c r="H867" s="274">
        <v>70</v>
      </c>
      <c r="I867" s="274">
        <v>0.96250000000000002</v>
      </c>
      <c r="J867" s="274">
        <v>2.576289458819506</v>
      </c>
      <c r="K867" s="274">
        <v>117.6</v>
      </c>
      <c r="L867" s="274" t="s">
        <v>30</v>
      </c>
      <c r="M867" s="274">
        <v>0.58693159865242339</v>
      </c>
      <c r="N867" s="274">
        <v>2020</v>
      </c>
      <c r="O867" s="274">
        <v>25</v>
      </c>
      <c r="P867" s="274">
        <v>1</v>
      </c>
      <c r="Q867" s="274">
        <v>2029</v>
      </c>
      <c r="X867" s="274" t="s">
        <v>30</v>
      </c>
      <c r="AK867" s="274">
        <v>1</v>
      </c>
      <c r="AL867" s="274">
        <v>41</v>
      </c>
      <c r="AM867" s="277">
        <v>0.4</v>
      </c>
      <c r="AN867" s="274">
        <v>36.5</v>
      </c>
      <c r="AO867" s="274">
        <v>1</v>
      </c>
      <c r="AP867" s="278"/>
      <c r="AQ867" s="274">
        <v>1.8250000000000002</v>
      </c>
      <c r="AR867" s="274">
        <v>2</v>
      </c>
      <c r="AS867" s="274">
        <v>1</v>
      </c>
      <c r="AV867" s="278">
        <v>2.4</v>
      </c>
      <c r="AW867" s="278">
        <v>2.4</v>
      </c>
      <c r="AX867" s="274">
        <v>1</v>
      </c>
      <c r="AY867" s="274" t="s">
        <v>734</v>
      </c>
      <c r="BA867" s="274">
        <v>1</v>
      </c>
      <c r="BB867" s="274">
        <v>0.03</v>
      </c>
      <c r="BC867" s="274">
        <v>504</v>
      </c>
    </row>
    <row r="868" spans="1:55">
      <c r="A868" s="274" t="s">
        <v>1132</v>
      </c>
      <c r="B868" s="274" t="s">
        <v>736</v>
      </c>
      <c r="C868" s="274" t="s">
        <v>917</v>
      </c>
      <c r="E868" s="274">
        <v>0.45</v>
      </c>
      <c r="F868" s="274">
        <v>0.99888888888888894</v>
      </c>
      <c r="G868" s="274">
        <v>0</v>
      </c>
      <c r="H868" s="274">
        <v>40</v>
      </c>
      <c r="I868" s="274">
        <v>0.99</v>
      </c>
      <c r="J868" s="274">
        <v>2.4432004440073118</v>
      </c>
      <c r="K868" s="274">
        <v>107.8</v>
      </c>
      <c r="L868" s="274" t="s">
        <v>30</v>
      </c>
      <c r="M868" s="274">
        <v>0.58522264935242385</v>
      </c>
      <c r="N868" s="274">
        <v>2030</v>
      </c>
      <c r="O868" s="274">
        <v>25</v>
      </c>
      <c r="P868" s="274">
        <v>1</v>
      </c>
      <c r="Q868" s="274">
        <v>2039</v>
      </c>
      <c r="X868" s="274" t="s">
        <v>30</v>
      </c>
      <c r="AK868" s="274">
        <v>1</v>
      </c>
      <c r="AL868" s="274">
        <v>41</v>
      </c>
      <c r="AM868" s="277">
        <v>0.4</v>
      </c>
      <c r="AN868" s="274">
        <v>36.5</v>
      </c>
      <c r="AO868" s="274">
        <v>1</v>
      </c>
      <c r="AP868" s="278"/>
      <c r="AQ868" s="274">
        <v>1.8250000000000002</v>
      </c>
      <c r="AR868" s="274">
        <v>2</v>
      </c>
      <c r="AS868" s="274">
        <v>1</v>
      </c>
      <c r="AV868" s="278">
        <v>2.4</v>
      </c>
      <c r="AW868" s="278">
        <v>2.4</v>
      </c>
      <c r="AX868" s="274">
        <v>1</v>
      </c>
      <c r="AY868" s="274" t="s">
        <v>734</v>
      </c>
      <c r="BA868" s="274">
        <v>1</v>
      </c>
      <c r="BB868" s="274">
        <v>0.03</v>
      </c>
      <c r="BC868" s="274">
        <v>504</v>
      </c>
    </row>
    <row r="869" spans="1:55">
      <c r="A869" s="274" t="s">
        <v>1131</v>
      </c>
      <c r="B869" s="274" t="s">
        <v>736</v>
      </c>
      <c r="C869" s="274" t="s">
        <v>917</v>
      </c>
      <c r="D869" s="274" t="s">
        <v>30</v>
      </c>
      <c r="E869" s="274">
        <v>0.45</v>
      </c>
      <c r="F869" s="274">
        <v>0.99888888888888894</v>
      </c>
      <c r="G869" s="274">
        <v>0</v>
      </c>
      <c r="H869" s="274">
        <v>30</v>
      </c>
      <c r="I869" s="274">
        <v>0.99375000000000002</v>
      </c>
      <c r="J869" s="274">
        <v>2.3266725843916687</v>
      </c>
      <c r="K869" s="274">
        <v>102.9</v>
      </c>
      <c r="L869" s="274" t="s">
        <v>30</v>
      </c>
      <c r="M869" s="274">
        <v>0.58522264904995658</v>
      </c>
      <c r="N869" s="274">
        <v>2040</v>
      </c>
      <c r="O869" s="274">
        <v>25</v>
      </c>
      <c r="P869" s="274">
        <v>1</v>
      </c>
      <c r="Q869" s="274">
        <v>2049</v>
      </c>
      <c r="R869" s="274" t="s">
        <v>30</v>
      </c>
      <c r="S869" s="274" t="s">
        <v>30</v>
      </c>
      <c r="T869" s="274" t="s">
        <v>30</v>
      </c>
      <c r="U869" s="274" t="s">
        <v>30</v>
      </c>
      <c r="V869" s="274" t="s">
        <v>30</v>
      </c>
      <c r="W869" s="274" t="s">
        <v>30</v>
      </c>
      <c r="X869" s="274" t="s">
        <v>30</v>
      </c>
      <c r="Z869" s="274" t="s">
        <v>30</v>
      </c>
      <c r="AA869" s="274" t="s">
        <v>30</v>
      </c>
      <c r="AB869" s="274" t="s">
        <v>30</v>
      </c>
      <c r="AC869" s="274" t="s">
        <v>30</v>
      </c>
      <c r="AD869" s="274" t="s">
        <v>30</v>
      </c>
      <c r="AE869" s="274" t="s">
        <v>30</v>
      </c>
      <c r="AF869" s="274" t="s">
        <v>30</v>
      </c>
      <c r="AG869" s="274" t="s">
        <v>30</v>
      </c>
      <c r="AH869" s="274" t="s">
        <v>30</v>
      </c>
      <c r="AI869" s="274" t="s">
        <v>30</v>
      </c>
      <c r="AJ869" s="274" t="s">
        <v>30</v>
      </c>
      <c r="AK869" s="274">
        <v>1</v>
      </c>
      <c r="AL869" s="274">
        <v>41</v>
      </c>
      <c r="AM869" s="277">
        <v>0.4</v>
      </c>
      <c r="AN869" s="274">
        <v>36.5</v>
      </c>
      <c r="AO869" s="274">
        <v>1</v>
      </c>
      <c r="AP869" s="278"/>
      <c r="AQ869" s="274">
        <v>1.8250000000000002</v>
      </c>
      <c r="AR869" s="274">
        <v>2</v>
      </c>
      <c r="AS869" s="274">
        <v>1</v>
      </c>
      <c r="AV869" s="278">
        <v>2.4</v>
      </c>
      <c r="AW869" s="278">
        <v>2.4</v>
      </c>
      <c r="AX869" s="274">
        <v>1</v>
      </c>
      <c r="AY869" s="274" t="s">
        <v>734</v>
      </c>
      <c r="BA869" s="274">
        <v>1</v>
      </c>
      <c r="BB869" s="274">
        <v>0.03</v>
      </c>
      <c r="BC869" s="274">
        <v>504</v>
      </c>
    </row>
    <row r="870" spans="1:55">
      <c r="A870" s="274" t="s">
        <v>1130</v>
      </c>
      <c r="B870" s="274" t="s">
        <v>736</v>
      </c>
      <c r="C870" s="274" t="s">
        <v>917</v>
      </c>
      <c r="E870" s="274">
        <v>0.45</v>
      </c>
      <c r="F870" s="274">
        <v>0.99888888888888894</v>
      </c>
      <c r="G870" s="274">
        <v>0</v>
      </c>
      <c r="H870" s="274">
        <v>20</v>
      </c>
      <c r="I870" s="274">
        <v>0.99750000000000005</v>
      </c>
      <c r="J870" s="274">
        <v>2.2101447247760255</v>
      </c>
      <c r="K870" s="274">
        <v>98</v>
      </c>
      <c r="L870" s="274" t="s">
        <v>30</v>
      </c>
      <c r="M870" s="274">
        <v>0.58522264874748942</v>
      </c>
      <c r="N870" s="274">
        <v>2050</v>
      </c>
      <c r="O870" s="274">
        <v>25</v>
      </c>
      <c r="P870" s="274">
        <v>1</v>
      </c>
      <c r="Q870" s="274">
        <v>2050</v>
      </c>
      <c r="X870" s="274" t="s">
        <v>30</v>
      </c>
      <c r="AK870" s="274">
        <v>1</v>
      </c>
      <c r="AL870" s="274">
        <v>41</v>
      </c>
      <c r="AM870" s="277">
        <v>0.4</v>
      </c>
      <c r="AN870" s="274">
        <v>36.5</v>
      </c>
      <c r="AO870" s="274">
        <v>1</v>
      </c>
      <c r="AP870" s="278"/>
      <c r="AQ870" s="274">
        <v>1.8250000000000002</v>
      </c>
      <c r="AR870" s="274">
        <v>2</v>
      </c>
      <c r="AS870" s="274">
        <v>1</v>
      </c>
      <c r="AV870" s="278">
        <v>2.4</v>
      </c>
      <c r="AW870" s="278">
        <v>2.4</v>
      </c>
      <c r="AX870" s="274">
        <v>1</v>
      </c>
      <c r="AY870" s="274" t="s">
        <v>734</v>
      </c>
      <c r="BA870" s="274">
        <v>1</v>
      </c>
      <c r="BB870" s="274">
        <v>0.03</v>
      </c>
      <c r="BC870" s="274">
        <v>504</v>
      </c>
    </row>
    <row r="871" spans="1:55">
      <c r="A871" s="274" t="s">
        <v>1129</v>
      </c>
      <c r="B871" s="274" t="s">
        <v>829</v>
      </c>
      <c r="C871" s="274" t="s">
        <v>917</v>
      </c>
      <c r="F871" s="274">
        <v>0.17</v>
      </c>
      <c r="G871" s="274">
        <v>0</v>
      </c>
      <c r="H871" s="274">
        <v>70</v>
      </c>
      <c r="I871" s="274">
        <v>0.96250000000000002</v>
      </c>
      <c r="J871" s="274">
        <v>4.6255552827716455</v>
      </c>
      <c r="K871" s="274">
        <v>254.8</v>
      </c>
      <c r="L871" s="274">
        <v>3.5227643557793766</v>
      </c>
      <c r="M871" s="274" t="s">
        <v>30</v>
      </c>
      <c r="N871" s="274">
        <v>2020</v>
      </c>
      <c r="O871" s="274">
        <v>25</v>
      </c>
      <c r="P871" s="274">
        <v>1</v>
      </c>
      <c r="Q871" s="274">
        <v>2029</v>
      </c>
      <c r="X871" s="274" t="s">
        <v>30</v>
      </c>
      <c r="AK871" s="274">
        <v>1</v>
      </c>
      <c r="AL871" s="274">
        <v>3.3</v>
      </c>
      <c r="AM871" s="277">
        <v>0.4</v>
      </c>
      <c r="AN871" s="274">
        <v>36.5</v>
      </c>
      <c r="AO871" s="274">
        <v>1</v>
      </c>
      <c r="AP871" s="278"/>
      <c r="AQ871" s="274">
        <v>1.8250000000000002</v>
      </c>
      <c r="AR871" s="274">
        <v>2</v>
      </c>
      <c r="AS871" s="274">
        <v>1</v>
      </c>
      <c r="AV871" s="278">
        <v>2.4</v>
      </c>
      <c r="AW871" s="278">
        <v>2.4</v>
      </c>
      <c r="AY871" s="274" t="s">
        <v>734</v>
      </c>
      <c r="BA871" s="274">
        <v>1</v>
      </c>
      <c r="BB871" s="274">
        <v>0.03</v>
      </c>
      <c r="BC871" s="274">
        <v>504</v>
      </c>
    </row>
    <row r="872" spans="1:55">
      <c r="A872" s="274" t="s">
        <v>1128</v>
      </c>
      <c r="B872" s="274" t="s">
        <v>829</v>
      </c>
      <c r="C872" s="274" t="s">
        <v>917</v>
      </c>
      <c r="F872" s="274">
        <v>0.17</v>
      </c>
      <c r="G872" s="274">
        <v>0</v>
      </c>
      <c r="H872" s="274">
        <v>50</v>
      </c>
      <c r="I872" s="274">
        <v>0.99</v>
      </c>
      <c r="J872" s="274">
        <v>4.3992441945706195</v>
      </c>
      <c r="K872" s="274">
        <v>245</v>
      </c>
      <c r="L872" s="274">
        <v>3.5226295969305101</v>
      </c>
      <c r="M872" s="274" t="s">
        <v>30</v>
      </c>
      <c r="N872" s="274">
        <v>2030</v>
      </c>
      <c r="O872" s="274">
        <v>25</v>
      </c>
      <c r="P872" s="274">
        <v>1</v>
      </c>
      <c r="Q872" s="274">
        <v>2039</v>
      </c>
      <c r="X872" s="274" t="s">
        <v>30</v>
      </c>
      <c r="AK872" s="274">
        <v>1</v>
      </c>
      <c r="AL872" s="274">
        <v>3.3</v>
      </c>
      <c r="AM872" s="277">
        <v>0.4</v>
      </c>
      <c r="AN872" s="274">
        <v>36.5</v>
      </c>
      <c r="AO872" s="274">
        <v>1</v>
      </c>
      <c r="AP872" s="278"/>
      <c r="AQ872" s="274">
        <v>1.8250000000000002</v>
      </c>
      <c r="AR872" s="274">
        <v>2</v>
      </c>
      <c r="AS872" s="274">
        <v>1</v>
      </c>
      <c r="AV872" s="278">
        <v>2.4</v>
      </c>
      <c r="AW872" s="278">
        <v>2.4</v>
      </c>
      <c r="AY872" s="274" t="s">
        <v>734</v>
      </c>
      <c r="BA872" s="274">
        <v>1</v>
      </c>
      <c r="BB872" s="274">
        <v>0.03</v>
      </c>
      <c r="BC872" s="274">
        <v>504</v>
      </c>
    </row>
    <row r="873" spans="1:55">
      <c r="A873" s="274" t="s">
        <v>1127</v>
      </c>
      <c r="B873" s="274" t="s">
        <v>829</v>
      </c>
      <c r="C873" s="274" t="s">
        <v>917</v>
      </c>
      <c r="D873" s="274" t="s">
        <v>30</v>
      </c>
      <c r="E873" s="274" t="s">
        <v>30</v>
      </c>
      <c r="F873" s="274">
        <v>0.17</v>
      </c>
      <c r="G873" s="274">
        <v>0</v>
      </c>
      <c r="H873" s="274">
        <v>45</v>
      </c>
      <c r="I873" s="274">
        <v>0.99375000000000002</v>
      </c>
      <c r="J873" s="274">
        <v>4.1894232991332405</v>
      </c>
      <c r="K873" s="274">
        <v>240.1</v>
      </c>
      <c r="L873" s="274">
        <v>3.5226295969305101</v>
      </c>
      <c r="M873" s="274" t="s">
        <v>30</v>
      </c>
      <c r="N873" s="274">
        <v>2040</v>
      </c>
      <c r="O873" s="274">
        <v>25</v>
      </c>
      <c r="P873" s="274">
        <v>1</v>
      </c>
      <c r="Q873" s="274">
        <v>2049</v>
      </c>
      <c r="R873" s="274" t="s">
        <v>30</v>
      </c>
      <c r="S873" s="274" t="s">
        <v>30</v>
      </c>
      <c r="T873" s="274" t="s">
        <v>30</v>
      </c>
      <c r="U873" s="274" t="s">
        <v>30</v>
      </c>
      <c r="V873" s="274" t="s">
        <v>30</v>
      </c>
      <c r="W873" s="274" t="s">
        <v>30</v>
      </c>
      <c r="X873" s="274" t="s">
        <v>30</v>
      </c>
      <c r="Z873" s="274" t="s">
        <v>30</v>
      </c>
      <c r="AA873" s="274" t="s">
        <v>30</v>
      </c>
      <c r="AB873" s="274" t="s">
        <v>30</v>
      </c>
      <c r="AC873" s="274" t="s">
        <v>30</v>
      </c>
      <c r="AD873" s="274" t="s">
        <v>30</v>
      </c>
      <c r="AE873" s="274" t="s">
        <v>30</v>
      </c>
      <c r="AF873" s="274" t="s">
        <v>30</v>
      </c>
      <c r="AG873" s="274" t="s">
        <v>30</v>
      </c>
      <c r="AH873" s="274" t="s">
        <v>30</v>
      </c>
      <c r="AI873" s="274" t="s">
        <v>30</v>
      </c>
      <c r="AJ873" s="274" t="s">
        <v>30</v>
      </c>
      <c r="AK873" s="274">
        <v>1</v>
      </c>
      <c r="AL873" s="274">
        <v>3.3</v>
      </c>
      <c r="AM873" s="277">
        <v>0.4</v>
      </c>
      <c r="AN873" s="274">
        <v>36.5</v>
      </c>
      <c r="AO873" s="274">
        <v>1</v>
      </c>
      <c r="AP873" s="278"/>
      <c r="AQ873" s="274">
        <v>1.8250000000000002</v>
      </c>
      <c r="AR873" s="274">
        <v>2</v>
      </c>
      <c r="AS873" s="274">
        <v>1</v>
      </c>
      <c r="AV873" s="278">
        <v>2.4</v>
      </c>
      <c r="AW873" s="278">
        <v>2.4</v>
      </c>
      <c r="AX873" s="274" t="s">
        <v>30</v>
      </c>
      <c r="AY873" s="274" t="s">
        <v>734</v>
      </c>
      <c r="BA873" s="274">
        <v>1</v>
      </c>
      <c r="BB873" s="274">
        <v>0.03</v>
      </c>
      <c r="BC873" s="274">
        <v>504</v>
      </c>
    </row>
    <row r="874" spans="1:55">
      <c r="A874" s="274" t="s">
        <v>1126</v>
      </c>
      <c r="B874" s="274" t="s">
        <v>829</v>
      </c>
      <c r="C874" s="274" t="s">
        <v>917</v>
      </c>
      <c r="F874" s="274">
        <v>0.17</v>
      </c>
      <c r="G874" s="274">
        <v>0</v>
      </c>
      <c r="H874" s="274">
        <v>40</v>
      </c>
      <c r="I874" s="274">
        <v>0.99750000000000005</v>
      </c>
      <c r="J874" s="274">
        <v>3.9796024036958526</v>
      </c>
      <c r="K874" s="274">
        <v>235.2</v>
      </c>
      <c r="L874" s="274">
        <v>3.5226295969305101</v>
      </c>
      <c r="M874" s="274" t="s">
        <v>30</v>
      </c>
      <c r="N874" s="274">
        <v>2050</v>
      </c>
      <c r="O874" s="274">
        <v>25</v>
      </c>
      <c r="P874" s="274">
        <v>1</v>
      </c>
      <c r="Q874" s="274">
        <v>2050</v>
      </c>
      <c r="X874" s="274" t="s">
        <v>30</v>
      </c>
      <c r="AK874" s="274">
        <v>1</v>
      </c>
      <c r="AL874" s="274">
        <v>3.3</v>
      </c>
      <c r="AM874" s="277">
        <v>0.4</v>
      </c>
      <c r="AN874" s="274">
        <v>36.5</v>
      </c>
      <c r="AO874" s="274">
        <v>1</v>
      </c>
      <c r="AP874" s="278"/>
      <c r="AQ874" s="274">
        <v>1.8250000000000002</v>
      </c>
      <c r="AR874" s="274">
        <v>2</v>
      </c>
      <c r="AS874" s="274">
        <v>1</v>
      </c>
      <c r="AV874" s="278">
        <v>2.4</v>
      </c>
      <c r="AW874" s="278">
        <v>2.4</v>
      </c>
      <c r="AY874" s="274" t="s">
        <v>734</v>
      </c>
      <c r="BA874" s="274">
        <v>1</v>
      </c>
      <c r="BB874" s="274">
        <v>0.03</v>
      </c>
      <c r="BC874" s="274">
        <v>504</v>
      </c>
    </row>
    <row r="875" spans="1:55">
      <c r="A875" s="274" t="s">
        <v>1125</v>
      </c>
      <c r="B875" s="274" t="s">
        <v>829</v>
      </c>
      <c r="C875" s="274" t="s">
        <v>917</v>
      </c>
      <c r="D875" s="274" t="s">
        <v>30</v>
      </c>
      <c r="E875" s="274" t="s">
        <v>30</v>
      </c>
      <c r="F875" s="274">
        <v>0.25</v>
      </c>
      <c r="G875" s="274">
        <v>0</v>
      </c>
      <c r="H875" s="274">
        <v>40</v>
      </c>
      <c r="I875" s="274">
        <v>0.99375000000000002</v>
      </c>
      <c r="J875" s="274" t="s">
        <v>30</v>
      </c>
      <c r="K875" s="274">
        <v>122.5</v>
      </c>
      <c r="L875" s="274">
        <v>1.9079697608647614</v>
      </c>
      <c r="M875" s="274" t="s">
        <v>30</v>
      </c>
      <c r="O875" s="274">
        <v>25</v>
      </c>
      <c r="P875" s="274">
        <v>0</v>
      </c>
      <c r="R875" s="274" t="s">
        <v>30</v>
      </c>
      <c r="S875" s="274" t="s">
        <v>30</v>
      </c>
      <c r="T875" s="274" t="s">
        <v>30</v>
      </c>
      <c r="U875" s="274" t="s">
        <v>30</v>
      </c>
      <c r="V875" s="274" t="s">
        <v>30</v>
      </c>
      <c r="W875" s="274" t="s">
        <v>30</v>
      </c>
      <c r="X875" s="274" t="s">
        <v>30</v>
      </c>
      <c r="Z875" s="274" t="s">
        <v>30</v>
      </c>
      <c r="AA875" s="274" t="s">
        <v>30</v>
      </c>
      <c r="AB875" s="274" t="s">
        <v>30</v>
      </c>
      <c r="AC875" s="274" t="s">
        <v>30</v>
      </c>
      <c r="AD875" s="274" t="s">
        <v>30</v>
      </c>
      <c r="AE875" s="274" t="s">
        <v>30</v>
      </c>
      <c r="AF875" s="274" t="s">
        <v>30</v>
      </c>
      <c r="AG875" s="274" t="s">
        <v>30</v>
      </c>
      <c r="AH875" s="274" t="s">
        <v>30</v>
      </c>
      <c r="AI875" s="274" t="s">
        <v>30</v>
      </c>
      <c r="AJ875" s="274" t="s">
        <v>30</v>
      </c>
      <c r="AK875" s="274">
        <v>1</v>
      </c>
      <c r="AL875" s="274">
        <v>25</v>
      </c>
      <c r="AM875" s="277">
        <v>0.4</v>
      </c>
      <c r="AN875" s="274">
        <v>36.5</v>
      </c>
      <c r="AO875" s="274">
        <v>1</v>
      </c>
      <c r="AP875" s="278"/>
      <c r="AQ875" s="274">
        <v>1.8250000000000002</v>
      </c>
      <c r="AR875" s="274">
        <v>2</v>
      </c>
      <c r="AS875" s="274">
        <v>1</v>
      </c>
      <c r="AV875" s="278">
        <v>2.4</v>
      </c>
      <c r="AW875" s="278">
        <v>2.4</v>
      </c>
      <c r="AX875" s="274" t="s">
        <v>30</v>
      </c>
      <c r="AY875" s="274" t="s">
        <v>734</v>
      </c>
      <c r="BA875" s="274">
        <v>1</v>
      </c>
      <c r="BB875" s="274">
        <v>0.03</v>
      </c>
      <c r="BC875" s="274">
        <v>504</v>
      </c>
    </row>
    <row r="876" spans="1:55">
      <c r="A876" s="274" t="s">
        <v>1124</v>
      </c>
      <c r="B876" s="274" t="s">
        <v>829</v>
      </c>
      <c r="C876" s="274" t="s">
        <v>917</v>
      </c>
      <c r="F876" s="274">
        <v>0.25</v>
      </c>
      <c r="G876" s="274">
        <v>0</v>
      </c>
      <c r="H876" s="274">
        <v>70</v>
      </c>
      <c r="I876" s="274">
        <v>0.96250000000000002</v>
      </c>
      <c r="J876" s="274">
        <v>2.8198997492883211</v>
      </c>
      <c r="K876" s="274">
        <v>137.19999999999999</v>
      </c>
      <c r="L876" s="274">
        <v>1.8869086322237183</v>
      </c>
      <c r="M876" s="274" t="s">
        <v>30</v>
      </c>
      <c r="N876" s="274">
        <v>2020</v>
      </c>
      <c r="O876" s="274">
        <v>25</v>
      </c>
      <c r="P876" s="274">
        <v>1</v>
      </c>
      <c r="Q876" s="274">
        <v>2029</v>
      </c>
      <c r="X876" s="274" t="s">
        <v>30</v>
      </c>
      <c r="AK876" s="274">
        <v>1</v>
      </c>
      <c r="AL876" s="274">
        <v>25</v>
      </c>
      <c r="AM876" s="277">
        <v>0.4</v>
      </c>
      <c r="AN876" s="274">
        <v>36.5</v>
      </c>
      <c r="AO876" s="274">
        <v>1</v>
      </c>
      <c r="AP876" s="278"/>
      <c r="AQ876" s="274">
        <v>1.8250000000000002</v>
      </c>
      <c r="AR876" s="274">
        <v>2</v>
      </c>
      <c r="AS876" s="274">
        <v>1</v>
      </c>
      <c r="AV876" s="278">
        <v>2.4</v>
      </c>
      <c r="AW876" s="278">
        <v>2.4</v>
      </c>
      <c r="AY876" s="274" t="s">
        <v>734</v>
      </c>
      <c r="BA876" s="274">
        <v>1</v>
      </c>
      <c r="BB876" s="274">
        <v>0.03</v>
      </c>
      <c r="BC876" s="274">
        <v>504</v>
      </c>
    </row>
    <row r="877" spans="1:55">
      <c r="A877" s="274" t="s">
        <v>1123</v>
      </c>
      <c r="B877" s="274" t="s">
        <v>829</v>
      </c>
      <c r="C877" s="274" t="s">
        <v>917</v>
      </c>
      <c r="F877" s="274">
        <v>0.25</v>
      </c>
      <c r="G877" s="274">
        <v>0</v>
      </c>
      <c r="H877" s="274">
        <v>50</v>
      </c>
      <c r="I877" s="274">
        <v>0.99</v>
      </c>
      <c r="J877" s="274">
        <v>2.7390116965966058</v>
      </c>
      <c r="K877" s="274">
        <v>127.4</v>
      </c>
      <c r="L877" s="274">
        <v>1.9079697596646261</v>
      </c>
      <c r="M877" s="274" t="s">
        <v>30</v>
      </c>
      <c r="N877" s="274">
        <v>2030</v>
      </c>
      <c r="O877" s="274">
        <v>25</v>
      </c>
      <c r="P877" s="274">
        <v>1</v>
      </c>
      <c r="Q877" s="274">
        <v>2039</v>
      </c>
      <c r="X877" s="274" t="s">
        <v>30</v>
      </c>
      <c r="AK877" s="274">
        <v>1</v>
      </c>
      <c r="AL877" s="274">
        <v>25</v>
      </c>
      <c r="AM877" s="277">
        <v>0.4</v>
      </c>
      <c r="AN877" s="274">
        <v>36.5</v>
      </c>
      <c r="AO877" s="274">
        <v>1</v>
      </c>
      <c r="AP877" s="278"/>
      <c r="AQ877" s="274">
        <v>1.8250000000000002</v>
      </c>
      <c r="AR877" s="274">
        <v>2</v>
      </c>
      <c r="AS877" s="274">
        <v>1</v>
      </c>
      <c r="AV877" s="278">
        <v>2.4</v>
      </c>
      <c r="AW877" s="278">
        <v>2.4</v>
      </c>
      <c r="AY877" s="274" t="s">
        <v>734</v>
      </c>
      <c r="BA877" s="274">
        <v>1</v>
      </c>
      <c r="BB877" s="274">
        <v>0.03</v>
      </c>
      <c r="BC877" s="274">
        <v>504</v>
      </c>
    </row>
    <row r="878" spans="1:55">
      <c r="A878" s="274" t="s">
        <v>1122</v>
      </c>
      <c r="B878" s="274" t="s">
        <v>829</v>
      </c>
      <c r="C878" s="274" t="s">
        <v>917</v>
      </c>
      <c r="D878" s="274" t="s">
        <v>30</v>
      </c>
      <c r="E878" s="274" t="s">
        <v>30</v>
      </c>
      <c r="F878" s="274">
        <v>0.25</v>
      </c>
      <c r="G878" s="274">
        <v>0</v>
      </c>
      <c r="H878" s="274">
        <v>40</v>
      </c>
      <c r="I878" s="274">
        <v>0.99375000000000002</v>
      </c>
      <c r="J878" s="274">
        <v>2.6096648773681719</v>
      </c>
      <c r="K878" s="274">
        <v>122.5</v>
      </c>
      <c r="L878" s="274">
        <v>1.9079697608647614</v>
      </c>
      <c r="M878" s="274" t="s">
        <v>30</v>
      </c>
      <c r="N878" s="274">
        <v>2040</v>
      </c>
      <c r="O878" s="274">
        <v>25</v>
      </c>
      <c r="P878" s="274">
        <v>1</v>
      </c>
      <c r="Q878" s="274">
        <v>2049</v>
      </c>
      <c r="R878" s="274" t="s">
        <v>30</v>
      </c>
      <c r="S878" s="274" t="s">
        <v>30</v>
      </c>
      <c r="T878" s="274" t="s">
        <v>30</v>
      </c>
      <c r="U878" s="274" t="s">
        <v>30</v>
      </c>
      <c r="V878" s="274" t="s">
        <v>30</v>
      </c>
      <c r="W878" s="274" t="s">
        <v>30</v>
      </c>
      <c r="X878" s="274" t="s">
        <v>30</v>
      </c>
      <c r="Z878" s="274" t="s">
        <v>30</v>
      </c>
      <c r="AA878" s="274" t="s">
        <v>30</v>
      </c>
      <c r="AB878" s="274" t="s">
        <v>30</v>
      </c>
      <c r="AC878" s="274" t="s">
        <v>30</v>
      </c>
      <c r="AD878" s="274" t="s">
        <v>30</v>
      </c>
      <c r="AE878" s="274" t="s">
        <v>30</v>
      </c>
      <c r="AF878" s="274" t="s">
        <v>30</v>
      </c>
      <c r="AG878" s="274" t="s">
        <v>30</v>
      </c>
      <c r="AH878" s="274" t="s">
        <v>30</v>
      </c>
      <c r="AI878" s="274" t="s">
        <v>30</v>
      </c>
      <c r="AJ878" s="274" t="s">
        <v>30</v>
      </c>
      <c r="AK878" s="274">
        <v>1</v>
      </c>
      <c r="AL878" s="274">
        <v>25</v>
      </c>
      <c r="AM878" s="277">
        <v>0.4</v>
      </c>
      <c r="AN878" s="274">
        <v>36.5</v>
      </c>
      <c r="AO878" s="274">
        <v>1</v>
      </c>
      <c r="AP878" s="278"/>
      <c r="AQ878" s="274">
        <v>1.8250000000000002</v>
      </c>
      <c r="AR878" s="274">
        <v>2</v>
      </c>
      <c r="AS878" s="274">
        <v>1</v>
      </c>
      <c r="AV878" s="278">
        <v>2.4</v>
      </c>
      <c r="AW878" s="278">
        <v>2.4</v>
      </c>
      <c r="AX878" s="274" t="s">
        <v>30</v>
      </c>
      <c r="AY878" s="274" t="s">
        <v>734</v>
      </c>
      <c r="BA878" s="274">
        <v>1</v>
      </c>
      <c r="BB878" s="274">
        <v>0.03</v>
      </c>
      <c r="BC878" s="274">
        <v>504</v>
      </c>
    </row>
    <row r="879" spans="1:55">
      <c r="A879" s="274" t="s">
        <v>1121</v>
      </c>
      <c r="B879" s="274" t="s">
        <v>829</v>
      </c>
      <c r="C879" s="274" t="s">
        <v>917</v>
      </c>
      <c r="F879" s="274">
        <v>0.25</v>
      </c>
      <c r="G879" s="274">
        <v>0</v>
      </c>
      <c r="H879" s="274">
        <v>30</v>
      </c>
      <c r="I879" s="274">
        <v>0.99750000000000005</v>
      </c>
      <c r="J879" s="274">
        <v>2.4803180581397379</v>
      </c>
      <c r="K879" s="274">
        <v>117.6</v>
      </c>
      <c r="L879" s="274">
        <v>1.9079697620648965</v>
      </c>
      <c r="M879" s="274" t="s">
        <v>30</v>
      </c>
      <c r="N879" s="274">
        <v>2050</v>
      </c>
      <c r="O879" s="274">
        <v>25</v>
      </c>
      <c r="P879" s="274">
        <v>1</v>
      </c>
      <c r="Q879" s="274">
        <v>2050</v>
      </c>
      <c r="X879" s="274" t="s">
        <v>30</v>
      </c>
      <c r="AK879" s="274">
        <v>1</v>
      </c>
      <c r="AL879" s="274">
        <v>25</v>
      </c>
      <c r="AM879" s="277">
        <v>0.4</v>
      </c>
      <c r="AN879" s="274">
        <v>36.5</v>
      </c>
      <c r="AO879" s="274">
        <v>1</v>
      </c>
      <c r="AP879" s="278"/>
      <c r="AQ879" s="274">
        <v>1.8250000000000002</v>
      </c>
      <c r="AR879" s="274">
        <v>2</v>
      </c>
      <c r="AS879" s="274">
        <v>1</v>
      </c>
      <c r="AV879" s="278">
        <v>2.4</v>
      </c>
      <c r="AW879" s="278">
        <v>2.4</v>
      </c>
      <c r="AY879" s="274" t="s">
        <v>734</v>
      </c>
      <c r="BA879" s="274">
        <v>1</v>
      </c>
      <c r="BB879" s="274">
        <v>0.03</v>
      </c>
      <c r="BC879" s="274">
        <v>504</v>
      </c>
    </row>
    <row r="880" spans="1:55">
      <c r="A880" s="274" t="s">
        <v>1120</v>
      </c>
      <c r="B880" s="274" t="s">
        <v>829</v>
      </c>
      <c r="C880" s="274" t="s">
        <v>917</v>
      </c>
      <c r="F880" s="274">
        <v>0.31</v>
      </c>
      <c r="G880" s="274">
        <v>0</v>
      </c>
      <c r="H880" s="274">
        <v>70</v>
      </c>
      <c r="I880" s="274">
        <v>0.96250000000000002</v>
      </c>
      <c r="J880" s="274">
        <v>2.1898460399965836</v>
      </c>
      <c r="K880" s="274">
        <v>117.6</v>
      </c>
      <c r="L880" s="274">
        <v>1.8933277375884627</v>
      </c>
      <c r="M880" s="274" t="s">
        <v>30</v>
      </c>
      <c r="N880" s="274">
        <v>2020</v>
      </c>
      <c r="O880" s="274">
        <v>25</v>
      </c>
      <c r="P880" s="274">
        <v>1</v>
      </c>
      <c r="Q880" s="274">
        <v>2029</v>
      </c>
      <c r="X880" s="274" t="s">
        <v>30</v>
      </c>
      <c r="AK880" s="274">
        <v>1</v>
      </c>
      <c r="AL880" s="274">
        <v>41</v>
      </c>
      <c r="AM880" s="277">
        <v>0.4</v>
      </c>
      <c r="AN880" s="274">
        <v>36.5</v>
      </c>
      <c r="AO880" s="274">
        <v>1</v>
      </c>
      <c r="AP880" s="278"/>
      <c r="AQ880" s="274">
        <v>1.8250000000000002</v>
      </c>
      <c r="AR880" s="274">
        <v>2</v>
      </c>
      <c r="AS880" s="274">
        <v>1</v>
      </c>
      <c r="AV880" s="278">
        <v>2.4</v>
      </c>
      <c r="AW880" s="278">
        <v>2.4</v>
      </c>
      <c r="AY880" s="274" t="s">
        <v>734</v>
      </c>
      <c r="BA880" s="274">
        <v>1</v>
      </c>
      <c r="BB880" s="274">
        <v>0.03</v>
      </c>
      <c r="BC880" s="274">
        <v>504</v>
      </c>
    </row>
    <row r="881" spans="1:55">
      <c r="A881" s="274" t="s">
        <v>1119</v>
      </c>
      <c r="B881" s="274" t="s">
        <v>829</v>
      </c>
      <c r="C881" s="274" t="s">
        <v>917</v>
      </c>
      <c r="F881" s="274">
        <v>0.31</v>
      </c>
      <c r="G881" s="274">
        <v>0</v>
      </c>
      <c r="H881" s="274">
        <v>40</v>
      </c>
      <c r="I881" s="274">
        <v>0.99</v>
      </c>
      <c r="J881" s="274">
        <v>2.0767203774062133</v>
      </c>
      <c r="K881" s="274">
        <v>107.8</v>
      </c>
      <c r="L881" s="274">
        <v>1.8878149979110446</v>
      </c>
      <c r="M881" s="274" t="s">
        <v>30</v>
      </c>
      <c r="N881" s="274">
        <v>2030</v>
      </c>
      <c r="O881" s="274">
        <v>25</v>
      </c>
      <c r="P881" s="274">
        <v>1</v>
      </c>
      <c r="Q881" s="274">
        <v>2039</v>
      </c>
      <c r="X881" s="274" t="s">
        <v>30</v>
      </c>
      <c r="AK881" s="274">
        <v>1</v>
      </c>
      <c r="AL881" s="274">
        <v>41</v>
      </c>
      <c r="AM881" s="277">
        <v>0.4</v>
      </c>
      <c r="AN881" s="274">
        <v>36.5</v>
      </c>
      <c r="AO881" s="274">
        <v>1</v>
      </c>
      <c r="AP881" s="278"/>
      <c r="AQ881" s="274">
        <v>1.8250000000000002</v>
      </c>
      <c r="AR881" s="274">
        <v>2</v>
      </c>
      <c r="AS881" s="274">
        <v>1</v>
      </c>
      <c r="AV881" s="278">
        <v>2.4</v>
      </c>
      <c r="AW881" s="278">
        <v>2.4</v>
      </c>
      <c r="AY881" s="274" t="s">
        <v>734</v>
      </c>
      <c r="BA881" s="274">
        <v>1</v>
      </c>
      <c r="BB881" s="274">
        <v>0.03</v>
      </c>
      <c r="BC881" s="274">
        <v>504</v>
      </c>
    </row>
    <row r="882" spans="1:55">
      <c r="A882" s="274" t="s">
        <v>1118</v>
      </c>
      <c r="B882" s="274" t="s">
        <v>829</v>
      </c>
      <c r="C882" s="274" t="s">
        <v>917</v>
      </c>
      <c r="D882" s="274" t="s">
        <v>30</v>
      </c>
      <c r="E882" s="274" t="s">
        <v>30</v>
      </c>
      <c r="F882" s="274">
        <v>0.31</v>
      </c>
      <c r="G882" s="274">
        <v>0</v>
      </c>
      <c r="H882" s="274">
        <v>30</v>
      </c>
      <c r="I882" s="274">
        <v>0.99375000000000002</v>
      </c>
      <c r="J882" s="274">
        <v>1.9776716967329195</v>
      </c>
      <c r="K882" s="274">
        <v>102.9</v>
      </c>
      <c r="L882" s="274">
        <v>1.8878149969353439</v>
      </c>
      <c r="M882" s="274" t="s">
        <v>30</v>
      </c>
      <c r="N882" s="274">
        <v>2040</v>
      </c>
      <c r="O882" s="274">
        <v>25</v>
      </c>
      <c r="P882" s="274">
        <v>1</v>
      </c>
      <c r="Q882" s="274">
        <v>2049</v>
      </c>
      <c r="R882" s="274" t="s">
        <v>30</v>
      </c>
      <c r="S882" s="274" t="s">
        <v>30</v>
      </c>
      <c r="T882" s="274" t="s">
        <v>30</v>
      </c>
      <c r="U882" s="274" t="s">
        <v>30</v>
      </c>
      <c r="V882" s="274" t="s">
        <v>30</v>
      </c>
      <c r="W882" s="274" t="s">
        <v>30</v>
      </c>
      <c r="X882" s="274" t="s">
        <v>30</v>
      </c>
      <c r="Z882" s="274" t="s">
        <v>30</v>
      </c>
      <c r="AA882" s="274" t="s">
        <v>30</v>
      </c>
      <c r="AB882" s="274" t="s">
        <v>30</v>
      </c>
      <c r="AC882" s="274" t="s">
        <v>30</v>
      </c>
      <c r="AD882" s="274" t="s">
        <v>30</v>
      </c>
      <c r="AE882" s="274" t="s">
        <v>30</v>
      </c>
      <c r="AF882" s="274" t="s">
        <v>30</v>
      </c>
      <c r="AG882" s="274" t="s">
        <v>30</v>
      </c>
      <c r="AH882" s="274" t="s">
        <v>30</v>
      </c>
      <c r="AI882" s="274" t="s">
        <v>30</v>
      </c>
      <c r="AJ882" s="274" t="s">
        <v>30</v>
      </c>
      <c r="AK882" s="274">
        <v>1</v>
      </c>
      <c r="AL882" s="274">
        <v>41</v>
      </c>
      <c r="AM882" s="277">
        <v>0.4</v>
      </c>
      <c r="AN882" s="274">
        <v>36.5</v>
      </c>
      <c r="AO882" s="274">
        <v>1</v>
      </c>
      <c r="AP882" s="278"/>
      <c r="AQ882" s="274">
        <v>1.8250000000000002</v>
      </c>
      <c r="AR882" s="274">
        <v>2</v>
      </c>
      <c r="AS882" s="274">
        <v>1</v>
      </c>
      <c r="AV882" s="278">
        <v>2.4</v>
      </c>
      <c r="AW882" s="278">
        <v>2.4</v>
      </c>
      <c r="AX882" s="274" t="s">
        <v>30</v>
      </c>
      <c r="AY882" s="274" t="s">
        <v>734</v>
      </c>
      <c r="BA882" s="274">
        <v>1</v>
      </c>
      <c r="BB882" s="274">
        <v>0.03</v>
      </c>
      <c r="BC882" s="274">
        <v>504</v>
      </c>
    </row>
    <row r="883" spans="1:55">
      <c r="A883" s="274" t="s">
        <v>1117</v>
      </c>
      <c r="B883" s="274" t="s">
        <v>829</v>
      </c>
      <c r="C883" s="274" t="s">
        <v>917</v>
      </c>
      <c r="F883" s="274">
        <v>0.31</v>
      </c>
      <c r="G883" s="274">
        <v>0</v>
      </c>
      <c r="H883" s="274">
        <v>20</v>
      </c>
      <c r="I883" s="274">
        <v>0.99750000000000005</v>
      </c>
      <c r="J883" s="274">
        <v>1.8786230160596253</v>
      </c>
      <c r="K883" s="274">
        <v>98</v>
      </c>
      <c r="L883" s="274">
        <v>1.8878149959596433</v>
      </c>
      <c r="M883" s="274" t="s">
        <v>30</v>
      </c>
      <c r="N883" s="274">
        <v>2050</v>
      </c>
      <c r="O883" s="274">
        <v>25</v>
      </c>
      <c r="P883" s="274">
        <v>1</v>
      </c>
      <c r="Q883" s="274">
        <v>2050</v>
      </c>
      <c r="X883" s="274" t="s">
        <v>30</v>
      </c>
      <c r="AK883" s="274">
        <v>1</v>
      </c>
      <c r="AL883" s="274">
        <v>41</v>
      </c>
      <c r="AM883" s="277">
        <v>0.4</v>
      </c>
      <c r="AN883" s="274">
        <v>36.5</v>
      </c>
      <c r="AO883" s="274">
        <v>1</v>
      </c>
      <c r="AP883" s="278"/>
      <c r="AQ883" s="274">
        <v>1.8250000000000002</v>
      </c>
      <c r="AR883" s="274">
        <v>2</v>
      </c>
      <c r="AS883" s="274">
        <v>1</v>
      </c>
      <c r="AV883" s="278">
        <v>2.4</v>
      </c>
      <c r="AW883" s="278">
        <v>2.4</v>
      </c>
      <c r="AY883" s="274" t="s">
        <v>734</v>
      </c>
      <c r="BA883" s="274">
        <v>1</v>
      </c>
      <c r="BB883" s="274">
        <v>0.03</v>
      </c>
      <c r="BC883" s="274">
        <v>504</v>
      </c>
    </row>
    <row r="884" spans="1:55">
      <c r="A884" s="274" t="s">
        <v>1116</v>
      </c>
      <c r="B884" s="274" t="s">
        <v>736</v>
      </c>
      <c r="C884" s="274" t="s">
        <v>1110</v>
      </c>
      <c r="E884" s="274">
        <v>0.51</v>
      </c>
      <c r="F884" s="274">
        <v>0.90000000000000013</v>
      </c>
      <c r="H884" s="274">
        <v>64</v>
      </c>
      <c r="I884" s="274">
        <v>0</v>
      </c>
      <c r="J884" s="274">
        <v>1.702</v>
      </c>
      <c r="K884" s="274">
        <v>48.202672999999997</v>
      </c>
      <c r="L884" s="274" t="s">
        <v>30</v>
      </c>
      <c r="M884" s="274">
        <v>0.34349006622516559</v>
      </c>
      <c r="O884" s="274">
        <v>25</v>
      </c>
      <c r="P884" s="274">
        <v>0</v>
      </c>
      <c r="Q884" s="274" t="s">
        <v>30</v>
      </c>
      <c r="X884" s="274" t="s">
        <v>30</v>
      </c>
      <c r="AK884" s="274">
        <v>1</v>
      </c>
      <c r="AL884" s="274">
        <v>54</v>
      </c>
      <c r="AM884" s="277">
        <v>0.4</v>
      </c>
      <c r="AN884" s="274">
        <v>36.5</v>
      </c>
      <c r="AO884" s="274">
        <v>1</v>
      </c>
      <c r="AP884" s="278"/>
      <c r="AQ884" s="274">
        <v>1.8250000000000002</v>
      </c>
      <c r="AR884" s="274">
        <v>2</v>
      </c>
      <c r="AS884" s="274">
        <v>1</v>
      </c>
      <c r="AV884" s="278">
        <v>2.4</v>
      </c>
      <c r="AW884" s="278">
        <v>2.4</v>
      </c>
      <c r="AY884" s="274" t="s">
        <v>734</v>
      </c>
      <c r="BA884" s="274">
        <v>1</v>
      </c>
      <c r="BB884" s="274">
        <v>0.03</v>
      </c>
      <c r="BC884" s="274">
        <v>504</v>
      </c>
    </row>
    <row r="885" spans="1:55">
      <c r="A885" s="274" t="s">
        <v>1115</v>
      </c>
      <c r="B885" s="274" t="s">
        <v>736</v>
      </c>
      <c r="C885" s="274" t="s">
        <v>1110</v>
      </c>
      <c r="E885" s="274">
        <v>1</v>
      </c>
      <c r="F885" s="274">
        <v>1.06</v>
      </c>
      <c r="G885" s="274">
        <v>2</v>
      </c>
      <c r="H885" s="274">
        <v>81</v>
      </c>
      <c r="I885" s="274">
        <v>0</v>
      </c>
      <c r="J885" s="274">
        <v>2.616514</v>
      </c>
      <c r="K885" s="274">
        <v>48.202672999999997</v>
      </c>
      <c r="L885" s="274" t="s">
        <v>30</v>
      </c>
      <c r="M885" s="274">
        <v>0.90658938</v>
      </c>
      <c r="O885" s="274">
        <v>30</v>
      </c>
      <c r="P885" s="274">
        <v>0</v>
      </c>
      <c r="Q885" s="274" t="s">
        <v>30</v>
      </c>
      <c r="X885" s="274" t="s">
        <v>30</v>
      </c>
      <c r="AK885" s="274">
        <v>1</v>
      </c>
      <c r="AL885" s="274">
        <v>12</v>
      </c>
      <c r="AM885" s="277">
        <v>0.4</v>
      </c>
      <c r="AN885" s="274">
        <v>36.5</v>
      </c>
      <c r="AO885" s="274">
        <v>1</v>
      </c>
      <c r="AP885" s="278"/>
      <c r="AQ885" s="274">
        <v>1.8250000000000002</v>
      </c>
      <c r="AR885" s="274">
        <v>2</v>
      </c>
      <c r="AS885" s="274">
        <v>1</v>
      </c>
      <c r="AV885" s="278">
        <v>2.4</v>
      </c>
      <c r="AW885" s="278">
        <v>2.4</v>
      </c>
      <c r="AY885" s="274" t="s">
        <v>734</v>
      </c>
      <c r="BA885" s="274">
        <v>1</v>
      </c>
      <c r="BB885" s="274">
        <v>0.03</v>
      </c>
      <c r="BC885" s="274">
        <v>504</v>
      </c>
    </row>
    <row r="886" spans="1:55">
      <c r="A886" s="274" t="s">
        <v>1114</v>
      </c>
      <c r="B886" s="274" t="s">
        <v>829</v>
      </c>
      <c r="C886" s="274" t="s">
        <v>1110</v>
      </c>
      <c r="F886" s="274">
        <v>0.37</v>
      </c>
      <c r="I886" s="274">
        <v>0</v>
      </c>
      <c r="J886" s="274" t="s">
        <v>30</v>
      </c>
      <c r="K886" s="274">
        <v>48.202672999999997</v>
      </c>
      <c r="L886" s="274">
        <v>1.1519999999999999</v>
      </c>
      <c r="M886" s="274" t="s">
        <v>30</v>
      </c>
      <c r="Q886" s="274" t="s">
        <v>30</v>
      </c>
      <c r="X886" s="274" t="s">
        <v>30</v>
      </c>
      <c r="AK886" s="274">
        <v>1</v>
      </c>
      <c r="AL886" s="274">
        <v>400</v>
      </c>
      <c r="AM886" s="277">
        <v>0.4</v>
      </c>
      <c r="AN886" s="274">
        <v>36.5</v>
      </c>
      <c r="AO886" s="274">
        <v>1</v>
      </c>
      <c r="AP886" s="278"/>
      <c r="AQ886" s="274">
        <v>1.8250000000000002</v>
      </c>
      <c r="AR886" s="274">
        <v>2</v>
      </c>
      <c r="AS886" s="274">
        <v>1</v>
      </c>
      <c r="AV886" s="278">
        <v>2.4</v>
      </c>
      <c r="AW886" s="278">
        <v>2.4</v>
      </c>
      <c r="AY886" s="274" t="s">
        <v>734</v>
      </c>
      <c r="BA886" s="274">
        <v>1</v>
      </c>
      <c r="BB886" s="274">
        <v>0.03</v>
      </c>
      <c r="BC886" s="274">
        <v>504</v>
      </c>
    </row>
    <row r="887" spans="1:55">
      <c r="A887" s="274" t="s">
        <v>1113</v>
      </c>
      <c r="B887" s="274" t="s">
        <v>829</v>
      </c>
      <c r="C887" s="274" t="s">
        <v>1110</v>
      </c>
      <c r="F887" s="274">
        <v>0.5</v>
      </c>
      <c r="I887" s="274">
        <v>0</v>
      </c>
      <c r="J887" s="274" t="s">
        <v>30</v>
      </c>
      <c r="K887" s="274">
        <v>48.202672999999997</v>
      </c>
      <c r="L887" s="274">
        <v>1.1519999999999999</v>
      </c>
      <c r="M887" s="274" t="s">
        <v>30</v>
      </c>
      <c r="Q887" s="274" t="s">
        <v>30</v>
      </c>
      <c r="X887" s="274" t="s">
        <v>30</v>
      </c>
      <c r="AK887" s="274">
        <v>1</v>
      </c>
      <c r="AL887" s="274">
        <v>400</v>
      </c>
      <c r="AM887" s="277">
        <v>0.4</v>
      </c>
      <c r="AN887" s="274">
        <v>36.5</v>
      </c>
      <c r="AO887" s="274">
        <v>1</v>
      </c>
      <c r="AP887" s="278"/>
      <c r="AQ887" s="274">
        <v>1.8250000000000002</v>
      </c>
      <c r="AR887" s="274">
        <v>2</v>
      </c>
      <c r="AS887" s="274">
        <v>1</v>
      </c>
      <c r="AV887" s="278">
        <v>2.4</v>
      </c>
      <c r="AW887" s="278">
        <v>2.4</v>
      </c>
      <c r="AY887" s="274" t="s">
        <v>734</v>
      </c>
      <c r="BA887" s="274">
        <v>1</v>
      </c>
      <c r="BB887" s="274">
        <v>0.03</v>
      </c>
      <c r="BC887" s="274">
        <v>504</v>
      </c>
    </row>
    <row r="888" spans="1:55">
      <c r="A888" s="274" t="s">
        <v>1112</v>
      </c>
      <c r="B888" s="274" t="s">
        <v>742</v>
      </c>
      <c r="C888" s="274" t="s">
        <v>1110</v>
      </c>
      <c r="D888" s="274">
        <v>0.05</v>
      </c>
      <c r="E888" s="274">
        <v>0.05</v>
      </c>
      <c r="F888" s="274">
        <v>0.13600000000000001</v>
      </c>
      <c r="H888" s="274">
        <v>40</v>
      </c>
      <c r="I888" s="274">
        <v>0</v>
      </c>
      <c r="J888" s="274">
        <v>0.63400000000000001</v>
      </c>
      <c r="K888" s="274">
        <v>48.202672999999997</v>
      </c>
      <c r="L888" s="274" t="s">
        <v>30</v>
      </c>
      <c r="M888" s="274">
        <v>0.15667200000000001</v>
      </c>
      <c r="O888" s="274">
        <v>30</v>
      </c>
      <c r="Q888" s="274" t="s">
        <v>30</v>
      </c>
      <c r="X888" s="274" t="s">
        <v>30</v>
      </c>
      <c r="AK888" s="274">
        <v>1</v>
      </c>
      <c r="AL888" s="274">
        <v>2.5</v>
      </c>
      <c r="AM888" s="277">
        <v>0.4</v>
      </c>
      <c r="AN888" s="274">
        <v>36.5</v>
      </c>
      <c r="AO888" s="274">
        <v>1</v>
      </c>
      <c r="AP888" s="278"/>
      <c r="AQ888" s="274">
        <v>1.8250000000000002</v>
      </c>
      <c r="AR888" s="274">
        <v>2</v>
      </c>
      <c r="AS888" s="274">
        <v>1</v>
      </c>
      <c r="AV888" s="278">
        <v>2.4</v>
      </c>
      <c r="AW888" s="278">
        <v>2.4</v>
      </c>
      <c r="AY888" s="274" t="s">
        <v>734</v>
      </c>
      <c r="BA888" s="274">
        <v>1</v>
      </c>
      <c r="BB888" s="274">
        <v>0.03</v>
      </c>
      <c r="BC888" s="274">
        <v>504</v>
      </c>
    </row>
    <row r="889" spans="1:55">
      <c r="A889" s="274" t="s">
        <v>1111</v>
      </c>
      <c r="B889" s="274" t="s">
        <v>742</v>
      </c>
      <c r="C889" s="274" t="s">
        <v>1110</v>
      </c>
      <c r="D889" s="274">
        <v>0.15</v>
      </c>
      <c r="E889" s="274">
        <v>0.5</v>
      </c>
      <c r="F889" s="274">
        <v>0.45</v>
      </c>
      <c r="I889" s="274">
        <v>0</v>
      </c>
      <c r="J889" s="274" t="s">
        <v>30</v>
      </c>
      <c r="K889" s="274">
        <v>48.202672999999997</v>
      </c>
      <c r="L889" s="274" t="s">
        <v>30</v>
      </c>
      <c r="M889" s="274">
        <v>0.51839999999999997</v>
      </c>
      <c r="Q889" s="274" t="s">
        <v>30</v>
      </c>
      <c r="X889" s="274" t="s">
        <v>30</v>
      </c>
      <c r="AK889" s="274">
        <v>1</v>
      </c>
      <c r="AL889" s="274">
        <v>1180</v>
      </c>
      <c r="AM889" s="277">
        <v>0.4</v>
      </c>
      <c r="AN889" s="274">
        <v>36.5</v>
      </c>
      <c r="AO889" s="274">
        <v>1</v>
      </c>
      <c r="AP889" s="278"/>
      <c r="AQ889" s="274">
        <v>1.8250000000000002</v>
      </c>
      <c r="AR889" s="274">
        <v>2</v>
      </c>
      <c r="AS889" s="274">
        <v>1</v>
      </c>
      <c r="AV889" s="278">
        <v>2.4</v>
      </c>
      <c r="AW889" s="278">
        <v>2.4</v>
      </c>
      <c r="AY889" s="274" t="s">
        <v>734</v>
      </c>
      <c r="BA889" s="274">
        <v>1</v>
      </c>
      <c r="BB889" s="274">
        <v>0.03</v>
      </c>
      <c r="BC889" s="274">
        <v>504</v>
      </c>
    </row>
    <row r="890" spans="1:55">
      <c r="A890" s="274" t="s">
        <v>1109</v>
      </c>
      <c r="B890" s="274" t="s">
        <v>736</v>
      </c>
      <c r="C890" s="274" t="s">
        <v>752</v>
      </c>
      <c r="E890" s="274">
        <v>0.1</v>
      </c>
      <c r="F890" s="274">
        <v>0.89999999999999991</v>
      </c>
      <c r="G890" s="274">
        <v>3</v>
      </c>
      <c r="H890" s="274">
        <v>30</v>
      </c>
      <c r="I890" s="274">
        <v>0.97499999999999998</v>
      </c>
      <c r="J890" s="274" t="s">
        <v>30</v>
      </c>
      <c r="K890" s="274">
        <v>58.8</v>
      </c>
      <c r="L890" s="274" t="s">
        <v>30</v>
      </c>
      <c r="M890" s="274">
        <v>0.30469090909090907</v>
      </c>
      <c r="P890" s="274">
        <v>0</v>
      </c>
      <c r="Q890" s="274" t="s">
        <v>30</v>
      </c>
      <c r="X890" s="274" t="s">
        <v>30</v>
      </c>
      <c r="AK890" s="274">
        <v>1</v>
      </c>
      <c r="AL890" s="274">
        <v>2.4</v>
      </c>
      <c r="AM890" s="277">
        <v>0.4</v>
      </c>
      <c r="AN890" s="274">
        <v>36.5</v>
      </c>
      <c r="AO890" s="274">
        <v>1</v>
      </c>
      <c r="AP890" s="278"/>
      <c r="AQ890" s="274">
        <v>1.8250000000000002</v>
      </c>
      <c r="AR890" s="274">
        <v>2</v>
      </c>
      <c r="AS890" s="274">
        <v>1</v>
      </c>
      <c r="AV890" s="278">
        <v>2.4</v>
      </c>
      <c r="AW890" s="278">
        <v>2.4</v>
      </c>
      <c r="AY890" s="274" t="s">
        <v>734</v>
      </c>
      <c r="BA890" s="274">
        <v>1</v>
      </c>
      <c r="BB890" s="274">
        <v>0.03</v>
      </c>
      <c r="BC890" s="274">
        <v>504</v>
      </c>
    </row>
    <row r="891" spans="1:55">
      <c r="A891" s="274" t="s">
        <v>1108</v>
      </c>
      <c r="B891" s="274" t="s">
        <v>736</v>
      </c>
      <c r="C891" s="274" t="s">
        <v>752</v>
      </c>
      <c r="E891" s="274">
        <v>0.2</v>
      </c>
      <c r="F891" s="274">
        <v>0.89999999999999991</v>
      </c>
      <c r="G891" s="274">
        <v>3</v>
      </c>
      <c r="H891" s="274">
        <v>30</v>
      </c>
      <c r="I891" s="274">
        <v>0.97499999999999998</v>
      </c>
      <c r="J891" s="274" t="s">
        <v>30</v>
      </c>
      <c r="K891" s="274">
        <v>58.8</v>
      </c>
      <c r="L891" s="274" t="s">
        <v>30</v>
      </c>
      <c r="M891" s="274">
        <v>0.55859999999999999</v>
      </c>
      <c r="P891" s="274">
        <v>0</v>
      </c>
      <c r="Q891" s="274" t="s">
        <v>30</v>
      </c>
      <c r="X891" s="274" t="s">
        <v>30</v>
      </c>
      <c r="AK891" s="274">
        <v>1</v>
      </c>
      <c r="AL891" s="274">
        <v>3.29</v>
      </c>
      <c r="AM891" s="277">
        <v>0.4</v>
      </c>
      <c r="AN891" s="274">
        <v>36.5</v>
      </c>
      <c r="AO891" s="274">
        <v>1</v>
      </c>
      <c r="AP891" s="278"/>
      <c r="AQ891" s="274">
        <v>1.8250000000000002</v>
      </c>
      <c r="AR891" s="274">
        <v>2</v>
      </c>
      <c r="AS891" s="274">
        <v>1</v>
      </c>
      <c r="AV891" s="278">
        <v>2.4</v>
      </c>
      <c r="AW891" s="278">
        <v>2.4</v>
      </c>
      <c r="AY891" s="274" t="s">
        <v>734</v>
      </c>
      <c r="BA891" s="274">
        <v>1</v>
      </c>
      <c r="BB891" s="274">
        <v>0.03</v>
      </c>
      <c r="BC891" s="274">
        <v>504</v>
      </c>
    </row>
    <row r="892" spans="1:55">
      <c r="A892" s="274" t="s">
        <v>1107</v>
      </c>
      <c r="B892" s="274" t="s">
        <v>736</v>
      </c>
      <c r="C892" s="274" t="s">
        <v>752</v>
      </c>
      <c r="E892" s="274">
        <v>0.3</v>
      </c>
      <c r="F892" s="274">
        <v>0.89999999999999991</v>
      </c>
      <c r="G892" s="274">
        <v>3</v>
      </c>
      <c r="H892" s="274">
        <v>30</v>
      </c>
      <c r="I892" s="274">
        <v>0.97499999999999998</v>
      </c>
      <c r="J892" s="274" t="s">
        <v>30</v>
      </c>
      <c r="K892" s="274">
        <v>58.8</v>
      </c>
      <c r="L892" s="274" t="s">
        <v>30</v>
      </c>
      <c r="M892" s="274">
        <v>0.77344615384615378</v>
      </c>
      <c r="P892" s="274">
        <v>0</v>
      </c>
      <c r="Q892" s="274" t="s">
        <v>30</v>
      </c>
      <c r="X892" s="274" t="s">
        <v>30</v>
      </c>
      <c r="AK892" s="274">
        <v>1</v>
      </c>
      <c r="AL892" s="274">
        <v>3.99</v>
      </c>
      <c r="AM892" s="277">
        <v>0.4</v>
      </c>
      <c r="AN892" s="274">
        <v>36.5</v>
      </c>
      <c r="AO892" s="274">
        <v>1</v>
      </c>
      <c r="AP892" s="278"/>
      <c r="AQ892" s="274">
        <v>1.8250000000000002</v>
      </c>
      <c r="AR892" s="274">
        <v>2</v>
      </c>
      <c r="AS892" s="274">
        <v>1</v>
      </c>
      <c r="AV892" s="278">
        <v>2.4</v>
      </c>
      <c r="AW892" s="278">
        <v>2.4</v>
      </c>
      <c r="AY892" s="274" t="s">
        <v>734</v>
      </c>
      <c r="BA892" s="274">
        <v>1</v>
      </c>
      <c r="BB892" s="274">
        <v>0.03</v>
      </c>
      <c r="BC892" s="274">
        <v>504</v>
      </c>
    </row>
    <row r="893" spans="1:55" ht="24.75" customHeight="1">
      <c r="A893" s="274" t="s">
        <v>1106</v>
      </c>
      <c r="B893" s="274" t="s">
        <v>736</v>
      </c>
      <c r="C893" s="274" t="s">
        <v>752</v>
      </c>
      <c r="E893" s="274">
        <v>0.4</v>
      </c>
      <c r="F893" s="274">
        <v>0.90000000000000013</v>
      </c>
      <c r="G893" s="274">
        <v>3</v>
      </c>
      <c r="H893" s="274">
        <v>30</v>
      </c>
      <c r="I893" s="274">
        <v>0.97499999999999998</v>
      </c>
      <c r="J893" s="274" t="s">
        <v>30</v>
      </c>
      <c r="K893" s="274">
        <v>58.8</v>
      </c>
      <c r="L893" s="274" t="s">
        <v>30</v>
      </c>
      <c r="M893" s="274">
        <v>0.95760000000000001</v>
      </c>
      <c r="P893" s="274">
        <v>0</v>
      </c>
      <c r="Q893" s="274" t="s">
        <v>30</v>
      </c>
      <c r="X893" s="274" t="s">
        <v>30</v>
      </c>
      <c r="AK893" s="274">
        <v>1</v>
      </c>
      <c r="AL893" s="274">
        <v>38</v>
      </c>
      <c r="AM893" s="277">
        <v>0.4</v>
      </c>
      <c r="AN893" s="274">
        <v>36.5</v>
      </c>
      <c r="AO893" s="274">
        <v>1</v>
      </c>
      <c r="AP893" s="278"/>
      <c r="AQ893" s="274">
        <v>1.8250000000000002</v>
      </c>
      <c r="AR893" s="274">
        <v>2</v>
      </c>
      <c r="AS893" s="274">
        <v>1</v>
      </c>
      <c r="AV893" s="278">
        <v>2.4</v>
      </c>
      <c r="AW893" s="278">
        <v>2.4</v>
      </c>
      <c r="AY893" s="274" t="s">
        <v>734</v>
      </c>
      <c r="BA893" s="274">
        <v>1</v>
      </c>
      <c r="BB893" s="274">
        <v>0.03</v>
      </c>
      <c r="BC893" s="274">
        <v>504</v>
      </c>
    </row>
    <row r="894" spans="1:55">
      <c r="A894" s="274" t="s">
        <v>1105</v>
      </c>
      <c r="B894" s="274" t="s">
        <v>736</v>
      </c>
      <c r="C894" s="274" t="s">
        <v>752</v>
      </c>
      <c r="E894" s="274">
        <v>0.5</v>
      </c>
      <c r="F894" s="274">
        <v>0.89999999999999991</v>
      </c>
      <c r="G894" s="274">
        <v>3</v>
      </c>
      <c r="H894" s="274">
        <v>30</v>
      </c>
      <c r="I894" s="274">
        <v>0.97499999999999998</v>
      </c>
      <c r="J894" s="274" t="s">
        <v>30</v>
      </c>
      <c r="K894" s="274">
        <v>58.8</v>
      </c>
      <c r="L894" s="274" t="s">
        <v>30</v>
      </c>
      <c r="M894" s="274">
        <v>1.1172</v>
      </c>
      <c r="P894" s="274">
        <v>0</v>
      </c>
      <c r="Q894" s="274" t="s">
        <v>30</v>
      </c>
      <c r="X894" s="274" t="s">
        <v>30</v>
      </c>
      <c r="AK894" s="274">
        <v>1</v>
      </c>
      <c r="AL894" s="274">
        <v>9.5039999999999996</v>
      </c>
      <c r="AM894" s="277">
        <v>0.4</v>
      </c>
      <c r="AN894" s="274">
        <v>36.5</v>
      </c>
      <c r="AO894" s="274">
        <v>1</v>
      </c>
      <c r="AP894" s="278"/>
      <c r="AQ894" s="274">
        <v>1.8250000000000002</v>
      </c>
      <c r="AR894" s="274">
        <v>2</v>
      </c>
      <c r="AS894" s="274">
        <v>1</v>
      </c>
      <c r="AV894" s="278">
        <v>2.4</v>
      </c>
      <c r="AW894" s="278">
        <v>2.4</v>
      </c>
      <c r="AY894" s="274" t="s">
        <v>734</v>
      </c>
      <c r="BA894" s="274">
        <v>1</v>
      </c>
      <c r="BB894" s="274">
        <v>0.03</v>
      </c>
      <c r="BC894" s="274">
        <v>504</v>
      </c>
    </row>
    <row r="895" spans="1:55">
      <c r="A895" s="274" t="s">
        <v>1104</v>
      </c>
      <c r="B895" s="274" t="s">
        <v>736</v>
      </c>
      <c r="C895" s="274" t="s">
        <v>752</v>
      </c>
      <c r="E895" s="274">
        <v>0.6</v>
      </c>
      <c r="F895" s="274">
        <v>0.89999999999999991</v>
      </c>
      <c r="G895" s="274">
        <v>3</v>
      </c>
      <c r="H895" s="274">
        <v>30</v>
      </c>
      <c r="I895" s="274">
        <v>0.97499999999999998</v>
      </c>
      <c r="J895" s="274" t="s">
        <v>30</v>
      </c>
      <c r="K895" s="274">
        <v>58.8</v>
      </c>
      <c r="L895" s="274" t="s">
        <v>30</v>
      </c>
      <c r="M895" s="274">
        <v>1.2568499999999998</v>
      </c>
      <c r="P895" s="274">
        <v>0</v>
      </c>
      <c r="Q895" s="274" t="s">
        <v>30</v>
      </c>
      <c r="X895" s="274" t="s">
        <v>30</v>
      </c>
      <c r="AK895" s="274">
        <v>1</v>
      </c>
      <c r="AL895" s="274">
        <v>37</v>
      </c>
      <c r="AM895" s="277">
        <v>0.4</v>
      </c>
      <c r="AN895" s="274">
        <v>36.5</v>
      </c>
      <c r="AO895" s="274">
        <v>1</v>
      </c>
      <c r="AP895" s="278"/>
      <c r="AQ895" s="274">
        <v>1.8250000000000002</v>
      </c>
      <c r="AR895" s="274">
        <v>2</v>
      </c>
      <c r="AS895" s="274">
        <v>1</v>
      </c>
      <c r="AV895" s="278">
        <v>2.4</v>
      </c>
      <c r="AW895" s="278">
        <v>2.4</v>
      </c>
      <c r="AY895" s="274" t="s">
        <v>734</v>
      </c>
      <c r="BA895" s="274">
        <v>1</v>
      </c>
      <c r="BB895" s="274">
        <v>0.03</v>
      </c>
      <c r="BC895" s="274">
        <v>504</v>
      </c>
    </row>
    <row r="896" spans="1:55">
      <c r="A896" s="274" t="s">
        <v>1103</v>
      </c>
      <c r="B896" s="274" t="s">
        <v>736</v>
      </c>
      <c r="C896" s="274" t="s">
        <v>752</v>
      </c>
      <c r="E896" s="274">
        <v>0.7</v>
      </c>
      <c r="F896" s="274">
        <v>0.89999999999999991</v>
      </c>
      <c r="G896" s="274">
        <v>3</v>
      </c>
      <c r="H896" s="274">
        <v>30</v>
      </c>
      <c r="I896" s="274">
        <v>0.97499999999999998</v>
      </c>
      <c r="J896" s="274" t="s">
        <v>30</v>
      </c>
      <c r="K896" s="274">
        <v>58.8</v>
      </c>
      <c r="L896" s="274" t="s">
        <v>30</v>
      </c>
      <c r="M896" s="274">
        <v>1.3800705882352939</v>
      </c>
      <c r="P896" s="274">
        <v>0</v>
      </c>
      <c r="Q896" s="274" t="s">
        <v>30</v>
      </c>
      <c r="X896" s="274" t="s">
        <v>30</v>
      </c>
      <c r="AK896" s="274">
        <v>1</v>
      </c>
      <c r="AL896" s="274">
        <v>14.9</v>
      </c>
      <c r="AM896" s="277">
        <v>0.4</v>
      </c>
      <c r="AN896" s="274">
        <v>36.5</v>
      </c>
      <c r="AO896" s="274">
        <v>1</v>
      </c>
      <c r="AP896" s="278"/>
      <c r="AQ896" s="274">
        <v>1.8250000000000002</v>
      </c>
      <c r="AR896" s="274">
        <v>2</v>
      </c>
      <c r="AS896" s="274">
        <v>1</v>
      </c>
      <c r="AV896" s="278">
        <v>2.4</v>
      </c>
      <c r="AW896" s="278">
        <v>2.4</v>
      </c>
      <c r="AY896" s="274" t="s">
        <v>734</v>
      </c>
      <c r="BA896" s="274">
        <v>1</v>
      </c>
      <c r="BB896" s="274">
        <v>0.03</v>
      </c>
      <c r="BC896" s="274">
        <v>504</v>
      </c>
    </row>
    <row r="897" spans="1:55">
      <c r="A897" s="274" t="s">
        <v>1102</v>
      </c>
      <c r="B897" s="274" t="s">
        <v>736</v>
      </c>
      <c r="C897" s="274" t="s">
        <v>752</v>
      </c>
      <c r="E897" s="274">
        <v>0.8</v>
      </c>
      <c r="F897" s="274">
        <v>0.9</v>
      </c>
      <c r="G897" s="274">
        <v>3</v>
      </c>
      <c r="H897" s="274">
        <v>30</v>
      </c>
      <c r="I897" s="274">
        <v>0.97499999999999998</v>
      </c>
      <c r="J897" s="274" t="s">
        <v>30</v>
      </c>
      <c r="K897" s="274">
        <v>58.8</v>
      </c>
      <c r="L897" s="274" t="s">
        <v>30</v>
      </c>
      <c r="M897" s="274">
        <v>1.4896</v>
      </c>
      <c r="P897" s="274">
        <v>0</v>
      </c>
      <c r="Q897" s="274" t="s">
        <v>30</v>
      </c>
      <c r="X897" s="274" t="s">
        <v>30</v>
      </c>
      <c r="AK897" s="274">
        <v>1</v>
      </c>
      <c r="AL897" s="274">
        <v>82.698471690000005</v>
      </c>
      <c r="AM897" s="277">
        <v>0.4</v>
      </c>
      <c r="AN897" s="274">
        <v>36.5</v>
      </c>
      <c r="AO897" s="274">
        <v>1</v>
      </c>
      <c r="AP897" s="278"/>
      <c r="AQ897" s="274">
        <v>1.8250000000000002</v>
      </c>
      <c r="AR897" s="274">
        <v>2</v>
      </c>
      <c r="AS897" s="274">
        <v>1</v>
      </c>
      <c r="AV897" s="278">
        <v>2.4</v>
      </c>
      <c r="AW897" s="278">
        <v>2.4</v>
      </c>
      <c r="AY897" s="274" t="s">
        <v>734</v>
      </c>
      <c r="BA897" s="274">
        <v>1</v>
      </c>
      <c r="BB897" s="274">
        <v>0.03</v>
      </c>
      <c r="BC897" s="274">
        <v>504</v>
      </c>
    </row>
    <row r="898" spans="1:55">
      <c r="A898" s="274" t="s">
        <v>1101</v>
      </c>
      <c r="B898" s="274" t="s">
        <v>736</v>
      </c>
      <c r="C898" s="274" t="s">
        <v>752</v>
      </c>
      <c r="E898" s="274">
        <v>0.34</v>
      </c>
      <c r="F898" s="274">
        <v>0.59117647058823519</v>
      </c>
      <c r="G898" s="274">
        <v>3</v>
      </c>
      <c r="H898" s="274">
        <v>30</v>
      </c>
      <c r="I898" s="274">
        <v>0.97499999999999998</v>
      </c>
      <c r="J898" s="274" t="s">
        <v>30</v>
      </c>
      <c r="K898" s="274">
        <v>58.8</v>
      </c>
      <c r="L898" s="274" t="s">
        <v>30</v>
      </c>
      <c r="M898" s="274">
        <v>0.55859999999999999</v>
      </c>
      <c r="P898" s="274">
        <v>0</v>
      </c>
      <c r="Q898" s="274" t="s">
        <v>30</v>
      </c>
      <c r="X898" s="274" t="s">
        <v>30</v>
      </c>
      <c r="AK898" s="274">
        <v>1</v>
      </c>
      <c r="AL898" s="274">
        <v>0.6</v>
      </c>
      <c r="AM898" s="277">
        <v>0.4</v>
      </c>
      <c r="AN898" s="274">
        <v>36.5</v>
      </c>
      <c r="AO898" s="274">
        <v>1</v>
      </c>
      <c r="AP898" s="278"/>
      <c r="AQ898" s="274">
        <v>1.8250000000000002</v>
      </c>
      <c r="AR898" s="274">
        <v>2</v>
      </c>
      <c r="AS898" s="274">
        <v>1</v>
      </c>
      <c r="AV898" s="278">
        <v>2.4</v>
      </c>
      <c r="AW898" s="278">
        <v>2.4</v>
      </c>
      <c r="AY898" s="274" t="s">
        <v>734</v>
      </c>
      <c r="BA898" s="274">
        <v>1</v>
      </c>
      <c r="BB898" s="274">
        <v>0.03</v>
      </c>
      <c r="BC898" s="274">
        <v>504</v>
      </c>
    </row>
    <row r="899" spans="1:55">
      <c r="A899" s="274" t="s">
        <v>1100</v>
      </c>
      <c r="B899" s="274" t="s">
        <v>736</v>
      </c>
      <c r="C899" s="274" t="s">
        <v>752</v>
      </c>
      <c r="E899" s="274">
        <v>0.34</v>
      </c>
      <c r="F899" s="274">
        <v>0.63058823529411767</v>
      </c>
      <c r="G899" s="274">
        <v>3</v>
      </c>
      <c r="H899" s="274">
        <v>30</v>
      </c>
      <c r="I899" s="274">
        <v>0.97499999999999998</v>
      </c>
      <c r="J899" s="274" t="s">
        <v>30</v>
      </c>
      <c r="K899" s="274">
        <v>58.8</v>
      </c>
      <c r="L899" s="274" t="s">
        <v>30</v>
      </c>
      <c r="M899" s="274">
        <v>0.59583999999999993</v>
      </c>
      <c r="P899" s="274">
        <v>0</v>
      </c>
      <c r="Q899" s="274" t="s">
        <v>30</v>
      </c>
      <c r="X899" s="274" t="s">
        <v>30</v>
      </c>
      <c r="AK899" s="274">
        <v>1</v>
      </c>
      <c r="AL899" s="274">
        <v>170</v>
      </c>
      <c r="AM899" s="277">
        <v>0.4</v>
      </c>
      <c r="AN899" s="274">
        <v>36.5</v>
      </c>
      <c r="AO899" s="274">
        <v>1</v>
      </c>
      <c r="AP899" s="278"/>
      <c r="AQ899" s="274">
        <v>1.8250000000000002</v>
      </c>
      <c r="AR899" s="274">
        <v>2</v>
      </c>
      <c r="AS899" s="274">
        <v>1</v>
      </c>
      <c r="AV899" s="278">
        <v>2.4</v>
      </c>
      <c r="AW899" s="278">
        <v>2.4</v>
      </c>
      <c r="AY899" s="274" t="s">
        <v>734</v>
      </c>
      <c r="BA899" s="274">
        <v>1</v>
      </c>
      <c r="BB899" s="274">
        <v>0.03</v>
      </c>
      <c r="BC899" s="274">
        <v>504</v>
      </c>
    </row>
    <row r="900" spans="1:55" ht="16">
      <c r="A900" s="274" t="s">
        <v>1099</v>
      </c>
      <c r="B900" s="274" t="s">
        <v>736</v>
      </c>
      <c r="C900" s="274" t="s">
        <v>752</v>
      </c>
      <c r="E900" s="274">
        <v>0.16</v>
      </c>
      <c r="F900" s="274">
        <v>1.1599999999999999</v>
      </c>
      <c r="G900" s="274">
        <v>10</v>
      </c>
      <c r="H900" s="274">
        <v>60</v>
      </c>
      <c r="I900" s="274">
        <v>0.97499999999999998</v>
      </c>
      <c r="J900" s="284">
        <v>5.8860476837218645</v>
      </c>
      <c r="K900" s="284">
        <v>274.39999999999998</v>
      </c>
      <c r="L900" s="284" t="s">
        <v>30</v>
      </c>
      <c r="M900" s="284">
        <v>1.0787612797729931</v>
      </c>
      <c r="N900" s="274">
        <v>2020</v>
      </c>
      <c r="O900" s="274">
        <v>25</v>
      </c>
      <c r="P900" s="274">
        <v>1</v>
      </c>
      <c r="Q900" s="274">
        <v>2029</v>
      </c>
      <c r="X900" s="274" t="s">
        <v>30</v>
      </c>
      <c r="AK900" s="274">
        <v>1</v>
      </c>
      <c r="AL900" s="274">
        <v>3.2</v>
      </c>
      <c r="AM900" s="277">
        <v>0.4</v>
      </c>
      <c r="AN900" s="274">
        <v>36.5</v>
      </c>
      <c r="AO900" s="274">
        <v>1</v>
      </c>
      <c r="AP900" s="278"/>
      <c r="AQ900" s="274">
        <v>1.8250000000000002</v>
      </c>
      <c r="AR900" s="274">
        <v>2</v>
      </c>
      <c r="AS900" s="274">
        <v>1</v>
      </c>
      <c r="AV900" s="278">
        <v>2.4</v>
      </c>
      <c r="AW900" s="278">
        <v>2.4</v>
      </c>
      <c r="AX900" s="274">
        <v>1</v>
      </c>
      <c r="AY900" s="274" t="s">
        <v>734</v>
      </c>
      <c r="BA900" s="274">
        <v>1</v>
      </c>
      <c r="BB900" s="274">
        <v>0.03</v>
      </c>
      <c r="BC900" s="274">
        <v>504</v>
      </c>
    </row>
    <row r="901" spans="1:55" ht="16">
      <c r="A901" s="274" t="s">
        <v>1098</v>
      </c>
      <c r="B901" s="274" t="s">
        <v>736</v>
      </c>
      <c r="C901" s="274" t="s">
        <v>752</v>
      </c>
      <c r="E901" s="274">
        <v>0.16</v>
      </c>
      <c r="F901" s="274">
        <v>1.1599999999999999</v>
      </c>
      <c r="G901" s="274">
        <v>8</v>
      </c>
      <c r="H901" s="274">
        <v>40</v>
      </c>
      <c r="I901" s="274">
        <v>0.97499999999999998</v>
      </c>
      <c r="J901" s="284">
        <v>5.5983504670808113</v>
      </c>
      <c r="K901" s="284">
        <v>274.39999999999998</v>
      </c>
      <c r="L901" s="284" t="s">
        <v>30</v>
      </c>
      <c r="M901" s="284">
        <v>1.0787749392934847</v>
      </c>
      <c r="N901" s="274">
        <v>2030</v>
      </c>
      <c r="O901" s="274">
        <v>25</v>
      </c>
      <c r="P901" s="274">
        <v>1</v>
      </c>
      <c r="Q901" s="274">
        <v>2039</v>
      </c>
      <c r="X901" s="274" t="s">
        <v>30</v>
      </c>
      <c r="AK901" s="274">
        <v>1</v>
      </c>
      <c r="AL901" s="274">
        <v>3.2</v>
      </c>
      <c r="AM901" s="277">
        <v>0.4</v>
      </c>
      <c r="AN901" s="274">
        <v>36.5</v>
      </c>
      <c r="AO901" s="274">
        <v>1</v>
      </c>
      <c r="AP901" s="278"/>
      <c r="AQ901" s="274">
        <v>1.8250000000000002</v>
      </c>
      <c r="AR901" s="274">
        <v>2</v>
      </c>
      <c r="AS901" s="274">
        <v>1</v>
      </c>
      <c r="AV901" s="278">
        <v>2.4</v>
      </c>
      <c r="AW901" s="278">
        <v>2.4</v>
      </c>
      <c r="AX901" s="274">
        <v>1</v>
      </c>
      <c r="AY901" s="274" t="s">
        <v>734</v>
      </c>
      <c r="BA901" s="274">
        <v>1</v>
      </c>
      <c r="BB901" s="274">
        <v>0.03</v>
      </c>
      <c r="BC901" s="274">
        <v>504</v>
      </c>
    </row>
    <row r="902" spans="1:55">
      <c r="A902" s="274" t="s">
        <v>1097</v>
      </c>
      <c r="B902" s="274" t="s">
        <v>736</v>
      </c>
      <c r="C902" s="274" t="s">
        <v>752</v>
      </c>
      <c r="D902" s="274" t="s">
        <v>30</v>
      </c>
      <c r="E902" s="274">
        <v>0.16</v>
      </c>
      <c r="F902" s="274">
        <v>1.1599999999999999</v>
      </c>
      <c r="G902" s="274">
        <v>6</v>
      </c>
      <c r="H902" s="274">
        <v>35</v>
      </c>
      <c r="I902" s="274">
        <v>0.97499999999999998</v>
      </c>
      <c r="J902" s="274">
        <v>5.3616607677356098</v>
      </c>
      <c r="K902" s="274">
        <v>264.60000000000002</v>
      </c>
      <c r="L902" s="274" t="s">
        <v>30</v>
      </c>
      <c r="M902" s="274">
        <v>1.0787412445434774</v>
      </c>
      <c r="N902" s="274">
        <v>2040</v>
      </c>
      <c r="O902" s="274">
        <v>25</v>
      </c>
      <c r="P902" s="274">
        <v>1</v>
      </c>
      <c r="Q902" s="274">
        <v>2049</v>
      </c>
      <c r="R902" s="274" t="s">
        <v>30</v>
      </c>
      <c r="S902" s="274" t="s">
        <v>30</v>
      </c>
      <c r="T902" s="274" t="s">
        <v>30</v>
      </c>
      <c r="U902" s="274" t="s">
        <v>30</v>
      </c>
      <c r="V902" s="274" t="s">
        <v>30</v>
      </c>
      <c r="W902" s="274" t="s">
        <v>30</v>
      </c>
      <c r="X902" s="274" t="s">
        <v>30</v>
      </c>
      <c r="Z902" s="274" t="s">
        <v>30</v>
      </c>
      <c r="AA902" s="274" t="s">
        <v>30</v>
      </c>
      <c r="AB902" s="274" t="s">
        <v>30</v>
      </c>
      <c r="AC902" s="274" t="s">
        <v>30</v>
      </c>
      <c r="AD902" s="274" t="s">
        <v>30</v>
      </c>
      <c r="AE902" s="274" t="s">
        <v>30</v>
      </c>
      <c r="AF902" s="274" t="s">
        <v>30</v>
      </c>
      <c r="AG902" s="274" t="s">
        <v>30</v>
      </c>
      <c r="AH902" s="274" t="s">
        <v>30</v>
      </c>
      <c r="AI902" s="274" t="s">
        <v>30</v>
      </c>
      <c r="AJ902" s="274" t="s">
        <v>30</v>
      </c>
      <c r="AK902" s="274">
        <v>1</v>
      </c>
      <c r="AL902" s="274">
        <v>3.2</v>
      </c>
      <c r="AM902" s="277">
        <v>0.4</v>
      </c>
      <c r="AN902" s="274">
        <v>36.5</v>
      </c>
      <c r="AO902" s="274">
        <v>1</v>
      </c>
      <c r="AP902" s="278"/>
      <c r="AQ902" s="274">
        <v>1.8250000000000002</v>
      </c>
      <c r="AR902" s="274">
        <v>2</v>
      </c>
      <c r="AS902" s="274">
        <v>1</v>
      </c>
      <c r="AV902" s="278">
        <v>2.4</v>
      </c>
      <c r="AW902" s="278">
        <v>2.4</v>
      </c>
      <c r="AX902" s="274">
        <v>1</v>
      </c>
      <c r="AY902" s="274" t="s">
        <v>734</v>
      </c>
      <c r="BA902" s="274">
        <v>1</v>
      </c>
      <c r="BB902" s="274">
        <v>0.03</v>
      </c>
      <c r="BC902" s="274">
        <v>504</v>
      </c>
    </row>
    <row r="903" spans="1:55" ht="16">
      <c r="A903" s="274" t="s">
        <v>1096</v>
      </c>
      <c r="B903" s="274" t="s">
        <v>736</v>
      </c>
      <c r="C903" s="274" t="s">
        <v>752</v>
      </c>
      <c r="E903" s="274">
        <v>0.16</v>
      </c>
      <c r="F903" s="274">
        <v>1.1599999999999999</v>
      </c>
      <c r="G903" s="274">
        <v>4</v>
      </c>
      <c r="H903" s="274">
        <v>30</v>
      </c>
      <c r="I903" s="274">
        <v>0.97499999999999998</v>
      </c>
      <c r="J903" s="284">
        <v>5.1249710683904084</v>
      </c>
      <c r="K903" s="284">
        <v>254.8</v>
      </c>
      <c r="L903" s="284" t="s">
        <v>30</v>
      </c>
      <c r="M903" s="284">
        <v>1.0787075497934702</v>
      </c>
      <c r="N903" s="274">
        <v>2050</v>
      </c>
      <c r="O903" s="274">
        <v>25</v>
      </c>
      <c r="P903" s="274">
        <v>1</v>
      </c>
      <c r="Q903" s="274">
        <v>2050</v>
      </c>
      <c r="X903" s="274" t="s">
        <v>30</v>
      </c>
      <c r="AK903" s="274">
        <v>1</v>
      </c>
      <c r="AL903" s="274">
        <v>3.2</v>
      </c>
      <c r="AM903" s="277">
        <v>0.4</v>
      </c>
      <c r="AN903" s="274">
        <v>36.5</v>
      </c>
      <c r="AO903" s="274">
        <v>1</v>
      </c>
      <c r="AP903" s="278"/>
      <c r="AQ903" s="274">
        <v>1.8250000000000002</v>
      </c>
      <c r="AR903" s="274">
        <v>2</v>
      </c>
      <c r="AS903" s="274">
        <v>1</v>
      </c>
      <c r="AV903" s="278">
        <v>2.4</v>
      </c>
      <c r="AW903" s="278">
        <v>2.4</v>
      </c>
      <c r="AX903" s="274">
        <v>1</v>
      </c>
      <c r="AY903" s="274" t="s">
        <v>734</v>
      </c>
      <c r="BA903" s="274">
        <v>1</v>
      </c>
      <c r="BB903" s="274">
        <v>0.03</v>
      </c>
      <c r="BC903" s="274">
        <v>504</v>
      </c>
    </row>
    <row r="904" spans="1:55">
      <c r="A904" s="274" t="s">
        <v>1095</v>
      </c>
      <c r="B904" s="274" t="s">
        <v>736</v>
      </c>
      <c r="C904" s="274" t="s">
        <v>752</v>
      </c>
      <c r="E904" s="274">
        <v>0.34</v>
      </c>
      <c r="F904" s="274">
        <v>0.67</v>
      </c>
      <c r="G904" s="274">
        <v>3</v>
      </c>
      <c r="H904" s="274">
        <v>30</v>
      </c>
      <c r="I904" s="274">
        <v>0.97499999999999998</v>
      </c>
      <c r="J904" s="274" t="s">
        <v>30</v>
      </c>
      <c r="K904" s="274">
        <v>58.8</v>
      </c>
      <c r="L904" s="274" t="s">
        <v>30</v>
      </c>
      <c r="M904" s="274">
        <v>0.63307999999999998</v>
      </c>
      <c r="P904" s="274">
        <v>0</v>
      </c>
      <c r="Q904" s="274" t="s">
        <v>30</v>
      </c>
      <c r="X904" s="274" t="s">
        <v>30</v>
      </c>
      <c r="AK904" s="274">
        <v>1</v>
      </c>
      <c r="AL904" s="274">
        <v>0.75</v>
      </c>
      <c r="AM904" s="277">
        <v>0.4</v>
      </c>
      <c r="AN904" s="274">
        <v>36.5</v>
      </c>
      <c r="AO904" s="274">
        <v>1</v>
      </c>
      <c r="AP904" s="278"/>
      <c r="AQ904" s="274">
        <v>1.8250000000000002</v>
      </c>
      <c r="AR904" s="274">
        <v>2</v>
      </c>
      <c r="AS904" s="274">
        <v>1</v>
      </c>
      <c r="AV904" s="278">
        <v>2.4</v>
      </c>
      <c r="AW904" s="278">
        <v>2.4</v>
      </c>
      <c r="AY904" s="274" t="s">
        <v>734</v>
      </c>
      <c r="BA904" s="274">
        <v>1</v>
      </c>
      <c r="BB904" s="274">
        <v>0.03</v>
      </c>
      <c r="BC904" s="274">
        <v>504</v>
      </c>
    </row>
    <row r="905" spans="1:55">
      <c r="A905" s="274" t="s">
        <v>1094</v>
      </c>
      <c r="B905" s="274" t="s">
        <v>736</v>
      </c>
      <c r="C905" s="274" t="s">
        <v>752</v>
      </c>
      <c r="E905" s="274">
        <v>0.34</v>
      </c>
      <c r="F905" s="274">
        <v>0.90647058823529403</v>
      </c>
      <c r="G905" s="274">
        <v>3</v>
      </c>
      <c r="H905" s="274">
        <v>30</v>
      </c>
      <c r="I905" s="274">
        <v>0.97499999999999998</v>
      </c>
      <c r="J905" s="274" t="s">
        <v>30</v>
      </c>
      <c r="K905" s="274">
        <v>58.8</v>
      </c>
      <c r="L905" s="274" t="s">
        <v>30</v>
      </c>
      <c r="M905" s="274">
        <v>0.85651999999999995</v>
      </c>
      <c r="P905" s="274">
        <v>0</v>
      </c>
      <c r="Q905" s="274" t="s">
        <v>30</v>
      </c>
      <c r="X905" s="274" t="s">
        <v>30</v>
      </c>
      <c r="AK905" s="274">
        <v>1</v>
      </c>
      <c r="AL905" s="274">
        <v>7.5</v>
      </c>
      <c r="AM905" s="277">
        <v>0.4</v>
      </c>
      <c r="AN905" s="274">
        <v>36.5</v>
      </c>
      <c r="AO905" s="274">
        <v>1</v>
      </c>
      <c r="AP905" s="278"/>
      <c r="AQ905" s="274">
        <v>1.8250000000000002</v>
      </c>
      <c r="AR905" s="274">
        <v>2</v>
      </c>
      <c r="AS905" s="274">
        <v>1</v>
      </c>
      <c r="AV905" s="278">
        <v>2.4</v>
      </c>
      <c r="AW905" s="278">
        <v>2.4</v>
      </c>
      <c r="AY905" s="274" t="s">
        <v>734</v>
      </c>
      <c r="BA905" s="274">
        <v>1</v>
      </c>
      <c r="BB905" s="274">
        <v>0.03</v>
      </c>
      <c r="BC905" s="274">
        <v>504</v>
      </c>
    </row>
    <row r="906" spans="1:55">
      <c r="A906" s="274" t="s">
        <v>1093</v>
      </c>
      <c r="B906" s="274" t="s">
        <v>736</v>
      </c>
      <c r="C906" s="274" t="s">
        <v>752</v>
      </c>
      <c r="E906" s="274">
        <v>0.34</v>
      </c>
      <c r="F906" s="274">
        <v>0.9458823529411764</v>
      </c>
      <c r="G906" s="274">
        <v>3</v>
      </c>
      <c r="H906" s="274">
        <v>30</v>
      </c>
      <c r="I906" s="274">
        <v>0.97499999999999998</v>
      </c>
      <c r="J906" s="274" t="s">
        <v>30</v>
      </c>
      <c r="K906" s="274">
        <v>58.8</v>
      </c>
      <c r="L906" s="274" t="s">
        <v>30</v>
      </c>
      <c r="M906" s="274">
        <v>0.89375999999999989</v>
      </c>
      <c r="P906" s="274">
        <v>0</v>
      </c>
      <c r="Q906" s="274" t="s">
        <v>30</v>
      </c>
      <c r="X906" s="274" t="s">
        <v>30</v>
      </c>
      <c r="AK906" s="274">
        <v>1</v>
      </c>
      <c r="AL906" s="274">
        <v>11</v>
      </c>
      <c r="AM906" s="277">
        <v>0.4</v>
      </c>
      <c r="AN906" s="274">
        <v>36.5</v>
      </c>
      <c r="AO906" s="274">
        <v>1</v>
      </c>
      <c r="AP906" s="278"/>
      <c r="AQ906" s="274">
        <v>1.8250000000000002</v>
      </c>
      <c r="AR906" s="274">
        <v>2</v>
      </c>
      <c r="AS906" s="274">
        <v>1</v>
      </c>
      <c r="AV906" s="278">
        <v>2.4</v>
      </c>
      <c r="AW906" s="278">
        <v>2.4</v>
      </c>
      <c r="AY906" s="274" t="s">
        <v>734</v>
      </c>
      <c r="BA906" s="274">
        <v>1</v>
      </c>
      <c r="BB906" s="274">
        <v>0.03</v>
      </c>
      <c r="BC906" s="274">
        <v>504</v>
      </c>
    </row>
    <row r="907" spans="1:55">
      <c r="A907" s="274" t="s">
        <v>1092</v>
      </c>
      <c r="B907" s="274" t="s">
        <v>736</v>
      </c>
      <c r="C907" s="274" t="s">
        <v>752</v>
      </c>
      <c r="E907" s="274">
        <v>0.34</v>
      </c>
      <c r="F907" s="274">
        <v>1.0641176470588234</v>
      </c>
      <c r="G907" s="274">
        <v>3</v>
      </c>
      <c r="H907" s="274">
        <v>30</v>
      </c>
      <c r="I907" s="274">
        <v>0.97499999999999998</v>
      </c>
      <c r="J907" s="274" t="s">
        <v>30</v>
      </c>
      <c r="K907" s="274">
        <v>58.8</v>
      </c>
      <c r="L907" s="274" t="s">
        <v>30</v>
      </c>
      <c r="M907" s="274">
        <v>1.0054799999999999</v>
      </c>
      <c r="P907" s="274">
        <v>0</v>
      </c>
      <c r="Q907" s="274" t="s">
        <v>30</v>
      </c>
      <c r="X907" s="274" t="s">
        <v>30</v>
      </c>
      <c r="AK907" s="274">
        <v>1</v>
      </c>
      <c r="AL907" s="274">
        <v>0.33</v>
      </c>
      <c r="AM907" s="277">
        <v>0.4</v>
      </c>
      <c r="AN907" s="274">
        <v>36.5</v>
      </c>
      <c r="AO907" s="274">
        <v>1</v>
      </c>
      <c r="AP907" s="278"/>
      <c r="AQ907" s="274">
        <v>1.8250000000000002</v>
      </c>
      <c r="AR907" s="274">
        <v>2</v>
      </c>
      <c r="AS907" s="274">
        <v>1</v>
      </c>
      <c r="AV907" s="278">
        <v>2.4</v>
      </c>
      <c r="AW907" s="278">
        <v>2.4</v>
      </c>
      <c r="AY907" s="274" t="s">
        <v>734</v>
      </c>
      <c r="BA907" s="274">
        <v>1</v>
      </c>
      <c r="BB907" s="274">
        <v>0.03</v>
      </c>
      <c r="BC907" s="274">
        <v>504</v>
      </c>
    </row>
    <row r="908" spans="1:55" ht="16">
      <c r="A908" s="274" t="s">
        <v>1091</v>
      </c>
      <c r="B908" s="274" t="s">
        <v>736</v>
      </c>
      <c r="C908" s="274" t="s">
        <v>752</v>
      </c>
      <c r="E908" s="274">
        <v>0.34</v>
      </c>
      <c r="F908" s="274">
        <v>1.1429411764705881</v>
      </c>
      <c r="G908" s="274">
        <v>2</v>
      </c>
      <c r="H908" s="274">
        <v>20</v>
      </c>
      <c r="I908" s="284">
        <v>0.97499999999999998</v>
      </c>
      <c r="J908" s="284">
        <v>3.2446836337439482</v>
      </c>
      <c r="K908" s="284">
        <v>58.8</v>
      </c>
      <c r="L908" s="284" t="s">
        <v>30</v>
      </c>
      <c r="M908" s="284">
        <v>1.0849852444796011</v>
      </c>
      <c r="N908" s="274">
        <v>2020</v>
      </c>
      <c r="O908" s="274">
        <v>25</v>
      </c>
      <c r="P908" s="274">
        <v>1</v>
      </c>
      <c r="Q908" s="274">
        <v>2029</v>
      </c>
      <c r="X908" s="274" t="s">
        <v>30</v>
      </c>
      <c r="AK908" s="274">
        <v>1</v>
      </c>
      <c r="AL908" s="274">
        <v>170</v>
      </c>
      <c r="AM908" s="277">
        <v>0.4</v>
      </c>
      <c r="AN908" s="274">
        <v>36.5</v>
      </c>
      <c r="AO908" s="274">
        <v>1</v>
      </c>
      <c r="AP908" s="278"/>
      <c r="AQ908" s="274">
        <v>1.8250000000000002</v>
      </c>
      <c r="AR908" s="274">
        <v>2</v>
      </c>
      <c r="AS908" s="274">
        <v>1</v>
      </c>
      <c r="AV908" s="278">
        <v>2.4</v>
      </c>
      <c r="AW908" s="278">
        <v>2.4</v>
      </c>
      <c r="AX908" s="274">
        <v>1</v>
      </c>
      <c r="AY908" s="274" t="s">
        <v>734</v>
      </c>
      <c r="BA908" s="274">
        <v>1</v>
      </c>
      <c r="BB908" s="274">
        <v>0.03</v>
      </c>
      <c r="BC908" s="274">
        <v>504</v>
      </c>
    </row>
    <row r="909" spans="1:55" ht="16">
      <c r="A909" s="274" t="s">
        <v>1090</v>
      </c>
      <c r="B909" s="274" t="s">
        <v>736</v>
      </c>
      <c r="C909" s="274" t="s">
        <v>752</v>
      </c>
      <c r="E909" s="274">
        <v>0.34</v>
      </c>
      <c r="F909" s="274">
        <v>1.1429411764705881</v>
      </c>
      <c r="G909" s="274">
        <v>2</v>
      </c>
      <c r="H909" s="274">
        <v>20</v>
      </c>
      <c r="I909" s="284">
        <v>0.97499999999999998</v>
      </c>
      <c r="J909" s="284">
        <v>3.0750291967813488</v>
      </c>
      <c r="K909" s="284">
        <v>49</v>
      </c>
      <c r="L909" s="284" t="s">
        <v>30</v>
      </c>
      <c r="M909" s="284">
        <v>1.0811100633716453</v>
      </c>
      <c r="N909" s="274">
        <v>2030</v>
      </c>
      <c r="O909" s="274">
        <v>25</v>
      </c>
      <c r="P909" s="274">
        <v>1</v>
      </c>
      <c r="Q909" s="274">
        <v>2039</v>
      </c>
      <c r="X909" s="274" t="s">
        <v>30</v>
      </c>
      <c r="AK909" s="274">
        <v>1</v>
      </c>
      <c r="AL909" s="274">
        <v>170</v>
      </c>
      <c r="AM909" s="277">
        <v>0.4</v>
      </c>
      <c r="AN909" s="274">
        <v>36.5</v>
      </c>
      <c r="AO909" s="274">
        <v>1</v>
      </c>
      <c r="AP909" s="278"/>
      <c r="AQ909" s="274">
        <v>1.8250000000000002</v>
      </c>
      <c r="AR909" s="274">
        <v>2</v>
      </c>
      <c r="AS909" s="274">
        <v>1</v>
      </c>
      <c r="AV909" s="278">
        <v>2.4</v>
      </c>
      <c r="AW909" s="278">
        <v>2.4</v>
      </c>
      <c r="AX909" s="274">
        <v>1</v>
      </c>
      <c r="AY909" s="274" t="s">
        <v>734</v>
      </c>
      <c r="BA909" s="274">
        <v>1</v>
      </c>
      <c r="BB909" s="274">
        <v>0.03</v>
      </c>
      <c r="BC909" s="274">
        <v>504</v>
      </c>
    </row>
    <row r="910" spans="1:55">
      <c r="A910" s="274" t="s">
        <v>1089</v>
      </c>
      <c r="B910" s="274" t="s">
        <v>736</v>
      </c>
      <c r="C910" s="274" t="s">
        <v>752</v>
      </c>
      <c r="D910" s="274" t="s">
        <v>30</v>
      </c>
      <c r="E910" s="274">
        <v>0.34</v>
      </c>
      <c r="F910" s="274">
        <v>1.1429411764705881</v>
      </c>
      <c r="G910" s="274">
        <v>1.5</v>
      </c>
      <c r="H910" s="274">
        <v>15</v>
      </c>
      <c r="I910" s="274">
        <v>0.97499999999999998</v>
      </c>
      <c r="J910" s="274">
        <v>2.9283664173911554</v>
      </c>
      <c r="K910" s="274">
        <v>49</v>
      </c>
      <c r="L910" s="274" t="s">
        <v>30</v>
      </c>
      <c r="M910" s="274">
        <v>1.081110063263234</v>
      </c>
      <c r="N910" s="274">
        <v>2040</v>
      </c>
      <c r="O910" s="274">
        <v>25</v>
      </c>
      <c r="P910" s="274">
        <v>1</v>
      </c>
      <c r="Q910" s="274">
        <v>2049</v>
      </c>
      <c r="R910" s="274" t="s">
        <v>30</v>
      </c>
      <c r="S910" s="274" t="s">
        <v>30</v>
      </c>
      <c r="T910" s="274" t="s">
        <v>30</v>
      </c>
      <c r="U910" s="274" t="s">
        <v>30</v>
      </c>
      <c r="V910" s="274" t="s">
        <v>30</v>
      </c>
      <c r="W910" s="274" t="s">
        <v>30</v>
      </c>
      <c r="X910" s="274" t="s">
        <v>30</v>
      </c>
      <c r="Z910" s="274" t="s">
        <v>30</v>
      </c>
      <c r="AA910" s="274" t="s">
        <v>30</v>
      </c>
      <c r="AB910" s="274" t="s">
        <v>30</v>
      </c>
      <c r="AC910" s="274" t="s">
        <v>30</v>
      </c>
      <c r="AD910" s="274" t="s">
        <v>30</v>
      </c>
      <c r="AE910" s="274" t="s">
        <v>30</v>
      </c>
      <c r="AF910" s="274" t="s">
        <v>30</v>
      </c>
      <c r="AG910" s="274" t="s">
        <v>30</v>
      </c>
      <c r="AH910" s="274" t="s">
        <v>30</v>
      </c>
      <c r="AI910" s="274" t="s">
        <v>30</v>
      </c>
      <c r="AJ910" s="274" t="s">
        <v>30</v>
      </c>
      <c r="AK910" s="274">
        <v>1</v>
      </c>
      <c r="AL910" s="274">
        <v>170</v>
      </c>
      <c r="AM910" s="277">
        <v>0.4</v>
      </c>
      <c r="AN910" s="274">
        <v>36.5</v>
      </c>
      <c r="AO910" s="274">
        <v>1</v>
      </c>
      <c r="AP910" s="278"/>
      <c r="AQ910" s="274">
        <v>1.8250000000000002</v>
      </c>
      <c r="AR910" s="274">
        <v>2</v>
      </c>
      <c r="AS910" s="274">
        <v>1</v>
      </c>
      <c r="AV910" s="278">
        <v>2.4</v>
      </c>
      <c r="AW910" s="278">
        <v>2.4</v>
      </c>
      <c r="AX910" s="274">
        <v>1</v>
      </c>
      <c r="AY910" s="274" t="s">
        <v>734</v>
      </c>
      <c r="BA910" s="274">
        <v>1</v>
      </c>
      <c r="BB910" s="274">
        <v>0.03</v>
      </c>
      <c r="BC910" s="274">
        <v>504</v>
      </c>
    </row>
    <row r="911" spans="1:55" ht="16">
      <c r="A911" s="274" t="s">
        <v>1088</v>
      </c>
      <c r="B911" s="274" t="s">
        <v>736</v>
      </c>
      <c r="C911" s="274" t="s">
        <v>752</v>
      </c>
      <c r="E911" s="274">
        <v>0.34</v>
      </c>
      <c r="F911" s="274">
        <v>1.1429411764705881</v>
      </c>
      <c r="G911" s="274">
        <v>1</v>
      </c>
      <c r="H911" s="274">
        <v>10</v>
      </c>
      <c r="I911" s="284">
        <v>0.97499999999999998</v>
      </c>
      <c r="J911" s="284">
        <v>2.7817036380009621</v>
      </c>
      <c r="K911" s="284">
        <v>49</v>
      </c>
      <c r="L911" s="284" t="s">
        <v>30</v>
      </c>
      <c r="M911" s="284">
        <v>1.0811100631548227</v>
      </c>
      <c r="N911" s="274">
        <v>2050</v>
      </c>
      <c r="O911" s="274">
        <v>25</v>
      </c>
      <c r="P911" s="274">
        <v>1</v>
      </c>
      <c r="Q911" s="274">
        <v>2050</v>
      </c>
      <c r="X911" s="274" t="s">
        <v>30</v>
      </c>
      <c r="AK911" s="274">
        <v>1</v>
      </c>
      <c r="AL911" s="274">
        <v>170</v>
      </c>
      <c r="AM911" s="277">
        <v>0.4</v>
      </c>
      <c r="AN911" s="274">
        <v>36.5</v>
      </c>
      <c r="AO911" s="274">
        <v>1</v>
      </c>
      <c r="AP911" s="278"/>
      <c r="AQ911" s="274">
        <v>1.8250000000000002</v>
      </c>
      <c r="AR911" s="274">
        <v>2</v>
      </c>
      <c r="AS911" s="274">
        <v>1</v>
      </c>
      <c r="AV911" s="278">
        <v>2.4</v>
      </c>
      <c r="AW911" s="278">
        <v>2.4</v>
      </c>
      <c r="AX911" s="274">
        <v>1</v>
      </c>
      <c r="AY911" s="274" t="s">
        <v>734</v>
      </c>
      <c r="BA911" s="274">
        <v>1</v>
      </c>
      <c r="BB911" s="274">
        <v>0.03</v>
      </c>
      <c r="BC911" s="274">
        <v>504</v>
      </c>
    </row>
    <row r="912" spans="1:55" ht="16">
      <c r="A912" s="274" t="s">
        <v>1087</v>
      </c>
      <c r="B912" s="274" t="s">
        <v>736</v>
      </c>
      <c r="C912" s="274" t="s">
        <v>752</v>
      </c>
      <c r="E912" s="274">
        <v>0.34</v>
      </c>
      <c r="F912" s="274">
        <v>1.1429411764705881</v>
      </c>
      <c r="G912" s="274">
        <v>2</v>
      </c>
      <c r="H912" s="274">
        <v>70</v>
      </c>
      <c r="I912" s="274">
        <v>0.97499999999999998</v>
      </c>
      <c r="J912" s="284">
        <v>3.6890524215843823</v>
      </c>
      <c r="K912" s="284">
        <v>137.19999999999999</v>
      </c>
      <c r="L912" s="284" t="s">
        <v>30</v>
      </c>
      <c r="M912" s="284">
        <v>1.0880647553483236</v>
      </c>
      <c r="N912" s="274">
        <v>2020</v>
      </c>
      <c r="O912" s="274">
        <v>25</v>
      </c>
      <c r="P912" s="274">
        <v>1</v>
      </c>
      <c r="Q912" s="274">
        <v>2029</v>
      </c>
      <c r="X912" s="274" t="s">
        <v>30</v>
      </c>
      <c r="AK912" s="274">
        <v>1</v>
      </c>
      <c r="AL912" s="274">
        <v>23.1</v>
      </c>
      <c r="AM912" s="277">
        <v>0.4</v>
      </c>
      <c r="AN912" s="274">
        <v>36.5</v>
      </c>
      <c r="AO912" s="274">
        <v>1</v>
      </c>
      <c r="AP912" s="278"/>
      <c r="AQ912" s="274">
        <v>1.8250000000000002</v>
      </c>
      <c r="AR912" s="274">
        <v>2</v>
      </c>
      <c r="AS912" s="274">
        <v>1</v>
      </c>
      <c r="AV912" s="278">
        <v>2.4</v>
      </c>
      <c r="AW912" s="278">
        <v>2.4</v>
      </c>
      <c r="AX912" s="274">
        <v>1</v>
      </c>
      <c r="AY912" s="274" t="s">
        <v>734</v>
      </c>
      <c r="BA912" s="274">
        <v>1</v>
      </c>
      <c r="BB912" s="274">
        <v>0.03</v>
      </c>
      <c r="BC912" s="274">
        <v>504</v>
      </c>
    </row>
    <row r="913" spans="1:55" ht="16">
      <c r="A913" s="274" t="s">
        <v>1086</v>
      </c>
      <c r="B913" s="274" t="s">
        <v>736</v>
      </c>
      <c r="C913" s="274" t="s">
        <v>752</v>
      </c>
      <c r="E913" s="274">
        <v>0.34</v>
      </c>
      <c r="F913" s="274">
        <v>1.1429411764705881</v>
      </c>
      <c r="G913" s="274">
        <v>2</v>
      </c>
      <c r="H913" s="274">
        <v>40</v>
      </c>
      <c r="I913" s="274">
        <v>0.97499999999999998</v>
      </c>
      <c r="J913" s="284">
        <v>3.4952586444133522</v>
      </c>
      <c r="K913" s="284">
        <v>127.4</v>
      </c>
      <c r="L913" s="284" t="s">
        <v>30</v>
      </c>
      <c r="M913" s="284">
        <v>1.0838980307261759</v>
      </c>
      <c r="N913" s="274">
        <v>2030</v>
      </c>
      <c r="O913" s="274">
        <v>25</v>
      </c>
      <c r="P913" s="274">
        <v>1</v>
      </c>
      <c r="Q913" s="274">
        <v>2039</v>
      </c>
      <c r="X913" s="274" t="s">
        <v>30</v>
      </c>
      <c r="AK913" s="274">
        <v>1</v>
      </c>
      <c r="AL913" s="274">
        <v>23.1</v>
      </c>
      <c r="AM913" s="277">
        <v>0.4</v>
      </c>
      <c r="AN913" s="274">
        <v>36.5</v>
      </c>
      <c r="AO913" s="274">
        <v>1</v>
      </c>
      <c r="AP913" s="278"/>
      <c r="AQ913" s="274">
        <v>1.8250000000000002</v>
      </c>
      <c r="AR913" s="274">
        <v>2</v>
      </c>
      <c r="AS913" s="274">
        <v>1</v>
      </c>
      <c r="AV913" s="278">
        <v>2.4</v>
      </c>
      <c r="AW913" s="278">
        <v>2.4</v>
      </c>
      <c r="AX913" s="274">
        <v>1</v>
      </c>
      <c r="AY913" s="274" t="s">
        <v>734</v>
      </c>
      <c r="BA913" s="274">
        <v>1</v>
      </c>
      <c r="BB913" s="274">
        <v>0.03</v>
      </c>
      <c r="BC913" s="274">
        <v>504</v>
      </c>
    </row>
    <row r="914" spans="1:55">
      <c r="A914" s="274" t="s">
        <v>1085</v>
      </c>
      <c r="B914" s="274" t="s">
        <v>736</v>
      </c>
      <c r="C914" s="274" t="s">
        <v>752</v>
      </c>
      <c r="D914" s="274" t="s">
        <v>30</v>
      </c>
      <c r="E914" s="274">
        <v>0.34</v>
      </c>
      <c r="F914" s="274">
        <v>1.1429411764705881</v>
      </c>
      <c r="G914" s="274">
        <v>1.5</v>
      </c>
      <c r="H914" s="274">
        <v>30</v>
      </c>
      <c r="I914" s="274">
        <v>0.97499999999999998</v>
      </c>
      <c r="J914" s="274">
        <v>3.3751537073344764</v>
      </c>
      <c r="K914" s="274">
        <v>122.5</v>
      </c>
      <c r="L914" s="274" t="s">
        <v>30</v>
      </c>
      <c r="M914" s="274">
        <v>1.0939726449024558</v>
      </c>
      <c r="N914" s="274">
        <v>2040</v>
      </c>
      <c r="O914" s="274">
        <v>25</v>
      </c>
      <c r="P914" s="274">
        <v>1</v>
      </c>
      <c r="Q914" s="274">
        <v>2049</v>
      </c>
      <c r="R914" s="274" t="s">
        <v>30</v>
      </c>
      <c r="S914" s="274" t="s">
        <v>30</v>
      </c>
      <c r="T914" s="274" t="s">
        <v>30</v>
      </c>
      <c r="U914" s="274" t="s">
        <v>30</v>
      </c>
      <c r="V914" s="274" t="s">
        <v>30</v>
      </c>
      <c r="W914" s="274" t="s">
        <v>30</v>
      </c>
      <c r="X914" s="274" t="s">
        <v>30</v>
      </c>
      <c r="Z914" s="274" t="s">
        <v>30</v>
      </c>
      <c r="AA914" s="274" t="s">
        <v>30</v>
      </c>
      <c r="AB914" s="274" t="s">
        <v>30</v>
      </c>
      <c r="AC914" s="274" t="s">
        <v>30</v>
      </c>
      <c r="AD914" s="274" t="s">
        <v>30</v>
      </c>
      <c r="AE914" s="274" t="s">
        <v>30</v>
      </c>
      <c r="AF914" s="274" t="s">
        <v>30</v>
      </c>
      <c r="AG914" s="274" t="s">
        <v>30</v>
      </c>
      <c r="AH914" s="274" t="s">
        <v>30</v>
      </c>
      <c r="AI914" s="274" t="s">
        <v>30</v>
      </c>
      <c r="AJ914" s="274" t="s">
        <v>30</v>
      </c>
      <c r="AK914" s="274">
        <v>1</v>
      </c>
      <c r="AL914" s="274">
        <v>23.1</v>
      </c>
      <c r="AM914" s="277">
        <v>0.4</v>
      </c>
      <c r="AN914" s="274">
        <v>36.5</v>
      </c>
      <c r="AO914" s="274">
        <v>1</v>
      </c>
      <c r="AP914" s="278"/>
      <c r="AQ914" s="274">
        <v>1.8250000000000002</v>
      </c>
      <c r="AR914" s="274">
        <v>2</v>
      </c>
      <c r="AS914" s="274">
        <v>1</v>
      </c>
      <c r="AV914" s="278">
        <v>2.4</v>
      </c>
      <c r="AW914" s="278">
        <v>2.4</v>
      </c>
      <c r="AX914" s="274">
        <v>1</v>
      </c>
      <c r="AY914" s="274" t="s">
        <v>734</v>
      </c>
      <c r="BA914" s="274">
        <v>1</v>
      </c>
      <c r="BB914" s="274">
        <v>0.03</v>
      </c>
      <c r="BC914" s="274">
        <v>504</v>
      </c>
    </row>
    <row r="915" spans="1:55" ht="16">
      <c r="A915" s="274" t="s">
        <v>1084</v>
      </c>
      <c r="B915" s="274" t="s">
        <v>736</v>
      </c>
      <c r="C915" s="274" t="s">
        <v>752</v>
      </c>
      <c r="E915" s="274">
        <v>0.34</v>
      </c>
      <c r="F915" s="274">
        <v>1.1429411764705881</v>
      </c>
      <c r="G915" s="274">
        <v>1</v>
      </c>
      <c r="H915" s="274">
        <v>20</v>
      </c>
      <c r="I915" s="274">
        <v>0.97499999999999998</v>
      </c>
      <c r="J915" s="284">
        <v>3.2550487702556001</v>
      </c>
      <c r="K915" s="284">
        <v>117.6</v>
      </c>
      <c r="L915" s="284" t="s">
        <v>30</v>
      </c>
      <c r="M915" s="284">
        <v>1.1040472590787356</v>
      </c>
      <c r="N915" s="274">
        <v>2050</v>
      </c>
      <c r="O915" s="274">
        <v>25</v>
      </c>
      <c r="P915" s="274">
        <v>1</v>
      </c>
      <c r="Q915" s="274">
        <v>2050</v>
      </c>
      <c r="X915" s="274" t="s">
        <v>30</v>
      </c>
      <c r="AK915" s="274">
        <v>1</v>
      </c>
      <c r="AL915" s="274">
        <v>23.1</v>
      </c>
      <c r="AM915" s="277">
        <v>0.4</v>
      </c>
      <c r="AN915" s="274">
        <v>36.5</v>
      </c>
      <c r="AO915" s="274">
        <v>1</v>
      </c>
      <c r="AP915" s="278"/>
      <c r="AQ915" s="274">
        <v>1.8250000000000002</v>
      </c>
      <c r="AR915" s="274">
        <v>2</v>
      </c>
      <c r="AS915" s="274">
        <v>1</v>
      </c>
      <c r="AV915" s="278">
        <v>2.4</v>
      </c>
      <c r="AW915" s="278">
        <v>2.4</v>
      </c>
      <c r="AX915" s="274">
        <v>1</v>
      </c>
      <c r="AY915" s="274" t="s">
        <v>734</v>
      </c>
      <c r="BA915" s="274">
        <v>1</v>
      </c>
      <c r="BB915" s="274">
        <v>0.03</v>
      </c>
      <c r="BC915" s="274">
        <v>504</v>
      </c>
    </row>
    <row r="916" spans="1:55">
      <c r="A916" s="274" t="s">
        <v>1083</v>
      </c>
      <c r="B916" s="274" t="s">
        <v>736</v>
      </c>
      <c r="C916" s="274" t="s">
        <v>752</v>
      </c>
      <c r="E916" s="274">
        <v>0.34</v>
      </c>
      <c r="F916" s="274">
        <v>1.1823529411764704</v>
      </c>
      <c r="G916" s="274">
        <v>3</v>
      </c>
      <c r="H916" s="274">
        <v>30</v>
      </c>
      <c r="I916" s="274">
        <v>0.97499999999999998</v>
      </c>
      <c r="J916" s="274" t="s">
        <v>30</v>
      </c>
      <c r="K916" s="274">
        <v>58.8</v>
      </c>
      <c r="L916" s="274" t="s">
        <v>30</v>
      </c>
      <c r="M916" s="274">
        <v>1.1172</v>
      </c>
      <c r="P916" s="274">
        <v>0</v>
      </c>
      <c r="Q916" s="274" t="s">
        <v>30</v>
      </c>
      <c r="X916" s="274" t="s">
        <v>30</v>
      </c>
      <c r="AK916" s="274">
        <v>1</v>
      </c>
      <c r="AL916" s="274">
        <v>90.4</v>
      </c>
      <c r="AM916" s="277">
        <v>0.4</v>
      </c>
      <c r="AN916" s="274">
        <v>36.5</v>
      </c>
      <c r="AO916" s="274">
        <v>1</v>
      </c>
      <c r="AP916" s="278"/>
      <c r="AQ916" s="274">
        <v>1.8250000000000002</v>
      </c>
      <c r="AR916" s="274">
        <v>2</v>
      </c>
      <c r="AS916" s="274">
        <v>1</v>
      </c>
      <c r="AV916" s="278">
        <v>2.4</v>
      </c>
      <c r="AW916" s="278">
        <v>2.4</v>
      </c>
      <c r="AY916" s="274" t="s">
        <v>734</v>
      </c>
      <c r="BA916" s="274">
        <v>1</v>
      </c>
      <c r="BB916" s="274">
        <v>0.03</v>
      </c>
      <c r="BC916" s="274">
        <v>504</v>
      </c>
    </row>
    <row r="917" spans="1:55" ht="16">
      <c r="A917" s="274" t="s">
        <v>1082</v>
      </c>
      <c r="B917" s="274" t="s">
        <v>829</v>
      </c>
      <c r="C917" s="274" t="s">
        <v>752</v>
      </c>
      <c r="F917" s="274">
        <v>0.16</v>
      </c>
      <c r="G917" s="274">
        <v>10</v>
      </c>
      <c r="H917" s="274">
        <v>60</v>
      </c>
      <c r="I917" s="274">
        <v>0.97499999999999998</v>
      </c>
      <c r="J917" s="284">
        <v>5.0031405311635808</v>
      </c>
      <c r="K917" s="284">
        <v>274.39999999999998</v>
      </c>
      <c r="L917" s="284">
        <v>6.7422579985812066</v>
      </c>
      <c r="M917" s="284" t="s">
        <v>30</v>
      </c>
      <c r="N917" s="274">
        <v>2020</v>
      </c>
      <c r="O917" s="274">
        <v>25</v>
      </c>
      <c r="P917" s="274">
        <v>1</v>
      </c>
      <c r="Q917" s="274">
        <v>2029</v>
      </c>
      <c r="X917" s="274" t="s">
        <v>30</v>
      </c>
      <c r="AK917" s="274">
        <v>1</v>
      </c>
      <c r="AL917" s="274">
        <v>3.2</v>
      </c>
      <c r="AM917" s="277">
        <v>0.4</v>
      </c>
      <c r="AN917" s="274">
        <v>36.5</v>
      </c>
      <c r="AO917" s="274">
        <v>1</v>
      </c>
      <c r="AP917" s="278"/>
      <c r="AQ917" s="274">
        <v>1.8250000000000002</v>
      </c>
      <c r="AR917" s="274">
        <v>2</v>
      </c>
      <c r="AS917" s="274">
        <v>1</v>
      </c>
      <c r="AV917" s="278">
        <v>2.4</v>
      </c>
      <c r="AW917" s="278">
        <v>2.4</v>
      </c>
      <c r="AY917" s="274" t="s">
        <v>734</v>
      </c>
      <c r="BA917" s="274">
        <v>1</v>
      </c>
      <c r="BB917" s="274">
        <v>0.03</v>
      </c>
      <c r="BC917" s="274">
        <v>504</v>
      </c>
    </row>
    <row r="918" spans="1:55" ht="16">
      <c r="A918" s="274" t="s">
        <v>1081</v>
      </c>
      <c r="B918" s="274" t="s">
        <v>829</v>
      </c>
      <c r="C918" s="274" t="s">
        <v>752</v>
      </c>
      <c r="F918" s="274">
        <v>0.16</v>
      </c>
      <c r="G918" s="274">
        <v>8</v>
      </c>
      <c r="H918" s="274">
        <v>40</v>
      </c>
      <c r="I918" s="274">
        <v>0.97499999999999998</v>
      </c>
      <c r="J918" s="284">
        <v>4.7585978970186886</v>
      </c>
      <c r="K918" s="284">
        <v>274.39999999999998</v>
      </c>
      <c r="L918" s="284">
        <v>6.7423433705842797</v>
      </c>
      <c r="M918" s="284" t="s">
        <v>30</v>
      </c>
      <c r="N918" s="274">
        <v>2030</v>
      </c>
      <c r="O918" s="274">
        <v>25</v>
      </c>
      <c r="P918" s="274">
        <v>1</v>
      </c>
      <c r="Q918" s="274">
        <v>2039</v>
      </c>
      <c r="X918" s="274" t="s">
        <v>30</v>
      </c>
      <c r="AK918" s="274">
        <v>1</v>
      </c>
      <c r="AL918" s="274">
        <v>3.2</v>
      </c>
      <c r="AM918" s="277">
        <v>0.4</v>
      </c>
      <c r="AN918" s="274">
        <v>36.5</v>
      </c>
      <c r="AO918" s="274">
        <v>1</v>
      </c>
      <c r="AP918" s="278"/>
      <c r="AQ918" s="274">
        <v>1.8250000000000002</v>
      </c>
      <c r="AR918" s="274">
        <v>2</v>
      </c>
      <c r="AS918" s="274">
        <v>1</v>
      </c>
      <c r="AV918" s="278">
        <v>2.4</v>
      </c>
      <c r="AW918" s="278">
        <v>2.4</v>
      </c>
      <c r="AY918" s="274" t="s">
        <v>734</v>
      </c>
      <c r="BA918" s="274">
        <v>1</v>
      </c>
      <c r="BB918" s="274">
        <v>0.03</v>
      </c>
      <c r="BC918" s="274">
        <v>504</v>
      </c>
    </row>
    <row r="919" spans="1:55">
      <c r="A919" s="274" t="s">
        <v>1080</v>
      </c>
      <c r="B919" s="274" t="s">
        <v>829</v>
      </c>
      <c r="C919" s="274" t="s">
        <v>752</v>
      </c>
      <c r="D919" s="274" t="s">
        <v>30</v>
      </c>
      <c r="E919" s="274" t="s">
        <v>30</v>
      </c>
      <c r="F919" s="274">
        <v>0.16</v>
      </c>
      <c r="G919" s="274">
        <v>6</v>
      </c>
      <c r="H919" s="274">
        <v>35</v>
      </c>
      <c r="I919" s="274">
        <v>0.97499999999999998</v>
      </c>
      <c r="J919" s="274">
        <v>4.5574116525752686</v>
      </c>
      <c r="K919" s="274">
        <v>264.60000000000002</v>
      </c>
      <c r="L919" s="274">
        <v>6.7421327783967335</v>
      </c>
      <c r="M919" s="274" t="s">
        <v>30</v>
      </c>
      <c r="N919" s="274">
        <v>2040</v>
      </c>
      <c r="O919" s="274">
        <v>25</v>
      </c>
      <c r="P919" s="274">
        <v>1</v>
      </c>
      <c r="Q919" s="274">
        <v>2049</v>
      </c>
      <c r="R919" s="274" t="s">
        <v>30</v>
      </c>
      <c r="S919" s="274" t="s">
        <v>30</v>
      </c>
      <c r="T919" s="274" t="s">
        <v>30</v>
      </c>
      <c r="U919" s="274" t="s">
        <v>30</v>
      </c>
      <c r="V919" s="274" t="s">
        <v>30</v>
      </c>
      <c r="W919" s="274" t="s">
        <v>30</v>
      </c>
      <c r="X919" s="274" t="s">
        <v>30</v>
      </c>
      <c r="Z919" s="274" t="s">
        <v>30</v>
      </c>
      <c r="AA919" s="274" t="s">
        <v>30</v>
      </c>
      <c r="AB919" s="274" t="s">
        <v>30</v>
      </c>
      <c r="AC919" s="274" t="s">
        <v>30</v>
      </c>
      <c r="AD919" s="274" t="s">
        <v>30</v>
      </c>
      <c r="AE919" s="274" t="s">
        <v>30</v>
      </c>
      <c r="AF919" s="274" t="s">
        <v>30</v>
      </c>
      <c r="AG919" s="274" t="s">
        <v>30</v>
      </c>
      <c r="AH919" s="274" t="s">
        <v>30</v>
      </c>
      <c r="AI919" s="274" t="s">
        <v>30</v>
      </c>
      <c r="AJ919" s="274" t="s">
        <v>30</v>
      </c>
      <c r="AK919" s="274">
        <v>1</v>
      </c>
      <c r="AL919" s="274">
        <v>3.2</v>
      </c>
      <c r="AM919" s="277">
        <v>0.4</v>
      </c>
      <c r="AN919" s="274">
        <v>36.5</v>
      </c>
      <c r="AO919" s="274">
        <v>1</v>
      </c>
      <c r="AP919" s="278"/>
      <c r="AQ919" s="274">
        <v>1.8250000000000002</v>
      </c>
      <c r="AR919" s="274">
        <v>2</v>
      </c>
      <c r="AS919" s="274">
        <v>1</v>
      </c>
      <c r="AV919" s="278">
        <v>2.4</v>
      </c>
      <c r="AW919" s="278">
        <v>2.4</v>
      </c>
      <c r="AX919" s="274" t="s">
        <v>30</v>
      </c>
      <c r="AY919" s="274" t="s">
        <v>734</v>
      </c>
      <c r="BA919" s="274">
        <v>1</v>
      </c>
      <c r="BB919" s="274">
        <v>0.03</v>
      </c>
      <c r="BC919" s="274">
        <v>504</v>
      </c>
    </row>
    <row r="920" spans="1:55" ht="16">
      <c r="A920" s="274" t="s">
        <v>1079</v>
      </c>
      <c r="B920" s="274" t="s">
        <v>829</v>
      </c>
      <c r="C920" s="274" t="s">
        <v>752</v>
      </c>
      <c r="F920" s="274">
        <v>0.16</v>
      </c>
      <c r="G920" s="274">
        <v>4</v>
      </c>
      <c r="H920" s="274">
        <v>30</v>
      </c>
      <c r="I920" s="274">
        <v>0.97499999999999998</v>
      </c>
      <c r="J920" s="284">
        <v>4.3562254081318486</v>
      </c>
      <c r="K920" s="284">
        <v>254.8</v>
      </c>
      <c r="L920" s="284">
        <v>6.7419221862091883</v>
      </c>
      <c r="M920" s="284" t="s">
        <v>30</v>
      </c>
      <c r="N920" s="274">
        <v>2050</v>
      </c>
      <c r="O920" s="274">
        <v>25</v>
      </c>
      <c r="P920" s="274">
        <v>1</v>
      </c>
      <c r="Q920" s="274">
        <v>2050</v>
      </c>
      <c r="X920" s="274" t="s">
        <v>30</v>
      </c>
      <c r="AK920" s="274">
        <v>1</v>
      </c>
      <c r="AL920" s="274">
        <v>3.2</v>
      </c>
      <c r="AM920" s="277">
        <v>0.4</v>
      </c>
      <c r="AN920" s="274">
        <v>36.5</v>
      </c>
      <c r="AO920" s="274">
        <v>1</v>
      </c>
      <c r="AP920" s="278"/>
      <c r="AQ920" s="274">
        <v>1.8250000000000002</v>
      </c>
      <c r="AR920" s="274">
        <v>2</v>
      </c>
      <c r="AS920" s="274">
        <v>1</v>
      </c>
      <c r="AV920" s="278">
        <v>2.4</v>
      </c>
      <c r="AW920" s="278">
        <v>2.4</v>
      </c>
      <c r="AY920" s="274" t="s">
        <v>734</v>
      </c>
      <c r="BA920" s="274">
        <v>1</v>
      </c>
      <c r="BB920" s="274">
        <v>0.03</v>
      </c>
      <c r="BC920" s="274">
        <v>504</v>
      </c>
    </row>
    <row r="921" spans="1:55" ht="16">
      <c r="A921" s="274" t="s">
        <v>1078</v>
      </c>
      <c r="B921" s="274" t="s">
        <v>829</v>
      </c>
      <c r="C921" s="274" t="s">
        <v>752</v>
      </c>
      <c r="F921" s="274">
        <v>0.28999999999999998</v>
      </c>
      <c r="G921" s="274">
        <v>2</v>
      </c>
      <c r="H921" s="274">
        <v>20</v>
      </c>
      <c r="I921" s="284">
        <v>0.97499999999999998</v>
      </c>
      <c r="J921" s="284">
        <v>2.7579810886823575</v>
      </c>
      <c r="K921" s="284">
        <v>58.8</v>
      </c>
      <c r="L921" s="284">
        <v>3.7413284292400042</v>
      </c>
      <c r="M921" s="284" t="s">
        <v>30</v>
      </c>
      <c r="N921" s="274">
        <v>2020</v>
      </c>
      <c r="O921" s="274">
        <v>25</v>
      </c>
      <c r="P921" s="274">
        <v>1</v>
      </c>
      <c r="Q921" s="274">
        <v>2029</v>
      </c>
      <c r="X921" s="274" t="s">
        <v>30</v>
      </c>
      <c r="AK921" s="274">
        <v>1</v>
      </c>
      <c r="AL921" s="274">
        <v>170</v>
      </c>
      <c r="AM921" s="277">
        <v>0.4</v>
      </c>
      <c r="AN921" s="274">
        <v>36.5</v>
      </c>
      <c r="AO921" s="274">
        <v>1</v>
      </c>
      <c r="AP921" s="278"/>
      <c r="AQ921" s="274">
        <v>1.8250000000000002</v>
      </c>
      <c r="AR921" s="274">
        <v>2</v>
      </c>
      <c r="AS921" s="274">
        <v>1</v>
      </c>
      <c r="AV921" s="278">
        <v>2.4</v>
      </c>
      <c r="AW921" s="278">
        <v>2.4</v>
      </c>
      <c r="AY921" s="274" t="s">
        <v>734</v>
      </c>
      <c r="BA921" s="274">
        <v>1</v>
      </c>
      <c r="BB921" s="274">
        <v>0.03</v>
      </c>
      <c r="BC921" s="274">
        <v>504</v>
      </c>
    </row>
    <row r="922" spans="1:55" ht="16">
      <c r="A922" s="274" t="s">
        <v>1077</v>
      </c>
      <c r="B922" s="274" t="s">
        <v>829</v>
      </c>
      <c r="C922" s="274" t="s">
        <v>752</v>
      </c>
      <c r="F922" s="274">
        <v>0.28999999999999998</v>
      </c>
      <c r="G922" s="274">
        <v>2</v>
      </c>
      <c r="H922" s="274">
        <v>20</v>
      </c>
      <c r="I922" s="284">
        <v>0.97499999999999998</v>
      </c>
      <c r="J922" s="284">
        <v>2.6137748172641477</v>
      </c>
      <c r="K922" s="284">
        <v>49</v>
      </c>
      <c r="L922" s="284">
        <v>3.7279657357642941</v>
      </c>
      <c r="M922" s="284" t="s">
        <v>30</v>
      </c>
      <c r="N922" s="274">
        <v>2030</v>
      </c>
      <c r="O922" s="274">
        <v>25</v>
      </c>
      <c r="P922" s="274">
        <v>1</v>
      </c>
      <c r="Q922" s="274">
        <v>2039</v>
      </c>
      <c r="X922" s="274" t="s">
        <v>30</v>
      </c>
      <c r="AK922" s="274">
        <v>1</v>
      </c>
      <c r="AL922" s="274">
        <v>170</v>
      </c>
      <c r="AM922" s="277">
        <v>0.4</v>
      </c>
      <c r="AN922" s="274">
        <v>36.5</v>
      </c>
      <c r="AO922" s="274">
        <v>1</v>
      </c>
      <c r="AP922" s="278"/>
      <c r="AQ922" s="274">
        <v>1.8250000000000002</v>
      </c>
      <c r="AR922" s="274">
        <v>2</v>
      </c>
      <c r="AS922" s="274">
        <v>1</v>
      </c>
      <c r="AV922" s="278">
        <v>2.4</v>
      </c>
      <c r="AW922" s="278">
        <v>2.4</v>
      </c>
      <c r="AY922" s="274" t="s">
        <v>734</v>
      </c>
      <c r="BA922" s="274">
        <v>1</v>
      </c>
      <c r="BB922" s="274">
        <v>0.03</v>
      </c>
      <c r="BC922" s="274">
        <v>504</v>
      </c>
    </row>
    <row r="923" spans="1:55">
      <c r="A923" s="274" t="s">
        <v>1076</v>
      </c>
      <c r="B923" s="274" t="s">
        <v>829</v>
      </c>
      <c r="C923" s="274" t="s">
        <v>752</v>
      </c>
      <c r="D923" s="274" t="s">
        <v>30</v>
      </c>
      <c r="E923" s="274" t="s">
        <v>30</v>
      </c>
      <c r="F923" s="274">
        <v>0.28999999999999998</v>
      </c>
      <c r="G923" s="274">
        <v>1.5</v>
      </c>
      <c r="H923" s="274">
        <v>15</v>
      </c>
      <c r="I923" s="274">
        <v>0.97499999999999998</v>
      </c>
      <c r="J923" s="274">
        <v>2.4891114547824857</v>
      </c>
      <c r="K923" s="274">
        <v>49</v>
      </c>
      <c r="L923" s="274">
        <v>3.7279657353904621</v>
      </c>
      <c r="M923" s="274" t="s">
        <v>30</v>
      </c>
      <c r="N923" s="274">
        <v>2040</v>
      </c>
      <c r="O923" s="274">
        <v>25</v>
      </c>
      <c r="P923" s="274">
        <v>1</v>
      </c>
      <c r="Q923" s="274">
        <v>2049</v>
      </c>
      <c r="R923" s="274" t="s">
        <v>30</v>
      </c>
      <c r="S923" s="274" t="s">
        <v>30</v>
      </c>
      <c r="T923" s="274" t="s">
        <v>30</v>
      </c>
      <c r="U923" s="274" t="s">
        <v>30</v>
      </c>
      <c r="V923" s="274" t="s">
        <v>30</v>
      </c>
      <c r="W923" s="274" t="s">
        <v>30</v>
      </c>
      <c r="X923" s="274" t="s">
        <v>30</v>
      </c>
      <c r="Z923" s="274" t="s">
        <v>30</v>
      </c>
      <c r="AA923" s="274" t="s">
        <v>30</v>
      </c>
      <c r="AB923" s="274" t="s">
        <v>30</v>
      </c>
      <c r="AC923" s="274" t="s">
        <v>30</v>
      </c>
      <c r="AD923" s="274" t="s">
        <v>30</v>
      </c>
      <c r="AE923" s="274" t="s">
        <v>30</v>
      </c>
      <c r="AF923" s="274" t="s">
        <v>30</v>
      </c>
      <c r="AG923" s="274" t="s">
        <v>30</v>
      </c>
      <c r="AH923" s="274" t="s">
        <v>30</v>
      </c>
      <c r="AI923" s="274" t="s">
        <v>30</v>
      </c>
      <c r="AJ923" s="274" t="s">
        <v>30</v>
      </c>
      <c r="AK923" s="274">
        <v>1</v>
      </c>
      <c r="AL923" s="274">
        <v>170</v>
      </c>
      <c r="AM923" s="277">
        <v>0.4</v>
      </c>
      <c r="AN923" s="274">
        <v>36.5</v>
      </c>
      <c r="AO923" s="274">
        <v>1</v>
      </c>
      <c r="AP923" s="278"/>
      <c r="AQ923" s="274">
        <v>1.8250000000000002</v>
      </c>
      <c r="AR923" s="274">
        <v>2</v>
      </c>
      <c r="AS923" s="274">
        <v>1</v>
      </c>
      <c r="AV923" s="278">
        <v>2.4</v>
      </c>
      <c r="AW923" s="278">
        <v>2.4</v>
      </c>
      <c r="AX923" s="274" t="s">
        <v>30</v>
      </c>
      <c r="AY923" s="274" t="s">
        <v>734</v>
      </c>
      <c r="BA923" s="274">
        <v>1</v>
      </c>
      <c r="BB923" s="274">
        <v>0.03</v>
      </c>
      <c r="BC923" s="274">
        <v>504</v>
      </c>
    </row>
    <row r="924" spans="1:55" ht="16">
      <c r="A924" s="274" t="s">
        <v>1075</v>
      </c>
      <c r="B924" s="274" t="s">
        <v>829</v>
      </c>
      <c r="C924" s="274" t="s">
        <v>752</v>
      </c>
      <c r="F924" s="274">
        <v>0.28999999999999998</v>
      </c>
      <c r="G924" s="274">
        <v>1</v>
      </c>
      <c r="H924" s="274">
        <v>10</v>
      </c>
      <c r="I924" s="284">
        <v>0.97499999999999998</v>
      </c>
      <c r="J924" s="284">
        <v>2.3644480923008158</v>
      </c>
      <c r="K924" s="284">
        <v>49</v>
      </c>
      <c r="L924" s="284">
        <v>3.72796573501663</v>
      </c>
      <c r="M924" s="284" t="s">
        <v>30</v>
      </c>
      <c r="N924" s="274">
        <v>2050</v>
      </c>
      <c r="O924" s="274">
        <v>25</v>
      </c>
      <c r="P924" s="274">
        <v>1</v>
      </c>
      <c r="Q924" s="274">
        <v>2050</v>
      </c>
      <c r="X924" s="274" t="s">
        <v>30</v>
      </c>
      <c r="AK924" s="274">
        <v>1</v>
      </c>
      <c r="AL924" s="274">
        <v>170</v>
      </c>
      <c r="AM924" s="277">
        <v>0.4</v>
      </c>
      <c r="AN924" s="274">
        <v>36.5</v>
      </c>
      <c r="AO924" s="274">
        <v>1</v>
      </c>
      <c r="AP924" s="278"/>
      <c r="AQ924" s="274">
        <v>1.8250000000000002</v>
      </c>
      <c r="AR924" s="274">
        <v>2</v>
      </c>
      <c r="AS924" s="274">
        <v>1</v>
      </c>
      <c r="AV924" s="278">
        <v>2.4</v>
      </c>
      <c r="AW924" s="278">
        <v>2.4</v>
      </c>
      <c r="AY924" s="274" t="s">
        <v>734</v>
      </c>
      <c r="BA924" s="274">
        <v>1</v>
      </c>
      <c r="BB924" s="274">
        <v>0.03</v>
      </c>
      <c r="BC924" s="274">
        <v>504</v>
      </c>
    </row>
    <row r="925" spans="1:55" ht="16">
      <c r="A925" s="274" t="s">
        <v>1074</v>
      </c>
      <c r="B925" s="274" t="s">
        <v>829</v>
      </c>
      <c r="C925" s="274" t="s">
        <v>752</v>
      </c>
      <c r="F925" s="274">
        <v>0.28999999999999998</v>
      </c>
      <c r="G925" s="274">
        <v>2</v>
      </c>
      <c r="H925" s="274">
        <v>70</v>
      </c>
      <c r="I925" s="274">
        <v>0.97499999999999998</v>
      </c>
      <c r="J925" s="284">
        <v>3.1356945583467231</v>
      </c>
      <c r="K925" s="284">
        <v>137.19999999999999</v>
      </c>
      <c r="L925" s="284">
        <v>3.7519474322355988</v>
      </c>
      <c r="M925" s="284" t="s">
        <v>30</v>
      </c>
      <c r="N925" s="274">
        <v>2020</v>
      </c>
      <c r="O925" s="274">
        <v>25</v>
      </c>
      <c r="P925" s="274">
        <v>1</v>
      </c>
      <c r="Q925" s="274">
        <v>2029</v>
      </c>
      <c r="X925" s="274" t="s">
        <v>30</v>
      </c>
      <c r="AK925" s="274">
        <v>1</v>
      </c>
      <c r="AL925" s="274">
        <v>23.1</v>
      </c>
      <c r="AM925" s="277">
        <v>0.4</v>
      </c>
      <c r="AN925" s="274">
        <v>36.5</v>
      </c>
      <c r="AO925" s="274">
        <v>1</v>
      </c>
      <c r="AP925" s="278"/>
      <c r="AQ925" s="274">
        <v>1.8250000000000002</v>
      </c>
      <c r="AR925" s="274">
        <v>2</v>
      </c>
      <c r="AS925" s="274">
        <v>1</v>
      </c>
      <c r="AV925" s="278">
        <v>2.4</v>
      </c>
      <c r="AW925" s="278">
        <v>2.4</v>
      </c>
      <c r="AY925" s="274" t="s">
        <v>734</v>
      </c>
      <c r="BA925" s="274">
        <v>1</v>
      </c>
      <c r="BB925" s="274">
        <v>0.03</v>
      </c>
      <c r="BC925" s="274">
        <v>504</v>
      </c>
    </row>
    <row r="926" spans="1:55" ht="16">
      <c r="A926" s="274" t="s">
        <v>1073</v>
      </c>
      <c r="B926" s="274" t="s">
        <v>829</v>
      </c>
      <c r="C926" s="274" t="s">
        <v>752</v>
      </c>
      <c r="F926" s="274">
        <v>0.28999999999999998</v>
      </c>
      <c r="G926" s="274">
        <v>2</v>
      </c>
      <c r="H926" s="274">
        <v>40</v>
      </c>
      <c r="I926" s="274">
        <v>0.97499999999999998</v>
      </c>
      <c r="J926" s="284">
        <v>2.9709698477513475</v>
      </c>
      <c r="K926" s="284">
        <v>127.4</v>
      </c>
      <c r="L926" s="284">
        <v>3.7375794162971587</v>
      </c>
      <c r="M926" s="284" t="s">
        <v>30</v>
      </c>
      <c r="N926" s="274">
        <v>2030</v>
      </c>
      <c r="O926" s="274">
        <v>25</v>
      </c>
      <c r="P926" s="274">
        <v>1</v>
      </c>
      <c r="Q926" s="274">
        <v>2039</v>
      </c>
      <c r="X926" s="274" t="s">
        <v>30</v>
      </c>
      <c r="AK926" s="274">
        <v>1</v>
      </c>
      <c r="AL926" s="274">
        <v>23.1</v>
      </c>
      <c r="AM926" s="277">
        <v>0.4</v>
      </c>
      <c r="AN926" s="274">
        <v>36.5</v>
      </c>
      <c r="AO926" s="274">
        <v>1</v>
      </c>
      <c r="AP926" s="278"/>
      <c r="AQ926" s="274">
        <v>1.8250000000000002</v>
      </c>
      <c r="AR926" s="274">
        <v>2</v>
      </c>
      <c r="AS926" s="274">
        <v>1</v>
      </c>
      <c r="AV926" s="278">
        <v>2.4</v>
      </c>
      <c r="AW926" s="278">
        <v>2.4</v>
      </c>
      <c r="AY926" s="274" t="s">
        <v>734</v>
      </c>
      <c r="BA926" s="274">
        <v>1</v>
      </c>
      <c r="BB926" s="274">
        <v>0.03</v>
      </c>
      <c r="BC926" s="274">
        <v>504</v>
      </c>
    </row>
    <row r="927" spans="1:55">
      <c r="A927" s="274" t="s">
        <v>1072</v>
      </c>
      <c r="B927" s="274" t="s">
        <v>829</v>
      </c>
      <c r="C927" s="274" t="s">
        <v>752</v>
      </c>
      <c r="D927" s="274" t="s">
        <v>30</v>
      </c>
      <c r="E927" s="274" t="s">
        <v>30</v>
      </c>
      <c r="F927" s="274">
        <v>0.28999999999999998</v>
      </c>
      <c r="G927" s="274">
        <v>1.5</v>
      </c>
      <c r="H927" s="274">
        <v>30</v>
      </c>
      <c r="I927" s="274">
        <v>0.97499999999999998</v>
      </c>
      <c r="J927" s="274">
        <v>2.8688806512343077</v>
      </c>
      <c r="K927" s="274">
        <v>122.5</v>
      </c>
      <c r="L927" s="274">
        <v>3.7723194651808822</v>
      </c>
      <c r="M927" s="274" t="s">
        <v>30</v>
      </c>
      <c r="N927" s="274">
        <v>2040</v>
      </c>
      <c r="O927" s="274">
        <v>25</v>
      </c>
      <c r="P927" s="274">
        <v>1</v>
      </c>
      <c r="Q927" s="274">
        <v>2049</v>
      </c>
      <c r="R927" s="274" t="s">
        <v>30</v>
      </c>
      <c r="S927" s="274" t="s">
        <v>30</v>
      </c>
      <c r="T927" s="274" t="s">
        <v>30</v>
      </c>
      <c r="U927" s="274" t="s">
        <v>30</v>
      </c>
      <c r="V927" s="274" t="s">
        <v>30</v>
      </c>
      <c r="W927" s="274" t="s">
        <v>30</v>
      </c>
      <c r="X927" s="274" t="s">
        <v>30</v>
      </c>
      <c r="Z927" s="274" t="s">
        <v>30</v>
      </c>
      <c r="AA927" s="274" t="s">
        <v>30</v>
      </c>
      <c r="AB927" s="274" t="s">
        <v>30</v>
      </c>
      <c r="AC927" s="274" t="s">
        <v>30</v>
      </c>
      <c r="AD927" s="274" t="s">
        <v>30</v>
      </c>
      <c r="AE927" s="274" t="s">
        <v>30</v>
      </c>
      <c r="AF927" s="274" t="s">
        <v>30</v>
      </c>
      <c r="AG927" s="274" t="s">
        <v>30</v>
      </c>
      <c r="AH927" s="274" t="s">
        <v>30</v>
      </c>
      <c r="AI927" s="274" t="s">
        <v>30</v>
      </c>
      <c r="AJ927" s="274" t="s">
        <v>30</v>
      </c>
      <c r="AK927" s="274">
        <v>1</v>
      </c>
      <c r="AL927" s="274">
        <v>23.1</v>
      </c>
      <c r="AM927" s="277">
        <v>0.4</v>
      </c>
      <c r="AN927" s="274">
        <v>36.5</v>
      </c>
      <c r="AO927" s="274">
        <v>1</v>
      </c>
      <c r="AP927" s="278"/>
      <c r="AQ927" s="274">
        <v>1.8250000000000002</v>
      </c>
      <c r="AR927" s="274">
        <v>2</v>
      </c>
      <c r="AS927" s="274">
        <v>1</v>
      </c>
      <c r="AV927" s="278">
        <v>2.4</v>
      </c>
      <c r="AW927" s="278">
        <v>2.4</v>
      </c>
      <c r="AX927" s="274" t="s">
        <v>30</v>
      </c>
      <c r="AY927" s="274" t="s">
        <v>734</v>
      </c>
      <c r="BA927" s="274">
        <v>1</v>
      </c>
      <c r="BB927" s="274">
        <v>0.03</v>
      </c>
      <c r="BC927" s="274">
        <v>504</v>
      </c>
    </row>
    <row r="928" spans="1:55" ht="16">
      <c r="A928" s="274" t="s">
        <v>1071</v>
      </c>
      <c r="B928" s="274" t="s">
        <v>829</v>
      </c>
      <c r="C928" s="274" t="s">
        <v>752</v>
      </c>
      <c r="F928" s="274">
        <v>0.28999999999999998</v>
      </c>
      <c r="G928" s="274">
        <v>1</v>
      </c>
      <c r="H928" s="274">
        <v>20</v>
      </c>
      <c r="I928" s="274">
        <v>0.97499999999999998</v>
      </c>
      <c r="J928" s="284">
        <v>2.7667914547172598</v>
      </c>
      <c r="K928" s="284">
        <v>117.6</v>
      </c>
      <c r="L928" s="284">
        <v>3.8070595140646057</v>
      </c>
      <c r="M928" s="284" t="s">
        <v>30</v>
      </c>
      <c r="N928" s="274">
        <v>2050</v>
      </c>
      <c r="O928" s="274">
        <v>25</v>
      </c>
      <c r="P928" s="274">
        <v>1</v>
      </c>
      <c r="Q928" s="274">
        <v>2050</v>
      </c>
      <c r="X928" s="274" t="s">
        <v>30</v>
      </c>
      <c r="AK928" s="274">
        <v>1</v>
      </c>
      <c r="AL928" s="274">
        <v>23.1</v>
      </c>
      <c r="AM928" s="277">
        <v>0.4</v>
      </c>
      <c r="AN928" s="274">
        <v>36.5</v>
      </c>
      <c r="AO928" s="274">
        <v>1</v>
      </c>
      <c r="AP928" s="278"/>
      <c r="AQ928" s="274">
        <v>1.8250000000000002</v>
      </c>
      <c r="AR928" s="274">
        <v>2</v>
      </c>
      <c r="AS928" s="274">
        <v>1</v>
      </c>
      <c r="AV928" s="278">
        <v>2.4</v>
      </c>
      <c r="AW928" s="278">
        <v>2.4</v>
      </c>
      <c r="AY928" s="274" t="s">
        <v>734</v>
      </c>
      <c r="BA928" s="274">
        <v>1</v>
      </c>
      <c r="BB928" s="274">
        <v>0.03</v>
      </c>
      <c r="BC928" s="274">
        <v>504</v>
      </c>
    </row>
    <row r="929" spans="1:55">
      <c r="A929" s="274" t="s">
        <v>1070</v>
      </c>
      <c r="B929" s="274" t="s">
        <v>742</v>
      </c>
      <c r="C929" s="274" t="s">
        <v>752</v>
      </c>
      <c r="D929" s="274">
        <v>0.154</v>
      </c>
      <c r="E929" s="274">
        <v>0.30371135273036504</v>
      </c>
      <c r="F929" s="274">
        <v>0.3</v>
      </c>
      <c r="I929" s="274">
        <v>0</v>
      </c>
      <c r="J929" s="274" t="s">
        <v>30</v>
      </c>
      <c r="K929" s="274">
        <v>58.8</v>
      </c>
      <c r="L929" s="274" t="s">
        <v>30</v>
      </c>
      <c r="M929" s="274">
        <v>1.1172</v>
      </c>
      <c r="P929" s="274">
        <v>0</v>
      </c>
      <c r="Q929" s="274" t="s">
        <v>30</v>
      </c>
      <c r="X929" s="274" t="s">
        <v>30</v>
      </c>
      <c r="AK929" s="274">
        <v>1</v>
      </c>
      <c r="AL929" s="274">
        <v>170</v>
      </c>
      <c r="AM929" s="277">
        <v>0.4</v>
      </c>
      <c r="AN929" s="274">
        <v>36.5</v>
      </c>
      <c r="AO929" s="274">
        <v>1</v>
      </c>
      <c r="AP929" s="278"/>
      <c r="AQ929" s="274">
        <v>1.8250000000000002</v>
      </c>
      <c r="AR929" s="274">
        <v>2</v>
      </c>
      <c r="AS929" s="274">
        <v>1</v>
      </c>
      <c r="AV929" s="278">
        <v>2.4</v>
      </c>
      <c r="AW929" s="278">
        <v>2.4</v>
      </c>
      <c r="AY929" s="274" t="s">
        <v>734</v>
      </c>
      <c r="BA929" s="274">
        <v>1</v>
      </c>
      <c r="BB929" s="274">
        <v>0.03</v>
      </c>
      <c r="BC929" s="274">
        <v>504</v>
      </c>
    </row>
    <row r="930" spans="1:55">
      <c r="A930" s="274" t="s">
        <v>1069</v>
      </c>
      <c r="B930" s="274" t="s">
        <v>736</v>
      </c>
      <c r="C930" s="274" t="s">
        <v>1035</v>
      </c>
      <c r="E930" s="274">
        <v>0.1</v>
      </c>
      <c r="F930" s="274">
        <v>0.89999999999999991</v>
      </c>
      <c r="I930" s="274">
        <v>0</v>
      </c>
      <c r="J930" s="274" t="s">
        <v>30</v>
      </c>
      <c r="K930" s="274">
        <v>39.200000000000003</v>
      </c>
      <c r="L930" s="274" t="s">
        <v>30</v>
      </c>
      <c r="M930" s="274">
        <v>0.12829090909090909</v>
      </c>
      <c r="P930" s="274">
        <v>0</v>
      </c>
      <c r="Q930" s="274" t="s">
        <v>30</v>
      </c>
      <c r="X930" s="274" t="s">
        <v>30</v>
      </c>
      <c r="AK930" s="274">
        <v>1</v>
      </c>
      <c r="AL930" s="274">
        <v>8.5500000000000007</v>
      </c>
      <c r="AM930" s="277">
        <v>0.15</v>
      </c>
      <c r="AN930" s="274">
        <v>36.5</v>
      </c>
      <c r="AO930" s="274">
        <v>1</v>
      </c>
      <c r="AP930" s="278"/>
      <c r="AQ930" s="274">
        <v>1.8250000000000002</v>
      </c>
      <c r="AR930" s="274">
        <v>2</v>
      </c>
      <c r="AS930" s="274">
        <v>1</v>
      </c>
      <c r="AV930" s="278">
        <v>2.4</v>
      </c>
      <c r="AW930" s="278">
        <v>2.4</v>
      </c>
      <c r="AY930" s="274" t="s">
        <v>734</v>
      </c>
      <c r="BA930" s="274">
        <v>1</v>
      </c>
      <c r="BB930" s="274">
        <v>0.03</v>
      </c>
      <c r="BC930" s="274">
        <v>504</v>
      </c>
    </row>
    <row r="931" spans="1:55">
      <c r="A931" s="274" t="s">
        <v>1068</v>
      </c>
      <c r="B931" s="274" t="s">
        <v>736</v>
      </c>
      <c r="C931" s="274" t="s">
        <v>1035</v>
      </c>
      <c r="E931" s="274">
        <v>0.3</v>
      </c>
      <c r="F931" s="274">
        <v>0.89999999999999991</v>
      </c>
      <c r="I931" s="274">
        <v>0</v>
      </c>
      <c r="J931" s="274" t="s">
        <v>30</v>
      </c>
      <c r="K931" s="274">
        <v>39.200000000000003</v>
      </c>
      <c r="L931" s="274" t="s">
        <v>30</v>
      </c>
      <c r="M931" s="274">
        <v>0.32566153846153845</v>
      </c>
      <c r="P931" s="274">
        <v>0</v>
      </c>
      <c r="Q931" s="274" t="s">
        <v>30</v>
      </c>
      <c r="X931" s="274" t="s">
        <v>30</v>
      </c>
      <c r="AK931" s="274">
        <v>1</v>
      </c>
      <c r="AL931" s="274">
        <v>8</v>
      </c>
      <c r="AM931" s="277">
        <v>0.15</v>
      </c>
      <c r="AN931" s="274">
        <v>36.5</v>
      </c>
      <c r="AO931" s="274">
        <v>1</v>
      </c>
      <c r="AP931" s="278"/>
      <c r="AQ931" s="274">
        <v>1.8250000000000002</v>
      </c>
      <c r="AR931" s="274">
        <v>2</v>
      </c>
      <c r="AS931" s="274">
        <v>1</v>
      </c>
      <c r="AV931" s="278">
        <v>2.4</v>
      </c>
      <c r="AW931" s="278">
        <v>2.4</v>
      </c>
      <c r="AY931" s="274" t="s">
        <v>734</v>
      </c>
      <c r="BA931" s="274">
        <v>1</v>
      </c>
      <c r="BB931" s="274">
        <v>0.03</v>
      </c>
      <c r="BC931" s="274">
        <v>504</v>
      </c>
    </row>
    <row r="932" spans="1:55">
      <c r="A932" s="274" t="s">
        <v>1067</v>
      </c>
      <c r="B932" s="274" t="s">
        <v>736</v>
      </c>
      <c r="C932" s="274" t="s">
        <v>1035</v>
      </c>
      <c r="E932" s="274">
        <v>0.4</v>
      </c>
      <c r="F932" s="274">
        <v>0.90000000000000013</v>
      </c>
      <c r="I932" s="274">
        <v>0</v>
      </c>
      <c r="J932" s="274" t="s">
        <v>30</v>
      </c>
      <c r="K932" s="274">
        <v>39.200000000000003</v>
      </c>
      <c r="L932" s="274" t="s">
        <v>30</v>
      </c>
      <c r="M932" s="274">
        <v>0.40320000000000006</v>
      </c>
      <c r="P932" s="274">
        <v>0</v>
      </c>
      <c r="Q932" s="274" t="s">
        <v>30</v>
      </c>
      <c r="X932" s="274" t="s">
        <v>30</v>
      </c>
      <c r="AK932" s="274">
        <v>1</v>
      </c>
      <c r="AL932" s="274">
        <v>75</v>
      </c>
      <c r="AM932" s="277">
        <v>0.15</v>
      </c>
      <c r="AN932" s="274">
        <v>36.5</v>
      </c>
      <c r="AO932" s="274">
        <v>1</v>
      </c>
      <c r="AP932" s="278"/>
      <c r="AQ932" s="274">
        <v>1.8250000000000002</v>
      </c>
      <c r="AR932" s="274">
        <v>2</v>
      </c>
      <c r="AS932" s="274">
        <v>1</v>
      </c>
      <c r="AV932" s="278">
        <v>2.4</v>
      </c>
      <c r="AW932" s="278">
        <v>2.4</v>
      </c>
      <c r="AY932" s="274" t="s">
        <v>734</v>
      </c>
      <c r="BA932" s="274">
        <v>1</v>
      </c>
      <c r="BB932" s="274">
        <v>0.03</v>
      </c>
      <c r="BC932" s="274">
        <v>504</v>
      </c>
    </row>
    <row r="933" spans="1:55">
      <c r="A933" s="274" t="s">
        <v>1066</v>
      </c>
      <c r="B933" s="274" t="s">
        <v>736</v>
      </c>
      <c r="C933" s="274" t="s">
        <v>1035</v>
      </c>
      <c r="E933" s="274">
        <v>0.5</v>
      </c>
      <c r="F933" s="274">
        <v>0.89999999999999991</v>
      </c>
      <c r="I933" s="274">
        <v>0</v>
      </c>
      <c r="J933" s="274" t="s">
        <v>30</v>
      </c>
      <c r="K933" s="274">
        <v>39.200000000000003</v>
      </c>
      <c r="L933" s="274" t="s">
        <v>30</v>
      </c>
      <c r="M933" s="274">
        <v>0.47039999999999998</v>
      </c>
      <c r="P933" s="274">
        <v>0</v>
      </c>
      <c r="Q933" s="274" t="s">
        <v>30</v>
      </c>
      <c r="X933" s="274" t="s">
        <v>30</v>
      </c>
      <c r="AK933" s="274">
        <v>1</v>
      </c>
      <c r="AL933" s="274">
        <v>63.778368360000002</v>
      </c>
      <c r="AM933" s="277">
        <v>0.15</v>
      </c>
      <c r="AN933" s="274">
        <v>36.5</v>
      </c>
      <c r="AO933" s="274">
        <v>1</v>
      </c>
      <c r="AP933" s="278"/>
      <c r="AQ933" s="274">
        <v>1.8250000000000002</v>
      </c>
      <c r="AR933" s="274">
        <v>2</v>
      </c>
      <c r="AS933" s="274">
        <v>1</v>
      </c>
      <c r="AV933" s="278">
        <v>2.4</v>
      </c>
      <c r="AW933" s="278">
        <v>2.4</v>
      </c>
      <c r="AY933" s="274" t="s">
        <v>734</v>
      </c>
      <c r="BA933" s="274">
        <v>1</v>
      </c>
      <c r="BB933" s="274">
        <v>0.03</v>
      </c>
      <c r="BC933" s="274">
        <v>504</v>
      </c>
    </row>
    <row r="934" spans="1:55">
      <c r="A934" s="274" t="s">
        <v>1065</v>
      </c>
      <c r="B934" s="274" t="s">
        <v>736</v>
      </c>
      <c r="C934" s="274" t="s">
        <v>1035</v>
      </c>
      <c r="E934" s="274">
        <v>0.5</v>
      </c>
      <c r="F934" s="274">
        <v>0.44999999999999996</v>
      </c>
      <c r="I934" s="274">
        <v>0</v>
      </c>
      <c r="J934" s="274" t="s">
        <v>30</v>
      </c>
      <c r="K934" s="274">
        <v>39.200000000000003</v>
      </c>
      <c r="L934" s="274" t="s">
        <v>30</v>
      </c>
      <c r="M934" s="274">
        <v>0.23519999999999999</v>
      </c>
      <c r="P934" s="274">
        <v>0</v>
      </c>
      <c r="Q934" s="274" t="s">
        <v>30</v>
      </c>
      <c r="X934" s="274" t="s">
        <v>30</v>
      </c>
      <c r="AK934" s="274">
        <v>1</v>
      </c>
      <c r="AL934" s="274">
        <v>260</v>
      </c>
      <c r="AM934" s="277">
        <v>0.15</v>
      </c>
      <c r="AN934" s="274">
        <v>36.5</v>
      </c>
      <c r="AO934" s="274">
        <v>1</v>
      </c>
      <c r="AP934" s="278"/>
      <c r="AQ934" s="274">
        <v>1.8250000000000002</v>
      </c>
      <c r="AR934" s="274">
        <v>2</v>
      </c>
      <c r="AS934" s="274">
        <v>1</v>
      </c>
      <c r="AV934" s="278">
        <v>2.4</v>
      </c>
      <c r="AW934" s="278">
        <v>2.4</v>
      </c>
      <c r="AY934" s="274" t="s">
        <v>734</v>
      </c>
      <c r="BA934" s="274">
        <v>1</v>
      </c>
      <c r="BB934" s="274">
        <v>0.03</v>
      </c>
      <c r="BC934" s="274">
        <v>504</v>
      </c>
    </row>
    <row r="935" spans="1:55">
      <c r="A935" s="274" t="s">
        <v>1064</v>
      </c>
      <c r="B935" s="274" t="s">
        <v>736</v>
      </c>
      <c r="C935" s="274" t="s">
        <v>1035</v>
      </c>
      <c r="E935" s="274">
        <v>0.2</v>
      </c>
      <c r="F935" s="274">
        <v>1.02</v>
      </c>
      <c r="G935" s="274">
        <v>0</v>
      </c>
      <c r="H935" s="274">
        <v>50</v>
      </c>
      <c r="I935" s="274">
        <v>0.97499999999999998</v>
      </c>
      <c r="J935" s="274">
        <v>5.4539935236075641</v>
      </c>
      <c r="K935" s="274">
        <v>264.60000000000002</v>
      </c>
      <c r="L935" s="274" t="s">
        <v>30</v>
      </c>
      <c r="M935" s="274">
        <v>0.50576340221652116</v>
      </c>
      <c r="N935" s="274">
        <v>2020</v>
      </c>
      <c r="O935" s="274">
        <v>25</v>
      </c>
      <c r="P935" s="274">
        <v>1</v>
      </c>
      <c r="Q935" s="274">
        <v>2029</v>
      </c>
      <c r="X935" s="274" t="s">
        <v>30</v>
      </c>
      <c r="AK935" s="274">
        <v>1</v>
      </c>
      <c r="AL935" s="274">
        <v>3.4</v>
      </c>
      <c r="AM935" s="277">
        <v>0.15</v>
      </c>
      <c r="AN935" s="274">
        <v>36.5</v>
      </c>
      <c r="AO935" s="274">
        <v>1</v>
      </c>
      <c r="AP935" s="278"/>
      <c r="AQ935" s="274">
        <v>1.8250000000000002</v>
      </c>
      <c r="AR935" s="274">
        <v>2</v>
      </c>
      <c r="AS935" s="274">
        <v>1</v>
      </c>
      <c r="AV935" s="278">
        <v>2.4</v>
      </c>
      <c r="AW935" s="278">
        <v>2.4</v>
      </c>
      <c r="AX935" s="274">
        <v>1</v>
      </c>
      <c r="AY935" s="274" t="s">
        <v>734</v>
      </c>
      <c r="BA935" s="274">
        <v>1</v>
      </c>
      <c r="BB935" s="274">
        <v>0.03</v>
      </c>
      <c r="BC935" s="274">
        <v>504</v>
      </c>
    </row>
    <row r="936" spans="1:55">
      <c r="A936" s="274" t="s">
        <v>1063</v>
      </c>
      <c r="B936" s="274" t="s">
        <v>736</v>
      </c>
      <c r="C936" s="274" t="s">
        <v>1035</v>
      </c>
      <c r="E936" s="274">
        <v>0.2</v>
      </c>
      <c r="F936" s="274">
        <v>1.02</v>
      </c>
      <c r="G936" s="274">
        <v>0</v>
      </c>
      <c r="H936" s="274">
        <v>40</v>
      </c>
      <c r="I936" s="274">
        <v>0.97499999999999998</v>
      </c>
      <c r="J936" s="274">
        <v>5.187396251264472</v>
      </c>
      <c r="K936" s="274">
        <v>254.8</v>
      </c>
      <c r="L936" s="274" t="s">
        <v>30</v>
      </c>
      <c r="M936" s="274">
        <v>0.50576805873619723</v>
      </c>
      <c r="N936" s="274">
        <v>2030</v>
      </c>
      <c r="O936" s="274">
        <v>25</v>
      </c>
      <c r="P936" s="274">
        <v>1</v>
      </c>
      <c r="Q936" s="274">
        <v>2039</v>
      </c>
      <c r="X936" s="274" t="s">
        <v>30</v>
      </c>
      <c r="AK936" s="274">
        <v>1</v>
      </c>
      <c r="AL936" s="274">
        <v>3.4</v>
      </c>
      <c r="AM936" s="277">
        <v>0.15</v>
      </c>
      <c r="AN936" s="274">
        <v>36.5</v>
      </c>
      <c r="AO936" s="274">
        <v>1</v>
      </c>
      <c r="AP936" s="278"/>
      <c r="AQ936" s="274">
        <v>1.8250000000000002</v>
      </c>
      <c r="AR936" s="274">
        <v>2</v>
      </c>
      <c r="AS936" s="274">
        <v>1</v>
      </c>
      <c r="AV936" s="278">
        <v>2.4</v>
      </c>
      <c r="AW936" s="278">
        <v>2.4</v>
      </c>
      <c r="AX936" s="274">
        <v>1</v>
      </c>
      <c r="AY936" s="274" t="s">
        <v>734</v>
      </c>
      <c r="BA936" s="274">
        <v>1</v>
      </c>
      <c r="BB936" s="274">
        <v>0.03</v>
      </c>
      <c r="BC936" s="274">
        <v>504</v>
      </c>
    </row>
    <row r="937" spans="1:55">
      <c r="A937" s="274" t="s">
        <v>1062</v>
      </c>
      <c r="B937" s="274" t="s">
        <v>736</v>
      </c>
      <c r="C937" s="274" t="s">
        <v>1035</v>
      </c>
      <c r="D937" s="274" t="s">
        <v>30</v>
      </c>
      <c r="E937" s="274">
        <v>0.2</v>
      </c>
      <c r="F937" s="274">
        <v>1.02</v>
      </c>
      <c r="G937" s="274">
        <v>0</v>
      </c>
      <c r="H937" s="274">
        <v>35</v>
      </c>
      <c r="I937" s="274">
        <v>0.97499999999999998</v>
      </c>
      <c r="J937" s="274">
        <v>4.9690641748665385</v>
      </c>
      <c r="K937" s="274">
        <v>249.9</v>
      </c>
      <c r="L937" s="274" t="s">
        <v>30</v>
      </c>
      <c r="M937" s="274">
        <v>0.50575648860772182</v>
      </c>
      <c r="N937" s="274">
        <v>2040</v>
      </c>
      <c r="O937" s="274">
        <v>25</v>
      </c>
      <c r="P937" s="274">
        <v>1</v>
      </c>
      <c r="Q937" s="274">
        <v>2049</v>
      </c>
      <c r="R937" s="274" t="s">
        <v>30</v>
      </c>
      <c r="S937" s="274" t="s">
        <v>30</v>
      </c>
      <c r="T937" s="274" t="s">
        <v>30</v>
      </c>
      <c r="U937" s="274" t="s">
        <v>30</v>
      </c>
      <c r="V937" s="274" t="s">
        <v>30</v>
      </c>
      <c r="W937" s="274" t="s">
        <v>30</v>
      </c>
      <c r="X937" s="274" t="s">
        <v>30</v>
      </c>
      <c r="Z937" s="274" t="s">
        <v>30</v>
      </c>
      <c r="AA937" s="274" t="s">
        <v>30</v>
      </c>
      <c r="AB937" s="274" t="s">
        <v>30</v>
      </c>
      <c r="AC937" s="274" t="s">
        <v>30</v>
      </c>
      <c r="AD937" s="274" t="s">
        <v>30</v>
      </c>
      <c r="AE937" s="274" t="s">
        <v>30</v>
      </c>
      <c r="AF937" s="274" t="s">
        <v>30</v>
      </c>
      <c r="AG937" s="274" t="s">
        <v>30</v>
      </c>
      <c r="AH937" s="274" t="s">
        <v>30</v>
      </c>
      <c r="AI937" s="274" t="s">
        <v>30</v>
      </c>
      <c r="AJ937" s="274" t="s">
        <v>30</v>
      </c>
      <c r="AK937" s="274">
        <v>1</v>
      </c>
      <c r="AL937" s="274">
        <v>3.4</v>
      </c>
      <c r="AM937" s="277">
        <v>0.15</v>
      </c>
      <c r="AN937" s="274">
        <v>36.5</v>
      </c>
      <c r="AO937" s="274">
        <v>1</v>
      </c>
      <c r="AP937" s="278"/>
      <c r="AQ937" s="274">
        <v>1.8250000000000002</v>
      </c>
      <c r="AR937" s="274">
        <v>2</v>
      </c>
      <c r="AS937" s="274">
        <v>1</v>
      </c>
      <c r="AV937" s="278">
        <v>2.4</v>
      </c>
      <c r="AW937" s="278">
        <v>2.4</v>
      </c>
      <c r="AX937" s="274">
        <v>1</v>
      </c>
      <c r="AY937" s="274" t="s">
        <v>734</v>
      </c>
      <c r="BA937" s="274">
        <v>1</v>
      </c>
      <c r="BB937" s="274">
        <v>0.03</v>
      </c>
      <c r="BC937" s="274">
        <v>504</v>
      </c>
    </row>
    <row r="938" spans="1:55">
      <c r="A938" s="274" t="s">
        <v>1061</v>
      </c>
      <c r="B938" s="274" t="s">
        <v>736</v>
      </c>
      <c r="C938" s="274" t="s">
        <v>1035</v>
      </c>
      <c r="E938" s="274">
        <v>0.2</v>
      </c>
      <c r="F938" s="274">
        <v>1.02</v>
      </c>
      <c r="G938" s="274">
        <v>0</v>
      </c>
      <c r="H938" s="274">
        <v>30</v>
      </c>
      <c r="I938" s="274">
        <v>0.97499999999999998</v>
      </c>
      <c r="J938" s="274">
        <v>4.7507320984686041</v>
      </c>
      <c r="K938" s="274">
        <v>245</v>
      </c>
      <c r="L938" s="274" t="s">
        <v>30</v>
      </c>
      <c r="M938" s="274">
        <v>0.5057449184792463</v>
      </c>
      <c r="N938" s="274">
        <v>2050</v>
      </c>
      <c r="O938" s="274">
        <v>25</v>
      </c>
      <c r="P938" s="274">
        <v>1</v>
      </c>
      <c r="Q938" s="274">
        <v>2050</v>
      </c>
      <c r="X938" s="274" t="s">
        <v>30</v>
      </c>
      <c r="AK938" s="274">
        <v>1</v>
      </c>
      <c r="AL938" s="274">
        <v>3.4</v>
      </c>
      <c r="AM938" s="277">
        <v>0.15</v>
      </c>
      <c r="AN938" s="274">
        <v>36.5</v>
      </c>
      <c r="AO938" s="274">
        <v>1</v>
      </c>
      <c r="AP938" s="278"/>
      <c r="AQ938" s="274">
        <v>1.8250000000000002</v>
      </c>
      <c r="AR938" s="274">
        <v>2</v>
      </c>
      <c r="AS938" s="274">
        <v>1</v>
      </c>
      <c r="AV938" s="278">
        <v>2.4</v>
      </c>
      <c r="AW938" s="278">
        <v>2.4</v>
      </c>
      <c r="AX938" s="274">
        <v>1</v>
      </c>
      <c r="AY938" s="274" t="s">
        <v>734</v>
      </c>
      <c r="BA938" s="274">
        <v>1</v>
      </c>
      <c r="BB938" s="274">
        <v>0.03</v>
      </c>
      <c r="BC938" s="274">
        <v>504</v>
      </c>
    </row>
    <row r="939" spans="1:55">
      <c r="A939" s="274" t="s">
        <v>1060</v>
      </c>
      <c r="B939" s="274" t="s">
        <v>736</v>
      </c>
      <c r="C939" s="274" t="s">
        <v>1035</v>
      </c>
      <c r="E939" s="274">
        <v>0.5</v>
      </c>
      <c r="F939" s="274">
        <v>0.54</v>
      </c>
      <c r="I939" s="274">
        <v>0</v>
      </c>
      <c r="J939" s="274" t="s">
        <v>30</v>
      </c>
      <c r="K939" s="274">
        <v>39.200000000000003</v>
      </c>
      <c r="L939" s="274" t="s">
        <v>30</v>
      </c>
      <c r="M939" s="274">
        <v>0.28223999999999999</v>
      </c>
      <c r="P939" s="274">
        <v>0</v>
      </c>
      <c r="Q939" s="274" t="s">
        <v>30</v>
      </c>
      <c r="X939" s="274" t="s">
        <v>30</v>
      </c>
      <c r="AK939" s="274">
        <v>1</v>
      </c>
      <c r="AL939" s="274">
        <v>64</v>
      </c>
      <c r="AM939" s="277">
        <v>0.15</v>
      </c>
      <c r="AN939" s="274">
        <v>36.5</v>
      </c>
      <c r="AO939" s="274">
        <v>1</v>
      </c>
      <c r="AP939" s="278"/>
      <c r="AQ939" s="274">
        <v>1.8250000000000002</v>
      </c>
      <c r="AR939" s="274">
        <v>2</v>
      </c>
      <c r="AS939" s="274">
        <v>1</v>
      </c>
      <c r="AV939" s="278">
        <v>2.4</v>
      </c>
      <c r="AW939" s="278">
        <v>2.4</v>
      </c>
      <c r="AY939" s="274" t="s">
        <v>734</v>
      </c>
      <c r="BA939" s="274">
        <v>1</v>
      </c>
      <c r="BB939" s="274">
        <v>0.03</v>
      </c>
      <c r="BC939" s="274">
        <v>504</v>
      </c>
    </row>
    <row r="940" spans="1:55">
      <c r="A940" s="274" t="s">
        <v>1059</v>
      </c>
      <c r="B940" s="274" t="s">
        <v>736</v>
      </c>
      <c r="C940" s="274" t="s">
        <v>1035</v>
      </c>
      <c r="E940" s="274">
        <v>0.5</v>
      </c>
      <c r="F940" s="274">
        <v>0.89999999999999991</v>
      </c>
      <c r="I940" s="274">
        <v>0</v>
      </c>
      <c r="J940" s="274" t="s">
        <v>30</v>
      </c>
      <c r="K940" s="274">
        <v>39.200000000000003</v>
      </c>
      <c r="L940" s="274" t="s">
        <v>30</v>
      </c>
      <c r="M940" s="274">
        <v>0.47039999999999998</v>
      </c>
      <c r="P940" s="274">
        <v>0</v>
      </c>
      <c r="Q940" s="274" t="s">
        <v>30</v>
      </c>
      <c r="X940" s="274" t="s">
        <v>30</v>
      </c>
      <c r="AK940" s="274">
        <v>1</v>
      </c>
      <c r="AL940" s="274">
        <v>1.91</v>
      </c>
      <c r="AM940" s="277">
        <v>0.15</v>
      </c>
      <c r="AN940" s="274">
        <v>36.5</v>
      </c>
      <c r="AO940" s="274">
        <v>1</v>
      </c>
      <c r="AP940" s="278"/>
      <c r="AQ940" s="274">
        <v>1.8250000000000002</v>
      </c>
      <c r="AR940" s="274">
        <v>2</v>
      </c>
      <c r="AS940" s="274">
        <v>1</v>
      </c>
      <c r="AV940" s="278">
        <v>2.4</v>
      </c>
      <c r="AW940" s="278">
        <v>2.4</v>
      </c>
      <c r="AY940" s="274" t="s">
        <v>734</v>
      </c>
      <c r="BA940" s="274">
        <v>1</v>
      </c>
      <c r="BB940" s="274">
        <v>0.03</v>
      </c>
      <c r="BC940" s="274">
        <v>504</v>
      </c>
    </row>
    <row r="941" spans="1:55">
      <c r="A941" s="274" t="s">
        <v>1058</v>
      </c>
      <c r="B941" s="274" t="s">
        <v>736</v>
      </c>
      <c r="C941" s="274" t="s">
        <v>1035</v>
      </c>
      <c r="E941" s="274">
        <v>0.44</v>
      </c>
      <c r="F941" s="274">
        <v>0.9818181818181817</v>
      </c>
      <c r="G941" s="274">
        <v>0</v>
      </c>
      <c r="H941" s="274">
        <v>60</v>
      </c>
      <c r="I941" s="274">
        <v>0.97499999999999998</v>
      </c>
      <c r="J941" s="274">
        <v>2.860892778195812</v>
      </c>
      <c r="K941" s="274">
        <v>127.4</v>
      </c>
      <c r="L941" s="274" t="s">
        <v>30</v>
      </c>
      <c r="M941" s="274">
        <v>0.49368197890743326</v>
      </c>
      <c r="N941" s="274">
        <v>2020</v>
      </c>
      <c r="O941" s="274">
        <v>25</v>
      </c>
      <c r="P941" s="274">
        <v>1</v>
      </c>
      <c r="Q941" s="274">
        <v>2029</v>
      </c>
      <c r="X941" s="274" t="s">
        <v>30</v>
      </c>
      <c r="AK941" s="274">
        <v>1</v>
      </c>
      <c r="AL941" s="274">
        <v>24</v>
      </c>
      <c r="AM941" s="277">
        <v>0.15</v>
      </c>
      <c r="AN941" s="274">
        <v>36.5</v>
      </c>
      <c r="AO941" s="274">
        <v>1</v>
      </c>
      <c r="AP941" s="278"/>
      <c r="AQ941" s="274">
        <v>1.8250000000000002</v>
      </c>
      <c r="AR941" s="274">
        <v>2</v>
      </c>
      <c r="AS941" s="274">
        <v>1</v>
      </c>
      <c r="AV941" s="278">
        <v>2.4</v>
      </c>
      <c r="AW941" s="278">
        <v>2.4</v>
      </c>
      <c r="AX941" s="274">
        <v>1</v>
      </c>
      <c r="AY941" s="274" t="s">
        <v>734</v>
      </c>
      <c r="BA941" s="274">
        <v>1</v>
      </c>
      <c r="BB941" s="274">
        <v>0.03</v>
      </c>
      <c r="BC941" s="274">
        <v>504</v>
      </c>
    </row>
    <row r="942" spans="1:55">
      <c r="A942" s="274" t="s">
        <v>1057</v>
      </c>
      <c r="B942" s="274" t="s">
        <v>736</v>
      </c>
      <c r="C942" s="274" t="s">
        <v>1035</v>
      </c>
      <c r="E942" s="274">
        <v>0.44</v>
      </c>
      <c r="F942" s="274">
        <v>0.9818181818181817</v>
      </c>
      <c r="G942" s="274">
        <v>0</v>
      </c>
      <c r="H942" s="274">
        <v>40</v>
      </c>
      <c r="I942" s="274">
        <v>0.97499999999999998</v>
      </c>
      <c r="J942" s="274">
        <v>2.7133392210451142</v>
      </c>
      <c r="K942" s="274">
        <v>117.6</v>
      </c>
      <c r="L942" s="274" t="s">
        <v>30</v>
      </c>
      <c r="M942" s="274">
        <v>0.49228769210851109</v>
      </c>
      <c r="N942" s="274">
        <v>2030</v>
      </c>
      <c r="O942" s="274">
        <v>25</v>
      </c>
      <c r="P942" s="274">
        <v>1</v>
      </c>
      <c r="Q942" s="274">
        <v>2039</v>
      </c>
      <c r="X942" s="274" t="s">
        <v>30</v>
      </c>
      <c r="AK942" s="274">
        <v>1</v>
      </c>
      <c r="AL942" s="274">
        <v>24</v>
      </c>
      <c r="AM942" s="277">
        <v>0.15</v>
      </c>
      <c r="AN942" s="274">
        <v>36.5</v>
      </c>
      <c r="AO942" s="274">
        <v>1</v>
      </c>
      <c r="AP942" s="278"/>
      <c r="AQ942" s="274">
        <v>1.8250000000000002</v>
      </c>
      <c r="AR942" s="274">
        <v>2</v>
      </c>
      <c r="AS942" s="274">
        <v>1</v>
      </c>
      <c r="AV942" s="278">
        <v>2.4</v>
      </c>
      <c r="AW942" s="278">
        <v>2.4</v>
      </c>
      <c r="AX942" s="274">
        <v>1</v>
      </c>
      <c r="AY942" s="274" t="s">
        <v>734</v>
      </c>
      <c r="BA942" s="274">
        <v>1</v>
      </c>
      <c r="BB942" s="274">
        <v>0.03</v>
      </c>
      <c r="BC942" s="274">
        <v>504</v>
      </c>
    </row>
    <row r="943" spans="1:55">
      <c r="A943" s="274" t="s">
        <v>1056</v>
      </c>
      <c r="B943" s="274" t="s">
        <v>736</v>
      </c>
      <c r="C943" s="274" t="s">
        <v>1035</v>
      </c>
      <c r="D943" s="274" t="s">
        <v>30</v>
      </c>
      <c r="E943" s="274">
        <v>0.44</v>
      </c>
      <c r="F943" s="274">
        <v>0.9818181818181817</v>
      </c>
      <c r="G943" s="274">
        <v>0</v>
      </c>
      <c r="H943" s="274">
        <v>30</v>
      </c>
      <c r="I943" s="274">
        <v>0.97499999999999998</v>
      </c>
      <c r="J943" s="274">
        <v>2.6005311320582312</v>
      </c>
      <c r="K943" s="274">
        <v>112.69999999999999</v>
      </c>
      <c r="L943" s="274" t="s">
        <v>30</v>
      </c>
      <c r="M943" s="274">
        <v>0.49561785367507877</v>
      </c>
      <c r="N943" s="274">
        <v>2040</v>
      </c>
      <c r="O943" s="274">
        <v>25</v>
      </c>
      <c r="P943" s="274">
        <v>1</v>
      </c>
      <c r="Q943" s="274">
        <v>2049</v>
      </c>
      <c r="R943" s="274" t="s">
        <v>30</v>
      </c>
      <c r="S943" s="274" t="s">
        <v>30</v>
      </c>
      <c r="T943" s="274" t="s">
        <v>30</v>
      </c>
      <c r="U943" s="274" t="s">
        <v>30</v>
      </c>
      <c r="V943" s="274" t="s">
        <v>30</v>
      </c>
      <c r="W943" s="274" t="s">
        <v>30</v>
      </c>
      <c r="X943" s="274" t="s">
        <v>30</v>
      </c>
      <c r="Z943" s="274" t="s">
        <v>30</v>
      </c>
      <c r="AA943" s="274" t="s">
        <v>30</v>
      </c>
      <c r="AB943" s="274" t="s">
        <v>30</v>
      </c>
      <c r="AC943" s="274" t="s">
        <v>30</v>
      </c>
      <c r="AD943" s="274" t="s">
        <v>30</v>
      </c>
      <c r="AE943" s="274" t="s">
        <v>30</v>
      </c>
      <c r="AF943" s="274" t="s">
        <v>30</v>
      </c>
      <c r="AG943" s="274" t="s">
        <v>30</v>
      </c>
      <c r="AH943" s="274" t="s">
        <v>30</v>
      </c>
      <c r="AI943" s="274" t="s">
        <v>30</v>
      </c>
      <c r="AJ943" s="274" t="s">
        <v>30</v>
      </c>
      <c r="AK943" s="274">
        <v>1</v>
      </c>
      <c r="AL943" s="274">
        <v>24</v>
      </c>
      <c r="AM943" s="277">
        <v>0.15</v>
      </c>
      <c r="AN943" s="274">
        <v>36.5</v>
      </c>
      <c r="AO943" s="274">
        <v>1</v>
      </c>
      <c r="AP943" s="278"/>
      <c r="AQ943" s="274">
        <v>1.8250000000000002</v>
      </c>
      <c r="AR943" s="274">
        <v>2</v>
      </c>
      <c r="AS943" s="274">
        <v>1</v>
      </c>
      <c r="AV943" s="278">
        <v>2.4</v>
      </c>
      <c r="AW943" s="278">
        <v>2.4</v>
      </c>
      <c r="AX943" s="274">
        <v>1</v>
      </c>
      <c r="AY943" s="274" t="s">
        <v>734</v>
      </c>
      <c r="BA943" s="274">
        <v>1</v>
      </c>
      <c r="BB943" s="274">
        <v>0.03</v>
      </c>
      <c r="BC943" s="274">
        <v>504</v>
      </c>
    </row>
    <row r="944" spans="1:55">
      <c r="A944" s="274" t="s">
        <v>1055</v>
      </c>
      <c r="B944" s="274" t="s">
        <v>736</v>
      </c>
      <c r="C944" s="274" t="s">
        <v>1035</v>
      </c>
      <c r="E944" s="274">
        <v>0.44</v>
      </c>
      <c r="F944" s="274">
        <v>0.9818181818181817</v>
      </c>
      <c r="G944" s="274">
        <v>0</v>
      </c>
      <c r="H944" s="274">
        <v>20</v>
      </c>
      <c r="I944" s="274">
        <v>0.97499999999999998</v>
      </c>
      <c r="J944" s="274">
        <v>2.4877230430713482</v>
      </c>
      <c r="K944" s="274">
        <v>107.8</v>
      </c>
      <c r="L944" s="274" t="s">
        <v>30</v>
      </c>
      <c r="M944" s="274">
        <v>0.4989480152416465</v>
      </c>
      <c r="N944" s="274">
        <v>2050</v>
      </c>
      <c r="O944" s="274">
        <v>25</v>
      </c>
      <c r="P944" s="274">
        <v>1</v>
      </c>
      <c r="Q944" s="274">
        <v>2050</v>
      </c>
      <c r="X944" s="274" t="s">
        <v>30</v>
      </c>
      <c r="AK944" s="274">
        <v>1</v>
      </c>
      <c r="AL944" s="274">
        <v>24</v>
      </c>
      <c r="AM944" s="277">
        <v>0.15</v>
      </c>
      <c r="AN944" s="274">
        <v>36.5</v>
      </c>
      <c r="AO944" s="274">
        <v>1</v>
      </c>
      <c r="AP944" s="278"/>
      <c r="AQ944" s="274">
        <v>1.8250000000000002</v>
      </c>
      <c r="AR944" s="274">
        <v>2</v>
      </c>
      <c r="AS944" s="274">
        <v>1</v>
      </c>
      <c r="AV944" s="278">
        <v>2.4</v>
      </c>
      <c r="AW944" s="278">
        <v>2.4</v>
      </c>
      <c r="AX944" s="274">
        <v>1</v>
      </c>
      <c r="AY944" s="274" t="s">
        <v>734</v>
      </c>
      <c r="BA944" s="274">
        <v>1</v>
      </c>
      <c r="BB944" s="274">
        <v>0.03</v>
      </c>
      <c r="BC944" s="274">
        <v>504</v>
      </c>
    </row>
    <row r="945" spans="1:55">
      <c r="A945" s="274" t="s">
        <v>1054</v>
      </c>
      <c r="B945" s="274" t="s">
        <v>736</v>
      </c>
      <c r="C945" s="274" t="s">
        <v>1035</v>
      </c>
      <c r="E945" s="274">
        <v>0.51</v>
      </c>
      <c r="F945" s="274">
        <v>0.97705882352941176</v>
      </c>
      <c r="G945" s="274">
        <v>0</v>
      </c>
      <c r="H945" s="274">
        <v>21</v>
      </c>
      <c r="I945" s="274">
        <v>1</v>
      </c>
      <c r="J945" s="274">
        <v>2.254</v>
      </c>
      <c r="K945" s="274">
        <v>62.72</v>
      </c>
      <c r="L945" s="274" t="s">
        <v>30</v>
      </c>
      <c r="M945" s="274">
        <v>0.51744000000000001</v>
      </c>
      <c r="N945" s="274">
        <v>2020</v>
      </c>
      <c r="O945" s="274">
        <v>25</v>
      </c>
      <c r="P945" s="274">
        <v>1</v>
      </c>
      <c r="Q945" s="274">
        <v>2029</v>
      </c>
      <c r="X945" s="274" t="s">
        <v>30</v>
      </c>
      <c r="AK945" s="274">
        <v>1</v>
      </c>
      <c r="AL945" s="274">
        <v>260</v>
      </c>
      <c r="AM945" s="277">
        <v>0.15</v>
      </c>
      <c r="AN945" s="274">
        <v>36.5</v>
      </c>
      <c r="AO945" s="274">
        <v>1</v>
      </c>
      <c r="AP945" s="277"/>
      <c r="AQ945" s="274">
        <v>1.8250000000000002</v>
      </c>
      <c r="AR945" s="274">
        <v>2</v>
      </c>
      <c r="AS945" s="274">
        <v>1</v>
      </c>
      <c r="AT945" s="276"/>
      <c r="AU945" s="276"/>
      <c r="AV945" s="278">
        <v>2.4</v>
      </c>
      <c r="AW945" s="278">
        <v>2.4</v>
      </c>
      <c r="AX945" s="274">
        <v>1</v>
      </c>
      <c r="AY945" s="274" t="s">
        <v>734</v>
      </c>
      <c r="BA945" s="274">
        <v>1</v>
      </c>
      <c r="BB945" s="274">
        <v>0.03</v>
      </c>
      <c r="BC945" s="274">
        <v>504</v>
      </c>
    </row>
    <row r="946" spans="1:55">
      <c r="A946" s="274" t="s">
        <v>1053</v>
      </c>
      <c r="B946" s="274" t="s">
        <v>736</v>
      </c>
      <c r="C946" s="274" t="s">
        <v>1035</v>
      </c>
      <c r="E946" s="274">
        <v>0.51</v>
      </c>
      <c r="F946" s="274">
        <v>0.97705882352941176</v>
      </c>
      <c r="G946" s="274">
        <v>0</v>
      </c>
      <c r="H946" s="274">
        <v>18</v>
      </c>
      <c r="I946" s="274">
        <v>1</v>
      </c>
      <c r="J946" s="274">
        <v>2.1560000000000001</v>
      </c>
      <c r="K946" s="274">
        <v>59.78</v>
      </c>
      <c r="L946" s="274" t="s">
        <v>30</v>
      </c>
      <c r="M946" s="274">
        <v>0.51744000000000001</v>
      </c>
      <c r="N946" s="274">
        <v>2030</v>
      </c>
      <c r="O946" s="274">
        <v>25</v>
      </c>
      <c r="P946" s="274">
        <v>1</v>
      </c>
      <c r="Q946" s="274">
        <v>2039</v>
      </c>
      <c r="X946" s="274" t="s">
        <v>30</v>
      </c>
      <c r="AK946" s="274">
        <v>1</v>
      </c>
      <c r="AL946" s="274">
        <v>260</v>
      </c>
      <c r="AM946" s="277">
        <v>0.15</v>
      </c>
      <c r="AN946" s="274">
        <v>36.5</v>
      </c>
      <c r="AO946" s="274">
        <v>1</v>
      </c>
      <c r="AP946" s="277"/>
      <c r="AQ946" s="274">
        <v>1.8250000000000002</v>
      </c>
      <c r="AR946" s="274">
        <v>2</v>
      </c>
      <c r="AS946" s="274">
        <v>1</v>
      </c>
      <c r="AT946" s="276"/>
      <c r="AU946" s="276"/>
      <c r="AV946" s="278">
        <v>2.4</v>
      </c>
      <c r="AW946" s="278">
        <v>2.4</v>
      </c>
      <c r="AX946" s="274">
        <v>1</v>
      </c>
      <c r="AY946" s="274" t="s">
        <v>734</v>
      </c>
      <c r="BA946" s="274">
        <v>1</v>
      </c>
      <c r="BB946" s="274">
        <v>0.03</v>
      </c>
      <c r="BC946" s="274">
        <v>504</v>
      </c>
    </row>
    <row r="947" spans="1:55">
      <c r="A947" s="274" t="s">
        <v>1052</v>
      </c>
      <c r="B947" s="274" t="s">
        <v>736</v>
      </c>
      <c r="C947" s="274" t="s">
        <v>1035</v>
      </c>
      <c r="E947" s="274">
        <v>0.51</v>
      </c>
      <c r="F947" s="274">
        <v>0.97705882352941176</v>
      </c>
      <c r="G947" s="274">
        <v>0</v>
      </c>
      <c r="H947" s="274">
        <v>14.5</v>
      </c>
      <c r="I947" s="274">
        <v>1</v>
      </c>
      <c r="J947" s="274">
        <v>2.0579999999999998</v>
      </c>
      <c r="K947" s="274">
        <v>57.280999999999999</v>
      </c>
      <c r="M947" s="274">
        <v>0.51744000000000001</v>
      </c>
      <c r="N947" s="274">
        <v>2040</v>
      </c>
      <c r="O947" s="274">
        <v>25</v>
      </c>
      <c r="P947" s="274">
        <v>1</v>
      </c>
      <c r="Q947" s="274">
        <v>2049</v>
      </c>
      <c r="R947" s="274" t="s">
        <v>30</v>
      </c>
      <c r="S947" s="274" t="s">
        <v>30</v>
      </c>
      <c r="T947" s="274" t="s">
        <v>30</v>
      </c>
      <c r="U947" s="274" t="s">
        <v>30</v>
      </c>
      <c r="V947" s="274" t="s">
        <v>30</v>
      </c>
      <c r="W947" s="274" t="s">
        <v>30</v>
      </c>
      <c r="X947" s="274" t="s">
        <v>30</v>
      </c>
      <c r="Z947" s="274" t="s">
        <v>30</v>
      </c>
      <c r="AA947" s="274" t="s">
        <v>30</v>
      </c>
      <c r="AB947" s="274" t="s">
        <v>30</v>
      </c>
      <c r="AC947" s="274" t="s">
        <v>30</v>
      </c>
      <c r="AD947" s="274" t="s">
        <v>30</v>
      </c>
      <c r="AE947" s="274" t="s">
        <v>30</v>
      </c>
      <c r="AF947" s="274" t="s">
        <v>30</v>
      </c>
      <c r="AG947" s="274" t="s">
        <v>30</v>
      </c>
      <c r="AH947" s="274" t="s">
        <v>30</v>
      </c>
      <c r="AI947" s="274" t="s">
        <v>30</v>
      </c>
      <c r="AJ947" s="274" t="s">
        <v>30</v>
      </c>
      <c r="AK947" s="274">
        <v>1</v>
      </c>
      <c r="AL947" s="274">
        <v>260</v>
      </c>
      <c r="AM947" s="277">
        <v>0.15</v>
      </c>
      <c r="AN947" s="274">
        <v>36.5</v>
      </c>
      <c r="AO947" s="274">
        <v>1</v>
      </c>
      <c r="AP947" s="277"/>
      <c r="AQ947" s="274">
        <v>1.8250000000000002</v>
      </c>
      <c r="AR947" s="274">
        <v>2</v>
      </c>
      <c r="AS947" s="274">
        <v>1</v>
      </c>
      <c r="AT947" s="276"/>
      <c r="AU947" s="276"/>
      <c r="AV947" s="278">
        <v>2.4</v>
      </c>
      <c r="AW947" s="278">
        <v>2.4</v>
      </c>
      <c r="AX947" s="274">
        <v>1</v>
      </c>
      <c r="AY947" s="274" t="s">
        <v>734</v>
      </c>
      <c r="BA947" s="274">
        <v>1</v>
      </c>
      <c r="BB947" s="274">
        <v>0.03</v>
      </c>
      <c r="BC947" s="274">
        <v>504</v>
      </c>
    </row>
    <row r="948" spans="1:55">
      <c r="A948" s="274" t="s">
        <v>1051</v>
      </c>
      <c r="B948" s="274" t="s">
        <v>736</v>
      </c>
      <c r="C948" s="274" t="s">
        <v>1035</v>
      </c>
      <c r="E948" s="274">
        <v>0.51</v>
      </c>
      <c r="F948" s="274">
        <v>0.97705882352941176</v>
      </c>
      <c r="G948" s="274">
        <v>0</v>
      </c>
      <c r="H948" s="274">
        <v>11</v>
      </c>
      <c r="I948" s="274">
        <v>1</v>
      </c>
      <c r="J948" s="274">
        <v>1.96</v>
      </c>
      <c r="K948" s="274">
        <v>54.781999999999996</v>
      </c>
      <c r="L948" s="274" t="s">
        <v>30</v>
      </c>
      <c r="M948" s="274">
        <v>0.51744000000000001</v>
      </c>
      <c r="N948" s="274">
        <v>2050</v>
      </c>
      <c r="O948" s="274">
        <v>25</v>
      </c>
      <c r="P948" s="274">
        <v>1</v>
      </c>
      <c r="Q948" s="274">
        <v>2050</v>
      </c>
      <c r="X948" s="274" t="s">
        <v>30</v>
      </c>
      <c r="AK948" s="274">
        <v>1</v>
      </c>
      <c r="AL948" s="274">
        <v>260</v>
      </c>
      <c r="AM948" s="277">
        <v>0.15</v>
      </c>
      <c r="AN948" s="274">
        <v>36.5</v>
      </c>
      <c r="AO948" s="274">
        <v>1</v>
      </c>
      <c r="AP948" s="277"/>
      <c r="AQ948" s="274">
        <v>1.8250000000000002</v>
      </c>
      <c r="AR948" s="274">
        <v>2</v>
      </c>
      <c r="AS948" s="274">
        <v>1</v>
      </c>
      <c r="AT948" s="276"/>
      <c r="AU948" s="276"/>
      <c r="AV948" s="278">
        <v>2.4</v>
      </c>
      <c r="AW948" s="278">
        <v>2.4</v>
      </c>
      <c r="AX948" s="274">
        <v>1</v>
      </c>
      <c r="AY948" s="274" t="s">
        <v>734</v>
      </c>
      <c r="BA948" s="274">
        <v>1</v>
      </c>
      <c r="BB948" s="274">
        <v>0.03</v>
      </c>
      <c r="BC948" s="274">
        <v>504</v>
      </c>
    </row>
    <row r="949" spans="1:55">
      <c r="A949" s="274" t="s">
        <v>1050</v>
      </c>
      <c r="B949" s="274" t="s">
        <v>829</v>
      </c>
      <c r="C949" s="274" t="s">
        <v>1035</v>
      </c>
      <c r="F949" s="274">
        <v>0.17</v>
      </c>
      <c r="G949" s="274">
        <v>0</v>
      </c>
      <c r="H949" s="274">
        <v>50</v>
      </c>
      <c r="I949" s="274">
        <v>0.97499999999999998</v>
      </c>
      <c r="J949" s="274">
        <v>4.6358944950664256</v>
      </c>
      <c r="K949" s="274">
        <v>264.60000000000002</v>
      </c>
      <c r="L949" s="274">
        <v>2.9750788365677714</v>
      </c>
      <c r="M949" s="274" t="s">
        <v>30</v>
      </c>
      <c r="N949" s="274">
        <v>2020</v>
      </c>
      <c r="O949" s="274">
        <v>25</v>
      </c>
      <c r="P949" s="274">
        <v>1</v>
      </c>
      <c r="Q949" s="274">
        <v>2029</v>
      </c>
      <c r="X949" s="274" t="s">
        <v>30</v>
      </c>
      <c r="AK949" s="274">
        <v>1</v>
      </c>
      <c r="AL949" s="274">
        <v>3.4</v>
      </c>
      <c r="AM949" s="277">
        <v>0.15</v>
      </c>
      <c r="AN949" s="274">
        <v>36.5</v>
      </c>
      <c r="AO949" s="274">
        <v>1</v>
      </c>
      <c r="AP949" s="278"/>
      <c r="AQ949" s="274">
        <v>1.8250000000000002</v>
      </c>
      <c r="AR949" s="274">
        <v>2</v>
      </c>
      <c r="AS949" s="274">
        <v>1</v>
      </c>
      <c r="AV949" s="278">
        <v>2.4</v>
      </c>
      <c r="AW949" s="278">
        <v>2.4</v>
      </c>
      <c r="AY949" s="274" t="s">
        <v>734</v>
      </c>
      <c r="BA949" s="274">
        <v>1</v>
      </c>
      <c r="BB949" s="274">
        <v>0.03</v>
      </c>
      <c r="BC949" s="274">
        <v>504</v>
      </c>
    </row>
    <row r="950" spans="1:55">
      <c r="A950" s="274" t="s">
        <v>1049</v>
      </c>
      <c r="B950" s="274" t="s">
        <v>829</v>
      </c>
      <c r="C950" s="274" t="s">
        <v>1035</v>
      </c>
      <c r="F950" s="274">
        <v>0.17</v>
      </c>
      <c r="G950" s="274">
        <v>0</v>
      </c>
      <c r="H950" s="274">
        <v>40</v>
      </c>
      <c r="I950" s="274">
        <v>0.97499999999999998</v>
      </c>
      <c r="J950" s="274">
        <v>4.4092868135747993</v>
      </c>
      <c r="K950" s="274">
        <v>254.8</v>
      </c>
      <c r="L950" s="274">
        <v>2.9751062278599836</v>
      </c>
      <c r="M950" s="274" t="s">
        <v>30</v>
      </c>
      <c r="N950" s="274">
        <v>2030</v>
      </c>
      <c r="O950" s="274">
        <v>25</v>
      </c>
      <c r="P950" s="274">
        <v>1</v>
      </c>
      <c r="Q950" s="274">
        <v>2039</v>
      </c>
      <c r="X950" s="274" t="s">
        <v>30</v>
      </c>
      <c r="AK950" s="274">
        <v>1</v>
      </c>
      <c r="AL950" s="274">
        <v>3.4</v>
      </c>
      <c r="AM950" s="277">
        <v>0.15</v>
      </c>
      <c r="AN950" s="274">
        <v>36.5</v>
      </c>
      <c r="AO950" s="274">
        <v>1</v>
      </c>
      <c r="AP950" s="278"/>
      <c r="AQ950" s="274">
        <v>1.8250000000000002</v>
      </c>
      <c r="AR950" s="274">
        <v>2</v>
      </c>
      <c r="AS950" s="274">
        <v>1</v>
      </c>
      <c r="AV950" s="278">
        <v>2.4</v>
      </c>
      <c r="AW950" s="278">
        <v>2.4</v>
      </c>
      <c r="AY950" s="274" t="s">
        <v>734</v>
      </c>
      <c r="BA950" s="274">
        <v>1</v>
      </c>
      <c r="BB950" s="274">
        <v>0.03</v>
      </c>
      <c r="BC950" s="274">
        <v>504</v>
      </c>
    </row>
    <row r="951" spans="1:55">
      <c r="A951" s="274" t="s">
        <v>1048</v>
      </c>
      <c r="B951" s="274" t="s">
        <v>829</v>
      </c>
      <c r="C951" s="274" t="s">
        <v>1035</v>
      </c>
      <c r="D951" s="274" t="s">
        <v>30</v>
      </c>
      <c r="E951" s="274" t="s">
        <v>30</v>
      </c>
      <c r="F951" s="274">
        <v>0.17</v>
      </c>
      <c r="G951" s="274">
        <v>0</v>
      </c>
      <c r="H951" s="274">
        <v>35</v>
      </c>
      <c r="I951" s="274">
        <v>0.97499999999999998</v>
      </c>
      <c r="J951" s="274">
        <v>4.223704548636559</v>
      </c>
      <c r="K951" s="274">
        <v>249.9</v>
      </c>
      <c r="L951" s="274">
        <v>2.9750381682807161</v>
      </c>
      <c r="M951" s="274" t="s">
        <v>30</v>
      </c>
      <c r="N951" s="274">
        <v>2040</v>
      </c>
      <c r="O951" s="274">
        <v>25</v>
      </c>
      <c r="P951" s="274">
        <v>1</v>
      </c>
      <c r="Q951" s="274">
        <v>2049</v>
      </c>
      <c r="R951" s="274" t="s">
        <v>30</v>
      </c>
      <c r="S951" s="274" t="s">
        <v>30</v>
      </c>
      <c r="T951" s="274" t="s">
        <v>30</v>
      </c>
      <c r="U951" s="274" t="s">
        <v>30</v>
      </c>
      <c r="V951" s="274" t="s">
        <v>30</v>
      </c>
      <c r="W951" s="274" t="s">
        <v>30</v>
      </c>
      <c r="X951" s="274" t="s">
        <v>30</v>
      </c>
      <c r="Z951" s="274" t="s">
        <v>30</v>
      </c>
      <c r="AA951" s="274" t="s">
        <v>30</v>
      </c>
      <c r="AB951" s="274" t="s">
        <v>30</v>
      </c>
      <c r="AC951" s="274" t="s">
        <v>30</v>
      </c>
      <c r="AD951" s="274" t="s">
        <v>30</v>
      </c>
      <c r="AE951" s="274" t="s">
        <v>30</v>
      </c>
      <c r="AF951" s="274" t="s">
        <v>30</v>
      </c>
      <c r="AG951" s="274" t="s">
        <v>30</v>
      </c>
      <c r="AH951" s="274" t="s">
        <v>30</v>
      </c>
      <c r="AI951" s="274" t="s">
        <v>30</v>
      </c>
      <c r="AJ951" s="274" t="s">
        <v>30</v>
      </c>
      <c r="AK951" s="274">
        <v>1</v>
      </c>
      <c r="AL951" s="274">
        <v>3.4</v>
      </c>
      <c r="AM951" s="277">
        <v>0.15</v>
      </c>
      <c r="AN951" s="274">
        <v>36.5</v>
      </c>
      <c r="AO951" s="274">
        <v>1</v>
      </c>
      <c r="AP951" s="278"/>
      <c r="AQ951" s="274">
        <v>1.8250000000000002</v>
      </c>
      <c r="AR951" s="274">
        <v>2</v>
      </c>
      <c r="AS951" s="274">
        <v>1</v>
      </c>
      <c r="AV951" s="278">
        <v>2.4</v>
      </c>
      <c r="AW951" s="278">
        <v>2.4</v>
      </c>
      <c r="AX951" s="274" t="s">
        <v>30</v>
      </c>
      <c r="AY951" s="274" t="s">
        <v>734</v>
      </c>
      <c r="BA951" s="274">
        <v>1</v>
      </c>
      <c r="BB951" s="274">
        <v>0.03</v>
      </c>
      <c r="BC951" s="274">
        <v>504</v>
      </c>
    </row>
    <row r="952" spans="1:55">
      <c r="A952" s="274" t="s">
        <v>1047</v>
      </c>
      <c r="B952" s="274" t="s">
        <v>829</v>
      </c>
      <c r="C952" s="274" t="s">
        <v>1035</v>
      </c>
      <c r="F952" s="274">
        <v>0.17</v>
      </c>
      <c r="G952" s="274">
        <v>0</v>
      </c>
      <c r="H952" s="274">
        <v>30</v>
      </c>
      <c r="I952" s="274">
        <v>0.97499999999999998</v>
      </c>
      <c r="J952" s="274">
        <v>4.0381222836983097</v>
      </c>
      <c r="K952" s="274">
        <v>245</v>
      </c>
      <c r="L952" s="274">
        <v>2.9749701087014486</v>
      </c>
      <c r="M952" s="274" t="s">
        <v>30</v>
      </c>
      <c r="N952" s="274">
        <v>2050</v>
      </c>
      <c r="O952" s="274">
        <v>25</v>
      </c>
      <c r="P952" s="274">
        <v>1</v>
      </c>
      <c r="Q952" s="274">
        <v>2050</v>
      </c>
      <c r="X952" s="274" t="s">
        <v>30</v>
      </c>
      <c r="AK952" s="274">
        <v>1</v>
      </c>
      <c r="AL952" s="274">
        <v>3.4</v>
      </c>
      <c r="AM952" s="277">
        <v>0.15</v>
      </c>
      <c r="AN952" s="274">
        <v>36.5</v>
      </c>
      <c r="AO952" s="274">
        <v>1</v>
      </c>
      <c r="AP952" s="278"/>
      <c r="AQ952" s="274">
        <v>1.8250000000000002</v>
      </c>
      <c r="AR952" s="274">
        <v>2</v>
      </c>
      <c r="AS952" s="274">
        <v>1</v>
      </c>
      <c r="AV952" s="278">
        <v>2.4</v>
      </c>
      <c r="AW952" s="278">
        <v>2.4</v>
      </c>
      <c r="AY952" s="274" t="s">
        <v>734</v>
      </c>
      <c r="BA952" s="274">
        <v>1</v>
      </c>
      <c r="BB952" s="274">
        <v>0.03</v>
      </c>
      <c r="BC952" s="274">
        <v>504</v>
      </c>
    </row>
    <row r="953" spans="1:55">
      <c r="A953" s="274" t="s">
        <v>1046</v>
      </c>
      <c r="B953" s="274" t="s">
        <v>829</v>
      </c>
      <c r="C953" s="274" t="s">
        <v>1035</v>
      </c>
      <c r="F953" s="274">
        <v>0.3</v>
      </c>
      <c r="G953" s="274">
        <v>0</v>
      </c>
      <c r="H953" s="274">
        <v>60</v>
      </c>
      <c r="I953" s="274">
        <v>0.97499999999999998</v>
      </c>
      <c r="J953" s="274" t="s">
        <v>30</v>
      </c>
      <c r="K953" s="274">
        <v>127.4</v>
      </c>
      <c r="L953" s="274">
        <v>1.645606596358111</v>
      </c>
      <c r="M953" s="274" t="s">
        <v>30</v>
      </c>
      <c r="O953" s="274">
        <v>25</v>
      </c>
      <c r="P953" s="274">
        <v>0</v>
      </c>
      <c r="X953" s="274" t="s">
        <v>30</v>
      </c>
      <c r="AK953" s="274">
        <v>1</v>
      </c>
      <c r="AL953" s="274">
        <v>24</v>
      </c>
      <c r="AM953" s="277">
        <v>0.15</v>
      </c>
      <c r="AN953" s="274">
        <v>36.5</v>
      </c>
      <c r="AO953" s="274">
        <v>1</v>
      </c>
      <c r="AP953" s="278"/>
      <c r="AQ953" s="274">
        <v>1.8250000000000002</v>
      </c>
      <c r="AR953" s="274">
        <v>2</v>
      </c>
      <c r="AS953" s="274">
        <v>1</v>
      </c>
      <c r="AV953" s="278">
        <v>2.4</v>
      </c>
      <c r="AW953" s="278">
        <v>2.4</v>
      </c>
      <c r="AY953" s="274" t="s">
        <v>734</v>
      </c>
      <c r="BA953" s="274">
        <v>1</v>
      </c>
      <c r="BB953" s="274">
        <v>0.03</v>
      </c>
      <c r="BC953" s="274">
        <v>504</v>
      </c>
    </row>
    <row r="954" spans="1:55">
      <c r="A954" s="274" t="s">
        <v>1045</v>
      </c>
      <c r="B954" s="274" t="s">
        <v>829</v>
      </c>
      <c r="C954" s="274" t="s">
        <v>1035</v>
      </c>
      <c r="F954" s="274">
        <v>0.3</v>
      </c>
      <c r="G954" s="274">
        <v>0</v>
      </c>
      <c r="H954" s="274">
        <v>60</v>
      </c>
      <c r="I954" s="274">
        <v>0.97499999999999998</v>
      </c>
      <c r="J954" s="274">
        <v>2.431758861466438</v>
      </c>
      <c r="K954" s="274">
        <v>127.4</v>
      </c>
      <c r="L954" s="274">
        <v>1.645606596358111</v>
      </c>
      <c r="M954" s="274" t="s">
        <v>30</v>
      </c>
      <c r="N954" s="274">
        <v>2020</v>
      </c>
      <c r="O954" s="274">
        <v>25</v>
      </c>
      <c r="P954" s="274">
        <v>1</v>
      </c>
      <c r="Q954" s="274">
        <v>2029</v>
      </c>
      <c r="X954" s="274" t="s">
        <v>30</v>
      </c>
      <c r="AK954" s="274">
        <v>1</v>
      </c>
      <c r="AL954" s="274">
        <v>24</v>
      </c>
      <c r="AM954" s="277">
        <v>0.15</v>
      </c>
      <c r="AN954" s="274">
        <v>36.5</v>
      </c>
      <c r="AO954" s="274">
        <v>1</v>
      </c>
      <c r="AP954" s="278"/>
      <c r="AQ954" s="274">
        <v>1.8250000000000002</v>
      </c>
      <c r="AR954" s="274">
        <v>2</v>
      </c>
      <c r="AS954" s="274">
        <v>1</v>
      </c>
      <c r="AV954" s="278">
        <v>2.4</v>
      </c>
      <c r="AW954" s="278">
        <v>2.4</v>
      </c>
      <c r="AY954" s="274" t="s">
        <v>734</v>
      </c>
      <c r="BA954" s="274">
        <v>1</v>
      </c>
      <c r="BB954" s="274">
        <v>0.03</v>
      </c>
      <c r="BC954" s="274">
        <v>504</v>
      </c>
    </row>
    <row r="955" spans="1:55">
      <c r="A955" s="274" t="s">
        <v>1044</v>
      </c>
      <c r="B955" s="274" t="s">
        <v>829</v>
      </c>
      <c r="C955" s="274" t="s">
        <v>1035</v>
      </c>
      <c r="F955" s="274">
        <v>0.3</v>
      </c>
      <c r="G955" s="274">
        <v>0</v>
      </c>
      <c r="H955" s="274">
        <v>40</v>
      </c>
      <c r="I955" s="274">
        <v>0.97499999999999998</v>
      </c>
      <c r="J955" s="274">
        <v>2.3063383378883437</v>
      </c>
      <c r="K955" s="274">
        <v>117.6</v>
      </c>
      <c r="L955" s="274">
        <v>1.640958973695037</v>
      </c>
      <c r="M955" s="274" t="s">
        <v>30</v>
      </c>
      <c r="N955" s="274">
        <v>2030</v>
      </c>
      <c r="O955" s="274">
        <v>25</v>
      </c>
      <c r="P955" s="274">
        <v>1</v>
      </c>
      <c r="Q955" s="274">
        <v>2039</v>
      </c>
      <c r="X955" s="274" t="s">
        <v>30</v>
      </c>
      <c r="AK955" s="274">
        <v>1</v>
      </c>
      <c r="AL955" s="274">
        <v>24</v>
      </c>
      <c r="AM955" s="277">
        <v>0.15</v>
      </c>
      <c r="AN955" s="274">
        <v>36.5</v>
      </c>
      <c r="AO955" s="274">
        <v>1</v>
      </c>
      <c r="AP955" s="278"/>
      <c r="AQ955" s="274">
        <v>1.8250000000000002</v>
      </c>
      <c r="AR955" s="274">
        <v>2</v>
      </c>
      <c r="AS955" s="274">
        <v>1</v>
      </c>
      <c r="AV955" s="278">
        <v>2.4</v>
      </c>
      <c r="AW955" s="278">
        <v>2.4</v>
      </c>
      <c r="AY955" s="274" t="s">
        <v>734</v>
      </c>
      <c r="BA955" s="274">
        <v>1</v>
      </c>
      <c r="BB955" s="274">
        <v>0.03</v>
      </c>
      <c r="BC955" s="274">
        <v>504</v>
      </c>
    </row>
    <row r="956" spans="1:55">
      <c r="A956" s="274" t="s">
        <v>1043</v>
      </c>
      <c r="B956" s="274" t="s">
        <v>829</v>
      </c>
      <c r="C956" s="274" t="s">
        <v>1035</v>
      </c>
      <c r="D956" s="274" t="s">
        <v>30</v>
      </c>
      <c r="E956" s="274" t="s">
        <v>30</v>
      </c>
      <c r="F956" s="274">
        <v>0.3</v>
      </c>
      <c r="G956" s="274">
        <v>0</v>
      </c>
      <c r="H956" s="274">
        <v>30</v>
      </c>
      <c r="I956" s="274">
        <v>0.97499999999999998</v>
      </c>
      <c r="J956" s="274">
        <v>2.2104514622494955</v>
      </c>
      <c r="K956" s="274">
        <v>112.69999999999999</v>
      </c>
      <c r="L956" s="274">
        <v>1.6520595122502626</v>
      </c>
      <c r="M956" s="274" t="s">
        <v>30</v>
      </c>
      <c r="N956" s="274">
        <v>2040</v>
      </c>
      <c r="O956" s="274">
        <v>25</v>
      </c>
      <c r="P956" s="274">
        <v>1</v>
      </c>
      <c r="Q956" s="274">
        <v>2049</v>
      </c>
      <c r="R956" s="274" t="s">
        <v>30</v>
      </c>
      <c r="S956" s="274" t="s">
        <v>30</v>
      </c>
      <c r="T956" s="274" t="s">
        <v>30</v>
      </c>
      <c r="U956" s="274" t="s">
        <v>30</v>
      </c>
      <c r="V956" s="274" t="s">
        <v>30</v>
      </c>
      <c r="W956" s="274" t="s">
        <v>30</v>
      </c>
      <c r="X956" s="274" t="s">
        <v>30</v>
      </c>
      <c r="Z956" s="274" t="s">
        <v>30</v>
      </c>
      <c r="AA956" s="274" t="s">
        <v>30</v>
      </c>
      <c r="AB956" s="274" t="s">
        <v>30</v>
      </c>
      <c r="AC956" s="274" t="s">
        <v>30</v>
      </c>
      <c r="AD956" s="274" t="s">
        <v>30</v>
      </c>
      <c r="AE956" s="274" t="s">
        <v>30</v>
      </c>
      <c r="AF956" s="274" t="s">
        <v>30</v>
      </c>
      <c r="AG956" s="274" t="s">
        <v>30</v>
      </c>
      <c r="AH956" s="274" t="s">
        <v>30</v>
      </c>
      <c r="AI956" s="274" t="s">
        <v>30</v>
      </c>
      <c r="AJ956" s="274" t="s">
        <v>30</v>
      </c>
      <c r="AK956" s="274">
        <v>1</v>
      </c>
      <c r="AL956" s="274">
        <v>24</v>
      </c>
      <c r="AM956" s="277">
        <v>0.15</v>
      </c>
      <c r="AN956" s="274">
        <v>36.5</v>
      </c>
      <c r="AO956" s="274">
        <v>1</v>
      </c>
      <c r="AP956" s="278"/>
      <c r="AQ956" s="274">
        <v>1.8250000000000002</v>
      </c>
      <c r="AR956" s="274">
        <v>2</v>
      </c>
      <c r="AS956" s="274">
        <v>1</v>
      </c>
      <c r="AV956" s="278">
        <v>2.4</v>
      </c>
      <c r="AW956" s="278">
        <v>2.4</v>
      </c>
      <c r="AX956" s="274" t="s">
        <v>30</v>
      </c>
      <c r="AY956" s="274" t="s">
        <v>734</v>
      </c>
      <c r="BA956" s="274">
        <v>1</v>
      </c>
      <c r="BB956" s="274">
        <v>0.03</v>
      </c>
      <c r="BC956" s="274">
        <v>504</v>
      </c>
    </row>
    <row r="957" spans="1:55">
      <c r="A957" s="274" t="s">
        <v>1042</v>
      </c>
      <c r="B957" s="274" t="s">
        <v>829</v>
      </c>
      <c r="C957" s="274" t="s">
        <v>1035</v>
      </c>
      <c r="F957" s="274">
        <v>0.3</v>
      </c>
      <c r="G957" s="274">
        <v>0</v>
      </c>
      <c r="H957" s="274">
        <v>20</v>
      </c>
      <c r="I957" s="274">
        <v>0.97499999999999998</v>
      </c>
      <c r="J957" s="274">
        <v>2.1145645866106473</v>
      </c>
      <c r="K957" s="274">
        <v>107.8</v>
      </c>
      <c r="L957" s="274">
        <v>1.6631600508054885</v>
      </c>
      <c r="M957" s="274" t="s">
        <v>30</v>
      </c>
      <c r="N957" s="274">
        <v>2050</v>
      </c>
      <c r="O957" s="274">
        <v>25</v>
      </c>
      <c r="P957" s="274">
        <v>1</v>
      </c>
      <c r="Q957" s="274">
        <v>2050</v>
      </c>
      <c r="X957" s="274" t="s">
        <v>30</v>
      </c>
      <c r="AK957" s="274">
        <v>1</v>
      </c>
      <c r="AL957" s="274">
        <v>24</v>
      </c>
      <c r="AM957" s="277">
        <v>0.15</v>
      </c>
      <c r="AN957" s="274">
        <v>36.5</v>
      </c>
      <c r="AO957" s="274">
        <v>1</v>
      </c>
      <c r="AP957" s="278"/>
      <c r="AQ957" s="274">
        <v>1.8250000000000002</v>
      </c>
      <c r="AR957" s="274">
        <v>2</v>
      </c>
      <c r="AS957" s="274">
        <v>1</v>
      </c>
      <c r="AV957" s="278">
        <v>2.4</v>
      </c>
      <c r="AW957" s="278">
        <v>2.4</v>
      </c>
      <c r="AY957" s="274" t="s">
        <v>734</v>
      </c>
      <c r="BA957" s="274">
        <v>1</v>
      </c>
      <c r="BB957" s="274">
        <v>0.03</v>
      </c>
      <c r="BC957" s="274">
        <v>504</v>
      </c>
    </row>
    <row r="958" spans="1:55">
      <c r="A958" s="274" t="s">
        <v>1041</v>
      </c>
      <c r="B958" s="274" t="s">
        <v>829</v>
      </c>
      <c r="C958" s="274" t="s">
        <v>1035</v>
      </c>
      <c r="F958" s="274">
        <v>0.33</v>
      </c>
      <c r="G958" s="274">
        <v>0</v>
      </c>
      <c r="H958" s="274">
        <v>20</v>
      </c>
      <c r="I958" s="274">
        <v>1</v>
      </c>
      <c r="J958" s="274">
        <v>1.6906358286486829</v>
      </c>
      <c r="K958" s="274">
        <v>39.200000000000003</v>
      </c>
      <c r="L958" s="274">
        <v>1.5193052948496908</v>
      </c>
      <c r="M958" s="274" t="s">
        <v>30</v>
      </c>
      <c r="N958" s="274">
        <v>2020</v>
      </c>
      <c r="O958" s="274">
        <v>25</v>
      </c>
      <c r="P958" s="274">
        <v>1</v>
      </c>
      <c r="Q958" s="274">
        <v>2029</v>
      </c>
      <c r="X958" s="274" t="s">
        <v>30</v>
      </c>
      <c r="AK958" s="274">
        <v>1</v>
      </c>
      <c r="AL958" s="274">
        <v>260</v>
      </c>
      <c r="AM958" s="277">
        <v>0.15</v>
      </c>
      <c r="AN958" s="274">
        <v>36.5</v>
      </c>
      <c r="AO958" s="274">
        <v>1</v>
      </c>
      <c r="AP958" s="278"/>
      <c r="AQ958" s="274">
        <v>1.8250000000000002</v>
      </c>
      <c r="AR958" s="274">
        <v>2</v>
      </c>
      <c r="AS958" s="274">
        <v>1</v>
      </c>
      <c r="AV958" s="278">
        <v>2.4</v>
      </c>
      <c r="AW958" s="278">
        <v>2.4</v>
      </c>
      <c r="AY958" s="274" t="s">
        <v>734</v>
      </c>
      <c r="BA958" s="274">
        <v>1</v>
      </c>
      <c r="BB958" s="274">
        <v>0.03</v>
      </c>
      <c r="BC958" s="274">
        <v>504</v>
      </c>
    </row>
    <row r="959" spans="1:55">
      <c r="A959" s="274" t="s">
        <v>1040</v>
      </c>
      <c r="B959" s="274" t="s">
        <v>829</v>
      </c>
      <c r="C959" s="274" t="s">
        <v>1035</v>
      </c>
      <c r="F959" s="274">
        <v>0.33</v>
      </c>
      <c r="G959" s="274">
        <v>0</v>
      </c>
      <c r="H959" s="274">
        <v>20</v>
      </c>
      <c r="I959" s="274">
        <v>1</v>
      </c>
      <c r="J959" s="274">
        <v>1.603751632319385</v>
      </c>
      <c r="K959" s="274">
        <v>39.200000000000003</v>
      </c>
      <c r="L959" s="274">
        <v>1.5153092936802788</v>
      </c>
      <c r="M959" s="274" t="s">
        <v>30</v>
      </c>
      <c r="N959" s="274">
        <v>2030</v>
      </c>
      <c r="O959" s="274">
        <v>25</v>
      </c>
      <c r="P959" s="274">
        <v>1</v>
      </c>
      <c r="Q959" s="274">
        <v>2039</v>
      </c>
      <c r="X959" s="274" t="s">
        <v>30</v>
      </c>
      <c r="AK959" s="274">
        <v>1</v>
      </c>
      <c r="AL959" s="274">
        <v>260</v>
      </c>
      <c r="AM959" s="277">
        <v>0.15</v>
      </c>
      <c r="AN959" s="274">
        <v>36.5</v>
      </c>
      <c r="AO959" s="274">
        <v>1</v>
      </c>
      <c r="AP959" s="278"/>
      <c r="AQ959" s="274">
        <v>1.8250000000000002</v>
      </c>
      <c r="AR959" s="274">
        <v>2</v>
      </c>
      <c r="AS959" s="274">
        <v>1</v>
      </c>
      <c r="AV959" s="278">
        <v>2.4</v>
      </c>
      <c r="AW959" s="278">
        <v>2.4</v>
      </c>
      <c r="AY959" s="274" t="s">
        <v>734</v>
      </c>
      <c r="BA959" s="274">
        <v>1</v>
      </c>
      <c r="BB959" s="274">
        <v>0.03</v>
      </c>
      <c r="BC959" s="274">
        <v>504</v>
      </c>
    </row>
    <row r="960" spans="1:55">
      <c r="A960" s="274" t="s">
        <v>1039</v>
      </c>
      <c r="B960" s="274" t="s">
        <v>829</v>
      </c>
      <c r="C960" s="274" t="s">
        <v>1035</v>
      </c>
      <c r="D960" s="274" t="s">
        <v>30</v>
      </c>
      <c r="E960" s="274" t="s">
        <v>30</v>
      </c>
      <c r="F960" s="274">
        <v>0.33</v>
      </c>
      <c r="G960" s="274">
        <v>0</v>
      </c>
      <c r="H960" s="274">
        <v>15</v>
      </c>
      <c r="I960" s="274">
        <v>1</v>
      </c>
      <c r="J960" s="274">
        <v>1.5272610832951603</v>
      </c>
      <c r="K960" s="274">
        <v>39.200000000000003</v>
      </c>
      <c r="L960" s="274">
        <v>1.515309293637086</v>
      </c>
      <c r="M960" s="274" t="s">
        <v>30</v>
      </c>
      <c r="N960" s="274">
        <v>2040</v>
      </c>
      <c r="O960" s="274">
        <v>25</v>
      </c>
      <c r="P960" s="274">
        <v>1</v>
      </c>
      <c r="Q960" s="274">
        <v>2049</v>
      </c>
      <c r="R960" s="274" t="s">
        <v>30</v>
      </c>
      <c r="S960" s="274" t="s">
        <v>30</v>
      </c>
      <c r="T960" s="274" t="s">
        <v>30</v>
      </c>
      <c r="U960" s="274" t="s">
        <v>30</v>
      </c>
      <c r="V960" s="274" t="s">
        <v>30</v>
      </c>
      <c r="W960" s="274" t="s">
        <v>30</v>
      </c>
      <c r="X960" s="274" t="s">
        <v>30</v>
      </c>
      <c r="Z960" s="274" t="s">
        <v>30</v>
      </c>
      <c r="AA960" s="274" t="s">
        <v>30</v>
      </c>
      <c r="AB960" s="274" t="s">
        <v>30</v>
      </c>
      <c r="AC960" s="274" t="s">
        <v>30</v>
      </c>
      <c r="AD960" s="274" t="s">
        <v>30</v>
      </c>
      <c r="AE960" s="274" t="s">
        <v>30</v>
      </c>
      <c r="AF960" s="274" t="s">
        <v>30</v>
      </c>
      <c r="AG960" s="274" t="s">
        <v>30</v>
      </c>
      <c r="AH960" s="274" t="s">
        <v>30</v>
      </c>
      <c r="AI960" s="274" t="s">
        <v>30</v>
      </c>
      <c r="AJ960" s="274" t="s">
        <v>30</v>
      </c>
      <c r="AK960" s="274">
        <v>1</v>
      </c>
      <c r="AL960" s="274">
        <v>260</v>
      </c>
      <c r="AM960" s="277">
        <v>0.15</v>
      </c>
      <c r="AN960" s="274">
        <v>36.5</v>
      </c>
      <c r="AO960" s="274">
        <v>1</v>
      </c>
      <c r="AP960" s="278"/>
      <c r="AQ960" s="274">
        <v>1.8250000000000002</v>
      </c>
      <c r="AR960" s="274">
        <v>2</v>
      </c>
      <c r="AS960" s="274">
        <v>1</v>
      </c>
      <c r="AV960" s="278">
        <v>2.4</v>
      </c>
      <c r="AW960" s="278">
        <v>2.4</v>
      </c>
      <c r="AX960" s="274" t="s">
        <v>30</v>
      </c>
      <c r="AY960" s="274" t="s">
        <v>734</v>
      </c>
      <c r="BA960" s="274">
        <v>1</v>
      </c>
      <c r="BB960" s="274">
        <v>0.03</v>
      </c>
      <c r="BC960" s="274">
        <v>504</v>
      </c>
    </row>
    <row r="961" spans="1:55">
      <c r="A961" s="274" t="s">
        <v>1038</v>
      </c>
      <c r="B961" s="274" t="s">
        <v>829</v>
      </c>
      <c r="C961" s="274" t="s">
        <v>1035</v>
      </c>
      <c r="F961" s="274">
        <v>0.33</v>
      </c>
      <c r="G961" s="274">
        <v>0</v>
      </c>
      <c r="H961" s="274">
        <v>10</v>
      </c>
      <c r="I961" s="274">
        <v>1</v>
      </c>
      <c r="J961" s="274">
        <v>1.4507705342709361</v>
      </c>
      <c r="K961" s="274">
        <v>39.200000000000003</v>
      </c>
      <c r="L961" s="274">
        <v>1.515309293593893</v>
      </c>
      <c r="M961" s="274" t="s">
        <v>30</v>
      </c>
      <c r="N961" s="274">
        <v>2050</v>
      </c>
      <c r="O961" s="274">
        <v>25</v>
      </c>
      <c r="P961" s="274">
        <v>1</v>
      </c>
      <c r="Q961" s="274">
        <v>2050</v>
      </c>
      <c r="X961" s="274" t="s">
        <v>30</v>
      </c>
      <c r="AK961" s="274">
        <v>1</v>
      </c>
      <c r="AL961" s="274">
        <v>260</v>
      </c>
      <c r="AM961" s="277">
        <v>0.15</v>
      </c>
      <c r="AN961" s="274">
        <v>36.5</v>
      </c>
      <c r="AO961" s="274">
        <v>1</v>
      </c>
      <c r="AP961" s="278"/>
      <c r="AQ961" s="274">
        <v>1.8250000000000002</v>
      </c>
      <c r="AR961" s="274">
        <v>2</v>
      </c>
      <c r="AS961" s="274">
        <v>1</v>
      </c>
      <c r="AV961" s="278">
        <v>2.4</v>
      </c>
      <c r="AW961" s="278">
        <v>2.4</v>
      </c>
      <c r="AY961" s="274" t="s">
        <v>734</v>
      </c>
      <c r="BA961" s="274">
        <v>1</v>
      </c>
      <c r="BB961" s="274">
        <v>0.03</v>
      </c>
      <c r="BC961" s="274">
        <v>504</v>
      </c>
    </row>
    <row r="962" spans="1:55">
      <c r="A962" s="274" t="s">
        <v>1037</v>
      </c>
      <c r="B962" s="274" t="s">
        <v>742</v>
      </c>
      <c r="C962" s="274" t="s">
        <v>1035</v>
      </c>
      <c r="D962" s="274">
        <v>0.18</v>
      </c>
      <c r="E962" s="274">
        <v>0.5</v>
      </c>
      <c r="F962" s="274">
        <v>0.3</v>
      </c>
      <c r="G962" s="274">
        <v>0</v>
      </c>
      <c r="H962" s="274">
        <v>20</v>
      </c>
      <c r="I962" s="274">
        <v>0.97499999999999998</v>
      </c>
      <c r="J962" s="274" t="s">
        <v>30</v>
      </c>
      <c r="K962" s="274">
        <v>39.200000000000003</v>
      </c>
      <c r="L962" s="274" t="s">
        <v>30</v>
      </c>
      <c r="M962" s="274">
        <v>0.47039999999999998</v>
      </c>
      <c r="P962" s="274">
        <v>0</v>
      </c>
      <c r="Q962" s="274" t="s">
        <v>30</v>
      </c>
      <c r="X962" s="274" t="s">
        <v>30</v>
      </c>
      <c r="AK962" s="274">
        <v>1</v>
      </c>
      <c r="AL962" s="274">
        <v>260</v>
      </c>
      <c r="AM962" s="277">
        <v>0.15</v>
      </c>
      <c r="AN962" s="274">
        <v>36.5</v>
      </c>
      <c r="AO962" s="274">
        <v>1</v>
      </c>
      <c r="AP962" s="278"/>
      <c r="AQ962" s="274">
        <v>1.8250000000000002</v>
      </c>
      <c r="AR962" s="274">
        <v>2</v>
      </c>
      <c r="AS962" s="274">
        <v>1</v>
      </c>
      <c r="AV962" s="278">
        <v>2.4</v>
      </c>
      <c r="AW962" s="278">
        <v>2.4</v>
      </c>
      <c r="AY962" s="274" t="s">
        <v>734</v>
      </c>
      <c r="BA962" s="274">
        <v>1</v>
      </c>
      <c r="BB962" s="274">
        <v>0.03</v>
      </c>
      <c r="BC962" s="274">
        <v>504</v>
      </c>
    </row>
    <row r="963" spans="1:55">
      <c r="A963" s="274" t="s">
        <v>1036</v>
      </c>
      <c r="B963" s="274" t="s">
        <v>742</v>
      </c>
      <c r="C963" s="274" t="s">
        <v>1035</v>
      </c>
      <c r="D963" s="274">
        <v>0.15</v>
      </c>
      <c r="E963" s="274">
        <v>0.75</v>
      </c>
      <c r="F963" s="274">
        <v>0.5</v>
      </c>
      <c r="G963" s="274">
        <v>2</v>
      </c>
      <c r="H963" s="274">
        <v>38</v>
      </c>
      <c r="I963" s="274">
        <v>0</v>
      </c>
      <c r="J963" s="274" t="s">
        <v>30</v>
      </c>
      <c r="K963" s="274">
        <v>56.055999999999997</v>
      </c>
      <c r="L963" s="274" t="s">
        <v>30</v>
      </c>
      <c r="M963" s="274">
        <v>0.98</v>
      </c>
      <c r="P963" s="274">
        <v>0</v>
      </c>
      <c r="Q963" s="274" t="s">
        <v>30</v>
      </c>
      <c r="X963" s="274" t="s">
        <v>30</v>
      </c>
      <c r="AK963" s="274">
        <v>1</v>
      </c>
      <c r="AL963" s="274">
        <v>568</v>
      </c>
      <c r="AM963" s="277">
        <v>0.18</v>
      </c>
      <c r="AN963" s="274">
        <v>36.5</v>
      </c>
      <c r="AO963" s="274">
        <v>1</v>
      </c>
      <c r="AP963" s="278"/>
      <c r="AQ963" s="274">
        <v>1.8250000000000002</v>
      </c>
      <c r="AR963" s="274">
        <v>2</v>
      </c>
      <c r="AS963" s="274">
        <v>1</v>
      </c>
      <c r="AV963" s="278">
        <v>2.4</v>
      </c>
      <c r="AW963" s="278">
        <v>2.4</v>
      </c>
      <c r="AY963" s="274" t="s">
        <v>1034</v>
      </c>
      <c r="BA963" s="274">
        <v>1</v>
      </c>
      <c r="BB963" s="274">
        <v>0.02</v>
      </c>
      <c r="BC963" s="274">
        <v>437</v>
      </c>
    </row>
    <row r="964" spans="1:55">
      <c r="A964" s="274" t="s">
        <v>1033</v>
      </c>
      <c r="B964" s="274" t="s">
        <v>736</v>
      </c>
      <c r="C964" s="274" t="s">
        <v>1027</v>
      </c>
      <c r="E964" s="274">
        <v>0.1</v>
      </c>
      <c r="F964" s="274">
        <v>0.89999999999999991</v>
      </c>
      <c r="G964" s="274">
        <v>3</v>
      </c>
      <c r="H964" s="274">
        <v>30</v>
      </c>
      <c r="I964" s="274">
        <v>0.97499999999999998</v>
      </c>
      <c r="J964" s="274" t="s">
        <v>30</v>
      </c>
      <c r="K964" s="274">
        <v>58.8</v>
      </c>
      <c r="L964" s="274" t="s">
        <v>30</v>
      </c>
      <c r="M964" s="274">
        <v>0.30469090909090907</v>
      </c>
      <c r="P964" s="274">
        <v>0</v>
      </c>
      <c r="Q964" s="274" t="s">
        <v>30</v>
      </c>
      <c r="X964" s="274" t="s">
        <v>30</v>
      </c>
      <c r="AK964" s="274">
        <v>1</v>
      </c>
      <c r="AL964" s="274">
        <v>1.284723163</v>
      </c>
      <c r="AM964" s="277">
        <v>0.4</v>
      </c>
      <c r="AN964" s="274">
        <v>36.5</v>
      </c>
      <c r="AO964" s="274">
        <v>1</v>
      </c>
      <c r="AP964" s="278"/>
      <c r="AQ964" s="274">
        <v>1.8250000000000002</v>
      </c>
      <c r="AR964" s="274">
        <v>2</v>
      </c>
      <c r="AS964" s="274">
        <v>1</v>
      </c>
      <c r="AV964" s="278">
        <v>2.4</v>
      </c>
      <c r="AW964" s="278">
        <v>2.4</v>
      </c>
      <c r="AY964" s="274" t="s">
        <v>734</v>
      </c>
      <c r="BA964" s="274">
        <v>1</v>
      </c>
      <c r="BB964" s="274">
        <v>0.03</v>
      </c>
      <c r="BC964" s="274">
        <v>504</v>
      </c>
    </row>
    <row r="965" spans="1:55">
      <c r="A965" s="274" t="s">
        <v>1032</v>
      </c>
      <c r="B965" s="274" t="s">
        <v>736</v>
      </c>
      <c r="C965" s="274" t="s">
        <v>1027</v>
      </c>
      <c r="E965" s="274">
        <v>0.2</v>
      </c>
      <c r="F965" s="274">
        <v>0.89999999999999991</v>
      </c>
      <c r="G965" s="274">
        <v>3</v>
      </c>
      <c r="H965" s="274">
        <v>30</v>
      </c>
      <c r="I965" s="274">
        <v>0.97499999999999998</v>
      </c>
      <c r="J965" s="274" t="s">
        <v>30</v>
      </c>
      <c r="K965" s="274">
        <v>58.8</v>
      </c>
      <c r="L965" s="274" t="s">
        <v>30</v>
      </c>
      <c r="M965" s="274">
        <v>0.55859999999999999</v>
      </c>
      <c r="P965" s="274">
        <v>0</v>
      </c>
      <c r="Q965" s="274" t="s">
        <v>30</v>
      </c>
      <c r="X965" s="274" t="s">
        <v>30</v>
      </c>
      <c r="AK965" s="274">
        <v>1</v>
      </c>
      <c r="AL965" s="274">
        <v>2</v>
      </c>
      <c r="AM965" s="277">
        <v>0.4</v>
      </c>
      <c r="AN965" s="274">
        <v>36.5</v>
      </c>
      <c r="AO965" s="274">
        <v>1</v>
      </c>
      <c r="AP965" s="278"/>
      <c r="AQ965" s="274">
        <v>1.8250000000000002</v>
      </c>
      <c r="AR965" s="274">
        <v>2</v>
      </c>
      <c r="AS965" s="274">
        <v>1</v>
      </c>
      <c r="AV965" s="278">
        <v>2.4</v>
      </c>
      <c r="AW965" s="278">
        <v>2.4</v>
      </c>
      <c r="AY965" s="274" t="s">
        <v>734</v>
      </c>
      <c r="BA965" s="274">
        <v>1</v>
      </c>
      <c r="BB965" s="274">
        <v>0.03</v>
      </c>
      <c r="BC965" s="274">
        <v>504</v>
      </c>
    </row>
    <row r="966" spans="1:55">
      <c r="A966" s="274" t="s">
        <v>1031</v>
      </c>
      <c r="B966" s="274" t="s">
        <v>736</v>
      </c>
      <c r="C966" s="274" t="s">
        <v>1027</v>
      </c>
      <c r="E966" s="274">
        <v>0.3</v>
      </c>
      <c r="F966" s="274">
        <v>0.89999999999999991</v>
      </c>
      <c r="G966" s="274">
        <v>3</v>
      </c>
      <c r="H966" s="274">
        <v>30</v>
      </c>
      <c r="I966" s="274">
        <v>0.97499999999999998</v>
      </c>
      <c r="J966" s="274" t="s">
        <v>30</v>
      </c>
      <c r="K966" s="274">
        <v>58.8</v>
      </c>
      <c r="L966" s="274" t="s">
        <v>30</v>
      </c>
      <c r="M966" s="274">
        <v>0.77344615384615378</v>
      </c>
      <c r="P966" s="274">
        <v>0</v>
      </c>
      <c r="Q966" s="274" t="s">
        <v>30</v>
      </c>
      <c r="X966" s="274" t="s">
        <v>30</v>
      </c>
      <c r="AK966" s="274">
        <v>1</v>
      </c>
      <c r="AL966" s="274">
        <v>1.4</v>
      </c>
      <c r="AM966" s="277">
        <v>0.4</v>
      </c>
      <c r="AN966" s="274">
        <v>36.5</v>
      </c>
      <c r="AO966" s="274">
        <v>1</v>
      </c>
      <c r="AP966" s="278"/>
      <c r="AQ966" s="274">
        <v>1.8250000000000002</v>
      </c>
      <c r="AR966" s="274">
        <v>2</v>
      </c>
      <c r="AS966" s="274">
        <v>1</v>
      </c>
      <c r="AV966" s="278">
        <v>2.4</v>
      </c>
      <c r="AW966" s="278">
        <v>2.4</v>
      </c>
      <c r="AY966" s="274" t="s">
        <v>734</v>
      </c>
      <c r="BA966" s="274">
        <v>1</v>
      </c>
      <c r="BB966" s="274">
        <v>0.03</v>
      </c>
      <c r="BC966" s="274">
        <v>504</v>
      </c>
    </row>
    <row r="967" spans="1:55">
      <c r="A967" s="274" t="s">
        <v>1030</v>
      </c>
      <c r="B967" s="274" t="s">
        <v>736</v>
      </c>
      <c r="C967" s="274" t="s">
        <v>1027</v>
      </c>
      <c r="E967" s="274">
        <v>0.4</v>
      </c>
      <c r="F967" s="274">
        <v>0.90000000000000013</v>
      </c>
      <c r="G967" s="274">
        <v>3</v>
      </c>
      <c r="H967" s="274">
        <v>30</v>
      </c>
      <c r="I967" s="274">
        <v>0.97499999999999998</v>
      </c>
      <c r="J967" s="274" t="s">
        <v>30</v>
      </c>
      <c r="K967" s="274">
        <v>58.8</v>
      </c>
      <c r="L967" s="274" t="s">
        <v>30</v>
      </c>
      <c r="M967" s="274">
        <v>0.95760000000000001</v>
      </c>
      <c r="P967" s="274">
        <v>0</v>
      </c>
      <c r="Q967" s="274" t="s">
        <v>30</v>
      </c>
      <c r="X967" s="274" t="s">
        <v>30</v>
      </c>
      <c r="AK967" s="274">
        <v>1</v>
      </c>
      <c r="AL967" s="274">
        <v>94</v>
      </c>
      <c r="AM967" s="277">
        <v>0.4</v>
      </c>
      <c r="AN967" s="274">
        <v>36.5</v>
      </c>
      <c r="AO967" s="274">
        <v>1</v>
      </c>
      <c r="AP967" s="278"/>
      <c r="AQ967" s="274">
        <v>1.8250000000000002</v>
      </c>
      <c r="AR967" s="274">
        <v>2</v>
      </c>
      <c r="AS967" s="274">
        <v>1</v>
      </c>
      <c r="AV967" s="278">
        <v>2.4</v>
      </c>
      <c r="AW967" s="278">
        <v>2.4</v>
      </c>
      <c r="AY967" s="274" t="s">
        <v>734</v>
      </c>
      <c r="BA967" s="274">
        <v>1</v>
      </c>
      <c r="BB967" s="274">
        <v>0.03</v>
      </c>
      <c r="BC967" s="274">
        <v>504</v>
      </c>
    </row>
    <row r="968" spans="1:55">
      <c r="A968" s="274" t="s">
        <v>1029</v>
      </c>
      <c r="B968" s="274" t="s">
        <v>736</v>
      </c>
      <c r="C968" s="274" t="s">
        <v>1027</v>
      </c>
      <c r="E968" s="274">
        <v>0.5</v>
      </c>
      <c r="F968" s="274">
        <v>0.89999999999999991</v>
      </c>
      <c r="G968" s="274">
        <v>3</v>
      </c>
      <c r="H968" s="274">
        <v>30</v>
      </c>
      <c r="I968" s="274">
        <v>0.97499999999999998</v>
      </c>
      <c r="J968" s="274" t="s">
        <v>30</v>
      </c>
      <c r="K968" s="274">
        <v>58.8</v>
      </c>
      <c r="L968" s="274" t="s">
        <v>30</v>
      </c>
      <c r="M968" s="274">
        <v>1.1172</v>
      </c>
      <c r="P968" s="274">
        <v>0</v>
      </c>
      <c r="Q968" s="274" t="s">
        <v>30</v>
      </c>
      <c r="X968" s="274" t="s">
        <v>30</v>
      </c>
      <c r="AK968" s="274">
        <v>1</v>
      </c>
      <c r="AL968" s="274">
        <v>35</v>
      </c>
      <c r="AM968" s="277">
        <v>0.4</v>
      </c>
      <c r="AN968" s="274">
        <v>36.5</v>
      </c>
      <c r="AO968" s="274">
        <v>1</v>
      </c>
      <c r="AP968" s="278"/>
      <c r="AQ968" s="274">
        <v>1.8250000000000002</v>
      </c>
      <c r="AR968" s="274">
        <v>2</v>
      </c>
      <c r="AS968" s="274">
        <v>1</v>
      </c>
      <c r="AV968" s="278">
        <v>2.4</v>
      </c>
      <c r="AW968" s="278">
        <v>2.4</v>
      </c>
      <c r="AY968" s="274" t="s">
        <v>734</v>
      </c>
      <c r="BA968" s="274">
        <v>1</v>
      </c>
      <c r="BB968" s="274">
        <v>0.03</v>
      </c>
      <c r="BC968" s="274">
        <v>504</v>
      </c>
    </row>
    <row r="969" spans="1:55">
      <c r="A969" s="274" t="s">
        <v>1028</v>
      </c>
      <c r="B969" s="274" t="s">
        <v>736</v>
      </c>
      <c r="C969" s="274" t="s">
        <v>1027</v>
      </c>
      <c r="E969" s="274">
        <v>0.13</v>
      </c>
      <c r="F969" s="274">
        <v>1.06</v>
      </c>
      <c r="G969" s="274">
        <v>2</v>
      </c>
      <c r="H969" s="274">
        <v>81</v>
      </c>
      <c r="I969" s="274">
        <v>0</v>
      </c>
      <c r="J969" s="274">
        <v>2.616514</v>
      </c>
      <c r="K969" s="274">
        <v>48.202672999999997</v>
      </c>
      <c r="L969" s="274" t="s">
        <v>30</v>
      </c>
      <c r="M969" s="274">
        <v>0.20859578654867258</v>
      </c>
      <c r="O969" s="274">
        <v>30</v>
      </c>
      <c r="P969" s="274">
        <v>0</v>
      </c>
      <c r="Q969" s="274" t="s">
        <v>30</v>
      </c>
      <c r="X969" s="274" t="s">
        <v>30</v>
      </c>
      <c r="AK969" s="274">
        <v>1</v>
      </c>
      <c r="AL969" s="274">
        <v>13</v>
      </c>
      <c r="AM969" s="277">
        <v>0.4</v>
      </c>
      <c r="AN969" s="274">
        <v>36.5</v>
      </c>
      <c r="AO969" s="274">
        <v>1</v>
      </c>
      <c r="AP969" s="278"/>
      <c r="AQ969" s="274">
        <v>1.8250000000000002</v>
      </c>
      <c r="AR969" s="274">
        <v>2</v>
      </c>
      <c r="AS969" s="274">
        <v>1</v>
      </c>
      <c r="AV969" s="278">
        <v>2.4</v>
      </c>
      <c r="AW969" s="278">
        <v>2.4</v>
      </c>
      <c r="AY969" s="274" t="s">
        <v>734</v>
      </c>
      <c r="BA969" s="274">
        <v>1</v>
      </c>
      <c r="BB969" s="274">
        <v>0.03</v>
      </c>
      <c r="BC969" s="274">
        <v>504</v>
      </c>
    </row>
    <row r="970" spans="1:55">
      <c r="A970" s="274" t="s">
        <v>1026</v>
      </c>
      <c r="B970" s="274" t="s">
        <v>764</v>
      </c>
      <c r="C970" s="274" t="s">
        <v>763</v>
      </c>
      <c r="F970" s="274">
        <v>1</v>
      </c>
      <c r="J970" s="281" t="s">
        <v>30</v>
      </c>
      <c r="K970" s="281">
        <v>50.538599999999995</v>
      </c>
      <c r="L970" s="281">
        <v>3.8220000000000001</v>
      </c>
      <c r="M970" s="274" t="s">
        <v>30</v>
      </c>
      <c r="P970" s="274">
        <v>0</v>
      </c>
      <c r="Q970" s="274" t="s">
        <v>30</v>
      </c>
      <c r="X970" s="274" t="s">
        <v>30</v>
      </c>
      <c r="AL970" s="274">
        <v>6</v>
      </c>
      <c r="AM970" s="277" t="s">
        <v>30</v>
      </c>
      <c r="AN970" s="274" t="s">
        <v>30</v>
      </c>
      <c r="AO970" s="274" t="s">
        <v>30</v>
      </c>
      <c r="AP970" s="278"/>
      <c r="AQ970" s="274" t="s">
        <v>30</v>
      </c>
      <c r="AR970" s="274" t="s">
        <v>30</v>
      </c>
      <c r="AS970" s="274" t="s">
        <v>30</v>
      </c>
      <c r="AV970" s="278" t="s">
        <v>30</v>
      </c>
      <c r="AW970" s="278" t="s">
        <v>30</v>
      </c>
      <c r="AY970" s="274" t="s">
        <v>762</v>
      </c>
      <c r="BA970" s="274">
        <v>1</v>
      </c>
      <c r="BB970" s="274" t="s">
        <v>30</v>
      </c>
      <c r="BC970" s="274" t="s">
        <v>30</v>
      </c>
    </row>
    <row r="971" spans="1:55">
      <c r="A971" s="274" t="s">
        <v>1025</v>
      </c>
      <c r="B971" s="274" t="s">
        <v>764</v>
      </c>
      <c r="C971" s="274" t="s">
        <v>763</v>
      </c>
      <c r="F971" s="274">
        <v>1</v>
      </c>
      <c r="J971" s="274">
        <v>1.4964949176155982</v>
      </c>
      <c r="K971" s="281">
        <v>48.019999999999996</v>
      </c>
      <c r="L971" s="281">
        <v>4.8020000000000005</v>
      </c>
      <c r="M971" s="281"/>
      <c r="N971" s="281">
        <v>2020</v>
      </c>
      <c r="O971" s="281">
        <v>27</v>
      </c>
      <c r="P971" s="274">
        <v>1</v>
      </c>
      <c r="Q971" s="274">
        <v>2029</v>
      </c>
      <c r="X971" s="274" t="s">
        <v>30</v>
      </c>
      <c r="AL971" s="274">
        <v>8.4</v>
      </c>
      <c r="AM971" s="277" t="s">
        <v>30</v>
      </c>
      <c r="AN971" s="274" t="s">
        <v>30</v>
      </c>
      <c r="AO971" s="274" t="s">
        <v>30</v>
      </c>
      <c r="AP971" s="278"/>
      <c r="AQ971" s="274" t="s">
        <v>30</v>
      </c>
      <c r="AR971" s="274" t="s">
        <v>30</v>
      </c>
      <c r="AS971" s="274" t="s">
        <v>30</v>
      </c>
      <c r="AV971" s="278" t="s">
        <v>30</v>
      </c>
      <c r="AW971" s="278" t="s">
        <v>30</v>
      </c>
      <c r="AY971" s="274" t="s">
        <v>762</v>
      </c>
      <c r="AZ971" s="274" t="s">
        <v>961</v>
      </c>
      <c r="BA971" s="274">
        <v>1</v>
      </c>
      <c r="BB971" s="274" t="s">
        <v>30</v>
      </c>
      <c r="BC971" s="274" t="s">
        <v>30</v>
      </c>
    </row>
    <row r="972" spans="1:55">
      <c r="A972" s="274" t="s">
        <v>1024</v>
      </c>
      <c r="B972" s="274" t="s">
        <v>764</v>
      </c>
      <c r="C972" s="274" t="s">
        <v>763</v>
      </c>
      <c r="F972" s="274">
        <v>1</v>
      </c>
      <c r="J972" s="274">
        <v>1.2829591681445704</v>
      </c>
      <c r="K972" s="281">
        <v>37.455599999999997</v>
      </c>
      <c r="L972" s="281">
        <v>3.7404363786078236</v>
      </c>
      <c r="M972" s="281"/>
      <c r="N972" s="281">
        <v>2030</v>
      </c>
      <c r="O972" s="281">
        <v>30</v>
      </c>
      <c r="P972" s="274">
        <v>1</v>
      </c>
      <c r="Q972" s="274">
        <v>2039</v>
      </c>
      <c r="X972" s="274" t="s">
        <v>30</v>
      </c>
      <c r="AL972" s="274">
        <v>20</v>
      </c>
      <c r="AM972" s="277" t="s">
        <v>30</v>
      </c>
      <c r="AN972" s="274" t="s">
        <v>30</v>
      </c>
      <c r="AO972" s="274" t="s">
        <v>30</v>
      </c>
      <c r="AP972" s="278"/>
      <c r="AQ972" s="274" t="s">
        <v>30</v>
      </c>
      <c r="AR972" s="274" t="s">
        <v>30</v>
      </c>
      <c r="AS972" s="274" t="s">
        <v>30</v>
      </c>
      <c r="AV972" s="278" t="s">
        <v>30</v>
      </c>
      <c r="AW972" s="278" t="s">
        <v>30</v>
      </c>
      <c r="AY972" s="274" t="s">
        <v>762</v>
      </c>
      <c r="AZ972" s="274" t="s">
        <v>961</v>
      </c>
      <c r="BA972" s="274">
        <v>1</v>
      </c>
      <c r="BB972" s="274" t="s">
        <v>30</v>
      </c>
      <c r="BC972" s="274" t="s">
        <v>30</v>
      </c>
    </row>
    <row r="973" spans="1:55">
      <c r="A973" s="274" t="s">
        <v>1023</v>
      </c>
      <c r="B973" s="274" t="s">
        <v>764</v>
      </c>
      <c r="C973" s="274" t="s">
        <v>763</v>
      </c>
      <c r="D973" s="274" t="s">
        <v>30</v>
      </c>
      <c r="E973" s="274" t="s">
        <v>30</v>
      </c>
      <c r="F973" s="274">
        <v>1</v>
      </c>
      <c r="J973" s="274">
        <v>1.183473531545755</v>
      </c>
      <c r="K973" s="281">
        <v>32.653599999999997</v>
      </c>
      <c r="L973" s="281">
        <v>3.2853395571216479</v>
      </c>
      <c r="M973" s="281"/>
      <c r="N973" s="281">
        <v>2040</v>
      </c>
      <c r="O973" s="281">
        <v>30</v>
      </c>
      <c r="P973" s="274">
        <v>1</v>
      </c>
      <c r="Q973" s="274">
        <v>2049</v>
      </c>
      <c r="R973" s="274" t="s">
        <v>30</v>
      </c>
      <c r="S973" s="274" t="s">
        <v>30</v>
      </c>
      <c r="T973" s="274" t="s">
        <v>30</v>
      </c>
      <c r="U973" s="274" t="s">
        <v>30</v>
      </c>
      <c r="V973" s="274" t="s">
        <v>30</v>
      </c>
      <c r="W973" s="274" t="s">
        <v>30</v>
      </c>
      <c r="X973" s="274" t="s">
        <v>30</v>
      </c>
      <c r="Z973" s="274" t="s">
        <v>30</v>
      </c>
      <c r="AA973" s="274" t="s">
        <v>30</v>
      </c>
      <c r="AB973" s="274" t="s">
        <v>30</v>
      </c>
      <c r="AC973" s="274" t="s">
        <v>30</v>
      </c>
      <c r="AD973" s="274" t="s">
        <v>30</v>
      </c>
      <c r="AE973" s="274" t="s">
        <v>30</v>
      </c>
      <c r="AF973" s="274" t="s">
        <v>30</v>
      </c>
      <c r="AG973" s="274" t="s">
        <v>30</v>
      </c>
      <c r="AH973" s="274" t="s">
        <v>30</v>
      </c>
      <c r="AI973" s="274" t="s">
        <v>30</v>
      </c>
      <c r="AJ973" s="274" t="s">
        <v>30</v>
      </c>
      <c r="AL973" s="274">
        <v>25</v>
      </c>
      <c r="AM973" s="277" t="s">
        <v>30</v>
      </c>
      <c r="AN973" s="274" t="s">
        <v>30</v>
      </c>
      <c r="AO973" s="274" t="s">
        <v>30</v>
      </c>
      <c r="AP973" s="278"/>
      <c r="AQ973" s="274" t="s">
        <v>30</v>
      </c>
      <c r="AR973" s="274" t="s">
        <v>30</v>
      </c>
      <c r="AS973" s="274" t="s">
        <v>30</v>
      </c>
      <c r="AV973" s="278" t="s">
        <v>30</v>
      </c>
      <c r="AW973" s="278" t="s">
        <v>30</v>
      </c>
      <c r="AX973" s="274" t="s">
        <v>30</v>
      </c>
      <c r="AY973" s="274" t="s">
        <v>762</v>
      </c>
      <c r="AZ973" s="274" t="s">
        <v>961</v>
      </c>
      <c r="BA973" s="274">
        <v>1</v>
      </c>
      <c r="BB973" s="274" t="s">
        <v>30</v>
      </c>
      <c r="BC973" s="274" t="s">
        <v>30</v>
      </c>
    </row>
    <row r="974" spans="1:55">
      <c r="A974" s="274" t="s">
        <v>1022</v>
      </c>
      <c r="B974" s="274" t="s">
        <v>764</v>
      </c>
      <c r="C974" s="274" t="s">
        <v>763</v>
      </c>
      <c r="F974" s="274">
        <v>1</v>
      </c>
      <c r="J974" s="274">
        <v>1.146344971660199</v>
      </c>
      <c r="K974" s="281">
        <v>31.693199999999997</v>
      </c>
      <c r="L974" s="281">
        <v>3.1231334854663038</v>
      </c>
      <c r="M974" s="281"/>
      <c r="N974" s="281">
        <v>2050</v>
      </c>
      <c r="O974" s="281">
        <v>30</v>
      </c>
      <c r="P974" s="274">
        <v>1</v>
      </c>
      <c r="Q974" s="274">
        <v>2050</v>
      </c>
      <c r="X974" s="274" t="s">
        <v>30</v>
      </c>
      <c r="AL974" s="274">
        <v>30</v>
      </c>
      <c r="AM974" s="277" t="s">
        <v>30</v>
      </c>
      <c r="AN974" s="274" t="s">
        <v>30</v>
      </c>
      <c r="AO974" s="274" t="s">
        <v>30</v>
      </c>
      <c r="AP974" s="278"/>
      <c r="AQ974" s="274" t="s">
        <v>30</v>
      </c>
      <c r="AR974" s="274" t="s">
        <v>30</v>
      </c>
      <c r="AS974" s="274" t="s">
        <v>30</v>
      </c>
      <c r="AV974" s="278" t="s">
        <v>30</v>
      </c>
      <c r="AW974" s="278" t="s">
        <v>30</v>
      </c>
      <c r="AY974" s="274" t="s">
        <v>762</v>
      </c>
      <c r="AZ974" s="274" t="s">
        <v>961</v>
      </c>
      <c r="BA974" s="274">
        <v>1</v>
      </c>
      <c r="BB974" s="274" t="s">
        <v>30</v>
      </c>
      <c r="BC974" s="274" t="s">
        <v>30</v>
      </c>
    </row>
    <row r="975" spans="1:55">
      <c r="A975" s="274" t="s">
        <v>1021</v>
      </c>
      <c r="B975" s="274" t="s">
        <v>764</v>
      </c>
      <c r="C975" s="274" t="s">
        <v>763</v>
      </c>
      <c r="F975" s="274">
        <v>1</v>
      </c>
      <c r="J975" s="274">
        <v>1.6238949176155981</v>
      </c>
      <c r="K975" s="281">
        <v>48.019999999999996</v>
      </c>
      <c r="L975" s="281">
        <v>4.8020000000000005</v>
      </c>
      <c r="M975" s="281"/>
      <c r="N975" s="281">
        <v>2020</v>
      </c>
      <c r="O975" s="281">
        <v>27</v>
      </c>
      <c r="P975" s="274">
        <v>1</v>
      </c>
      <c r="Q975" s="274">
        <v>2029</v>
      </c>
      <c r="X975" s="274" t="s">
        <v>30</v>
      </c>
      <c r="AL975" s="274">
        <v>8.4</v>
      </c>
      <c r="AM975" s="277" t="s">
        <v>30</v>
      </c>
      <c r="AN975" s="274" t="s">
        <v>30</v>
      </c>
      <c r="AO975" s="274" t="s">
        <v>30</v>
      </c>
      <c r="AP975" s="278"/>
      <c r="AQ975" s="274" t="s">
        <v>30</v>
      </c>
      <c r="AR975" s="274" t="s">
        <v>30</v>
      </c>
      <c r="AS975" s="274" t="s">
        <v>30</v>
      </c>
      <c r="AV975" s="278" t="s">
        <v>30</v>
      </c>
      <c r="AW975" s="278" t="s">
        <v>30</v>
      </c>
      <c r="AY975" s="274" t="s">
        <v>762</v>
      </c>
      <c r="AZ975" s="274" t="s">
        <v>961</v>
      </c>
      <c r="BA975" s="274">
        <v>1</v>
      </c>
      <c r="BB975" s="274" t="s">
        <v>30</v>
      </c>
      <c r="BC975" s="274" t="s">
        <v>30</v>
      </c>
    </row>
    <row r="976" spans="1:55">
      <c r="A976" s="274" t="s">
        <v>1020</v>
      </c>
      <c r="B976" s="274" t="s">
        <v>764</v>
      </c>
      <c r="C976" s="274" t="s">
        <v>763</v>
      </c>
      <c r="F976" s="274">
        <v>1</v>
      </c>
      <c r="J976" s="274">
        <v>1.3907591681445706</v>
      </c>
      <c r="K976" s="281">
        <v>37.455599999999997</v>
      </c>
      <c r="L976" s="281">
        <v>3.7404363786078236</v>
      </c>
      <c r="M976" s="281"/>
      <c r="N976" s="281">
        <v>2030</v>
      </c>
      <c r="O976" s="281">
        <v>30</v>
      </c>
      <c r="P976" s="274">
        <v>1</v>
      </c>
      <c r="Q976" s="274">
        <v>2039</v>
      </c>
      <c r="X976" s="274" t="s">
        <v>30</v>
      </c>
      <c r="AL976" s="274">
        <v>20</v>
      </c>
      <c r="AM976" s="277" t="s">
        <v>30</v>
      </c>
      <c r="AN976" s="274" t="s">
        <v>30</v>
      </c>
      <c r="AO976" s="274" t="s">
        <v>30</v>
      </c>
      <c r="AP976" s="278"/>
      <c r="AQ976" s="274" t="s">
        <v>30</v>
      </c>
      <c r="AR976" s="274" t="s">
        <v>30</v>
      </c>
      <c r="AS976" s="274" t="s">
        <v>30</v>
      </c>
      <c r="AV976" s="278" t="s">
        <v>30</v>
      </c>
      <c r="AW976" s="278" t="s">
        <v>30</v>
      </c>
      <c r="AY976" s="274" t="s">
        <v>762</v>
      </c>
      <c r="AZ976" s="274" t="s">
        <v>961</v>
      </c>
      <c r="BA976" s="274">
        <v>1</v>
      </c>
      <c r="BB976" s="274" t="s">
        <v>30</v>
      </c>
      <c r="BC976" s="274" t="s">
        <v>30</v>
      </c>
    </row>
    <row r="977" spans="1:55">
      <c r="A977" s="274" t="s">
        <v>1019</v>
      </c>
      <c r="B977" s="274" t="s">
        <v>764</v>
      </c>
      <c r="C977" s="274" t="s">
        <v>763</v>
      </c>
      <c r="D977" s="274" t="s">
        <v>30</v>
      </c>
      <c r="E977" s="274" t="s">
        <v>30</v>
      </c>
      <c r="F977" s="274">
        <v>1</v>
      </c>
      <c r="J977" s="274">
        <v>1.2912735315457551</v>
      </c>
      <c r="K977" s="281">
        <v>32.653599999999997</v>
      </c>
      <c r="L977" s="281">
        <v>3.2853395571216479</v>
      </c>
      <c r="M977" s="281"/>
      <c r="N977" s="281">
        <v>2040</v>
      </c>
      <c r="O977" s="281">
        <v>30</v>
      </c>
      <c r="P977" s="274">
        <v>1</v>
      </c>
      <c r="Q977" s="274">
        <v>2049</v>
      </c>
      <c r="R977" s="274" t="s">
        <v>30</v>
      </c>
      <c r="S977" s="274" t="s">
        <v>30</v>
      </c>
      <c r="T977" s="274" t="s">
        <v>30</v>
      </c>
      <c r="U977" s="274" t="s">
        <v>30</v>
      </c>
      <c r="V977" s="274" t="s">
        <v>30</v>
      </c>
      <c r="W977" s="274" t="s">
        <v>30</v>
      </c>
      <c r="X977" s="274" t="s">
        <v>30</v>
      </c>
      <c r="Z977" s="274" t="s">
        <v>30</v>
      </c>
      <c r="AA977" s="274" t="s">
        <v>30</v>
      </c>
      <c r="AB977" s="274" t="s">
        <v>30</v>
      </c>
      <c r="AC977" s="274" t="s">
        <v>30</v>
      </c>
      <c r="AD977" s="274" t="s">
        <v>30</v>
      </c>
      <c r="AE977" s="274" t="s">
        <v>30</v>
      </c>
      <c r="AF977" s="274" t="s">
        <v>30</v>
      </c>
      <c r="AG977" s="274" t="s">
        <v>30</v>
      </c>
      <c r="AH977" s="274" t="s">
        <v>30</v>
      </c>
      <c r="AI977" s="274" t="s">
        <v>30</v>
      </c>
      <c r="AJ977" s="274" t="s">
        <v>30</v>
      </c>
      <c r="AL977" s="274">
        <v>25</v>
      </c>
      <c r="AM977" s="277" t="s">
        <v>30</v>
      </c>
      <c r="AN977" s="274" t="s">
        <v>30</v>
      </c>
      <c r="AO977" s="274" t="s">
        <v>30</v>
      </c>
      <c r="AP977" s="278"/>
      <c r="AQ977" s="274" t="s">
        <v>30</v>
      </c>
      <c r="AR977" s="274" t="s">
        <v>30</v>
      </c>
      <c r="AS977" s="274" t="s">
        <v>30</v>
      </c>
      <c r="AV977" s="278" t="s">
        <v>30</v>
      </c>
      <c r="AW977" s="278" t="s">
        <v>30</v>
      </c>
      <c r="AX977" s="274" t="s">
        <v>30</v>
      </c>
      <c r="AY977" s="274" t="s">
        <v>762</v>
      </c>
      <c r="AZ977" s="274" t="s">
        <v>961</v>
      </c>
      <c r="BA977" s="274">
        <v>1</v>
      </c>
      <c r="BB977" s="274" t="s">
        <v>30</v>
      </c>
      <c r="BC977" s="274" t="s">
        <v>30</v>
      </c>
    </row>
    <row r="978" spans="1:55">
      <c r="A978" s="274" t="s">
        <v>1018</v>
      </c>
      <c r="B978" s="274" t="s">
        <v>764</v>
      </c>
      <c r="C978" s="274" t="s">
        <v>763</v>
      </c>
      <c r="F978" s="274">
        <v>1</v>
      </c>
      <c r="J978" s="274">
        <v>1.2443449716601991</v>
      </c>
      <c r="K978" s="281">
        <v>31.693199999999997</v>
      </c>
      <c r="L978" s="281">
        <v>3.1231334854663038</v>
      </c>
      <c r="M978" s="281"/>
      <c r="N978" s="281">
        <v>2050</v>
      </c>
      <c r="O978" s="281">
        <v>30</v>
      </c>
      <c r="P978" s="274">
        <v>1</v>
      </c>
      <c r="Q978" s="274">
        <v>2050</v>
      </c>
      <c r="X978" s="274" t="s">
        <v>30</v>
      </c>
      <c r="AL978" s="274">
        <v>30</v>
      </c>
      <c r="AM978" s="277" t="s">
        <v>30</v>
      </c>
      <c r="AN978" s="274" t="s">
        <v>30</v>
      </c>
      <c r="AO978" s="274" t="s">
        <v>30</v>
      </c>
      <c r="AP978" s="278"/>
      <c r="AQ978" s="274" t="s">
        <v>30</v>
      </c>
      <c r="AR978" s="274" t="s">
        <v>30</v>
      </c>
      <c r="AS978" s="274" t="s">
        <v>30</v>
      </c>
      <c r="AV978" s="278" t="s">
        <v>30</v>
      </c>
      <c r="AW978" s="278" t="s">
        <v>30</v>
      </c>
      <c r="AY978" s="274" t="s">
        <v>762</v>
      </c>
      <c r="AZ978" s="274" t="s">
        <v>961</v>
      </c>
      <c r="BA978" s="274">
        <v>1</v>
      </c>
      <c r="BB978" s="274" t="s">
        <v>30</v>
      </c>
      <c r="BC978" s="274" t="s">
        <v>30</v>
      </c>
    </row>
    <row r="979" spans="1:55">
      <c r="A979" s="274" t="s">
        <v>1017</v>
      </c>
      <c r="B979" s="274" t="s">
        <v>764</v>
      </c>
      <c r="C979" s="274" t="s">
        <v>763</v>
      </c>
      <c r="F979" s="274">
        <v>1</v>
      </c>
      <c r="J979" s="274">
        <v>1.5290926772155982</v>
      </c>
      <c r="K979" s="281">
        <v>48.019999999999996</v>
      </c>
      <c r="L979" s="281">
        <v>4.8020000000000005</v>
      </c>
      <c r="M979" s="281"/>
      <c r="N979" s="281">
        <v>2020</v>
      </c>
      <c r="O979" s="281">
        <v>27</v>
      </c>
      <c r="P979" s="274">
        <v>1</v>
      </c>
      <c r="Q979" s="274">
        <v>2029</v>
      </c>
      <c r="X979" s="274" t="s">
        <v>30</v>
      </c>
      <c r="AL979" s="274">
        <v>8.4</v>
      </c>
      <c r="AM979" s="277" t="s">
        <v>30</v>
      </c>
      <c r="AN979" s="274" t="s">
        <v>30</v>
      </c>
      <c r="AO979" s="274" t="s">
        <v>30</v>
      </c>
      <c r="AP979" s="278"/>
      <c r="AQ979" s="274" t="s">
        <v>30</v>
      </c>
      <c r="AR979" s="274" t="s">
        <v>30</v>
      </c>
      <c r="AS979" s="274" t="s">
        <v>30</v>
      </c>
      <c r="AV979" s="278" t="s">
        <v>30</v>
      </c>
      <c r="AW979" s="278" t="s">
        <v>30</v>
      </c>
      <c r="AY979" s="274" t="s">
        <v>762</v>
      </c>
      <c r="AZ979" s="274" t="s">
        <v>956</v>
      </c>
      <c r="BA979" s="274">
        <v>1</v>
      </c>
      <c r="BB979" s="274" t="s">
        <v>30</v>
      </c>
      <c r="BC979" s="274" t="s">
        <v>30</v>
      </c>
    </row>
    <row r="980" spans="1:55">
      <c r="A980" s="274" t="s">
        <v>1016</v>
      </c>
      <c r="B980" s="274" t="s">
        <v>764</v>
      </c>
      <c r="C980" s="274" t="s">
        <v>763</v>
      </c>
      <c r="F980" s="274">
        <v>1</v>
      </c>
      <c r="J980" s="274">
        <v>1.3131929800579374</v>
      </c>
      <c r="K980" s="281">
        <v>37.455599999999997</v>
      </c>
      <c r="L980" s="281">
        <v>3.7404363786078236</v>
      </c>
      <c r="M980" s="281"/>
      <c r="N980" s="281">
        <v>2030</v>
      </c>
      <c r="O980" s="281">
        <v>30</v>
      </c>
      <c r="P980" s="274">
        <v>1</v>
      </c>
      <c r="Q980" s="274">
        <v>2039</v>
      </c>
      <c r="X980" s="274" t="s">
        <v>30</v>
      </c>
      <c r="AL980" s="274">
        <v>20</v>
      </c>
      <c r="AM980" s="277" t="s">
        <v>30</v>
      </c>
      <c r="AN980" s="274" t="s">
        <v>30</v>
      </c>
      <c r="AO980" s="274" t="s">
        <v>30</v>
      </c>
      <c r="AP980" s="278"/>
      <c r="AQ980" s="274" t="s">
        <v>30</v>
      </c>
      <c r="AR980" s="274" t="s">
        <v>30</v>
      </c>
      <c r="AS980" s="274" t="s">
        <v>30</v>
      </c>
      <c r="AV980" s="278" t="s">
        <v>30</v>
      </c>
      <c r="AW980" s="278" t="s">
        <v>30</v>
      </c>
      <c r="AY980" s="274" t="s">
        <v>762</v>
      </c>
      <c r="AZ980" s="274" t="s">
        <v>956</v>
      </c>
      <c r="BA980" s="274">
        <v>1</v>
      </c>
      <c r="BB980" s="274" t="s">
        <v>30</v>
      </c>
      <c r="BC980" s="274" t="s">
        <v>30</v>
      </c>
    </row>
    <row r="981" spans="1:55">
      <c r="A981" s="274" t="s">
        <v>1015</v>
      </c>
      <c r="B981" s="274" t="s">
        <v>764</v>
      </c>
      <c r="C981" s="274" t="s">
        <v>763</v>
      </c>
      <c r="D981" s="274" t="s">
        <v>30</v>
      </c>
      <c r="E981" s="274" t="s">
        <v>30</v>
      </c>
      <c r="F981" s="274">
        <v>1</v>
      </c>
      <c r="J981" s="274">
        <v>1.212229216339155</v>
      </c>
      <c r="K981" s="281">
        <v>32.653599999999997</v>
      </c>
      <c r="L981" s="281">
        <v>3.2853395571216479</v>
      </c>
      <c r="M981" s="281"/>
      <c r="N981" s="281">
        <v>2040</v>
      </c>
      <c r="O981" s="281">
        <v>30</v>
      </c>
      <c r="P981" s="274">
        <v>1</v>
      </c>
      <c r="Q981" s="274">
        <v>2049</v>
      </c>
      <c r="R981" s="274" t="s">
        <v>30</v>
      </c>
      <c r="S981" s="274" t="s">
        <v>30</v>
      </c>
      <c r="T981" s="274" t="s">
        <v>30</v>
      </c>
      <c r="U981" s="274" t="s">
        <v>30</v>
      </c>
      <c r="V981" s="274" t="s">
        <v>30</v>
      </c>
      <c r="W981" s="274" t="s">
        <v>30</v>
      </c>
      <c r="X981" s="274" t="s">
        <v>30</v>
      </c>
      <c r="Z981" s="274" t="s">
        <v>30</v>
      </c>
      <c r="AA981" s="274" t="s">
        <v>30</v>
      </c>
      <c r="AB981" s="274" t="s">
        <v>30</v>
      </c>
      <c r="AC981" s="274" t="s">
        <v>30</v>
      </c>
      <c r="AD981" s="274" t="s">
        <v>30</v>
      </c>
      <c r="AE981" s="274" t="s">
        <v>30</v>
      </c>
      <c r="AF981" s="274" t="s">
        <v>30</v>
      </c>
      <c r="AG981" s="274" t="s">
        <v>30</v>
      </c>
      <c r="AH981" s="274" t="s">
        <v>30</v>
      </c>
      <c r="AI981" s="274" t="s">
        <v>30</v>
      </c>
      <c r="AJ981" s="274" t="s">
        <v>30</v>
      </c>
      <c r="AL981" s="274">
        <v>25</v>
      </c>
      <c r="AM981" s="277" t="s">
        <v>30</v>
      </c>
      <c r="AN981" s="274" t="s">
        <v>30</v>
      </c>
      <c r="AO981" s="274" t="s">
        <v>30</v>
      </c>
      <c r="AP981" s="278"/>
      <c r="AQ981" s="274" t="s">
        <v>30</v>
      </c>
      <c r="AR981" s="274" t="s">
        <v>30</v>
      </c>
      <c r="AS981" s="274" t="s">
        <v>30</v>
      </c>
      <c r="AV981" s="278" t="s">
        <v>30</v>
      </c>
      <c r="AW981" s="278" t="s">
        <v>30</v>
      </c>
      <c r="AX981" s="274" t="s">
        <v>30</v>
      </c>
      <c r="AY981" s="274" t="s">
        <v>762</v>
      </c>
      <c r="AZ981" s="274" t="s">
        <v>956</v>
      </c>
      <c r="BA981" s="274">
        <v>1</v>
      </c>
      <c r="BB981" s="274" t="s">
        <v>30</v>
      </c>
      <c r="BC981" s="274" t="s">
        <v>30</v>
      </c>
    </row>
    <row r="982" spans="1:55">
      <c r="A982" s="274" t="s">
        <v>1014</v>
      </c>
      <c r="B982" s="274" t="s">
        <v>764</v>
      </c>
      <c r="C982" s="274" t="s">
        <v>763</v>
      </c>
      <c r="F982" s="274">
        <v>1</v>
      </c>
      <c r="J982" s="274">
        <v>1.1736947947756824</v>
      </c>
      <c r="K982" s="281">
        <v>31.693199999999997</v>
      </c>
      <c r="L982" s="281">
        <v>3.1231334854663038</v>
      </c>
      <c r="M982" s="281"/>
      <c r="N982" s="281">
        <v>2050</v>
      </c>
      <c r="O982" s="281">
        <v>30</v>
      </c>
      <c r="P982" s="274">
        <v>1</v>
      </c>
      <c r="Q982" s="274">
        <v>2050</v>
      </c>
      <c r="X982" s="274" t="s">
        <v>30</v>
      </c>
      <c r="AL982" s="274">
        <v>30</v>
      </c>
      <c r="AM982" s="277" t="s">
        <v>30</v>
      </c>
      <c r="AN982" s="274" t="s">
        <v>30</v>
      </c>
      <c r="AO982" s="274" t="s">
        <v>30</v>
      </c>
      <c r="AP982" s="278"/>
      <c r="AQ982" s="274" t="s">
        <v>30</v>
      </c>
      <c r="AR982" s="274" t="s">
        <v>30</v>
      </c>
      <c r="AS982" s="274" t="s">
        <v>30</v>
      </c>
      <c r="AV982" s="278" t="s">
        <v>30</v>
      </c>
      <c r="AW982" s="278" t="s">
        <v>30</v>
      </c>
      <c r="AY982" s="274" t="s">
        <v>762</v>
      </c>
      <c r="AZ982" s="274" t="s">
        <v>956</v>
      </c>
      <c r="BA982" s="274">
        <v>1</v>
      </c>
      <c r="BB982" s="274" t="s">
        <v>30</v>
      </c>
      <c r="BC982" s="274" t="s">
        <v>30</v>
      </c>
    </row>
    <row r="983" spans="1:55">
      <c r="A983" s="274" t="s">
        <v>1013</v>
      </c>
      <c r="B983" s="274" t="s">
        <v>764</v>
      </c>
      <c r="C983" s="274" t="s">
        <v>763</v>
      </c>
      <c r="F983" s="274">
        <v>1</v>
      </c>
      <c r="J983" s="274">
        <v>1.5425895704155981</v>
      </c>
      <c r="K983" s="281">
        <v>48.019999999999996</v>
      </c>
      <c r="L983" s="281">
        <v>4.8020000000000005</v>
      </c>
      <c r="M983" s="281"/>
      <c r="N983" s="281">
        <v>2020</v>
      </c>
      <c r="O983" s="281">
        <v>27</v>
      </c>
      <c r="P983" s="274">
        <v>1</v>
      </c>
      <c r="Q983" s="274">
        <v>2029</v>
      </c>
      <c r="X983" s="274" t="s">
        <v>30</v>
      </c>
      <c r="AL983" s="274">
        <v>8.4</v>
      </c>
      <c r="AM983" s="277" t="s">
        <v>30</v>
      </c>
      <c r="AN983" s="274" t="s">
        <v>30</v>
      </c>
      <c r="AO983" s="274" t="s">
        <v>30</v>
      </c>
      <c r="AP983" s="278"/>
      <c r="AQ983" s="274" t="s">
        <v>30</v>
      </c>
      <c r="AR983" s="274" t="s">
        <v>30</v>
      </c>
      <c r="AS983" s="274" t="s">
        <v>30</v>
      </c>
      <c r="AV983" s="278" t="s">
        <v>30</v>
      </c>
      <c r="AW983" s="278" t="s">
        <v>30</v>
      </c>
      <c r="AY983" s="274" t="s">
        <v>762</v>
      </c>
      <c r="AZ983" s="274" t="s">
        <v>956</v>
      </c>
      <c r="BA983" s="274">
        <v>1</v>
      </c>
      <c r="BB983" s="274" t="s">
        <v>30</v>
      </c>
      <c r="BC983" s="274" t="s">
        <v>30</v>
      </c>
    </row>
    <row r="984" spans="1:55">
      <c r="A984" s="274" t="s">
        <v>1012</v>
      </c>
      <c r="B984" s="274" t="s">
        <v>764</v>
      </c>
      <c r="C984" s="274" t="s">
        <v>763</v>
      </c>
      <c r="F984" s="274">
        <v>1</v>
      </c>
      <c r="J984" s="274">
        <v>1.3257110958864744</v>
      </c>
      <c r="K984" s="281">
        <v>37.455599999999997</v>
      </c>
      <c r="L984" s="281">
        <v>3.7404363786078236</v>
      </c>
      <c r="M984" s="281"/>
      <c r="N984" s="281">
        <v>2030</v>
      </c>
      <c r="O984" s="281">
        <v>30</v>
      </c>
      <c r="P984" s="274">
        <v>1</v>
      </c>
      <c r="Q984" s="274">
        <v>2039</v>
      </c>
      <c r="X984" s="274" t="s">
        <v>30</v>
      </c>
      <c r="AL984" s="274">
        <v>20</v>
      </c>
      <c r="AM984" s="277" t="s">
        <v>30</v>
      </c>
      <c r="AN984" s="274" t="s">
        <v>30</v>
      </c>
      <c r="AO984" s="274" t="s">
        <v>30</v>
      </c>
      <c r="AP984" s="278"/>
      <c r="AQ984" s="274" t="s">
        <v>30</v>
      </c>
      <c r="AR984" s="274" t="s">
        <v>30</v>
      </c>
      <c r="AS984" s="274" t="s">
        <v>30</v>
      </c>
      <c r="AV984" s="278" t="s">
        <v>30</v>
      </c>
      <c r="AW984" s="278" t="s">
        <v>30</v>
      </c>
      <c r="AY984" s="274" t="s">
        <v>762</v>
      </c>
      <c r="AZ984" s="274" t="s">
        <v>956</v>
      </c>
      <c r="BA984" s="274">
        <v>1</v>
      </c>
      <c r="BB984" s="274" t="s">
        <v>30</v>
      </c>
      <c r="BC984" s="274" t="s">
        <v>30</v>
      </c>
    </row>
    <row r="985" spans="1:55">
      <c r="A985" s="274" t="s">
        <v>1011</v>
      </c>
      <c r="B985" s="274" t="s">
        <v>764</v>
      </c>
      <c r="C985" s="274" t="s">
        <v>763</v>
      </c>
      <c r="D985" s="274" t="s">
        <v>30</v>
      </c>
      <c r="E985" s="274" t="s">
        <v>30</v>
      </c>
      <c r="F985" s="274">
        <v>1</v>
      </c>
      <c r="J985" s="274">
        <v>1.2241353231180205</v>
      </c>
      <c r="K985" s="281">
        <v>32.653599999999997</v>
      </c>
      <c r="L985" s="281">
        <v>3.2853395571216479</v>
      </c>
      <c r="M985" s="281"/>
      <c r="N985" s="281">
        <v>2040</v>
      </c>
      <c r="O985" s="281">
        <v>30</v>
      </c>
      <c r="P985" s="274">
        <v>1</v>
      </c>
      <c r="Q985" s="274">
        <v>2049</v>
      </c>
      <c r="R985" s="274" t="s">
        <v>30</v>
      </c>
      <c r="S985" s="274" t="s">
        <v>30</v>
      </c>
      <c r="T985" s="274" t="s">
        <v>30</v>
      </c>
      <c r="U985" s="274" t="s">
        <v>30</v>
      </c>
      <c r="V985" s="274" t="s">
        <v>30</v>
      </c>
      <c r="W985" s="274" t="s">
        <v>30</v>
      </c>
      <c r="X985" s="274" t="s">
        <v>30</v>
      </c>
      <c r="Z985" s="274" t="s">
        <v>30</v>
      </c>
      <c r="AA985" s="274" t="s">
        <v>30</v>
      </c>
      <c r="AB985" s="274" t="s">
        <v>30</v>
      </c>
      <c r="AC985" s="274" t="s">
        <v>30</v>
      </c>
      <c r="AD985" s="274" t="s">
        <v>30</v>
      </c>
      <c r="AE985" s="274" t="s">
        <v>30</v>
      </c>
      <c r="AF985" s="274" t="s">
        <v>30</v>
      </c>
      <c r="AG985" s="274" t="s">
        <v>30</v>
      </c>
      <c r="AH985" s="274" t="s">
        <v>30</v>
      </c>
      <c r="AI985" s="274" t="s">
        <v>30</v>
      </c>
      <c r="AJ985" s="274" t="s">
        <v>30</v>
      </c>
      <c r="AL985" s="274">
        <v>25</v>
      </c>
      <c r="AM985" s="277" t="s">
        <v>30</v>
      </c>
      <c r="AN985" s="274" t="s">
        <v>30</v>
      </c>
      <c r="AO985" s="274" t="s">
        <v>30</v>
      </c>
      <c r="AP985" s="278"/>
      <c r="AQ985" s="274" t="s">
        <v>30</v>
      </c>
      <c r="AR985" s="274" t="s">
        <v>30</v>
      </c>
      <c r="AS985" s="274" t="s">
        <v>30</v>
      </c>
      <c r="AV985" s="278" t="s">
        <v>30</v>
      </c>
      <c r="AW985" s="278" t="s">
        <v>30</v>
      </c>
      <c r="AX985" s="274" t="s">
        <v>30</v>
      </c>
      <c r="AY985" s="274" t="s">
        <v>762</v>
      </c>
      <c r="AZ985" s="274" t="s">
        <v>956</v>
      </c>
      <c r="BA985" s="274">
        <v>1</v>
      </c>
      <c r="BB985" s="274" t="s">
        <v>30</v>
      </c>
      <c r="BC985" s="274" t="s">
        <v>30</v>
      </c>
    </row>
    <row r="986" spans="1:55">
      <c r="A986" s="274" t="s">
        <v>1010</v>
      </c>
      <c r="B986" s="274" t="s">
        <v>764</v>
      </c>
      <c r="C986" s="274" t="s">
        <v>763</v>
      </c>
      <c r="F986" s="274">
        <v>1</v>
      </c>
      <c r="J986" s="274">
        <v>1.1850188135474684</v>
      </c>
      <c r="K986" s="281">
        <v>31.693199999999997</v>
      </c>
      <c r="L986" s="281">
        <v>3.1231334854663038</v>
      </c>
      <c r="M986" s="281"/>
      <c r="N986" s="281">
        <v>2050</v>
      </c>
      <c r="O986" s="281">
        <v>30</v>
      </c>
      <c r="P986" s="274">
        <v>1</v>
      </c>
      <c r="Q986" s="274">
        <v>2050</v>
      </c>
      <c r="X986" s="274" t="s">
        <v>30</v>
      </c>
      <c r="AL986" s="274">
        <v>30</v>
      </c>
      <c r="AM986" s="277" t="s">
        <v>30</v>
      </c>
      <c r="AN986" s="274" t="s">
        <v>30</v>
      </c>
      <c r="AO986" s="274" t="s">
        <v>30</v>
      </c>
      <c r="AP986" s="278"/>
      <c r="AQ986" s="274" t="s">
        <v>30</v>
      </c>
      <c r="AR986" s="274" t="s">
        <v>30</v>
      </c>
      <c r="AS986" s="274" t="s">
        <v>30</v>
      </c>
      <c r="AV986" s="278" t="s">
        <v>30</v>
      </c>
      <c r="AW986" s="278" t="s">
        <v>30</v>
      </c>
      <c r="AY986" s="274" t="s">
        <v>762</v>
      </c>
      <c r="AZ986" s="274" t="s">
        <v>956</v>
      </c>
      <c r="BA986" s="274">
        <v>1</v>
      </c>
      <c r="BB986" s="274" t="s">
        <v>30</v>
      </c>
      <c r="BC986" s="274" t="s">
        <v>30</v>
      </c>
    </row>
    <row r="987" spans="1:55">
      <c r="A987" s="274" t="s">
        <v>1009</v>
      </c>
      <c r="B987" s="274" t="s">
        <v>764</v>
      </c>
      <c r="C987" s="274" t="s">
        <v>763</v>
      </c>
      <c r="F987" s="274">
        <v>1</v>
      </c>
      <c r="J987" s="274">
        <v>1.669989570415598</v>
      </c>
      <c r="K987" s="281">
        <v>48.019999999999996</v>
      </c>
      <c r="L987" s="281">
        <v>4.8020000000000005</v>
      </c>
      <c r="M987" s="281"/>
      <c r="N987" s="281">
        <v>2020</v>
      </c>
      <c r="O987" s="281">
        <v>27</v>
      </c>
      <c r="P987" s="274">
        <v>1</v>
      </c>
      <c r="Q987" s="274">
        <v>2029</v>
      </c>
      <c r="X987" s="274" t="s">
        <v>30</v>
      </c>
      <c r="AL987" s="274">
        <v>8.4</v>
      </c>
      <c r="AM987" s="277" t="s">
        <v>30</v>
      </c>
      <c r="AN987" s="274" t="s">
        <v>30</v>
      </c>
      <c r="AO987" s="274" t="s">
        <v>30</v>
      </c>
      <c r="AP987" s="278"/>
      <c r="AQ987" s="274" t="s">
        <v>30</v>
      </c>
      <c r="AR987" s="274" t="s">
        <v>30</v>
      </c>
      <c r="AS987" s="274" t="s">
        <v>30</v>
      </c>
      <c r="AV987" s="278" t="s">
        <v>30</v>
      </c>
      <c r="AW987" s="278" t="s">
        <v>30</v>
      </c>
      <c r="AY987" s="274" t="s">
        <v>762</v>
      </c>
      <c r="AZ987" s="274" t="s">
        <v>956</v>
      </c>
      <c r="BA987" s="274">
        <v>1</v>
      </c>
      <c r="BB987" s="274" t="s">
        <v>30</v>
      </c>
      <c r="BC987" s="274" t="s">
        <v>30</v>
      </c>
    </row>
    <row r="988" spans="1:55">
      <c r="A988" s="274" t="s">
        <v>1008</v>
      </c>
      <c r="B988" s="274" t="s">
        <v>764</v>
      </c>
      <c r="C988" s="274" t="s">
        <v>763</v>
      </c>
      <c r="F988" s="274">
        <v>1</v>
      </c>
      <c r="J988" s="274">
        <v>1.4335110958864745</v>
      </c>
      <c r="K988" s="281">
        <v>37.455599999999997</v>
      </c>
      <c r="L988" s="281">
        <v>3.7404363786078236</v>
      </c>
      <c r="M988" s="281"/>
      <c r="N988" s="281">
        <v>2030</v>
      </c>
      <c r="O988" s="281">
        <v>30</v>
      </c>
      <c r="P988" s="274">
        <v>1</v>
      </c>
      <c r="Q988" s="274">
        <v>2039</v>
      </c>
      <c r="X988" s="274" t="s">
        <v>30</v>
      </c>
      <c r="AL988" s="274">
        <v>20</v>
      </c>
      <c r="AM988" s="277" t="s">
        <v>30</v>
      </c>
      <c r="AN988" s="274" t="s">
        <v>30</v>
      </c>
      <c r="AO988" s="274" t="s">
        <v>30</v>
      </c>
      <c r="AP988" s="278"/>
      <c r="AQ988" s="274" t="s">
        <v>30</v>
      </c>
      <c r="AR988" s="274" t="s">
        <v>30</v>
      </c>
      <c r="AS988" s="274" t="s">
        <v>30</v>
      </c>
      <c r="AV988" s="278" t="s">
        <v>30</v>
      </c>
      <c r="AW988" s="278" t="s">
        <v>30</v>
      </c>
      <c r="AY988" s="274" t="s">
        <v>762</v>
      </c>
      <c r="AZ988" s="274" t="s">
        <v>956</v>
      </c>
      <c r="BA988" s="274">
        <v>1</v>
      </c>
      <c r="BB988" s="274" t="s">
        <v>30</v>
      </c>
      <c r="BC988" s="274" t="s">
        <v>30</v>
      </c>
    </row>
    <row r="989" spans="1:55">
      <c r="A989" s="274" t="s">
        <v>1007</v>
      </c>
      <c r="B989" s="274" t="s">
        <v>764</v>
      </c>
      <c r="C989" s="274" t="s">
        <v>763</v>
      </c>
      <c r="D989" s="274" t="s">
        <v>30</v>
      </c>
      <c r="E989" s="274" t="s">
        <v>30</v>
      </c>
      <c r="F989" s="274">
        <v>1</v>
      </c>
      <c r="J989" s="274">
        <v>1.3319353231180207</v>
      </c>
      <c r="K989" s="281">
        <v>32.653599999999997</v>
      </c>
      <c r="L989" s="281">
        <v>3.2853395571216479</v>
      </c>
      <c r="M989" s="281"/>
      <c r="N989" s="281">
        <v>2040</v>
      </c>
      <c r="O989" s="281">
        <v>30</v>
      </c>
      <c r="P989" s="274">
        <v>1</v>
      </c>
      <c r="Q989" s="274">
        <v>2049</v>
      </c>
      <c r="R989" s="274" t="s">
        <v>30</v>
      </c>
      <c r="S989" s="274" t="s">
        <v>30</v>
      </c>
      <c r="T989" s="274" t="s">
        <v>30</v>
      </c>
      <c r="U989" s="274" t="s">
        <v>30</v>
      </c>
      <c r="V989" s="274" t="s">
        <v>30</v>
      </c>
      <c r="W989" s="274" t="s">
        <v>30</v>
      </c>
      <c r="X989" s="274" t="s">
        <v>30</v>
      </c>
      <c r="Z989" s="274" t="s">
        <v>30</v>
      </c>
      <c r="AA989" s="274" t="s">
        <v>30</v>
      </c>
      <c r="AB989" s="274" t="s">
        <v>30</v>
      </c>
      <c r="AC989" s="274" t="s">
        <v>30</v>
      </c>
      <c r="AD989" s="274" t="s">
        <v>30</v>
      </c>
      <c r="AE989" s="274" t="s">
        <v>30</v>
      </c>
      <c r="AF989" s="274" t="s">
        <v>30</v>
      </c>
      <c r="AG989" s="274" t="s">
        <v>30</v>
      </c>
      <c r="AH989" s="274" t="s">
        <v>30</v>
      </c>
      <c r="AI989" s="274" t="s">
        <v>30</v>
      </c>
      <c r="AJ989" s="274" t="s">
        <v>30</v>
      </c>
      <c r="AL989" s="274">
        <v>25</v>
      </c>
      <c r="AM989" s="277" t="s">
        <v>30</v>
      </c>
      <c r="AN989" s="274" t="s">
        <v>30</v>
      </c>
      <c r="AO989" s="274" t="s">
        <v>30</v>
      </c>
      <c r="AP989" s="278"/>
      <c r="AQ989" s="274" t="s">
        <v>30</v>
      </c>
      <c r="AR989" s="274" t="s">
        <v>30</v>
      </c>
      <c r="AS989" s="274" t="s">
        <v>30</v>
      </c>
      <c r="AV989" s="278" t="s">
        <v>30</v>
      </c>
      <c r="AW989" s="278" t="s">
        <v>30</v>
      </c>
      <c r="AX989" s="274" t="s">
        <v>30</v>
      </c>
      <c r="AY989" s="274" t="s">
        <v>762</v>
      </c>
      <c r="AZ989" s="274" t="s">
        <v>956</v>
      </c>
      <c r="BA989" s="274">
        <v>1</v>
      </c>
      <c r="BB989" s="274" t="s">
        <v>30</v>
      </c>
      <c r="BC989" s="274" t="s">
        <v>30</v>
      </c>
    </row>
    <row r="990" spans="1:55">
      <c r="A990" s="274" t="s">
        <v>1006</v>
      </c>
      <c r="B990" s="274" t="s">
        <v>764</v>
      </c>
      <c r="C990" s="274" t="s">
        <v>763</v>
      </c>
      <c r="F990" s="274">
        <v>1</v>
      </c>
      <c r="J990" s="274">
        <v>1.2830188135474685</v>
      </c>
      <c r="K990" s="281">
        <v>31.693199999999997</v>
      </c>
      <c r="L990" s="281">
        <v>3.1231334854663038</v>
      </c>
      <c r="M990" s="281"/>
      <c r="N990" s="281">
        <v>2050</v>
      </c>
      <c r="O990" s="281">
        <v>30</v>
      </c>
      <c r="P990" s="274">
        <v>1</v>
      </c>
      <c r="Q990" s="274">
        <v>2050</v>
      </c>
      <c r="X990" s="274" t="s">
        <v>30</v>
      </c>
      <c r="AL990" s="274">
        <v>30</v>
      </c>
      <c r="AM990" s="277" t="s">
        <v>30</v>
      </c>
      <c r="AN990" s="274" t="s">
        <v>30</v>
      </c>
      <c r="AO990" s="274" t="s">
        <v>30</v>
      </c>
      <c r="AP990" s="278"/>
      <c r="AQ990" s="274" t="s">
        <v>30</v>
      </c>
      <c r="AR990" s="274" t="s">
        <v>30</v>
      </c>
      <c r="AS990" s="274" t="s">
        <v>30</v>
      </c>
      <c r="AV990" s="278" t="s">
        <v>30</v>
      </c>
      <c r="AW990" s="278" t="s">
        <v>30</v>
      </c>
      <c r="AY990" s="274" t="s">
        <v>762</v>
      </c>
      <c r="AZ990" s="274" t="s">
        <v>956</v>
      </c>
      <c r="BA990" s="274">
        <v>1</v>
      </c>
      <c r="BB990" s="274" t="s">
        <v>30</v>
      </c>
      <c r="BC990" s="274" t="s">
        <v>30</v>
      </c>
    </row>
    <row r="991" spans="1:55">
      <c r="A991" s="274" t="s">
        <v>1005</v>
      </c>
      <c r="B991" s="274" t="s">
        <v>764</v>
      </c>
      <c r="C991" s="274" t="s">
        <v>763</v>
      </c>
      <c r="F991" s="274">
        <v>1</v>
      </c>
      <c r="J991" s="274">
        <v>1.5882501126155981</v>
      </c>
      <c r="K991" s="281">
        <v>48.019999999999996</v>
      </c>
      <c r="L991" s="281">
        <v>4.8020000000000005</v>
      </c>
      <c r="M991" s="281"/>
      <c r="N991" s="281">
        <v>2020</v>
      </c>
      <c r="O991" s="281">
        <v>27</v>
      </c>
      <c r="P991" s="274">
        <v>1</v>
      </c>
      <c r="Q991" s="274">
        <v>2029</v>
      </c>
      <c r="X991" s="274" t="s">
        <v>30</v>
      </c>
      <c r="AL991" s="274">
        <v>8.4</v>
      </c>
      <c r="AM991" s="277" t="s">
        <v>30</v>
      </c>
      <c r="AN991" s="274" t="s">
        <v>30</v>
      </c>
      <c r="AO991" s="274" t="s">
        <v>30</v>
      </c>
      <c r="AP991" s="278"/>
      <c r="AQ991" s="274" t="s">
        <v>30</v>
      </c>
      <c r="AR991" s="274" t="s">
        <v>30</v>
      </c>
      <c r="AS991" s="274" t="s">
        <v>30</v>
      </c>
      <c r="AV991" s="278" t="s">
        <v>30</v>
      </c>
      <c r="AW991" s="278" t="s">
        <v>30</v>
      </c>
      <c r="AY991" s="274" t="s">
        <v>762</v>
      </c>
      <c r="AZ991" s="274" t="s">
        <v>950</v>
      </c>
      <c r="BA991" s="274">
        <v>1</v>
      </c>
      <c r="BB991" s="274" t="s">
        <v>30</v>
      </c>
      <c r="BC991" s="274" t="s">
        <v>30</v>
      </c>
    </row>
    <row r="992" spans="1:55">
      <c r="A992" s="274" t="s">
        <v>1004</v>
      </c>
      <c r="B992" s="274" t="s">
        <v>764</v>
      </c>
      <c r="C992" s="274" t="s">
        <v>763</v>
      </c>
      <c r="F992" s="274">
        <v>1</v>
      </c>
      <c r="J992" s="274">
        <v>1.3680603941719049</v>
      </c>
      <c r="K992" s="281">
        <v>37.455599999999997</v>
      </c>
      <c r="L992" s="281">
        <v>3.7404363786078236</v>
      </c>
      <c r="M992" s="281"/>
      <c r="N992" s="281">
        <v>2030</v>
      </c>
      <c r="O992" s="281">
        <v>30</v>
      </c>
      <c r="P992" s="274">
        <v>1</v>
      </c>
      <c r="Q992" s="274">
        <v>2039</v>
      </c>
      <c r="X992" s="274" t="s">
        <v>30</v>
      </c>
      <c r="AL992" s="274">
        <v>20</v>
      </c>
      <c r="AM992" s="277" t="s">
        <v>30</v>
      </c>
      <c r="AN992" s="274" t="s">
        <v>30</v>
      </c>
      <c r="AO992" s="274" t="s">
        <v>30</v>
      </c>
      <c r="AP992" s="278"/>
      <c r="AQ992" s="274" t="s">
        <v>30</v>
      </c>
      <c r="AR992" s="274" t="s">
        <v>30</v>
      </c>
      <c r="AS992" s="274" t="s">
        <v>30</v>
      </c>
      <c r="AV992" s="278" t="s">
        <v>30</v>
      </c>
      <c r="AW992" s="278" t="s">
        <v>30</v>
      </c>
      <c r="AY992" s="274" t="s">
        <v>762</v>
      </c>
      <c r="AZ992" s="274" t="s">
        <v>950</v>
      </c>
      <c r="BA992" s="274">
        <v>1</v>
      </c>
      <c r="BB992" s="274" t="s">
        <v>30</v>
      </c>
      <c r="BC992" s="274" t="s">
        <v>30</v>
      </c>
    </row>
    <row r="993" spans="1:55">
      <c r="A993" s="274" t="s">
        <v>1003</v>
      </c>
      <c r="B993" s="274" t="s">
        <v>764</v>
      </c>
      <c r="C993" s="274" t="s">
        <v>763</v>
      </c>
      <c r="D993" s="274" t="s">
        <v>30</v>
      </c>
      <c r="E993" s="274" t="s">
        <v>30</v>
      </c>
      <c r="F993" s="274">
        <v>1</v>
      </c>
      <c r="J993" s="274">
        <v>1.2644141697354103</v>
      </c>
      <c r="K993" s="281">
        <v>32.653599999999997</v>
      </c>
      <c r="L993" s="281">
        <v>3.2853395571216479</v>
      </c>
      <c r="M993" s="281"/>
      <c r="N993" s="281">
        <v>2040</v>
      </c>
      <c r="O993" s="281">
        <v>30</v>
      </c>
      <c r="P993" s="274">
        <v>1</v>
      </c>
      <c r="Q993" s="274">
        <v>2049</v>
      </c>
      <c r="R993" s="274" t="s">
        <v>30</v>
      </c>
      <c r="S993" s="274" t="s">
        <v>30</v>
      </c>
      <c r="T993" s="274" t="s">
        <v>30</v>
      </c>
      <c r="U993" s="274" t="s">
        <v>30</v>
      </c>
      <c r="V993" s="274" t="s">
        <v>30</v>
      </c>
      <c r="W993" s="274" t="s">
        <v>30</v>
      </c>
      <c r="X993" s="274" t="s">
        <v>30</v>
      </c>
      <c r="Z993" s="274" t="s">
        <v>30</v>
      </c>
      <c r="AA993" s="274" t="s">
        <v>30</v>
      </c>
      <c r="AB993" s="274" t="s">
        <v>30</v>
      </c>
      <c r="AC993" s="274" t="s">
        <v>30</v>
      </c>
      <c r="AD993" s="274" t="s">
        <v>30</v>
      </c>
      <c r="AE993" s="274" t="s">
        <v>30</v>
      </c>
      <c r="AF993" s="274" t="s">
        <v>30</v>
      </c>
      <c r="AG993" s="274" t="s">
        <v>30</v>
      </c>
      <c r="AH993" s="274" t="s">
        <v>30</v>
      </c>
      <c r="AI993" s="274" t="s">
        <v>30</v>
      </c>
      <c r="AJ993" s="274" t="s">
        <v>30</v>
      </c>
      <c r="AL993" s="274">
        <v>25</v>
      </c>
      <c r="AM993" s="277" t="s">
        <v>30</v>
      </c>
      <c r="AN993" s="274" t="s">
        <v>30</v>
      </c>
      <c r="AO993" s="274" t="s">
        <v>30</v>
      </c>
      <c r="AP993" s="278"/>
      <c r="AQ993" s="274" t="s">
        <v>30</v>
      </c>
      <c r="AR993" s="274" t="s">
        <v>30</v>
      </c>
      <c r="AS993" s="274" t="s">
        <v>30</v>
      </c>
      <c r="AV993" s="278" t="s">
        <v>30</v>
      </c>
      <c r="AW993" s="278" t="s">
        <v>30</v>
      </c>
      <c r="AX993" s="274" t="s">
        <v>30</v>
      </c>
      <c r="AY993" s="274" t="s">
        <v>762</v>
      </c>
      <c r="AZ993" s="274" t="s">
        <v>950</v>
      </c>
      <c r="BA993" s="274">
        <v>1</v>
      </c>
      <c r="BB993" s="274" t="s">
        <v>30</v>
      </c>
      <c r="BC993" s="274" t="s">
        <v>30</v>
      </c>
    </row>
    <row r="994" spans="1:55">
      <c r="A994" s="274" t="s">
        <v>1002</v>
      </c>
      <c r="B994" s="274" t="s">
        <v>764</v>
      </c>
      <c r="C994" s="274" t="s">
        <v>763</v>
      </c>
      <c r="F994" s="274">
        <v>1</v>
      </c>
      <c r="J994" s="274">
        <v>1.2233284326087448</v>
      </c>
      <c r="K994" s="281">
        <v>31.693199999999997</v>
      </c>
      <c r="L994" s="281">
        <v>3.1231334854663038</v>
      </c>
      <c r="M994" s="281"/>
      <c r="N994" s="281">
        <v>2050</v>
      </c>
      <c r="O994" s="281">
        <v>30</v>
      </c>
      <c r="P994" s="274">
        <v>1</v>
      </c>
      <c r="Q994" s="274">
        <v>2050</v>
      </c>
      <c r="X994" s="274" t="s">
        <v>30</v>
      </c>
      <c r="AL994" s="274">
        <v>30</v>
      </c>
      <c r="AM994" s="277" t="s">
        <v>30</v>
      </c>
      <c r="AN994" s="274" t="s">
        <v>30</v>
      </c>
      <c r="AO994" s="274" t="s">
        <v>30</v>
      </c>
      <c r="AP994" s="278"/>
      <c r="AQ994" s="274" t="s">
        <v>30</v>
      </c>
      <c r="AR994" s="274" t="s">
        <v>30</v>
      </c>
      <c r="AS994" s="274" t="s">
        <v>30</v>
      </c>
      <c r="AV994" s="278" t="s">
        <v>30</v>
      </c>
      <c r="AW994" s="278" t="s">
        <v>30</v>
      </c>
      <c r="AY994" s="274" t="s">
        <v>762</v>
      </c>
      <c r="AZ994" s="274" t="s">
        <v>950</v>
      </c>
      <c r="BA994" s="274">
        <v>1</v>
      </c>
      <c r="BB994" s="274" t="s">
        <v>30</v>
      </c>
      <c r="BC994" s="274" t="s">
        <v>30</v>
      </c>
    </row>
    <row r="995" spans="1:55">
      <c r="A995" s="274" t="s">
        <v>1001</v>
      </c>
      <c r="B995" s="274" t="s">
        <v>764</v>
      </c>
      <c r="C995" s="274" t="s">
        <v>763</v>
      </c>
      <c r="F995" s="274">
        <v>1</v>
      </c>
      <c r="J995" s="274">
        <v>1.7156501126155981</v>
      </c>
      <c r="K995" s="274">
        <v>48.019999999999996</v>
      </c>
      <c r="L995" s="274">
        <v>4.8020000000000005</v>
      </c>
      <c r="N995" s="274">
        <v>2020</v>
      </c>
      <c r="O995" s="274">
        <v>27</v>
      </c>
      <c r="P995" s="274">
        <v>1</v>
      </c>
      <c r="Q995" s="274">
        <v>2029</v>
      </c>
      <c r="X995" s="274" t="s">
        <v>30</v>
      </c>
      <c r="AL995" s="274">
        <v>8.4</v>
      </c>
      <c r="AM995" s="277" t="s">
        <v>30</v>
      </c>
      <c r="AN995" s="274" t="s">
        <v>30</v>
      </c>
      <c r="AO995" s="274" t="s">
        <v>30</v>
      </c>
      <c r="AP995" s="278"/>
      <c r="AQ995" s="274" t="s">
        <v>30</v>
      </c>
      <c r="AR995" s="274" t="s">
        <v>30</v>
      </c>
      <c r="AS995" s="274" t="s">
        <v>30</v>
      </c>
      <c r="AV995" s="278" t="s">
        <v>30</v>
      </c>
      <c r="AW995" s="278" t="s">
        <v>30</v>
      </c>
      <c r="AY995" s="274" t="s">
        <v>762</v>
      </c>
      <c r="AZ995" s="274" t="s">
        <v>950</v>
      </c>
      <c r="BA995" s="274">
        <v>1</v>
      </c>
      <c r="BB995" s="274" t="s">
        <v>30</v>
      </c>
      <c r="BC995" s="274" t="s">
        <v>30</v>
      </c>
    </row>
    <row r="996" spans="1:55">
      <c r="A996" s="274" t="s">
        <v>1000</v>
      </c>
      <c r="B996" s="274" t="s">
        <v>764</v>
      </c>
      <c r="C996" s="274" t="s">
        <v>763</v>
      </c>
      <c r="F996" s="274">
        <v>1</v>
      </c>
      <c r="J996" s="274">
        <v>1.4758603941719051</v>
      </c>
      <c r="K996" s="274">
        <v>37.455599999999997</v>
      </c>
      <c r="L996" s="274">
        <v>3.7404363786078236</v>
      </c>
      <c r="N996" s="274">
        <v>2030</v>
      </c>
      <c r="O996" s="274">
        <v>30</v>
      </c>
      <c r="P996" s="274">
        <v>1</v>
      </c>
      <c r="Q996" s="274">
        <v>2039</v>
      </c>
      <c r="X996" s="274" t="s">
        <v>30</v>
      </c>
      <c r="AL996" s="274">
        <v>20</v>
      </c>
      <c r="AM996" s="277" t="s">
        <v>30</v>
      </c>
      <c r="AN996" s="274" t="s">
        <v>30</v>
      </c>
      <c r="AO996" s="274" t="s">
        <v>30</v>
      </c>
      <c r="AP996" s="277"/>
      <c r="AQ996" s="274" t="s">
        <v>30</v>
      </c>
      <c r="AR996" s="274" t="s">
        <v>30</v>
      </c>
      <c r="AS996" s="274" t="s">
        <v>30</v>
      </c>
      <c r="AT996" s="276"/>
      <c r="AU996" s="276"/>
      <c r="AV996" s="278" t="s">
        <v>30</v>
      </c>
      <c r="AW996" s="278" t="s">
        <v>30</v>
      </c>
      <c r="AY996" s="274" t="s">
        <v>762</v>
      </c>
      <c r="AZ996" s="274" t="s">
        <v>950</v>
      </c>
      <c r="BA996" s="274">
        <v>1</v>
      </c>
      <c r="BB996" s="274" t="s">
        <v>30</v>
      </c>
      <c r="BC996" s="274" t="s">
        <v>30</v>
      </c>
    </row>
    <row r="997" spans="1:55">
      <c r="A997" s="274" t="s">
        <v>999</v>
      </c>
      <c r="B997" s="274" t="s">
        <v>764</v>
      </c>
      <c r="C997" s="274" t="s">
        <v>763</v>
      </c>
      <c r="D997" s="274" t="s">
        <v>30</v>
      </c>
      <c r="E997" s="274" t="s">
        <v>30</v>
      </c>
      <c r="F997" s="274">
        <v>1</v>
      </c>
      <c r="J997" s="274">
        <v>1.3722141697354104</v>
      </c>
      <c r="K997" s="274">
        <v>32.653599999999997</v>
      </c>
      <c r="L997" s="274">
        <v>3.2853395571216479</v>
      </c>
      <c r="N997" s="274">
        <v>2040</v>
      </c>
      <c r="O997" s="274">
        <v>30</v>
      </c>
      <c r="P997" s="274">
        <v>1</v>
      </c>
      <c r="Q997" s="274">
        <v>2049</v>
      </c>
      <c r="R997" s="274" t="s">
        <v>30</v>
      </c>
      <c r="S997" s="274" t="s">
        <v>30</v>
      </c>
      <c r="T997" s="274" t="s">
        <v>30</v>
      </c>
      <c r="U997" s="274" t="s">
        <v>30</v>
      </c>
      <c r="V997" s="274" t="s">
        <v>30</v>
      </c>
      <c r="W997" s="274" t="s">
        <v>30</v>
      </c>
      <c r="X997" s="274" t="s">
        <v>30</v>
      </c>
      <c r="Z997" s="274" t="s">
        <v>30</v>
      </c>
      <c r="AA997" s="274" t="s">
        <v>30</v>
      </c>
      <c r="AB997" s="274" t="s">
        <v>30</v>
      </c>
      <c r="AC997" s="274" t="s">
        <v>30</v>
      </c>
      <c r="AD997" s="274" t="s">
        <v>30</v>
      </c>
      <c r="AE997" s="274" t="s">
        <v>30</v>
      </c>
      <c r="AF997" s="274" t="s">
        <v>30</v>
      </c>
      <c r="AG997" s="274" t="s">
        <v>30</v>
      </c>
      <c r="AH997" s="274" t="s">
        <v>30</v>
      </c>
      <c r="AI997" s="274" t="s">
        <v>30</v>
      </c>
      <c r="AJ997" s="274" t="s">
        <v>30</v>
      </c>
      <c r="AL997" s="274">
        <v>25</v>
      </c>
      <c r="AM997" s="277" t="s">
        <v>30</v>
      </c>
      <c r="AN997" s="274" t="s">
        <v>30</v>
      </c>
      <c r="AO997" s="274" t="s">
        <v>30</v>
      </c>
      <c r="AP997" s="277"/>
      <c r="AQ997" s="274" t="s">
        <v>30</v>
      </c>
      <c r="AR997" s="274" t="s">
        <v>30</v>
      </c>
      <c r="AS997" s="274" t="s">
        <v>30</v>
      </c>
      <c r="AT997" s="276"/>
      <c r="AU997" s="276"/>
      <c r="AV997" s="278" t="s">
        <v>30</v>
      </c>
      <c r="AW997" s="278" t="s">
        <v>30</v>
      </c>
      <c r="AX997" s="274" t="s">
        <v>30</v>
      </c>
      <c r="AY997" s="274" t="s">
        <v>762</v>
      </c>
      <c r="AZ997" s="274" t="s">
        <v>950</v>
      </c>
      <c r="BA997" s="274">
        <v>1</v>
      </c>
      <c r="BB997" s="274" t="s">
        <v>30</v>
      </c>
      <c r="BC997" s="274" t="s">
        <v>30</v>
      </c>
    </row>
    <row r="998" spans="1:55">
      <c r="A998" s="274" t="s">
        <v>998</v>
      </c>
      <c r="B998" s="274" t="s">
        <v>764</v>
      </c>
      <c r="C998" s="274" t="s">
        <v>763</v>
      </c>
      <c r="F998" s="274">
        <v>1</v>
      </c>
      <c r="J998" s="274">
        <v>1.3213284326087449</v>
      </c>
      <c r="K998" s="274">
        <v>31.693199999999997</v>
      </c>
      <c r="L998" s="274">
        <v>3.1231334854663038</v>
      </c>
      <c r="N998" s="274">
        <v>2050</v>
      </c>
      <c r="O998" s="274">
        <v>30</v>
      </c>
      <c r="P998" s="274">
        <v>1</v>
      </c>
      <c r="Q998" s="274">
        <v>2050</v>
      </c>
      <c r="X998" s="274" t="s">
        <v>30</v>
      </c>
      <c r="AL998" s="274">
        <v>30</v>
      </c>
      <c r="AM998" s="277" t="s">
        <v>30</v>
      </c>
      <c r="AN998" s="274" t="s">
        <v>30</v>
      </c>
      <c r="AO998" s="274" t="s">
        <v>30</v>
      </c>
      <c r="AP998" s="277"/>
      <c r="AQ998" s="274" t="s">
        <v>30</v>
      </c>
      <c r="AR998" s="274" t="s">
        <v>30</v>
      </c>
      <c r="AS998" s="274" t="s">
        <v>30</v>
      </c>
      <c r="AT998" s="276"/>
      <c r="AU998" s="276"/>
      <c r="AV998" s="278" t="s">
        <v>30</v>
      </c>
      <c r="AW998" s="278" t="s">
        <v>30</v>
      </c>
      <c r="AY998" s="274" t="s">
        <v>762</v>
      </c>
      <c r="AZ998" s="274" t="s">
        <v>950</v>
      </c>
      <c r="BA998" s="274">
        <v>1</v>
      </c>
      <c r="BB998" s="274" t="s">
        <v>30</v>
      </c>
      <c r="BC998" s="274" t="s">
        <v>30</v>
      </c>
    </row>
    <row r="999" spans="1:55">
      <c r="A999" s="274" t="s">
        <v>997</v>
      </c>
      <c r="B999" s="274" t="s">
        <v>764</v>
      </c>
      <c r="C999" s="274" t="s">
        <v>763</v>
      </c>
      <c r="F999" s="274">
        <v>1</v>
      </c>
      <c r="J999" s="274" t="s">
        <v>30</v>
      </c>
      <c r="K999" s="274">
        <v>25.088000000000001</v>
      </c>
      <c r="L999" s="274">
        <v>2.7439999999999998</v>
      </c>
      <c r="M999" s="274" t="s">
        <v>30</v>
      </c>
      <c r="P999" s="274">
        <v>0</v>
      </c>
      <c r="Q999" s="274" t="s">
        <v>30</v>
      </c>
      <c r="X999" s="274" t="s">
        <v>30</v>
      </c>
      <c r="AL999" s="274">
        <v>3</v>
      </c>
      <c r="AM999" s="277" t="s">
        <v>30</v>
      </c>
      <c r="AN999" s="274" t="s">
        <v>30</v>
      </c>
      <c r="AO999" s="274" t="s">
        <v>30</v>
      </c>
      <c r="AP999" s="277"/>
      <c r="AQ999" s="274" t="s">
        <v>30</v>
      </c>
      <c r="AR999" s="274" t="s">
        <v>30</v>
      </c>
      <c r="AS999" s="274" t="s">
        <v>30</v>
      </c>
      <c r="AT999" s="276"/>
      <c r="AU999" s="276"/>
      <c r="AV999" s="278" t="s">
        <v>30</v>
      </c>
      <c r="AW999" s="278" t="s">
        <v>30</v>
      </c>
      <c r="AY999" s="274" t="s">
        <v>951</v>
      </c>
      <c r="AZ999" s="274" t="s">
        <v>961</v>
      </c>
      <c r="BA999" s="274">
        <v>1</v>
      </c>
      <c r="BB999" s="274" t="s">
        <v>30</v>
      </c>
      <c r="BC999" s="274" t="s">
        <v>30</v>
      </c>
    </row>
    <row r="1000" spans="1:55">
      <c r="A1000" s="274" t="s">
        <v>996</v>
      </c>
      <c r="B1000" s="274" t="s">
        <v>764</v>
      </c>
      <c r="C1000" s="274" t="s">
        <v>763</v>
      </c>
      <c r="F1000" s="274">
        <v>1</v>
      </c>
      <c r="J1000" s="274" t="s">
        <v>30</v>
      </c>
      <c r="K1000" s="274">
        <v>25.088000000000001</v>
      </c>
      <c r="L1000" s="274">
        <v>2.7439999999999998</v>
      </c>
      <c r="M1000" s="274" t="s">
        <v>30</v>
      </c>
      <c r="P1000" s="274">
        <v>0</v>
      </c>
      <c r="Q1000" s="274" t="s">
        <v>30</v>
      </c>
      <c r="X1000" s="274" t="s">
        <v>30</v>
      </c>
      <c r="AL1000" s="274">
        <v>3</v>
      </c>
      <c r="AM1000" s="277" t="s">
        <v>30</v>
      </c>
      <c r="AN1000" s="274" t="s">
        <v>30</v>
      </c>
      <c r="AO1000" s="274" t="s">
        <v>30</v>
      </c>
      <c r="AP1000" s="277"/>
      <c r="AQ1000" s="274" t="s">
        <v>30</v>
      </c>
      <c r="AR1000" s="274" t="s">
        <v>30</v>
      </c>
      <c r="AS1000" s="274" t="s">
        <v>30</v>
      </c>
      <c r="AT1000" s="276"/>
      <c r="AU1000" s="276"/>
      <c r="AV1000" s="278" t="s">
        <v>30</v>
      </c>
      <c r="AW1000" s="278" t="s">
        <v>30</v>
      </c>
      <c r="AY1000" s="274" t="s">
        <v>951</v>
      </c>
      <c r="AZ1000" s="274" t="s">
        <v>961</v>
      </c>
      <c r="BA1000" s="274">
        <v>1</v>
      </c>
      <c r="BB1000" s="274" t="s">
        <v>30</v>
      </c>
      <c r="BC1000" s="274" t="s">
        <v>30</v>
      </c>
    </row>
    <row r="1001" spans="1:55">
      <c r="A1001" s="274" t="s">
        <v>995</v>
      </c>
      <c r="B1001" s="274" t="s">
        <v>764</v>
      </c>
      <c r="C1001" s="274" t="s">
        <v>763</v>
      </c>
      <c r="F1001" s="274">
        <v>1</v>
      </c>
      <c r="J1001" s="274" t="s">
        <v>30</v>
      </c>
      <c r="K1001" s="274">
        <v>25.088000000000001</v>
      </c>
      <c r="L1001" s="274">
        <v>2.7439999999999998</v>
      </c>
      <c r="M1001" s="274" t="s">
        <v>30</v>
      </c>
      <c r="P1001" s="274">
        <v>0</v>
      </c>
      <c r="Q1001" s="274" t="s">
        <v>30</v>
      </c>
      <c r="X1001" s="274" t="s">
        <v>30</v>
      </c>
      <c r="AL1001" s="274">
        <v>3</v>
      </c>
      <c r="AM1001" s="277" t="s">
        <v>30</v>
      </c>
      <c r="AN1001" s="274" t="s">
        <v>30</v>
      </c>
      <c r="AO1001" s="274" t="s">
        <v>30</v>
      </c>
      <c r="AP1001" s="277"/>
      <c r="AQ1001" s="274" t="s">
        <v>30</v>
      </c>
      <c r="AR1001" s="274" t="s">
        <v>30</v>
      </c>
      <c r="AS1001" s="274" t="s">
        <v>30</v>
      </c>
      <c r="AT1001" s="276"/>
      <c r="AU1001" s="276"/>
      <c r="AV1001" s="278" t="s">
        <v>30</v>
      </c>
      <c r="AW1001" s="278" t="s">
        <v>30</v>
      </c>
      <c r="AY1001" s="274" t="s">
        <v>951</v>
      </c>
      <c r="AZ1001" s="274" t="s">
        <v>956</v>
      </c>
      <c r="BA1001" s="274">
        <v>1</v>
      </c>
      <c r="BB1001" s="274" t="s">
        <v>30</v>
      </c>
      <c r="BC1001" s="274" t="s">
        <v>30</v>
      </c>
    </row>
    <row r="1002" spans="1:55">
      <c r="A1002" s="274" t="s">
        <v>994</v>
      </c>
      <c r="B1002" s="274" t="s">
        <v>764</v>
      </c>
      <c r="C1002" s="274" t="s">
        <v>763</v>
      </c>
      <c r="F1002" s="274">
        <v>1</v>
      </c>
      <c r="J1002" s="274" t="s">
        <v>30</v>
      </c>
      <c r="K1002" s="274">
        <v>25.088000000000001</v>
      </c>
      <c r="L1002" s="274">
        <v>2.7439999999999998</v>
      </c>
      <c r="M1002" s="274" t="s">
        <v>30</v>
      </c>
      <c r="P1002" s="274">
        <v>0</v>
      </c>
      <c r="Q1002" s="274" t="s">
        <v>30</v>
      </c>
      <c r="X1002" s="274" t="s">
        <v>30</v>
      </c>
      <c r="AL1002" s="274">
        <v>3</v>
      </c>
      <c r="AM1002" s="277" t="s">
        <v>30</v>
      </c>
      <c r="AN1002" s="274" t="s">
        <v>30</v>
      </c>
      <c r="AO1002" s="274" t="s">
        <v>30</v>
      </c>
      <c r="AP1002" s="277"/>
      <c r="AQ1002" s="274" t="s">
        <v>30</v>
      </c>
      <c r="AR1002" s="274" t="s">
        <v>30</v>
      </c>
      <c r="AS1002" s="274" t="s">
        <v>30</v>
      </c>
      <c r="AT1002" s="276"/>
      <c r="AU1002" s="276"/>
      <c r="AV1002" s="278" t="s">
        <v>30</v>
      </c>
      <c r="AW1002" s="278" t="s">
        <v>30</v>
      </c>
      <c r="AY1002" s="274" t="s">
        <v>951</v>
      </c>
      <c r="AZ1002" s="274" t="s">
        <v>950</v>
      </c>
      <c r="BA1002" s="274">
        <v>1</v>
      </c>
      <c r="BB1002" s="274" t="s">
        <v>30</v>
      </c>
      <c r="BC1002" s="274" t="s">
        <v>30</v>
      </c>
    </row>
    <row r="1003" spans="1:55">
      <c r="A1003" s="274" t="s">
        <v>993</v>
      </c>
      <c r="B1003" s="274" t="s">
        <v>764</v>
      </c>
      <c r="C1003" s="274" t="s">
        <v>763</v>
      </c>
      <c r="F1003" s="274">
        <v>1</v>
      </c>
      <c r="J1003" s="274">
        <v>3.7239999999999998</v>
      </c>
      <c r="K1003" s="274">
        <v>93.1</v>
      </c>
      <c r="L1003" s="274">
        <v>0</v>
      </c>
      <c r="M1003" s="274" t="s">
        <v>30</v>
      </c>
      <c r="N1003" s="274">
        <v>2020</v>
      </c>
      <c r="O1003" s="274">
        <v>20</v>
      </c>
      <c r="P1003" s="274">
        <v>1</v>
      </c>
      <c r="Q1003" s="274">
        <v>2029</v>
      </c>
      <c r="X1003" s="274" t="s">
        <v>30</v>
      </c>
      <c r="AL1003" s="274">
        <v>2.5000000000000001E-2</v>
      </c>
      <c r="AM1003" s="277" t="s">
        <v>30</v>
      </c>
      <c r="AN1003" s="274" t="s">
        <v>30</v>
      </c>
      <c r="AO1003" s="274" t="s">
        <v>30</v>
      </c>
      <c r="AP1003" s="277"/>
      <c r="AQ1003" s="274" t="s">
        <v>30</v>
      </c>
      <c r="AR1003" s="274" t="s">
        <v>30</v>
      </c>
      <c r="AS1003" s="274" t="s">
        <v>30</v>
      </c>
      <c r="AT1003" s="276"/>
      <c r="AU1003" s="276"/>
      <c r="AV1003" s="278" t="s">
        <v>30</v>
      </c>
      <c r="AW1003" s="278" t="s">
        <v>30</v>
      </c>
      <c r="AY1003" s="274" t="s">
        <v>951</v>
      </c>
      <c r="AZ1003" s="274" t="s">
        <v>961</v>
      </c>
      <c r="BA1003" s="274">
        <v>1</v>
      </c>
      <c r="BB1003" s="274" t="s">
        <v>30</v>
      </c>
      <c r="BC1003" s="274" t="s">
        <v>30</v>
      </c>
    </row>
    <row r="1004" spans="1:55">
      <c r="A1004" s="274" t="s">
        <v>992</v>
      </c>
      <c r="B1004" s="274" t="s">
        <v>764</v>
      </c>
      <c r="C1004" s="274" t="s">
        <v>763</v>
      </c>
      <c r="F1004" s="274">
        <v>1</v>
      </c>
      <c r="J1004" s="274">
        <v>3.5377999999999998</v>
      </c>
      <c r="K1004" s="274">
        <v>88.2</v>
      </c>
      <c r="L1004" s="274">
        <v>0</v>
      </c>
      <c r="M1004" s="274" t="s">
        <v>30</v>
      </c>
      <c r="N1004" s="274">
        <v>2030</v>
      </c>
      <c r="O1004" s="274">
        <v>20</v>
      </c>
      <c r="P1004" s="274">
        <v>1</v>
      </c>
      <c r="Q1004" s="274">
        <v>2039</v>
      </c>
      <c r="X1004" s="274" t="s">
        <v>30</v>
      </c>
      <c r="AL1004" s="274">
        <v>2.5000000000000001E-2</v>
      </c>
      <c r="AM1004" s="277" t="s">
        <v>30</v>
      </c>
      <c r="AN1004" s="274" t="s">
        <v>30</v>
      </c>
      <c r="AO1004" s="274" t="s">
        <v>30</v>
      </c>
      <c r="AP1004" s="277"/>
      <c r="AQ1004" s="274" t="s">
        <v>30</v>
      </c>
      <c r="AR1004" s="274" t="s">
        <v>30</v>
      </c>
      <c r="AS1004" s="274" t="s">
        <v>30</v>
      </c>
      <c r="AT1004" s="276"/>
      <c r="AU1004" s="276"/>
      <c r="AV1004" s="278" t="s">
        <v>30</v>
      </c>
      <c r="AW1004" s="278" t="s">
        <v>30</v>
      </c>
      <c r="AY1004" s="274" t="s">
        <v>951</v>
      </c>
      <c r="AZ1004" s="274" t="s">
        <v>961</v>
      </c>
      <c r="BA1004" s="274">
        <v>1</v>
      </c>
      <c r="BB1004" s="274" t="s">
        <v>30</v>
      </c>
      <c r="BC1004" s="274" t="s">
        <v>30</v>
      </c>
    </row>
    <row r="1005" spans="1:55">
      <c r="A1005" s="274" t="s">
        <v>991</v>
      </c>
      <c r="B1005" s="274" t="s">
        <v>764</v>
      </c>
      <c r="C1005" s="274" t="s">
        <v>763</v>
      </c>
      <c r="D1005" s="274" t="s">
        <v>30</v>
      </c>
      <c r="E1005" s="274" t="s">
        <v>30</v>
      </c>
      <c r="F1005" s="274">
        <v>1</v>
      </c>
      <c r="J1005" s="274">
        <v>3.4493549999999997</v>
      </c>
      <c r="K1005" s="274">
        <v>85.75</v>
      </c>
      <c r="L1005" s="274">
        <v>0</v>
      </c>
      <c r="M1005" s="274" t="s">
        <v>30</v>
      </c>
      <c r="N1005" s="274">
        <v>2040</v>
      </c>
      <c r="O1005" s="274">
        <v>20</v>
      </c>
      <c r="P1005" s="274">
        <v>1</v>
      </c>
      <c r="Q1005" s="274">
        <v>2049</v>
      </c>
      <c r="R1005" s="274" t="s">
        <v>30</v>
      </c>
      <c r="S1005" s="274" t="s">
        <v>30</v>
      </c>
      <c r="T1005" s="274" t="s">
        <v>30</v>
      </c>
      <c r="U1005" s="274" t="s">
        <v>30</v>
      </c>
      <c r="V1005" s="274" t="s">
        <v>30</v>
      </c>
      <c r="W1005" s="274" t="s">
        <v>30</v>
      </c>
      <c r="X1005" s="274" t="s">
        <v>30</v>
      </c>
      <c r="Z1005" s="274" t="s">
        <v>30</v>
      </c>
      <c r="AA1005" s="274" t="s">
        <v>30</v>
      </c>
      <c r="AB1005" s="274" t="s">
        <v>30</v>
      </c>
      <c r="AC1005" s="274" t="s">
        <v>30</v>
      </c>
      <c r="AD1005" s="274" t="s">
        <v>30</v>
      </c>
      <c r="AE1005" s="274" t="s">
        <v>30</v>
      </c>
      <c r="AF1005" s="274" t="s">
        <v>30</v>
      </c>
      <c r="AG1005" s="274" t="s">
        <v>30</v>
      </c>
      <c r="AH1005" s="274" t="s">
        <v>30</v>
      </c>
      <c r="AI1005" s="274" t="s">
        <v>30</v>
      </c>
      <c r="AJ1005" s="274" t="s">
        <v>30</v>
      </c>
      <c r="AL1005" s="274">
        <v>2.5000000000000001E-2</v>
      </c>
      <c r="AM1005" s="277" t="s">
        <v>30</v>
      </c>
      <c r="AN1005" s="274" t="s">
        <v>30</v>
      </c>
      <c r="AO1005" s="274" t="s">
        <v>30</v>
      </c>
      <c r="AP1005" s="277"/>
      <c r="AQ1005" s="274" t="s">
        <v>30</v>
      </c>
      <c r="AR1005" s="274" t="s">
        <v>30</v>
      </c>
      <c r="AS1005" s="274" t="s">
        <v>30</v>
      </c>
      <c r="AT1005" s="276"/>
      <c r="AU1005" s="276"/>
      <c r="AV1005" s="278" t="s">
        <v>30</v>
      </c>
      <c r="AW1005" s="278" t="s">
        <v>30</v>
      </c>
      <c r="AX1005" s="274" t="s">
        <v>30</v>
      </c>
      <c r="AY1005" s="274" t="s">
        <v>951</v>
      </c>
      <c r="AZ1005" s="274" t="s">
        <v>961</v>
      </c>
      <c r="BA1005" s="274">
        <v>1</v>
      </c>
      <c r="BB1005" s="274" t="s">
        <v>30</v>
      </c>
      <c r="BC1005" s="274" t="s">
        <v>30</v>
      </c>
    </row>
    <row r="1006" spans="1:55">
      <c r="A1006" s="274" t="s">
        <v>990</v>
      </c>
      <c r="B1006" s="274" t="s">
        <v>764</v>
      </c>
      <c r="C1006" s="274" t="s">
        <v>763</v>
      </c>
      <c r="F1006" s="274">
        <v>1</v>
      </c>
      <c r="J1006" s="274">
        <v>3.3609099999999996</v>
      </c>
      <c r="K1006" s="274">
        <v>83.3</v>
      </c>
      <c r="L1006" s="274">
        <v>0</v>
      </c>
      <c r="M1006" s="274" t="s">
        <v>30</v>
      </c>
      <c r="N1006" s="274">
        <v>2050</v>
      </c>
      <c r="O1006" s="274">
        <v>20</v>
      </c>
      <c r="P1006" s="274">
        <v>1</v>
      </c>
      <c r="Q1006" s="274">
        <v>2050</v>
      </c>
      <c r="X1006" s="274" t="s">
        <v>30</v>
      </c>
      <c r="AL1006" s="274">
        <v>2.5000000000000001E-2</v>
      </c>
      <c r="AM1006" s="277" t="s">
        <v>30</v>
      </c>
      <c r="AN1006" s="274" t="s">
        <v>30</v>
      </c>
      <c r="AO1006" s="274" t="s">
        <v>30</v>
      </c>
      <c r="AP1006" s="277"/>
      <c r="AQ1006" s="274" t="s">
        <v>30</v>
      </c>
      <c r="AR1006" s="274" t="s">
        <v>30</v>
      </c>
      <c r="AS1006" s="274" t="s">
        <v>30</v>
      </c>
      <c r="AT1006" s="276"/>
      <c r="AU1006" s="276"/>
      <c r="AV1006" s="278" t="s">
        <v>30</v>
      </c>
      <c r="AW1006" s="278" t="s">
        <v>30</v>
      </c>
      <c r="AY1006" s="274" t="s">
        <v>951</v>
      </c>
      <c r="AZ1006" s="274" t="s">
        <v>961</v>
      </c>
      <c r="BA1006" s="274">
        <v>1</v>
      </c>
      <c r="BB1006" s="274" t="s">
        <v>30</v>
      </c>
      <c r="BC1006" s="274" t="s">
        <v>30</v>
      </c>
    </row>
    <row r="1007" spans="1:55">
      <c r="A1007" s="274" t="s">
        <v>989</v>
      </c>
      <c r="B1007" s="274" t="s">
        <v>764</v>
      </c>
      <c r="C1007" s="274" t="s">
        <v>763</v>
      </c>
      <c r="F1007" s="274">
        <v>1</v>
      </c>
      <c r="J1007" s="274">
        <v>2.4785506970490281</v>
      </c>
      <c r="K1007" s="274">
        <v>13.719999999999999</v>
      </c>
      <c r="L1007" s="274">
        <v>1.47</v>
      </c>
      <c r="N1007" s="274">
        <v>2020</v>
      </c>
      <c r="O1007" s="274">
        <v>27</v>
      </c>
      <c r="P1007" s="274">
        <v>1</v>
      </c>
      <c r="Q1007" s="274">
        <v>2029</v>
      </c>
      <c r="X1007" s="274" t="s">
        <v>30</v>
      </c>
      <c r="AL1007" s="274">
        <v>3.4</v>
      </c>
      <c r="AM1007" s="277" t="s">
        <v>30</v>
      </c>
      <c r="AN1007" s="274" t="s">
        <v>30</v>
      </c>
      <c r="AO1007" s="274" t="s">
        <v>30</v>
      </c>
      <c r="AP1007" s="277"/>
      <c r="AQ1007" s="274" t="s">
        <v>30</v>
      </c>
      <c r="AR1007" s="274" t="s">
        <v>30</v>
      </c>
      <c r="AS1007" s="274" t="s">
        <v>30</v>
      </c>
      <c r="AT1007" s="276"/>
      <c r="AU1007" s="276"/>
      <c r="AV1007" s="278" t="s">
        <v>30</v>
      </c>
      <c r="AW1007" s="278" t="s">
        <v>30</v>
      </c>
      <c r="AY1007" s="274" t="s">
        <v>951</v>
      </c>
      <c r="AZ1007" s="274" t="s">
        <v>961</v>
      </c>
      <c r="BA1007" s="274">
        <v>1</v>
      </c>
      <c r="BB1007" s="274" t="s">
        <v>30</v>
      </c>
      <c r="BC1007" s="274" t="s">
        <v>30</v>
      </c>
    </row>
    <row r="1008" spans="1:55">
      <c r="A1008" s="274" t="s">
        <v>988</v>
      </c>
      <c r="B1008" s="274" t="s">
        <v>764</v>
      </c>
      <c r="C1008" s="274" t="s">
        <v>763</v>
      </c>
      <c r="F1008" s="274">
        <v>1</v>
      </c>
      <c r="J1008" s="274">
        <v>2.2306956273441254</v>
      </c>
      <c r="K1008" s="274">
        <v>12.347999999999999</v>
      </c>
      <c r="L1008" s="274">
        <v>1.4014</v>
      </c>
      <c r="N1008" s="274">
        <v>2030</v>
      </c>
      <c r="O1008" s="274">
        <v>30</v>
      </c>
      <c r="P1008" s="274">
        <v>1</v>
      </c>
      <c r="Q1008" s="274">
        <v>2039</v>
      </c>
      <c r="X1008" s="274" t="s">
        <v>30</v>
      </c>
      <c r="AL1008" s="274">
        <v>3.4</v>
      </c>
      <c r="AM1008" s="277" t="s">
        <v>30</v>
      </c>
      <c r="AN1008" s="274" t="s">
        <v>30</v>
      </c>
      <c r="AO1008" s="274" t="s">
        <v>30</v>
      </c>
      <c r="AP1008" s="278"/>
      <c r="AQ1008" s="274" t="s">
        <v>30</v>
      </c>
      <c r="AR1008" s="274" t="s">
        <v>30</v>
      </c>
      <c r="AS1008" s="274" t="s">
        <v>30</v>
      </c>
      <c r="AV1008" s="278" t="s">
        <v>30</v>
      </c>
      <c r="AW1008" s="278" t="s">
        <v>30</v>
      </c>
      <c r="AY1008" s="274" t="s">
        <v>951</v>
      </c>
      <c r="AZ1008" s="274" t="s">
        <v>961</v>
      </c>
      <c r="BA1008" s="274">
        <v>1</v>
      </c>
      <c r="BB1008" s="274" t="s">
        <v>30</v>
      </c>
      <c r="BC1008" s="274" t="s">
        <v>30</v>
      </c>
    </row>
    <row r="1009" spans="1:55">
      <c r="A1009" s="274" t="s">
        <v>987</v>
      </c>
      <c r="B1009" s="274" t="s">
        <v>764</v>
      </c>
      <c r="C1009" s="274" t="s">
        <v>763</v>
      </c>
      <c r="D1009" s="274" t="s">
        <v>30</v>
      </c>
      <c r="E1009" s="274" t="s">
        <v>30</v>
      </c>
      <c r="F1009" s="274">
        <v>1</v>
      </c>
      <c r="J1009" s="274">
        <v>2.0522399771565953</v>
      </c>
      <c r="K1009" s="274">
        <v>11.36016</v>
      </c>
      <c r="L1009" s="274">
        <v>1.2152000000000001</v>
      </c>
      <c r="N1009" s="274">
        <v>2040</v>
      </c>
      <c r="O1009" s="274">
        <v>30</v>
      </c>
      <c r="P1009" s="274">
        <v>1</v>
      </c>
      <c r="Q1009" s="274">
        <v>2049</v>
      </c>
      <c r="R1009" s="274" t="s">
        <v>30</v>
      </c>
      <c r="S1009" s="274" t="s">
        <v>30</v>
      </c>
      <c r="T1009" s="274" t="s">
        <v>30</v>
      </c>
      <c r="U1009" s="274" t="s">
        <v>30</v>
      </c>
      <c r="V1009" s="274" t="s">
        <v>30</v>
      </c>
      <c r="W1009" s="274" t="s">
        <v>30</v>
      </c>
      <c r="X1009" s="274" t="s">
        <v>30</v>
      </c>
      <c r="Z1009" s="274" t="s">
        <v>30</v>
      </c>
      <c r="AA1009" s="274" t="s">
        <v>30</v>
      </c>
      <c r="AB1009" s="274" t="s">
        <v>30</v>
      </c>
      <c r="AC1009" s="274" t="s">
        <v>30</v>
      </c>
      <c r="AD1009" s="274" t="s">
        <v>30</v>
      </c>
      <c r="AE1009" s="274" t="s">
        <v>30</v>
      </c>
      <c r="AF1009" s="274" t="s">
        <v>30</v>
      </c>
      <c r="AG1009" s="274" t="s">
        <v>30</v>
      </c>
      <c r="AH1009" s="274" t="s">
        <v>30</v>
      </c>
      <c r="AI1009" s="274" t="s">
        <v>30</v>
      </c>
      <c r="AJ1009" s="274" t="s">
        <v>30</v>
      </c>
      <c r="AL1009" s="274">
        <v>3.4</v>
      </c>
      <c r="AM1009" s="277" t="s">
        <v>30</v>
      </c>
      <c r="AN1009" s="274" t="s">
        <v>30</v>
      </c>
      <c r="AO1009" s="274" t="s">
        <v>30</v>
      </c>
      <c r="AP1009" s="278"/>
      <c r="AQ1009" s="274" t="s">
        <v>30</v>
      </c>
      <c r="AR1009" s="274" t="s">
        <v>30</v>
      </c>
      <c r="AS1009" s="274" t="s">
        <v>30</v>
      </c>
      <c r="AV1009" s="278" t="s">
        <v>30</v>
      </c>
      <c r="AW1009" s="278" t="s">
        <v>30</v>
      </c>
      <c r="AX1009" s="274" t="s">
        <v>30</v>
      </c>
      <c r="AY1009" s="274" t="s">
        <v>951</v>
      </c>
      <c r="AZ1009" s="274" t="s">
        <v>961</v>
      </c>
      <c r="BA1009" s="274">
        <v>1</v>
      </c>
      <c r="BB1009" s="274" t="s">
        <v>30</v>
      </c>
      <c r="BC1009" s="274" t="s">
        <v>30</v>
      </c>
    </row>
    <row r="1010" spans="1:55">
      <c r="A1010" s="274" t="s">
        <v>986</v>
      </c>
      <c r="B1010" s="274" t="s">
        <v>764</v>
      </c>
      <c r="C1010" s="274" t="s">
        <v>763</v>
      </c>
      <c r="F1010" s="274">
        <v>1</v>
      </c>
      <c r="J1010" s="274">
        <v>1.9291055785271998</v>
      </c>
      <c r="K1010" s="274">
        <v>11</v>
      </c>
      <c r="L1010" s="274">
        <v>1.2</v>
      </c>
      <c r="N1010" s="274">
        <v>2050</v>
      </c>
      <c r="O1010" s="274">
        <v>30</v>
      </c>
      <c r="P1010" s="274">
        <v>1</v>
      </c>
      <c r="Q1010" s="274">
        <v>2050</v>
      </c>
      <c r="X1010" s="274" t="s">
        <v>30</v>
      </c>
      <c r="AL1010" s="274">
        <v>3.4</v>
      </c>
      <c r="AM1010" s="277" t="s">
        <v>30</v>
      </c>
      <c r="AN1010" s="274" t="s">
        <v>30</v>
      </c>
      <c r="AO1010" s="274" t="s">
        <v>30</v>
      </c>
      <c r="AP1010" s="278"/>
      <c r="AQ1010" s="274" t="s">
        <v>30</v>
      </c>
      <c r="AR1010" s="274" t="s">
        <v>30</v>
      </c>
      <c r="AS1010" s="274" t="s">
        <v>30</v>
      </c>
      <c r="AV1010" s="278" t="s">
        <v>30</v>
      </c>
      <c r="AW1010" s="278" t="s">
        <v>30</v>
      </c>
      <c r="AY1010" s="274" t="s">
        <v>951</v>
      </c>
      <c r="AZ1010" s="274" t="s">
        <v>961</v>
      </c>
      <c r="BA1010" s="274">
        <v>1</v>
      </c>
      <c r="BB1010" s="274" t="s">
        <v>30</v>
      </c>
      <c r="BC1010" s="274" t="s">
        <v>30</v>
      </c>
    </row>
    <row r="1011" spans="1:55">
      <c r="A1011" s="274" t="s">
        <v>985</v>
      </c>
      <c r="B1011" s="274" t="s">
        <v>764</v>
      </c>
      <c r="C1011" s="274" t="s">
        <v>763</v>
      </c>
      <c r="F1011" s="274">
        <v>1</v>
      </c>
      <c r="J1011" s="274">
        <v>2.4785506970490281</v>
      </c>
      <c r="K1011" s="274">
        <v>13.719999999999999</v>
      </c>
      <c r="L1011" s="274">
        <v>1.47</v>
      </c>
      <c r="N1011" s="274">
        <v>2020</v>
      </c>
      <c r="O1011" s="274">
        <v>27</v>
      </c>
      <c r="P1011" s="274">
        <v>1</v>
      </c>
      <c r="Q1011" s="274">
        <v>2029</v>
      </c>
      <c r="X1011" s="274" t="s">
        <v>30</v>
      </c>
      <c r="AL1011" s="274">
        <v>3.4</v>
      </c>
      <c r="AM1011" s="277" t="s">
        <v>30</v>
      </c>
      <c r="AN1011" s="274" t="s">
        <v>30</v>
      </c>
      <c r="AO1011" s="274" t="s">
        <v>30</v>
      </c>
      <c r="AP1011" s="278"/>
      <c r="AQ1011" s="274" t="s">
        <v>30</v>
      </c>
      <c r="AR1011" s="274" t="s">
        <v>30</v>
      </c>
      <c r="AS1011" s="274" t="s">
        <v>30</v>
      </c>
      <c r="AV1011" s="278" t="s">
        <v>30</v>
      </c>
      <c r="AW1011" s="278" t="s">
        <v>30</v>
      </c>
      <c r="AY1011" s="274" t="s">
        <v>951</v>
      </c>
      <c r="AZ1011" s="274" t="s">
        <v>956</v>
      </c>
      <c r="BA1011" s="274">
        <v>1</v>
      </c>
      <c r="BB1011" s="274" t="s">
        <v>30</v>
      </c>
      <c r="BC1011" s="274" t="s">
        <v>30</v>
      </c>
    </row>
    <row r="1012" spans="1:55">
      <c r="A1012" s="274" t="s">
        <v>984</v>
      </c>
      <c r="B1012" s="274" t="s">
        <v>764</v>
      </c>
      <c r="C1012" s="274" t="s">
        <v>763</v>
      </c>
      <c r="F1012" s="274">
        <v>1</v>
      </c>
      <c r="J1012" s="274">
        <v>2.2306956273441254</v>
      </c>
      <c r="K1012" s="274">
        <v>12.347999999999999</v>
      </c>
      <c r="L1012" s="274">
        <v>1.4014</v>
      </c>
      <c r="N1012" s="274">
        <v>2030</v>
      </c>
      <c r="O1012" s="274">
        <v>30</v>
      </c>
      <c r="P1012" s="274">
        <v>1</v>
      </c>
      <c r="Q1012" s="274">
        <v>2039</v>
      </c>
      <c r="X1012" s="274" t="s">
        <v>30</v>
      </c>
      <c r="AL1012" s="274">
        <v>3.4</v>
      </c>
      <c r="AM1012" s="277" t="s">
        <v>30</v>
      </c>
      <c r="AN1012" s="274" t="s">
        <v>30</v>
      </c>
      <c r="AO1012" s="274" t="s">
        <v>30</v>
      </c>
      <c r="AP1012" s="278"/>
      <c r="AQ1012" s="274" t="s">
        <v>30</v>
      </c>
      <c r="AR1012" s="274" t="s">
        <v>30</v>
      </c>
      <c r="AS1012" s="274" t="s">
        <v>30</v>
      </c>
      <c r="AV1012" s="278" t="s">
        <v>30</v>
      </c>
      <c r="AW1012" s="278" t="s">
        <v>30</v>
      </c>
      <c r="AY1012" s="274" t="s">
        <v>951</v>
      </c>
      <c r="AZ1012" s="274" t="s">
        <v>956</v>
      </c>
      <c r="BA1012" s="274">
        <v>1</v>
      </c>
      <c r="BB1012" s="274" t="s">
        <v>30</v>
      </c>
      <c r="BC1012" s="274" t="s">
        <v>30</v>
      </c>
    </row>
    <row r="1013" spans="1:55">
      <c r="A1013" s="274" t="s">
        <v>983</v>
      </c>
      <c r="B1013" s="274" t="s">
        <v>764</v>
      </c>
      <c r="C1013" s="274" t="s">
        <v>763</v>
      </c>
      <c r="D1013" s="274" t="s">
        <v>30</v>
      </c>
      <c r="E1013" s="274" t="s">
        <v>30</v>
      </c>
      <c r="F1013" s="274">
        <v>1</v>
      </c>
      <c r="J1013" s="274">
        <v>2.0522399771565953</v>
      </c>
      <c r="K1013" s="274">
        <v>11.36016</v>
      </c>
      <c r="L1013" s="274">
        <v>1.2152000000000001</v>
      </c>
      <c r="N1013" s="274">
        <v>2040</v>
      </c>
      <c r="O1013" s="274">
        <v>30</v>
      </c>
      <c r="P1013" s="274">
        <v>1</v>
      </c>
      <c r="Q1013" s="274">
        <v>2049</v>
      </c>
      <c r="R1013" s="274" t="s">
        <v>30</v>
      </c>
      <c r="S1013" s="274" t="s">
        <v>30</v>
      </c>
      <c r="T1013" s="274" t="s">
        <v>30</v>
      </c>
      <c r="U1013" s="274" t="s">
        <v>30</v>
      </c>
      <c r="V1013" s="274" t="s">
        <v>30</v>
      </c>
      <c r="W1013" s="274" t="s">
        <v>30</v>
      </c>
      <c r="X1013" s="274" t="s">
        <v>30</v>
      </c>
      <c r="Z1013" s="274" t="s">
        <v>30</v>
      </c>
      <c r="AA1013" s="274" t="s">
        <v>30</v>
      </c>
      <c r="AB1013" s="274" t="s">
        <v>30</v>
      </c>
      <c r="AC1013" s="274" t="s">
        <v>30</v>
      </c>
      <c r="AD1013" s="274" t="s">
        <v>30</v>
      </c>
      <c r="AE1013" s="274" t="s">
        <v>30</v>
      </c>
      <c r="AF1013" s="274" t="s">
        <v>30</v>
      </c>
      <c r="AG1013" s="274" t="s">
        <v>30</v>
      </c>
      <c r="AH1013" s="274" t="s">
        <v>30</v>
      </c>
      <c r="AI1013" s="274" t="s">
        <v>30</v>
      </c>
      <c r="AJ1013" s="274" t="s">
        <v>30</v>
      </c>
      <c r="AL1013" s="274">
        <v>3.4</v>
      </c>
      <c r="AM1013" s="277" t="s">
        <v>30</v>
      </c>
      <c r="AN1013" s="274" t="s">
        <v>30</v>
      </c>
      <c r="AO1013" s="274" t="s">
        <v>30</v>
      </c>
      <c r="AP1013" s="278"/>
      <c r="AQ1013" s="274" t="s">
        <v>30</v>
      </c>
      <c r="AR1013" s="274" t="s">
        <v>30</v>
      </c>
      <c r="AS1013" s="274" t="s">
        <v>30</v>
      </c>
      <c r="AV1013" s="278" t="s">
        <v>30</v>
      </c>
      <c r="AW1013" s="278" t="s">
        <v>30</v>
      </c>
      <c r="AX1013" s="274" t="s">
        <v>30</v>
      </c>
      <c r="AY1013" s="274" t="s">
        <v>951</v>
      </c>
      <c r="AZ1013" s="274" t="s">
        <v>956</v>
      </c>
      <c r="BA1013" s="274">
        <v>1</v>
      </c>
      <c r="BB1013" s="274" t="s">
        <v>30</v>
      </c>
      <c r="BC1013" s="274" t="s">
        <v>30</v>
      </c>
    </row>
    <row r="1014" spans="1:55">
      <c r="A1014" s="274" t="s">
        <v>982</v>
      </c>
      <c r="B1014" s="274" t="s">
        <v>764</v>
      </c>
      <c r="C1014" s="274" t="s">
        <v>763</v>
      </c>
      <c r="F1014" s="274">
        <v>1</v>
      </c>
      <c r="J1014" s="274">
        <v>1.9291055785271998</v>
      </c>
      <c r="K1014" s="274">
        <v>11</v>
      </c>
      <c r="L1014" s="274">
        <v>1.2</v>
      </c>
      <c r="N1014" s="274">
        <v>2050</v>
      </c>
      <c r="O1014" s="274">
        <v>30</v>
      </c>
      <c r="P1014" s="274">
        <v>1</v>
      </c>
      <c r="Q1014" s="274">
        <v>2050</v>
      </c>
      <c r="X1014" s="274" t="s">
        <v>30</v>
      </c>
      <c r="AL1014" s="274">
        <v>3.4</v>
      </c>
      <c r="AM1014" s="277" t="s">
        <v>30</v>
      </c>
      <c r="AN1014" s="274" t="s">
        <v>30</v>
      </c>
      <c r="AO1014" s="274" t="s">
        <v>30</v>
      </c>
      <c r="AP1014" s="278"/>
      <c r="AQ1014" s="274" t="s">
        <v>30</v>
      </c>
      <c r="AR1014" s="274" t="s">
        <v>30</v>
      </c>
      <c r="AS1014" s="274" t="s">
        <v>30</v>
      </c>
      <c r="AV1014" s="278" t="s">
        <v>30</v>
      </c>
      <c r="AW1014" s="278" t="s">
        <v>30</v>
      </c>
      <c r="AY1014" s="274" t="s">
        <v>951</v>
      </c>
      <c r="AZ1014" s="274" t="s">
        <v>956</v>
      </c>
      <c r="BA1014" s="274">
        <v>1</v>
      </c>
      <c r="BB1014" s="274" t="s">
        <v>30</v>
      </c>
      <c r="BC1014" s="274" t="s">
        <v>30</v>
      </c>
    </row>
    <row r="1015" spans="1:55">
      <c r="A1015" s="274" t="s">
        <v>981</v>
      </c>
      <c r="B1015" s="274" t="s">
        <v>764</v>
      </c>
      <c r="C1015" s="274" t="s">
        <v>763</v>
      </c>
      <c r="F1015" s="274">
        <v>1</v>
      </c>
      <c r="J1015" s="274">
        <v>2.4785506970490281</v>
      </c>
      <c r="K1015" s="274">
        <v>13.719999999999999</v>
      </c>
      <c r="L1015" s="274">
        <v>1.47</v>
      </c>
      <c r="N1015" s="274">
        <v>2020</v>
      </c>
      <c r="O1015" s="274">
        <v>27</v>
      </c>
      <c r="P1015" s="274">
        <v>1</v>
      </c>
      <c r="Q1015" s="274">
        <v>2029</v>
      </c>
      <c r="X1015" s="274" t="s">
        <v>30</v>
      </c>
      <c r="AL1015" s="274">
        <v>3.4</v>
      </c>
      <c r="AM1015" s="277" t="s">
        <v>30</v>
      </c>
      <c r="AN1015" s="274" t="s">
        <v>30</v>
      </c>
      <c r="AO1015" s="274" t="s">
        <v>30</v>
      </c>
      <c r="AP1015" s="278"/>
      <c r="AQ1015" s="274" t="s">
        <v>30</v>
      </c>
      <c r="AR1015" s="274" t="s">
        <v>30</v>
      </c>
      <c r="AS1015" s="274" t="s">
        <v>30</v>
      </c>
      <c r="AV1015" s="278" t="s">
        <v>30</v>
      </c>
      <c r="AW1015" s="278" t="s">
        <v>30</v>
      </c>
      <c r="AY1015" s="274" t="s">
        <v>951</v>
      </c>
      <c r="AZ1015" s="274" t="s">
        <v>950</v>
      </c>
      <c r="BA1015" s="274">
        <v>1</v>
      </c>
      <c r="BB1015" s="274" t="s">
        <v>30</v>
      </c>
      <c r="BC1015" s="274" t="s">
        <v>30</v>
      </c>
    </row>
    <row r="1016" spans="1:55">
      <c r="A1016" s="274" t="s">
        <v>980</v>
      </c>
      <c r="B1016" s="274" t="s">
        <v>764</v>
      </c>
      <c r="C1016" s="274" t="s">
        <v>763</v>
      </c>
      <c r="F1016" s="274">
        <v>1</v>
      </c>
      <c r="J1016" s="274">
        <v>2.2306956273441254</v>
      </c>
      <c r="K1016" s="274">
        <v>12.347999999999999</v>
      </c>
      <c r="L1016" s="274">
        <v>1.4014</v>
      </c>
      <c r="N1016" s="274">
        <v>2030</v>
      </c>
      <c r="O1016" s="274">
        <v>30</v>
      </c>
      <c r="P1016" s="274">
        <v>1</v>
      </c>
      <c r="Q1016" s="274">
        <v>2039</v>
      </c>
      <c r="X1016" s="274" t="s">
        <v>30</v>
      </c>
      <c r="AL1016" s="274">
        <v>3.4</v>
      </c>
      <c r="AM1016" s="277" t="s">
        <v>30</v>
      </c>
      <c r="AN1016" s="274" t="s">
        <v>30</v>
      </c>
      <c r="AO1016" s="274" t="s">
        <v>30</v>
      </c>
      <c r="AP1016" s="278"/>
      <c r="AQ1016" s="274" t="s">
        <v>30</v>
      </c>
      <c r="AR1016" s="274" t="s">
        <v>30</v>
      </c>
      <c r="AS1016" s="274" t="s">
        <v>30</v>
      </c>
      <c r="AV1016" s="278" t="s">
        <v>30</v>
      </c>
      <c r="AW1016" s="278" t="s">
        <v>30</v>
      </c>
      <c r="AY1016" s="274" t="s">
        <v>951</v>
      </c>
      <c r="AZ1016" s="274" t="s">
        <v>950</v>
      </c>
      <c r="BA1016" s="274">
        <v>1</v>
      </c>
      <c r="BB1016" s="274" t="s">
        <v>30</v>
      </c>
      <c r="BC1016" s="274" t="s">
        <v>30</v>
      </c>
    </row>
    <row r="1017" spans="1:55">
      <c r="A1017" s="274" t="s">
        <v>979</v>
      </c>
      <c r="B1017" s="274" t="s">
        <v>764</v>
      </c>
      <c r="C1017" s="274" t="s">
        <v>763</v>
      </c>
      <c r="D1017" s="274" t="s">
        <v>30</v>
      </c>
      <c r="E1017" s="274" t="s">
        <v>30</v>
      </c>
      <c r="F1017" s="274">
        <v>1</v>
      </c>
      <c r="J1017" s="274">
        <v>2.0522399771565953</v>
      </c>
      <c r="K1017" s="274">
        <v>11.36016</v>
      </c>
      <c r="L1017" s="274">
        <v>1.2152000000000001</v>
      </c>
      <c r="N1017" s="274">
        <v>2040</v>
      </c>
      <c r="O1017" s="274">
        <v>30</v>
      </c>
      <c r="P1017" s="274">
        <v>1</v>
      </c>
      <c r="Q1017" s="274">
        <v>2049</v>
      </c>
      <c r="R1017" s="274" t="s">
        <v>30</v>
      </c>
      <c r="S1017" s="274" t="s">
        <v>30</v>
      </c>
      <c r="T1017" s="274" t="s">
        <v>30</v>
      </c>
      <c r="U1017" s="274" t="s">
        <v>30</v>
      </c>
      <c r="V1017" s="274" t="s">
        <v>30</v>
      </c>
      <c r="W1017" s="274" t="s">
        <v>30</v>
      </c>
      <c r="X1017" s="274" t="s">
        <v>30</v>
      </c>
      <c r="Z1017" s="274" t="s">
        <v>30</v>
      </c>
      <c r="AA1017" s="274" t="s">
        <v>30</v>
      </c>
      <c r="AB1017" s="274" t="s">
        <v>30</v>
      </c>
      <c r="AC1017" s="274" t="s">
        <v>30</v>
      </c>
      <c r="AD1017" s="274" t="s">
        <v>30</v>
      </c>
      <c r="AE1017" s="274" t="s">
        <v>30</v>
      </c>
      <c r="AF1017" s="274" t="s">
        <v>30</v>
      </c>
      <c r="AG1017" s="274" t="s">
        <v>30</v>
      </c>
      <c r="AH1017" s="274" t="s">
        <v>30</v>
      </c>
      <c r="AI1017" s="274" t="s">
        <v>30</v>
      </c>
      <c r="AJ1017" s="274" t="s">
        <v>30</v>
      </c>
      <c r="AL1017" s="274">
        <v>3.4</v>
      </c>
      <c r="AM1017" s="277" t="s">
        <v>30</v>
      </c>
      <c r="AN1017" s="274" t="s">
        <v>30</v>
      </c>
      <c r="AO1017" s="274" t="s">
        <v>30</v>
      </c>
      <c r="AP1017" s="278"/>
      <c r="AQ1017" s="274" t="s">
        <v>30</v>
      </c>
      <c r="AR1017" s="274" t="s">
        <v>30</v>
      </c>
      <c r="AS1017" s="274" t="s">
        <v>30</v>
      </c>
      <c r="AV1017" s="278" t="s">
        <v>30</v>
      </c>
      <c r="AW1017" s="278" t="s">
        <v>30</v>
      </c>
      <c r="AX1017" s="274" t="s">
        <v>30</v>
      </c>
      <c r="AY1017" s="274" t="s">
        <v>951</v>
      </c>
      <c r="AZ1017" s="274" t="s">
        <v>950</v>
      </c>
      <c r="BA1017" s="274">
        <v>1</v>
      </c>
      <c r="BB1017" s="274" t="s">
        <v>30</v>
      </c>
      <c r="BC1017" s="274" t="s">
        <v>30</v>
      </c>
    </row>
    <row r="1018" spans="1:55">
      <c r="A1018" s="274" t="s">
        <v>978</v>
      </c>
      <c r="B1018" s="274" t="s">
        <v>764</v>
      </c>
      <c r="C1018" s="274" t="s">
        <v>763</v>
      </c>
      <c r="F1018" s="274">
        <v>1</v>
      </c>
      <c r="J1018" s="274">
        <v>1.9291055785271998</v>
      </c>
      <c r="K1018" s="274">
        <v>11</v>
      </c>
      <c r="L1018" s="274">
        <v>1.2</v>
      </c>
      <c r="N1018" s="274">
        <v>2050</v>
      </c>
      <c r="O1018" s="274">
        <v>30</v>
      </c>
      <c r="P1018" s="274">
        <v>1</v>
      </c>
      <c r="Q1018" s="274">
        <v>2050</v>
      </c>
      <c r="X1018" s="274" t="s">
        <v>30</v>
      </c>
      <c r="AL1018" s="274">
        <v>3.4</v>
      </c>
      <c r="AM1018" s="277" t="s">
        <v>30</v>
      </c>
      <c r="AN1018" s="274" t="s">
        <v>30</v>
      </c>
      <c r="AO1018" s="274" t="s">
        <v>30</v>
      </c>
      <c r="AP1018" s="278"/>
      <c r="AQ1018" s="274" t="s">
        <v>30</v>
      </c>
      <c r="AR1018" s="274" t="s">
        <v>30</v>
      </c>
      <c r="AS1018" s="274" t="s">
        <v>30</v>
      </c>
      <c r="AV1018" s="278" t="s">
        <v>30</v>
      </c>
      <c r="AW1018" s="278" t="s">
        <v>30</v>
      </c>
      <c r="AY1018" s="274" t="s">
        <v>951</v>
      </c>
      <c r="AZ1018" s="274" t="s">
        <v>950</v>
      </c>
      <c r="BA1018" s="274">
        <v>1</v>
      </c>
      <c r="BB1018" s="274" t="s">
        <v>30</v>
      </c>
      <c r="BC1018" s="274" t="s">
        <v>30</v>
      </c>
    </row>
    <row r="1019" spans="1:55">
      <c r="A1019" s="274" t="s">
        <v>977</v>
      </c>
      <c r="B1019" s="274" t="s">
        <v>764</v>
      </c>
      <c r="C1019" s="274" t="s">
        <v>763</v>
      </c>
      <c r="F1019" s="274">
        <v>1</v>
      </c>
      <c r="J1019" s="274">
        <v>1.9065774592684832</v>
      </c>
      <c r="K1019" s="274">
        <v>13.719999999999999</v>
      </c>
      <c r="L1019" s="274">
        <v>1.47</v>
      </c>
      <c r="N1019" s="274">
        <v>2020</v>
      </c>
      <c r="O1019" s="274">
        <v>27</v>
      </c>
      <c r="P1019" s="274">
        <v>1</v>
      </c>
      <c r="Q1019" s="274">
        <v>2029</v>
      </c>
      <c r="X1019" s="274" t="s">
        <v>30</v>
      </c>
      <c r="AL1019" s="274">
        <v>3.15</v>
      </c>
      <c r="AM1019" s="277" t="s">
        <v>30</v>
      </c>
      <c r="AN1019" s="274" t="s">
        <v>30</v>
      </c>
      <c r="AO1019" s="274" t="s">
        <v>30</v>
      </c>
      <c r="AP1019" s="278"/>
      <c r="AQ1019" s="274" t="s">
        <v>30</v>
      </c>
      <c r="AR1019" s="274" t="s">
        <v>30</v>
      </c>
      <c r="AS1019" s="274" t="s">
        <v>30</v>
      </c>
      <c r="AV1019" s="278" t="s">
        <v>30</v>
      </c>
      <c r="AW1019" s="278" t="s">
        <v>30</v>
      </c>
      <c r="AY1019" s="274" t="s">
        <v>951</v>
      </c>
      <c r="AZ1019" s="274" t="s">
        <v>961</v>
      </c>
      <c r="BA1019" s="274">
        <v>1</v>
      </c>
      <c r="BB1019" s="274" t="s">
        <v>30</v>
      </c>
      <c r="BC1019" s="274" t="s">
        <v>30</v>
      </c>
    </row>
    <row r="1020" spans="1:55">
      <c r="A1020" s="274" t="s">
        <v>976</v>
      </c>
      <c r="B1020" s="274" t="s">
        <v>764</v>
      </c>
      <c r="C1020" s="274" t="s">
        <v>763</v>
      </c>
      <c r="F1020" s="274">
        <v>1</v>
      </c>
      <c r="J1020" s="274">
        <v>1.7159197133416348</v>
      </c>
      <c r="K1020" s="274">
        <v>12.347999999999999</v>
      </c>
      <c r="L1020" s="274">
        <v>1.4014</v>
      </c>
      <c r="N1020" s="274">
        <v>2030</v>
      </c>
      <c r="O1020" s="274">
        <v>30</v>
      </c>
      <c r="P1020" s="274">
        <v>1</v>
      </c>
      <c r="Q1020" s="274">
        <v>2039</v>
      </c>
      <c r="X1020" s="274" t="s">
        <v>30</v>
      </c>
      <c r="AL1020" s="274">
        <v>3.15</v>
      </c>
      <c r="AM1020" s="277" t="s">
        <v>30</v>
      </c>
      <c r="AN1020" s="274" t="s">
        <v>30</v>
      </c>
      <c r="AO1020" s="274" t="s">
        <v>30</v>
      </c>
      <c r="AP1020" s="278"/>
      <c r="AQ1020" s="274" t="s">
        <v>30</v>
      </c>
      <c r="AR1020" s="274" t="s">
        <v>30</v>
      </c>
      <c r="AS1020" s="274" t="s">
        <v>30</v>
      </c>
      <c r="AV1020" s="278" t="s">
        <v>30</v>
      </c>
      <c r="AW1020" s="278" t="s">
        <v>30</v>
      </c>
      <c r="AY1020" s="274" t="s">
        <v>951</v>
      </c>
      <c r="AZ1020" s="274" t="s">
        <v>961</v>
      </c>
      <c r="BA1020" s="274">
        <v>1</v>
      </c>
      <c r="BB1020" s="274" t="s">
        <v>30</v>
      </c>
      <c r="BC1020" s="274" t="s">
        <v>30</v>
      </c>
    </row>
    <row r="1021" spans="1:55">
      <c r="A1021" s="274" t="s">
        <v>975</v>
      </c>
      <c r="B1021" s="274" t="s">
        <v>764</v>
      </c>
      <c r="C1021" s="274" t="s">
        <v>763</v>
      </c>
      <c r="D1021" s="274" t="s">
        <v>30</v>
      </c>
      <c r="E1021" s="274" t="s">
        <v>30</v>
      </c>
      <c r="F1021" s="274">
        <v>1</v>
      </c>
      <c r="J1021" s="274">
        <v>1.5786461362743041</v>
      </c>
      <c r="K1021" s="274">
        <v>11.36016</v>
      </c>
      <c r="L1021" s="274">
        <v>1.2152000000000001</v>
      </c>
      <c r="N1021" s="274">
        <v>2040</v>
      </c>
      <c r="O1021" s="274">
        <v>30</v>
      </c>
      <c r="P1021" s="274">
        <v>1</v>
      </c>
      <c r="Q1021" s="274">
        <v>2049</v>
      </c>
      <c r="R1021" s="274" t="s">
        <v>30</v>
      </c>
      <c r="S1021" s="274" t="s">
        <v>30</v>
      </c>
      <c r="T1021" s="274" t="s">
        <v>30</v>
      </c>
      <c r="U1021" s="274" t="s">
        <v>30</v>
      </c>
      <c r="V1021" s="274" t="s">
        <v>30</v>
      </c>
      <c r="W1021" s="274" t="s">
        <v>30</v>
      </c>
      <c r="X1021" s="274" t="s">
        <v>30</v>
      </c>
      <c r="Z1021" s="274" t="s">
        <v>30</v>
      </c>
      <c r="AA1021" s="274" t="s">
        <v>30</v>
      </c>
      <c r="AB1021" s="274" t="s">
        <v>30</v>
      </c>
      <c r="AC1021" s="274" t="s">
        <v>30</v>
      </c>
      <c r="AD1021" s="274" t="s">
        <v>30</v>
      </c>
      <c r="AE1021" s="274" t="s">
        <v>30</v>
      </c>
      <c r="AF1021" s="274" t="s">
        <v>30</v>
      </c>
      <c r="AG1021" s="274" t="s">
        <v>30</v>
      </c>
      <c r="AH1021" s="274" t="s">
        <v>30</v>
      </c>
      <c r="AI1021" s="274" t="s">
        <v>30</v>
      </c>
      <c r="AJ1021" s="274" t="s">
        <v>30</v>
      </c>
      <c r="AL1021" s="274">
        <v>3.15</v>
      </c>
      <c r="AM1021" s="277" t="s">
        <v>30</v>
      </c>
      <c r="AN1021" s="274" t="s">
        <v>30</v>
      </c>
      <c r="AO1021" s="274" t="s">
        <v>30</v>
      </c>
      <c r="AP1021" s="278"/>
      <c r="AQ1021" s="274" t="s">
        <v>30</v>
      </c>
      <c r="AR1021" s="274" t="s">
        <v>30</v>
      </c>
      <c r="AS1021" s="274" t="s">
        <v>30</v>
      </c>
      <c r="AV1021" s="278" t="s">
        <v>30</v>
      </c>
      <c r="AW1021" s="278" t="s">
        <v>30</v>
      </c>
      <c r="AX1021" s="274" t="s">
        <v>30</v>
      </c>
      <c r="AY1021" s="274" t="s">
        <v>951</v>
      </c>
      <c r="AZ1021" s="274" t="s">
        <v>961</v>
      </c>
      <c r="BA1021" s="274">
        <v>1</v>
      </c>
      <c r="BB1021" s="274" t="s">
        <v>30</v>
      </c>
      <c r="BC1021" s="274" t="s">
        <v>30</v>
      </c>
    </row>
    <row r="1022" spans="1:55">
      <c r="A1022" s="274" t="s">
        <v>974</v>
      </c>
      <c r="B1022" s="274" t="s">
        <v>764</v>
      </c>
      <c r="C1022" s="274" t="s">
        <v>763</v>
      </c>
      <c r="F1022" s="274">
        <v>1</v>
      </c>
      <c r="J1022" s="274">
        <v>1.483927368097846</v>
      </c>
      <c r="K1022" s="274">
        <v>11</v>
      </c>
      <c r="L1022" s="274">
        <v>1.2</v>
      </c>
      <c r="N1022" s="274">
        <v>2050</v>
      </c>
      <c r="O1022" s="274">
        <v>30</v>
      </c>
      <c r="P1022" s="274">
        <v>1</v>
      </c>
      <c r="Q1022" s="274">
        <v>2050</v>
      </c>
      <c r="X1022" s="274" t="s">
        <v>30</v>
      </c>
      <c r="AL1022" s="274">
        <v>3.15</v>
      </c>
      <c r="AM1022" s="277" t="s">
        <v>30</v>
      </c>
      <c r="AN1022" s="274" t="s">
        <v>30</v>
      </c>
      <c r="AO1022" s="274" t="s">
        <v>30</v>
      </c>
      <c r="AP1022" s="278"/>
      <c r="AQ1022" s="274" t="s">
        <v>30</v>
      </c>
      <c r="AR1022" s="274" t="s">
        <v>30</v>
      </c>
      <c r="AS1022" s="274" t="s">
        <v>30</v>
      </c>
      <c r="AV1022" s="278" t="s">
        <v>30</v>
      </c>
      <c r="AW1022" s="278" t="s">
        <v>30</v>
      </c>
      <c r="AY1022" s="274" t="s">
        <v>951</v>
      </c>
      <c r="AZ1022" s="274" t="s">
        <v>961</v>
      </c>
      <c r="BA1022" s="274">
        <v>1</v>
      </c>
      <c r="BB1022" s="274" t="s">
        <v>30</v>
      </c>
      <c r="BC1022" s="274" t="s">
        <v>30</v>
      </c>
    </row>
    <row r="1023" spans="1:55">
      <c r="A1023" s="274" t="s">
        <v>973</v>
      </c>
      <c r="B1023" s="274" t="s">
        <v>764</v>
      </c>
      <c r="C1023" s="274" t="s">
        <v>763</v>
      </c>
      <c r="F1023" s="274">
        <v>1</v>
      </c>
      <c r="J1023" s="274">
        <v>1.9065774592684832</v>
      </c>
      <c r="K1023" s="274">
        <v>13.719999999999999</v>
      </c>
      <c r="L1023" s="274">
        <v>1.47</v>
      </c>
      <c r="N1023" s="274">
        <v>2020</v>
      </c>
      <c r="O1023" s="274">
        <v>27</v>
      </c>
      <c r="P1023" s="274">
        <v>1</v>
      </c>
      <c r="Q1023" s="274">
        <v>2029</v>
      </c>
      <c r="X1023" s="274" t="s">
        <v>30</v>
      </c>
      <c r="AL1023" s="274">
        <v>3.15</v>
      </c>
      <c r="AM1023" s="277" t="s">
        <v>30</v>
      </c>
      <c r="AN1023" s="274" t="s">
        <v>30</v>
      </c>
      <c r="AO1023" s="274" t="s">
        <v>30</v>
      </c>
      <c r="AP1023" s="278"/>
      <c r="AQ1023" s="274" t="s">
        <v>30</v>
      </c>
      <c r="AR1023" s="274" t="s">
        <v>30</v>
      </c>
      <c r="AS1023" s="274" t="s">
        <v>30</v>
      </c>
      <c r="AV1023" s="278" t="s">
        <v>30</v>
      </c>
      <c r="AW1023" s="278" t="s">
        <v>30</v>
      </c>
      <c r="AY1023" s="274" t="s">
        <v>951</v>
      </c>
      <c r="AZ1023" s="274" t="s">
        <v>956</v>
      </c>
      <c r="BA1023" s="274">
        <v>1</v>
      </c>
      <c r="BB1023" s="274" t="s">
        <v>30</v>
      </c>
      <c r="BC1023" s="274" t="s">
        <v>30</v>
      </c>
    </row>
    <row r="1024" spans="1:55">
      <c r="A1024" s="274" t="s">
        <v>972</v>
      </c>
      <c r="B1024" s="274" t="s">
        <v>764</v>
      </c>
      <c r="C1024" s="274" t="s">
        <v>763</v>
      </c>
      <c r="F1024" s="274">
        <v>1</v>
      </c>
      <c r="J1024" s="274">
        <v>1.7159197133416348</v>
      </c>
      <c r="K1024" s="274">
        <v>12.347999999999999</v>
      </c>
      <c r="L1024" s="274">
        <v>1.4014</v>
      </c>
      <c r="N1024" s="274">
        <v>2030</v>
      </c>
      <c r="O1024" s="274">
        <v>30</v>
      </c>
      <c r="P1024" s="274">
        <v>1</v>
      </c>
      <c r="Q1024" s="274">
        <v>2039</v>
      </c>
      <c r="X1024" s="274" t="s">
        <v>30</v>
      </c>
      <c r="AL1024" s="274">
        <v>3.15</v>
      </c>
      <c r="AM1024" s="277" t="s">
        <v>30</v>
      </c>
      <c r="AN1024" s="274" t="s">
        <v>30</v>
      </c>
      <c r="AO1024" s="274" t="s">
        <v>30</v>
      </c>
      <c r="AP1024" s="278"/>
      <c r="AQ1024" s="274" t="s">
        <v>30</v>
      </c>
      <c r="AR1024" s="274" t="s">
        <v>30</v>
      </c>
      <c r="AS1024" s="274" t="s">
        <v>30</v>
      </c>
      <c r="AV1024" s="278" t="s">
        <v>30</v>
      </c>
      <c r="AW1024" s="278" t="s">
        <v>30</v>
      </c>
      <c r="AY1024" s="274" t="s">
        <v>951</v>
      </c>
      <c r="AZ1024" s="274" t="s">
        <v>956</v>
      </c>
      <c r="BA1024" s="274">
        <v>1</v>
      </c>
      <c r="BB1024" s="274" t="s">
        <v>30</v>
      </c>
      <c r="BC1024" s="274" t="s">
        <v>30</v>
      </c>
    </row>
    <row r="1025" spans="1:55">
      <c r="A1025" s="274" t="s">
        <v>971</v>
      </c>
      <c r="B1025" s="274" t="s">
        <v>764</v>
      </c>
      <c r="C1025" s="274" t="s">
        <v>763</v>
      </c>
      <c r="D1025" s="274" t="s">
        <v>30</v>
      </c>
      <c r="E1025" s="274" t="s">
        <v>30</v>
      </c>
      <c r="F1025" s="274">
        <v>1</v>
      </c>
      <c r="J1025" s="274">
        <v>1.5786461362743041</v>
      </c>
      <c r="K1025" s="274">
        <v>11.36016</v>
      </c>
      <c r="L1025" s="274">
        <v>1.2152000000000001</v>
      </c>
      <c r="N1025" s="274">
        <v>2040</v>
      </c>
      <c r="O1025" s="274">
        <v>30</v>
      </c>
      <c r="P1025" s="274">
        <v>1</v>
      </c>
      <c r="Q1025" s="274">
        <v>2049</v>
      </c>
      <c r="R1025" s="274" t="s">
        <v>30</v>
      </c>
      <c r="S1025" s="274" t="s">
        <v>30</v>
      </c>
      <c r="T1025" s="274" t="s">
        <v>30</v>
      </c>
      <c r="U1025" s="274" t="s">
        <v>30</v>
      </c>
      <c r="V1025" s="274" t="s">
        <v>30</v>
      </c>
      <c r="W1025" s="274" t="s">
        <v>30</v>
      </c>
      <c r="X1025" s="274" t="s">
        <v>30</v>
      </c>
      <c r="Z1025" s="274" t="s">
        <v>30</v>
      </c>
      <c r="AA1025" s="274" t="s">
        <v>30</v>
      </c>
      <c r="AB1025" s="274" t="s">
        <v>30</v>
      </c>
      <c r="AC1025" s="274" t="s">
        <v>30</v>
      </c>
      <c r="AD1025" s="274" t="s">
        <v>30</v>
      </c>
      <c r="AE1025" s="274" t="s">
        <v>30</v>
      </c>
      <c r="AF1025" s="274" t="s">
        <v>30</v>
      </c>
      <c r="AG1025" s="274" t="s">
        <v>30</v>
      </c>
      <c r="AH1025" s="274" t="s">
        <v>30</v>
      </c>
      <c r="AI1025" s="274" t="s">
        <v>30</v>
      </c>
      <c r="AJ1025" s="274" t="s">
        <v>30</v>
      </c>
      <c r="AL1025" s="274">
        <v>3.15</v>
      </c>
      <c r="AM1025" s="277" t="s">
        <v>30</v>
      </c>
      <c r="AN1025" s="274" t="s">
        <v>30</v>
      </c>
      <c r="AO1025" s="274" t="s">
        <v>30</v>
      </c>
      <c r="AP1025" s="278"/>
      <c r="AQ1025" s="274" t="s">
        <v>30</v>
      </c>
      <c r="AR1025" s="274" t="s">
        <v>30</v>
      </c>
      <c r="AS1025" s="274" t="s">
        <v>30</v>
      </c>
      <c r="AV1025" s="278" t="s">
        <v>30</v>
      </c>
      <c r="AW1025" s="278" t="s">
        <v>30</v>
      </c>
      <c r="AX1025" s="274" t="s">
        <v>30</v>
      </c>
      <c r="AY1025" s="274" t="s">
        <v>951</v>
      </c>
      <c r="AZ1025" s="274" t="s">
        <v>956</v>
      </c>
      <c r="BA1025" s="274">
        <v>1</v>
      </c>
      <c r="BB1025" s="274" t="s">
        <v>30</v>
      </c>
      <c r="BC1025" s="274" t="s">
        <v>30</v>
      </c>
    </row>
    <row r="1026" spans="1:55">
      <c r="A1026" s="274" t="s">
        <v>970</v>
      </c>
      <c r="B1026" s="274" t="s">
        <v>764</v>
      </c>
      <c r="C1026" s="274" t="s">
        <v>763</v>
      </c>
      <c r="F1026" s="274">
        <v>1</v>
      </c>
      <c r="J1026" s="274">
        <v>1.483927368097846</v>
      </c>
      <c r="K1026" s="274">
        <v>11</v>
      </c>
      <c r="L1026" s="274">
        <v>1.2</v>
      </c>
      <c r="N1026" s="274">
        <v>2050</v>
      </c>
      <c r="O1026" s="274">
        <v>30</v>
      </c>
      <c r="P1026" s="274">
        <v>1</v>
      </c>
      <c r="Q1026" s="274">
        <v>2050</v>
      </c>
      <c r="X1026" s="274" t="s">
        <v>30</v>
      </c>
      <c r="AL1026" s="274">
        <v>3.15</v>
      </c>
      <c r="AM1026" s="277" t="s">
        <v>30</v>
      </c>
      <c r="AN1026" s="274" t="s">
        <v>30</v>
      </c>
      <c r="AO1026" s="274" t="s">
        <v>30</v>
      </c>
      <c r="AP1026" s="278"/>
      <c r="AQ1026" s="274" t="s">
        <v>30</v>
      </c>
      <c r="AR1026" s="274" t="s">
        <v>30</v>
      </c>
      <c r="AS1026" s="274" t="s">
        <v>30</v>
      </c>
      <c r="AV1026" s="278" t="s">
        <v>30</v>
      </c>
      <c r="AW1026" s="278" t="s">
        <v>30</v>
      </c>
      <c r="AY1026" s="274" t="s">
        <v>951</v>
      </c>
      <c r="AZ1026" s="274" t="s">
        <v>956</v>
      </c>
      <c r="BA1026" s="274">
        <v>1</v>
      </c>
      <c r="BB1026" s="274" t="s">
        <v>30</v>
      </c>
      <c r="BC1026" s="274" t="s">
        <v>30</v>
      </c>
    </row>
    <row r="1027" spans="1:55">
      <c r="A1027" s="274" t="s">
        <v>969</v>
      </c>
      <c r="B1027" s="274" t="s">
        <v>764</v>
      </c>
      <c r="C1027" s="274" t="s">
        <v>763</v>
      </c>
      <c r="F1027" s="274">
        <v>1</v>
      </c>
      <c r="J1027" s="274">
        <v>1.9065774592684832</v>
      </c>
      <c r="K1027" s="274">
        <v>13.719999999999999</v>
      </c>
      <c r="L1027" s="274">
        <v>1.47</v>
      </c>
      <c r="N1027" s="274">
        <v>2020</v>
      </c>
      <c r="O1027" s="274">
        <v>27</v>
      </c>
      <c r="P1027" s="274">
        <v>1</v>
      </c>
      <c r="Q1027" s="274">
        <v>2029</v>
      </c>
      <c r="X1027" s="274" t="s">
        <v>30</v>
      </c>
      <c r="AL1027" s="274">
        <v>3.15</v>
      </c>
      <c r="AM1027" s="277" t="s">
        <v>30</v>
      </c>
      <c r="AN1027" s="274" t="s">
        <v>30</v>
      </c>
      <c r="AO1027" s="274" t="s">
        <v>30</v>
      </c>
      <c r="AP1027" s="278"/>
      <c r="AQ1027" s="274" t="s">
        <v>30</v>
      </c>
      <c r="AR1027" s="274" t="s">
        <v>30</v>
      </c>
      <c r="AS1027" s="274" t="s">
        <v>30</v>
      </c>
      <c r="AV1027" s="278" t="s">
        <v>30</v>
      </c>
      <c r="AW1027" s="278" t="s">
        <v>30</v>
      </c>
      <c r="AY1027" s="274" t="s">
        <v>951</v>
      </c>
      <c r="AZ1027" s="274" t="s">
        <v>950</v>
      </c>
      <c r="BA1027" s="274">
        <v>1</v>
      </c>
      <c r="BB1027" s="274" t="s">
        <v>30</v>
      </c>
      <c r="BC1027" s="274" t="s">
        <v>30</v>
      </c>
    </row>
    <row r="1028" spans="1:55">
      <c r="A1028" s="274" t="s">
        <v>968</v>
      </c>
      <c r="B1028" s="274" t="s">
        <v>764</v>
      </c>
      <c r="C1028" s="274" t="s">
        <v>763</v>
      </c>
      <c r="F1028" s="274">
        <v>1</v>
      </c>
      <c r="J1028" s="274">
        <v>1.7159197133416348</v>
      </c>
      <c r="K1028" s="274">
        <v>12.347999999999999</v>
      </c>
      <c r="L1028" s="274">
        <v>1.4014</v>
      </c>
      <c r="N1028" s="274">
        <v>2030</v>
      </c>
      <c r="O1028" s="274">
        <v>30</v>
      </c>
      <c r="P1028" s="274">
        <v>1</v>
      </c>
      <c r="Q1028" s="274">
        <v>2039</v>
      </c>
      <c r="X1028" s="274" t="s">
        <v>30</v>
      </c>
      <c r="AL1028" s="274">
        <v>3.15</v>
      </c>
      <c r="AM1028" s="277" t="s">
        <v>30</v>
      </c>
      <c r="AN1028" s="274" t="s">
        <v>30</v>
      </c>
      <c r="AO1028" s="274" t="s">
        <v>30</v>
      </c>
      <c r="AP1028" s="278"/>
      <c r="AQ1028" s="274" t="s">
        <v>30</v>
      </c>
      <c r="AR1028" s="274" t="s">
        <v>30</v>
      </c>
      <c r="AS1028" s="274" t="s">
        <v>30</v>
      </c>
      <c r="AV1028" s="278" t="s">
        <v>30</v>
      </c>
      <c r="AW1028" s="278" t="s">
        <v>30</v>
      </c>
      <c r="AY1028" s="274" t="s">
        <v>951</v>
      </c>
      <c r="AZ1028" s="274" t="s">
        <v>950</v>
      </c>
      <c r="BA1028" s="274">
        <v>1</v>
      </c>
      <c r="BB1028" s="274" t="s">
        <v>30</v>
      </c>
      <c r="BC1028" s="274" t="s">
        <v>30</v>
      </c>
    </row>
    <row r="1029" spans="1:55">
      <c r="A1029" s="274" t="s">
        <v>967</v>
      </c>
      <c r="B1029" s="274" t="s">
        <v>764</v>
      </c>
      <c r="C1029" s="274" t="s">
        <v>763</v>
      </c>
      <c r="D1029" s="274" t="s">
        <v>30</v>
      </c>
      <c r="E1029" s="274" t="s">
        <v>30</v>
      </c>
      <c r="F1029" s="274">
        <v>1</v>
      </c>
      <c r="J1029" s="274">
        <v>1.5786461362743041</v>
      </c>
      <c r="K1029" s="274">
        <v>11.36016</v>
      </c>
      <c r="L1029" s="274">
        <v>1.2152000000000001</v>
      </c>
      <c r="N1029" s="274">
        <v>2040</v>
      </c>
      <c r="O1029" s="274">
        <v>30</v>
      </c>
      <c r="P1029" s="274">
        <v>1</v>
      </c>
      <c r="Q1029" s="274">
        <v>2049</v>
      </c>
      <c r="R1029" s="274" t="s">
        <v>30</v>
      </c>
      <c r="S1029" s="274" t="s">
        <v>30</v>
      </c>
      <c r="T1029" s="274" t="s">
        <v>30</v>
      </c>
      <c r="U1029" s="274" t="s">
        <v>30</v>
      </c>
      <c r="V1029" s="274" t="s">
        <v>30</v>
      </c>
      <c r="W1029" s="274" t="s">
        <v>30</v>
      </c>
      <c r="X1029" s="274" t="s">
        <v>30</v>
      </c>
      <c r="Z1029" s="274" t="s">
        <v>30</v>
      </c>
      <c r="AA1029" s="274" t="s">
        <v>30</v>
      </c>
      <c r="AB1029" s="274" t="s">
        <v>30</v>
      </c>
      <c r="AC1029" s="274" t="s">
        <v>30</v>
      </c>
      <c r="AD1029" s="274" t="s">
        <v>30</v>
      </c>
      <c r="AE1029" s="274" t="s">
        <v>30</v>
      </c>
      <c r="AF1029" s="274" t="s">
        <v>30</v>
      </c>
      <c r="AG1029" s="274" t="s">
        <v>30</v>
      </c>
      <c r="AH1029" s="274" t="s">
        <v>30</v>
      </c>
      <c r="AI1029" s="274" t="s">
        <v>30</v>
      </c>
      <c r="AJ1029" s="274" t="s">
        <v>30</v>
      </c>
      <c r="AL1029" s="274">
        <v>3.15</v>
      </c>
      <c r="AM1029" s="277" t="s">
        <v>30</v>
      </c>
      <c r="AN1029" s="274" t="s">
        <v>30</v>
      </c>
      <c r="AO1029" s="274" t="s">
        <v>30</v>
      </c>
      <c r="AP1029" s="278"/>
      <c r="AQ1029" s="274" t="s">
        <v>30</v>
      </c>
      <c r="AR1029" s="274" t="s">
        <v>30</v>
      </c>
      <c r="AS1029" s="274" t="s">
        <v>30</v>
      </c>
      <c r="AV1029" s="278" t="s">
        <v>30</v>
      </c>
      <c r="AW1029" s="278" t="s">
        <v>30</v>
      </c>
      <c r="AX1029" s="274" t="s">
        <v>30</v>
      </c>
      <c r="AY1029" s="274" t="s">
        <v>951</v>
      </c>
      <c r="AZ1029" s="274" t="s">
        <v>950</v>
      </c>
      <c r="BA1029" s="274">
        <v>1</v>
      </c>
      <c r="BB1029" s="274" t="s">
        <v>30</v>
      </c>
      <c r="BC1029" s="274" t="s">
        <v>30</v>
      </c>
    </row>
    <row r="1030" spans="1:55">
      <c r="A1030" s="274" t="s">
        <v>966</v>
      </c>
      <c r="B1030" s="274" t="s">
        <v>764</v>
      </c>
      <c r="C1030" s="274" t="s">
        <v>763</v>
      </c>
      <c r="F1030" s="274">
        <v>1</v>
      </c>
      <c r="J1030" s="274">
        <v>1.483927368097846</v>
      </c>
      <c r="K1030" s="274">
        <v>11</v>
      </c>
      <c r="L1030" s="274">
        <v>1.2</v>
      </c>
      <c r="N1030" s="274">
        <v>2050</v>
      </c>
      <c r="O1030" s="274">
        <v>30</v>
      </c>
      <c r="P1030" s="274">
        <v>1</v>
      </c>
      <c r="Q1030" s="274">
        <v>2050</v>
      </c>
      <c r="X1030" s="274" t="s">
        <v>30</v>
      </c>
      <c r="AL1030" s="274">
        <v>3.15</v>
      </c>
      <c r="AM1030" s="277" t="s">
        <v>30</v>
      </c>
      <c r="AN1030" s="274" t="s">
        <v>30</v>
      </c>
      <c r="AO1030" s="274" t="s">
        <v>30</v>
      </c>
      <c r="AP1030" s="278"/>
      <c r="AQ1030" s="274" t="s">
        <v>30</v>
      </c>
      <c r="AR1030" s="274" t="s">
        <v>30</v>
      </c>
      <c r="AS1030" s="274" t="s">
        <v>30</v>
      </c>
      <c r="AV1030" s="278" t="s">
        <v>30</v>
      </c>
      <c r="AW1030" s="278" t="s">
        <v>30</v>
      </c>
      <c r="AY1030" s="274" t="s">
        <v>951</v>
      </c>
      <c r="AZ1030" s="274" t="s">
        <v>950</v>
      </c>
      <c r="BA1030" s="274">
        <v>1</v>
      </c>
      <c r="BB1030" s="274" t="s">
        <v>30</v>
      </c>
      <c r="BC1030" s="274" t="s">
        <v>30</v>
      </c>
    </row>
    <row r="1031" spans="1:55">
      <c r="A1031" s="274" t="s">
        <v>965</v>
      </c>
      <c r="B1031" s="274" t="s">
        <v>764</v>
      </c>
      <c r="C1031" s="274" t="s">
        <v>763</v>
      </c>
      <c r="F1031" s="274">
        <v>1</v>
      </c>
      <c r="J1031" s="274">
        <v>1.2473912998655612</v>
      </c>
      <c r="K1031" s="274">
        <v>13.719999999999999</v>
      </c>
      <c r="L1031" s="274">
        <v>1.47</v>
      </c>
      <c r="N1031" s="274">
        <v>2020</v>
      </c>
      <c r="O1031" s="274">
        <v>27</v>
      </c>
      <c r="P1031" s="274">
        <v>1</v>
      </c>
      <c r="Q1031" s="274">
        <v>2029</v>
      </c>
      <c r="AL1031" s="274">
        <v>3.45</v>
      </c>
      <c r="AM1031" s="277" t="s">
        <v>30</v>
      </c>
      <c r="AN1031" s="274" t="s">
        <v>30</v>
      </c>
      <c r="AO1031" s="274" t="s">
        <v>30</v>
      </c>
      <c r="AP1031" s="278"/>
      <c r="AQ1031" s="274" t="s">
        <v>30</v>
      </c>
      <c r="AR1031" s="274" t="s">
        <v>30</v>
      </c>
      <c r="AS1031" s="274" t="s">
        <v>30</v>
      </c>
      <c r="AV1031" s="278" t="s">
        <v>30</v>
      </c>
      <c r="AW1031" s="278" t="s">
        <v>30</v>
      </c>
      <c r="AY1031" s="274" t="s">
        <v>951</v>
      </c>
      <c r="AZ1031" s="274" t="s">
        <v>961</v>
      </c>
      <c r="BA1031" s="274">
        <v>1</v>
      </c>
      <c r="BB1031" s="274" t="s">
        <v>30</v>
      </c>
      <c r="BC1031" s="274" t="s">
        <v>30</v>
      </c>
    </row>
    <row r="1032" spans="1:55">
      <c r="A1032" s="274" t="s">
        <v>964</v>
      </c>
      <c r="B1032" s="274" t="s">
        <v>764</v>
      </c>
      <c r="C1032" s="274" t="s">
        <v>763</v>
      </c>
      <c r="F1032" s="274">
        <v>1</v>
      </c>
      <c r="J1032" s="274">
        <v>1.1226521698790048</v>
      </c>
      <c r="K1032" s="274">
        <v>12.347999999999999</v>
      </c>
      <c r="L1032" s="274">
        <v>1.4014</v>
      </c>
      <c r="N1032" s="274">
        <v>2030</v>
      </c>
      <c r="O1032" s="274">
        <v>30</v>
      </c>
      <c r="P1032" s="274">
        <v>1</v>
      </c>
      <c r="Q1032" s="274">
        <v>2039</v>
      </c>
      <c r="AL1032" s="274">
        <v>3.45</v>
      </c>
      <c r="AM1032" s="277" t="s">
        <v>30</v>
      </c>
      <c r="AN1032" s="274" t="s">
        <v>30</v>
      </c>
      <c r="AO1032" s="274" t="s">
        <v>30</v>
      </c>
      <c r="AP1032" s="278"/>
      <c r="AQ1032" s="274" t="s">
        <v>30</v>
      </c>
      <c r="AR1032" s="274" t="s">
        <v>30</v>
      </c>
      <c r="AS1032" s="274" t="s">
        <v>30</v>
      </c>
      <c r="AV1032" s="278" t="s">
        <v>30</v>
      </c>
      <c r="AW1032" s="278" t="s">
        <v>30</v>
      </c>
      <c r="AY1032" s="274" t="s">
        <v>951</v>
      </c>
      <c r="AZ1032" s="274" t="s">
        <v>961</v>
      </c>
      <c r="BA1032" s="274">
        <v>1</v>
      </c>
      <c r="BB1032" s="274" t="s">
        <v>30</v>
      </c>
      <c r="BC1032" s="274" t="s">
        <v>30</v>
      </c>
    </row>
    <row r="1033" spans="1:55">
      <c r="A1033" s="274" t="s">
        <v>963</v>
      </c>
      <c r="B1033" s="274" t="s">
        <v>764</v>
      </c>
      <c r="C1033" s="274" t="s">
        <v>763</v>
      </c>
      <c r="D1033" s="274" t="s">
        <v>30</v>
      </c>
      <c r="E1033" s="274" t="s">
        <v>30</v>
      </c>
      <c r="F1033" s="274">
        <v>1</v>
      </c>
      <c r="J1033" s="274">
        <v>1.0328399962886847</v>
      </c>
      <c r="K1033" s="274">
        <v>11.36016</v>
      </c>
      <c r="L1033" s="274">
        <v>1.2152000000000001</v>
      </c>
      <c r="N1033" s="274">
        <v>2040</v>
      </c>
      <c r="O1033" s="274">
        <v>30</v>
      </c>
      <c r="P1033" s="274">
        <v>1</v>
      </c>
      <c r="Q1033" s="274">
        <v>2049</v>
      </c>
      <c r="AL1033" s="274">
        <v>3.45</v>
      </c>
      <c r="AM1033" s="277" t="s">
        <v>30</v>
      </c>
      <c r="AN1033" s="274" t="s">
        <v>30</v>
      </c>
      <c r="AO1033" s="274" t="s">
        <v>30</v>
      </c>
      <c r="AP1033" s="278"/>
      <c r="AQ1033" s="274" t="s">
        <v>30</v>
      </c>
      <c r="AR1033" s="274" t="s">
        <v>30</v>
      </c>
      <c r="AS1033" s="274" t="s">
        <v>30</v>
      </c>
      <c r="AV1033" s="278" t="s">
        <v>30</v>
      </c>
      <c r="AW1033" s="278" t="s">
        <v>30</v>
      </c>
      <c r="AY1033" s="274" t="s">
        <v>951</v>
      </c>
      <c r="AZ1033" s="274" t="s">
        <v>961</v>
      </c>
      <c r="BA1033" s="274">
        <v>1</v>
      </c>
      <c r="BB1033" s="274" t="s">
        <v>30</v>
      </c>
      <c r="BC1033" s="274" t="s">
        <v>30</v>
      </c>
    </row>
    <row r="1034" spans="1:55">
      <c r="A1034" s="274" t="s">
        <v>962</v>
      </c>
      <c r="B1034" s="274" t="s">
        <v>764</v>
      </c>
      <c r="C1034" s="274" t="s">
        <v>763</v>
      </c>
      <c r="F1034" s="274">
        <v>1</v>
      </c>
      <c r="J1034" s="274">
        <v>0.97086959651136351</v>
      </c>
      <c r="K1034" s="274">
        <v>11</v>
      </c>
      <c r="L1034" s="274">
        <v>1.2</v>
      </c>
      <c r="N1034" s="274">
        <v>2050</v>
      </c>
      <c r="O1034" s="274">
        <v>30</v>
      </c>
      <c r="P1034" s="274">
        <v>1</v>
      </c>
      <c r="Q1034" s="274">
        <v>2050</v>
      </c>
      <c r="AL1034" s="274">
        <v>3.45</v>
      </c>
      <c r="AM1034" s="277" t="s">
        <v>30</v>
      </c>
      <c r="AN1034" s="274" t="s">
        <v>30</v>
      </c>
      <c r="AO1034" s="274" t="s">
        <v>30</v>
      </c>
      <c r="AP1034" s="278"/>
      <c r="AQ1034" s="274" t="s">
        <v>30</v>
      </c>
      <c r="AR1034" s="274" t="s">
        <v>30</v>
      </c>
      <c r="AS1034" s="274" t="s">
        <v>30</v>
      </c>
      <c r="AV1034" s="278" t="s">
        <v>30</v>
      </c>
      <c r="AW1034" s="278" t="s">
        <v>30</v>
      </c>
      <c r="AY1034" s="274" t="s">
        <v>951</v>
      </c>
      <c r="AZ1034" s="274" t="s">
        <v>961</v>
      </c>
      <c r="BA1034" s="274">
        <v>1</v>
      </c>
      <c r="BB1034" s="274" t="s">
        <v>30</v>
      </c>
      <c r="BC1034" s="274" t="s">
        <v>30</v>
      </c>
    </row>
    <row r="1035" spans="1:55">
      <c r="A1035" s="274" t="s">
        <v>960</v>
      </c>
      <c r="B1035" s="274" t="s">
        <v>764</v>
      </c>
      <c r="C1035" s="274" t="s">
        <v>763</v>
      </c>
      <c r="F1035" s="274">
        <v>1</v>
      </c>
      <c r="J1035" s="274">
        <v>1.2473912998655612</v>
      </c>
      <c r="K1035" s="274">
        <v>13.719999999999999</v>
      </c>
      <c r="L1035" s="274">
        <v>1.47</v>
      </c>
      <c r="N1035" s="274">
        <v>2020</v>
      </c>
      <c r="O1035" s="274">
        <v>27</v>
      </c>
      <c r="P1035" s="274">
        <v>1</v>
      </c>
      <c r="Q1035" s="274">
        <v>2029</v>
      </c>
      <c r="AL1035" s="274">
        <v>3.45</v>
      </c>
      <c r="AM1035" s="277" t="s">
        <v>30</v>
      </c>
      <c r="AN1035" s="274" t="s">
        <v>30</v>
      </c>
      <c r="AO1035" s="274" t="s">
        <v>30</v>
      </c>
      <c r="AP1035" s="278"/>
      <c r="AQ1035" s="274" t="s">
        <v>30</v>
      </c>
      <c r="AR1035" s="274" t="s">
        <v>30</v>
      </c>
      <c r="AS1035" s="274" t="s">
        <v>30</v>
      </c>
      <c r="AV1035" s="278" t="s">
        <v>30</v>
      </c>
      <c r="AW1035" s="278" t="s">
        <v>30</v>
      </c>
      <c r="AY1035" s="274" t="s">
        <v>951</v>
      </c>
      <c r="AZ1035" s="274" t="s">
        <v>956</v>
      </c>
      <c r="BA1035" s="274">
        <v>1</v>
      </c>
      <c r="BB1035" s="274" t="s">
        <v>30</v>
      </c>
      <c r="BC1035" s="274" t="s">
        <v>30</v>
      </c>
    </row>
    <row r="1036" spans="1:55">
      <c r="A1036" s="274" t="s">
        <v>959</v>
      </c>
      <c r="B1036" s="274" t="s">
        <v>764</v>
      </c>
      <c r="C1036" s="274" t="s">
        <v>763</v>
      </c>
      <c r="F1036" s="274">
        <v>1</v>
      </c>
      <c r="J1036" s="274">
        <v>1.1226521698790048</v>
      </c>
      <c r="K1036" s="274">
        <v>12.347999999999999</v>
      </c>
      <c r="L1036" s="274">
        <v>1.4014</v>
      </c>
      <c r="N1036" s="274">
        <v>2030</v>
      </c>
      <c r="O1036" s="274">
        <v>30</v>
      </c>
      <c r="P1036" s="274">
        <v>1</v>
      </c>
      <c r="Q1036" s="274">
        <v>2039</v>
      </c>
      <c r="AL1036" s="274">
        <v>3.45</v>
      </c>
      <c r="AM1036" s="277" t="s">
        <v>30</v>
      </c>
      <c r="AN1036" s="274" t="s">
        <v>30</v>
      </c>
      <c r="AO1036" s="274" t="s">
        <v>30</v>
      </c>
      <c r="AP1036" s="278"/>
      <c r="AQ1036" s="274" t="s">
        <v>30</v>
      </c>
      <c r="AR1036" s="274" t="s">
        <v>30</v>
      </c>
      <c r="AS1036" s="274" t="s">
        <v>30</v>
      </c>
      <c r="AV1036" s="278" t="s">
        <v>30</v>
      </c>
      <c r="AW1036" s="278" t="s">
        <v>30</v>
      </c>
      <c r="AY1036" s="274" t="s">
        <v>951</v>
      </c>
      <c r="AZ1036" s="274" t="s">
        <v>956</v>
      </c>
      <c r="BA1036" s="274">
        <v>1</v>
      </c>
      <c r="BB1036" s="274" t="s">
        <v>30</v>
      </c>
      <c r="BC1036" s="274" t="s">
        <v>30</v>
      </c>
    </row>
    <row r="1037" spans="1:55">
      <c r="A1037" s="274" t="s">
        <v>958</v>
      </c>
      <c r="B1037" s="274" t="s">
        <v>764</v>
      </c>
      <c r="C1037" s="274" t="s">
        <v>763</v>
      </c>
      <c r="D1037" s="274" t="s">
        <v>30</v>
      </c>
      <c r="E1037" s="274" t="s">
        <v>30</v>
      </c>
      <c r="F1037" s="274">
        <v>1</v>
      </c>
      <c r="J1037" s="274">
        <v>1.0328399962886847</v>
      </c>
      <c r="K1037" s="274">
        <v>11.36016</v>
      </c>
      <c r="L1037" s="274">
        <v>1.2152000000000001</v>
      </c>
      <c r="N1037" s="274">
        <v>2040</v>
      </c>
      <c r="O1037" s="274">
        <v>30</v>
      </c>
      <c r="P1037" s="274">
        <v>1</v>
      </c>
      <c r="Q1037" s="274">
        <v>2049</v>
      </c>
      <c r="AL1037" s="274">
        <v>3.45</v>
      </c>
      <c r="AM1037" s="277" t="s">
        <v>30</v>
      </c>
      <c r="AN1037" s="274" t="s">
        <v>30</v>
      </c>
      <c r="AO1037" s="274" t="s">
        <v>30</v>
      </c>
      <c r="AP1037" s="278"/>
      <c r="AQ1037" s="274" t="s">
        <v>30</v>
      </c>
      <c r="AR1037" s="274" t="s">
        <v>30</v>
      </c>
      <c r="AS1037" s="274" t="s">
        <v>30</v>
      </c>
      <c r="AV1037" s="278" t="s">
        <v>30</v>
      </c>
      <c r="AW1037" s="278" t="s">
        <v>30</v>
      </c>
      <c r="AY1037" s="274" t="s">
        <v>951</v>
      </c>
      <c r="AZ1037" s="274" t="s">
        <v>956</v>
      </c>
      <c r="BA1037" s="274">
        <v>1</v>
      </c>
      <c r="BB1037" s="274" t="s">
        <v>30</v>
      </c>
      <c r="BC1037" s="274" t="s">
        <v>30</v>
      </c>
    </row>
    <row r="1038" spans="1:55">
      <c r="A1038" s="274" t="s">
        <v>957</v>
      </c>
      <c r="B1038" s="274" t="s">
        <v>764</v>
      </c>
      <c r="C1038" s="274" t="s">
        <v>763</v>
      </c>
      <c r="F1038" s="274">
        <v>1</v>
      </c>
      <c r="J1038" s="274">
        <v>0.97086959651136351</v>
      </c>
      <c r="K1038" s="274">
        <v>11</v>
      </c>
      <c r="L1038" s="274">
        <v>1.2</v>
      </c>
      <c r="N1038" s="274">
        <v>2050</v>
      </c>
      <c r="O1038" s="274">
        <v>30</v>
      </c>
      <c r="P1038" s="274">
        <v>1</v>
      </c>
      <c r="Q1038" s="274">
        <v>2050</v>
      </c>
      <c r="AL1038" s="274">
        <v>3.45</v>
      </c>
      <c r="AM1038" s="277" t="s">
        <v>30</v>
      </c>
      <c r="AN1038" s="274" t="s">
        <v>30</v>
      </c>
      <c r="AO1038" s="274" t="s">
        <v>30</v>
      </c>
      <c r="AP1038" s="278"/>
      <c r="AQ1038" s="274" t="s">
        <v>30</v>
      </c>
      <c r="AR1038" s="274" t="s">
        <v>30</v>
      </c>
      <c r="AS1038" s="274" t="s">
        <v>30</v>
      </c>
      <c r="AV1038" s="278" t="s">
        <v>30</v>
      </c>
      <c r="AW1038" s="278" t="s">
        <v>30</v>
      </c>
      <c r="AY1038" s="274" t="s">
        <v>951</v>
      </c>
      <c r="AZ1038" s="274" t="s">
        <v>956</v>
      </c>
      <c r="BA1038" s="274">
        <v>1</v>
      </c>
      <c r="BB1038" s="274" t="s">
        <v>30</v>
      </c>
      <c r="BC1038" s="274" t="s">
        <v>30</v>
      </c>
    </row>
    <row r="1039" spans="1:55">
      <c r="A1039" s="274" t="s">
        <v>955</v>
      </c>
      <c r="B1039" s="274" t="s">
        <v>764</v>
      </c>
      <c r="C1039" s="274" t="s">
        <v>763</v>
      </c>
      <c r="F1039" s="274">
        <v>1</v>
      </c>
      <c r="J1039" s="274">
        <v>1.2473912998655612</v>
      </c>
      <c r="K1039" s="274">
        <v>13.719999999999999</v>
      </c>
      <c r="L1039" s="274">
        <v>1.47</v>
      </c>
      <c r="N1039" s="274">
        <v>2020</v>
      </c>
      <c r="O1039" s="274">
        <v>27</v>
      </c>
      <c r="P1039" s="274">
        <v>1</v>
      </c>
      <c r="Q1039" s="274">
        <v>2029</v>
      </c>
      <c r="AL1039" s="274">
        <v>3.45</v>
      </c>
      <c r="AM1039" s="277" t="s">
        <v>30</v>
      </c>
      <c r="AN1039" s="274" t="s">
        <v>30</v>
      </c>
      <c r="AO1039" s="274" t="s">
        <v>30</v>
      </c>
      <c r="AP1039" s="278"/>
      <c r="AQ1039" s="274" t="s">
        <v>30</v>
      </c>
      <c r="AR1039" s="274" t="s">
        <v>30</v>
      </c>
      <c r="AS1039" s="274" t="s">
        <v>30</v>
      </c>
      <c r="AV1039" s="278" t="s">
        <v>30</v>
      </c>
      <c r="AW1039" s="278" t="s">
        <v>30</v>
      </c>
      <c r="AY1039" s="274" t="s">
        <v>951</v>
      </c>
      <c r="AZ1039" s="274" t="s">
        <v>950</v>
      </c>
      <c r="BA1039" s="274">
        <v>1</v>
      </c>
      <c r="BB1039" s="274" t="s">
        <v>30</v>
      </c>
      <c r="BC1039" s="274" t="s">
        <v>30</v>
      </c>
    </row>
    <row r="1040" spans="1:55">
      <c r="A1040" s="274" t="s">
        <v>954</v>
      </c>
      <c r="B1040" s="274" t="s">
        <v>764</v>
      </c>
      <c r="C1040" s="274" t="s">
        <v>763</v>
      </c>
      <c r="F1040" s="274">
        <v>1</v>
      </c>
      <c r="J1040" s="274">
        <v>1.1226521698790048</v>
      </c>
      <c r="K1040" s="274">
        <v>12.347999999999999</v>
      </c>
      <c r="L1040" s="274">
        <v>1.4014</v>
      </c>
      <c r="N1040" s="274">
        <v>2030</v>
      </c>
      <c r="O1040" s="274">
        <v>30</v>
      </c>
      <c r="P1040" s="274">
        <v>1</v>
      </c>
      <c r="Q1040" s="274">
        <v>2039</v>
      </c>
      <c r="AL1040" s="274">
        <v>3.45</v>
      </c>
      <c r="AM1040" s="277" t="s">
        <v>30</v>
      </c>
      <c r="AN1040" s="274" t="s">
        <v>30</v>
      </c>
      <c r="AO1040" s="274" t="s">
        <v>30</v>
      </c>
      <c r="AP1040" s="278"/>
      <c r="AQ1040" s="274" t="s">
        <v>30</v>
      </c>
      <c r="AR1040" s="274" t="s">
        <v>30</v>
      </c>
      <c r="AS1040" s="274" t="s">
        <v>30</v>
      </c>
      <c r="AV1040" s="278" t="s">
        <v>30</v>
      </c>
      <c r="AW1040" s="278" t="s">
        <v>30</v>
      </c>
      <c r="AY1040" s="274" t="s">
        <v>951</v>
      </c>
      <c r="AZ1040" s="274" t="s">
        <v>950</v>
      </c>
      <c r="BA1040" s="274">
        <v>1</v>
      </c>
      <c r="BB1040" s="274" t="s">
        <v>30</v>
      </c>
      <c r="BC1040" s="274" t="s">
        <v>30</v>
      </c>
    </row>
    <row r="1041" spans="1:55">
      <c r="A1041" s="274" t="s">
        <v>953</v>
      </c>
      <c r="B1041" s="274" t="s">
        <v>764</v>
      </c>
      <c r="C1041" s="274" t="s">
        <v>763</v>
      </c>
      <c r="D1041" s="274" t="s">
        <v>30</v>
      </c>
      <c r="E1041" s="274" t="s">
        <v>30</v>
      </c>
      <c r="F1041" s="274">
        <v>1</v>
      </c>
      <c r="J1041" s="274">
        <v>1.0328399962886847</v>
      </c>
      <c r="K1041" s="274">
        <v>11.36016</v>
      </c>
      <c r="L1041" s="274">
        <v>1.2152000000000001</v>
      </c>
      <c r="N1041" s="274">
        <v>2040</v>
      </c>
      <c r="O1041" s="274">
        <v>30</v>
      </c>
      <c r="P1041" s="274">
        <v>1</v>
      </c>
      <c r="Q1041" s="274">
        <v>2049</v>
      </c>
      <c r="AL1041" s="274">
        <v>3.45</v>
      </c>
      <c r="AM1041" s="277" t="s">
        <v>30</v>
      </c>
      <c r="AN1041" s="274" t="s">
        <v>30</v>
      </c>
      <c r="AO1041" s="274" t="s">
        <v>30</v>
      </c>
      <c r="AP1041" s="278"/>
      <c r="AQ1041" s="274" t="s">
        <v>30</v>
      </c>
      <c r="AR1041" s="274" t="s">
        <v>30</v>
      </c>
      <c r="AS1041" s="274" t="s">
        <v>30</v>
      </c>
      <c r="AV1041" s="278" t="s">
        <v>30</v>
      </c>
      <c r="AW1041" s="278" t="s">
        <v>30</v>
      </c>
      <c r="AY1041" s="274" t="s">
        <v>951</v>
      </c>
      <c r="AZ1041" s="274" t="s">
        <v>950</v>
      </c>
      <c r="BA1041" s="274">
        <v>1</v>
      </c>
      <c r="BB1041" s="274" t="s">
        <v>30</v>
      </c>
      <c r="BC1041" s="274" t="s">
        <v>30</v>
      </c>
    </row>
    <row r="1042" spans="1:55">
      <c r="A1042" s="274" t="s">
        <v>952</v>
      </c>
      <c r="B1042" s="274" t="s">
        <v>764</v>
      </c>
      <c r="C1042" s="274" t="s">
        <v>763</v>
      </c>
      <c r="F1042" s="274">
        <v>1</v>
      </c>
      <c r="J1042" s="274">
        <v>0.97086959651136351</v>
      </c>
      <c r="K1042" s="274">
        <v>11</v>
      </c>
      <c r="L1042" s="274">
        <v>1.2</v>
      </c>
      <c r="N1042" s="274">
        <v>2050</v>
      </c>
      <c r="O1042" s="274">
        <v>30</v>
      </c>
      <c r="P1042" s="274">
        <v>1</v>
      </c>
      <c r="Q1042" s="274">
        <v>2050</v>
      </c>
      <c r="AL1042" s="274">
        <v>3.45</v>
      </c>
      <c r="AM1042" s="277" t="s">
        <v>30</v>
      </c>
      <c r="AN1042" s="274" t="s">
        <v>30</v>
      </c>
      <c r="AO1042" s="274" t="s">
        <v>30</v>
      </c>
      <c r="AP1042" s="278"/>
      <c r="AQ1042" s="274" t="s">
        <v>30</v>
      </c>
      <c r="AR1042" s="274" t="s">
        <v>30</v>
      </c>
      <c r="AS1042" s="274" t="s">
        <v>30</v>
      </c>
      <c r="AV1042" s="278" t="s">
        <v>30</v>
      </c>
      <c r="AW1042" s="278" t="s">
        <v>30</v>
      </c>
      <c r="AY1042" s="274" t="s">
        <v>951</v>
      </c>
      <c r="AZ1042" s="274" t="s">
        <v>950</v>
      </c>
      <c r="BA1042" s="274">
        <v>1</v>
      </c>
      <c r="BB1042" s="274" t="s">
        <v>30</v>
      </c>
      <c r="BC1042" s="274" t="s">
        <v>30</v>
      </c>
    </row>
    <row r="1043" spans="1:55">
      <c r="A1043" s="274" t="s">
        <v>949</v>
      </c>
      <c r="B1043" s="274" t="s">
        <v>736</v>
      </c>
      <c r="C1043" s="274" t="s">
        <v>738</v>
      </c>
      <c r="E1043" s="274">
        <v>0.5</v>
      </c>
      <c r="F1043" s="274">
        <v>0.89999999999999991</v>
      </c>
      <c r="I1043" s="274">
        <v>0</v>
      </c>
      <c r="J1043" s="274" t="s">
        <v>30</v>
      </c>
      <c r="K1043" s="274">
        <v>12.050668</v>
      </c>
      <c r="L1043" s="274" t="s">
        <v>30</v>
      </c>
      <c r="M1043" s="274">
        <v>0.45899999999999996</v>
      </c>
      <c r="P1043" s="274">
        <v>0</v>
      </c>
      <c r="Q1043" s="274" t="s">
        <v>30</v>
      </c>
      <c r="U1043" s="274">
        <v>1</v>
      </c>
      <c r="V1043" s="274">
        <v>1</v>
      </c>
      <c r="X1043" s="274">
        <v>3.3333333333333335</v>
      </c>
      <c r="AK1043" s="274">
        <v>1</v>
      </c>
      <c r="AL1043" s="274">
        <v>52</v>
      </c>
      <c r="AM1043" s="277">
        <v>0.4</v>
      </c>
      <c r="AN1043" s="274">
        <v>29.2</v>
      </c>
      <c r="AO1043" s="274">
        <v>1</v>
      </c>
      <c r="AP1043" s="278"/>
      <c r="AQ1043" s="274">
        <v>1.46</v>
      </c>
      <c r="AR1043" s="274">
        <v>2</v>
      </c>
      <c r="AS1043" s="274">
        <v>1</v>
      </c>
      <c r="AV1043" s="278">
        <v>2.4</v>
      </c>
      <c r="AW1043" s="278">
        <v>2.4</v>
      </c>
      <c r="AY1043" s="274" t="s">
        <v>734</v>
      </c>
      <c r="BA1043" s="274">
        <v>1</v>
      </c>
      <c r="BB1043" s="274">
        <v>0.03</v>
      </c>
      <c r="BC1043" s="274">
        <v>504</v>
      </c>
    </row>
    <row r="1044" spans="1:55">
      <c r="A1044" s="274" t="s">
        <v>948</v>
      </c>
      <c r="B1044" s="274" t="s">
        <v>736</v>
      </c>
      <c r="C1044" s="274" t="s">
        <v>752</v>
      </c>
      <c r="E1044" s="274">
        <v>0.33333299999999999</v>
      </c>
      <c r="F1044" s="274">
        <v>0.91999999999999993</v>
      </c>
      <c r="H1044" s="274">
        <v>40</v>
      </c>
      <c r="I1044" s="274">
        <v>0</v>
      </c>
      <c r="J1044" s="274">
        <v>0.63400000000000001</v>
      </c>
      <c r="K1044" s="274">
        <v>48.202672999999997</v>
      </c>
      <c r="L1044" s="274" t="s">
        <v>30</v>
      </c>
      <c r="M1044" s="274">
        <v>0.26495980127995028</v>
      </c>
      <c r="O1044" s="274">
        <v>30</v>
      </c>
      <c r="P1044" s="274">
        <v>0</v>
      </c>
      <c r="Q1044" s="274" t="s">
        <v>30</v>
      </c>
      <c r="X1044" s="274" t="s">
        <v>30</v>
      </c>
      <c r="AK1044" s="274">
        <v>1</v>
      </c>
      <c r="AL1044" s="274">
        <v>10</v>
      </c>
      <c r="AM1044" s="277">
        <v>0.4</v>
      </c>
      <c r="AN1044" s="274">
        <v>36.5</v>
      </c>
      <c r="AO1044" s="274">
        <v>1</v>
      </c>
      <c r="AP1044" s="278"/>
      <c r="AQ1044" s="274">
        <v>1.8250000000000002</v>
      </c>
      <c r="AR1044" s="274">
        <v>2</v>
      </c>
      <c r="AS1044" s="274">
        <v>1</v>
      </c>
      <c r="AV1044" s="278">
        <v>2.4</v>
      </c>
      <c r="AW1044" s="278">
        <v>2.4</v>
      </c>
      <c r="AY1044" s="274" t="s">
        <v>734</v>
      </c>
      <c r="BA1044" s="274">
        <v>1</v>
      </c>
      <c r="BB1044" s="274">
        <v>0.03</v>
      </c>
      <c r="BC1044" s="274">
        <v>504</v>
      </c>
    </row>
    <row r="1045" spans="1:55">
      <c r="A1045" s="274" t="s">
        <v>947</v>
      </c>
      <c r="B1045" s="274" t="s">
        <v>736</v>
      </c>
      <c r="C1045" s="274" t="s">
        <v>754</v>
      </c>
      <c r="E1045" s="274">
        <v>0.5</v>
      </c>
      <c r="F1045" s="274">
        <v>0.89999999999999991</v>
      </c>
      <c r="H1045" s="274">
        <v>64</v>
      </c>
      <c r="I1045" s="274">
        <v>0</v>
      </c>
      <c r="J1045" s="274">
        <v>1.7329999999999999</v>
      </c>
      <c r="K1045" s="274">
        <v>21.332999999999998</v>
      </c>
      <c r="L1045" s="274" t="s">
        <v>30</v>
      </c>
      <c r="M1045" s="274">
        <v>0.39989999999999998</v>
      </c>
      <c r="O1045" s="274">
        <v>25</v>
      </c>
      <c r="P1045" s="274">
        <v>0</v>
      </c>
      <c r="Q1045" s="274" t="s">
        <v>30</v>
      </c>
      <c r="X1045" s="274" t="s">
        <v>30</v>
      </c>
      <c r="AK1045" s="274">
        <v>1</v>
      </c>
      <c r="AL1045" s="274">
        <v>17</v>
      </c>
      <c r="AM1045" s="277">
        <v>0.2</v>
      </c>
      <c r="AN1045" s="274">
        <v>36.5</v>
      </c>
      <c r="AO1045" s="274">
        <v>1</v>
      </c>
      <c r="AP1045" s="278"/>
      <c r="AQ1045" s="274">
        <v>1.8250000000000002</v>
      </c>
      <c r="AR1045" s="274">
        <v>0.5</v>
      </c>
      <c r="AS1045" s="274">
        <v>0.5</v>
      </c>
      <c r="AV1045" s="278">
        <v>6</v>
      </c>
      <c r="AW1045" s="278">
        <v>6</v>
      </c>
      <c r="AY1045" s="274" t="s">
        <v>734</v>
      </c>
      <c r="BA1045" s="274">
        <v>1</v>
      </c>
      <c r="BB1045" s="274">
        <v>0.01</v>
      </c>
      <c r="BC1045" s="274">
        <v>420</v>
      </c>
    </row>
    <row r="1046" spans="1:55">
      <c r="A1046" s="274" t="s">
        <v>946</v>
      </c>
      <c r="B1046" s="274" t="s">
        <v>736</v>
      </c>
      <c r="C1046" s="274" t="s">
        <v>738</v>
      </c>
      <c r="E1046" s="274">
        <v>0.85</v>
      </c>
      <c r="F1046" s="274">
        <v>0.63117647058823523</v>
      </c>
      <c r="H1046" s="274">
        <v>115</v>
      </c>
      <c r="I1046" s="274">
        <v>0</v>
      </c>
      <c r="J1046" s="274" t="s">
        <v>30</v>
      </c>
      <c r="K1046" s="274">
        <v>12.050668</v>
      </c>
      <c r="L1046" s="274" t="s">
        <v>30</v>
      </c>
      <c r="M1046" s="274">
        <v>0.38656999999999997</v>
      </c>
      <c r="O1046" s="274">
        <v>20</v>
      </c>
      <c r="P1046" s="274">
        <v>0</v>
      </c>
      <c r="Q1046" s="274" t="s">
        <v>30</v>
      </c>
      <c r="U1046" s="274">
        <v>1</v>
      </c>
      <c r="V1046" s="274">
        <v>1</v>
      </c>
      <c r="X1046" s="274">
        <v>3.4482758620689657</v>
      </c>
      <c r="AK1046" s="274">
        <v>1</v>
      </c>
      <c r="AL1046" s="274">
        <v>94</v>
      </c>
      <c r="AM1046" s="277">
        <v>0.4</v>
      </c>
      <c r="AN1046" s="274">
        <v>29.2</v>
      </c>
      <c r="AO1046" s="274">
        <v>1</v>
      </c>
      <c r="AP1046" s="278"/>
      <c r="AQ1046" s="274">
        <v>1.46</v>
      </c>
      <c r="AR1046" s="274">
        <v>2</v>
      </c>
      <c r="AS1046" s="274">
        <v>1</v>
      </c>
      <c r="AV1046" s="278">
        <v>2.4</v>
      </c>
      <c r="AW1046" s="278">
        <v>2.4</v>
      </c>
      <c r="AY1046" s="274" t="s">
        <v>734</v>
      </c>
      <c r="BA1046" s="274">
        <v>1</v>
      </c>
      <c r="BB1046" s="274">
        <v>0.03</v>
      </c>
      <c r="BC1046" s="274">
        <v>504</v>
      </c>
    </row>
    <row r="1047" spans="1:55">
      <c r="A1047" s="274" t="s">
        <v>945</v>
      </c>
      <c r="B1047" s="274" t="s">
        <v>764</v>
      </c>
      <c r="C1047" s="274" t="s">
        <v>763</v>
      </c>
      <c r="F1047" s="274">
        <v>1</v>
      </c>
      <c r="J1047" s="274">
        <v>1.4213347660119264</v>
      </c>
      <c r="K1047" s="274">
        <v>48.019999999999996</v>
      </c>
      <c r="L1047" s="274">
        <v>4.8020000000000005</v>
      </c>
      <c r="N1047" s="274">
        <v>2020</v>
      </c>
      <c r="O1047" s="274">
        <v>27</v>
      </c>
      <c r="P1047" s="274">
        <v>1</v>
      </c>
      <c r="Q1047" s="274">
        <v>2029</v>
      </c>
      <c r="X1047" s="274" t="s">
        <v>30</v>
      </c>
      <c r="AL1047" s="274">
        <v>8.4</v>
      </c>
      <c r="AM1047" s="277" t="s">
        <v>30</v>
      </c>
      <c r="AN1047" s="274" t="s">
        <v>30</v>
      </c>
      <c r="AO1047" s="274" t="s">
        <v>30</v>
      </c>
      <c r="AP1047" s="278"/>
      <c r="AQ1047" s="274" t="s">
        <v>30</v>
      </c>
      <c r="AR1047" s="274" t="s">
        <v>30</v>
      </c>
      <c r="AS1047" s="274" t="s">
        <v>30</v>
      </c>
      <c r="AV1047" s="278" t="s">
        <v>30</v>
      </c>
      <c r="AW1047" s="278" t="s">
        <v>30</v>
      </c>
      <c r="AY1047" s="274" t="s">
        <v>762</v>
      </c>
      <c r="AZ1047" s="274" t="s">
        <v>842</v>
      </c>
      <c r="BA1047" s="274">
        <v>1</v>
      </c>
      <c r="BB1047" s="274" t="s">
        <v>30</v>
      </c>
      <c r="BC1047" s="274" t="s">
        <v>30</v>
      </c>
    </row>
    <row r="1048" spans="1:55">
      <c r="A1048" s="274" t="s">
        <v>944</v>
      </c>
      <c r="B1048" s="274" t="s">
        <v>764</v>
      </c>
      <c r="C1048" s="274" t="s">
        <v>763</v>
      </c>
      <c r="F1048" s="274">
        <v>1</v>
      </c>
      <c r="J1048" s="274">
        <v>1.2023972514790251</v>
      </c>
      <c r="K1048" s="274">
        <v>37.455599999999997</v>
      </c>
      <c r="L1048" s="274">
        <v>3.7404363786078236</v>
      </c>
      <c r="N1048" s="274">
        <v>2030</v>
      </c>
      <c r="O1048" s="274">
        <v>30</v>
      </c>
      <c r="P1048" s="274">
        <v>1</v>
      </c>
      <c r="Q1048" s="274">
        <v>2039</v>
      </c>
      <c r="X1048" s="274" t="s">
        <v>30</v>
      </c>
      <c r="AL1048" s="274">
        <v>15</v>
      </c>
      <c r="AM1048" s="277" t="s">
        <v>30</v>
      </c>
      <c r="AN1048" s="274" t="s">
        <v>30</v>
      </c>
      <c r="AO1048" s="274" t="s">
        <v>30</v>
      </c>
      <c r="AP1048" s="278"/>
      <c r="AQ1048" s="274" t="s">
        <v>30</v>
      </c>
      <c r="AR1048" s="274" t="s">
        <v>30</v>
      </c>
      <c r="AS1048" s="274" t="s">
        <v>30</v>
      </c>
      <c r="AV1048" s="278" t="s">
        <v>30</v>
      </c>
      <c r="AW1048" s="278" t="s">
        <v>30</v>
      </c>
      <c r="AY1048" s="274" t="s">
        <v>762</v>
      </c>
      <c r="AZ1048" s="274" t="s">
        <v>842</v>
      </c>
      <c r="BA1048" s="274">
        <v>1</v>
      </c>
      <c r="BB1048" s="274" t="s">
        <v>30</v>
      </c>
      <c r="BC1048" s="274" t="s">
        <v>30</v>
      </c>
    </row>
    <row r="1049" spans="1:55">
      <c r="A1049" s="280" t="s">
        <v>943</v>
      </c>
      <c r="B1049" s="280" t="s">
        <v>764</v>
      </c>
      <c r="C1049" s="280" t="s">
        <v>763</v>
      </c>
      <c r="D1049" s="280" t="s">
        <v>30</v>
      </c>
      <c r="E1049" s="280" t="s">
        <v>30</v>
      </c>
      <c r="F1049" s="274">
        <v>1</v>
      </c>
      <c r="G1049" s="280"/>
      <c r="H1049" s="280"/>
      <c r="I1049" s="280"/>
      <c r="J1049" s="280">
        <v>1.0884797963278781</v>
      </c>
      <c r="K1049" s="274">
        <v>32.653599999999997</v>
      </c>
      <c r="L1049" s="280">
        <v>3.2853395571216479</v>
      </c>
      <c r="M1049" s="280"/>
      <c r="N1049" s="280">
        <v>2040</v>
      </c>
      <c r="O1049" s="280">
        <v>30</v>
      </c>
      <c r="P1049" s="280">
        <v>1</v>
      </c>
      <c r="Q1049" s="280">
        <v>2049</v>
      </c>
      <c r="R1049" s="280" t="s">
        <v>30</v>
      </c>
      <c r="S1049" s="280" t="s">
        <v>30</v>
      </c>
      <c r="T1049" s="280" t="s">
        <v>30</v>
      </c>
      <c r="U1049" s="280" t="s">
        <v>30</v>
      </c>
      <c r="V1049" s="280" t="s">
        <v>30</v>
      </c>
      <c r="W1049" s="280" t="s">
        <v>30</v>
      </c>
      <c r="X1049" s="280" t="s">
        <v>30</v>
      </c>
      <c r="Z1049" s="280" t="s">
        <v>30</v>
      </c>
      <c r="AA1049" s="280" t="s">
        <v>30</v>
      </c>
      <c r="AB1049" s="280" t="s">
        <v>30</v>
      </c>
      <c r="AC1049" s="280" t="s">
        <v>30</v>
      </c>
      <c r="AD1049" s="280" t="s">
        <v>30</v>
      </c>
      <c r="AE1049" s="280" t="s">
        <v>30</v>
      </c>
      <c r="AF1049" s="280" t="s">
        <v>30</v>
      </c>
      <c r="AG1049" s="280" t="s">
        <v>30</v>
      </c>
      <c r="AH1049" s="280" t="s">
        <v>30</v>
      </c>
      <c r="AI1049" s="280" t="s">
        <v>30</v>
      </c>
      <c r="AJ1049" s="280" t="s">
        <v>30</v>
      </c>
      <c r="AL1049" s="280">
        <v>15</v>
      </c>
      <c r="AM1049" s="277" t="s">
        <v>30</v>
      </c>
      <c r="AN1049" s="274" t="s">
        <v>30</v>
      </c>
      <c r="AO1049" s="274" t="s">
        <v>30</v>
      </c>
      <c r="AP1049" s="278"/>
      <c r="AQ1049" s="274" t="s">
        <v>30</v>
      </c>
      <c r="AR1049" s="274" t="s">
        <v>30</v>
      </c>
      <c r="AS1049" s="274" t="s">
        <v>30</v>
      </c>
      <c r="AV1049" s="278" t="s">
        <v>30</v>
      </c>
      <c r="AW1049" s="278" t="s">
        <v>30</v>
      </c>
      <c r="AX1049" s="280" t="s">
        <v>30</v>
      </c>
      <c r="AY1049" s="274" t="s">
        <v>762</v>
      </c>
      <c r="AZ1049" s="274" t="s">
        <v>842</v>
      </c>
      <c r="BA1049" s="274">
        <v>1</v>
      </c>
      <c r="BB1049" s="274" t="s">
        <v>30</v>
      </c>
      <c r="BC1049" s="274" t="s">
        <v>30</v>
      </c>
    </row>
    <row r="1050" spans="1:55">
      <c r="A1050" s="274" t="s">
        <v>942</v>
      </c>
      <c r="B1050" s="274" t="s">
        <v>764</v>
      </c>
      <c r="C1050" s="274" t="s">
        <v>763</v>
      </c>
      <c r="F1050" s="274">
        <v>1</v>
      </c>
      <c r="J1050" s="274">
        <v>1.0408841270331788</v>
      </c>
      <c r="K1050" s="274">
        <v>31.693199999999997</v>
      </c>
      <c r="L1050" s="274">
        <v>3.1231334854663038</v>
      </c>
      <c r="N1050" s="274">
        <v>2050</v>
      </c>
      <c r="O1050" s="274">
        <v>30</v>
      </c>
      <c r="P1050" s="274">
        <v>1</v>
      </c>
      <c r="Q1050" s="274">
        <v>2050</v>
      </c>
      <c r="X1050" s="274" t="s">
        <v>30</v>
      </c>
      <c r="AL1050" s="274">
        <v>15</v>
      </c>
      <c r="AM1050" s="277" t="s">
        <v>30</v>
      </c>
      <c r="AN1050" s="274" t="s">
        <v>30</v>
      </c>
      <c r="AO1050" s="274" t="s">
        <v>30</v>
      </c>
      <c r="AP1050" s="278"/>
      <c r="AQ1050" s="274" t="s">
        <v>30</v>
      </c>
      <c r="AR1050" s="274" t="s">
        <v>30</v>
      </c>
      <c r="AS1050" s="274" t="s">
        <v>30</v>
      </c>
      <c r="AV1050" s="278" t="s">
        <v>30</v>
      </c>
      <c r="AW1050" s="278" t="s">
        <v>30</v>
      </c>
      <c r="AY1050" s="274" t="s">
        <v>762</v>
      </c>
      <c r="AZ1050" s="274" t="s">
        <v>842</v>
      </c>
      <c r="BA1050" s="274">
        <v>1</v>
      </c>
      <c r="BB1050" s="274" t="s">
        <v>30</v>
      </c>
      <c r="BC1050" s="274" t="s">
        <v>30</v>
      </c>
    </row>
    <row r="1051" spans="1:55">
      <c r="A1051" s="274" t="s">
        <v>941</v>
      </c>
      <c r="B1051" s="274" t="s">
        <v>764</v>
      </c>
      <c r="C1051" s="274" t="s">
        <v>763</v>
      </c>
      <c r="F1051" s="274">
        <v>1</v>
      </c>
      <c r="J1051" s="274">
        <v>1.830127303415598</v>
      </c>
      <c r="K1051" s="274">
        <v>48.019999999999996</v>
      </c>
      <c r="L1051" s="274">
        <v>4.8020000000000005</v>
      </c>
      <c r="N1051" s="274">
        <v>2020</v>
      </c>
      <c r="O1051" s="274">
        <v>27</v>
      </c>
      <c r="P1051" s="274">
        <v>1</v>
      </c>
      <c r="Q1051" s="274">
        <v>2029</v>
      </c>
      <c r="X1051" s="274" t="s">
        <v>30</v>
      </c>
      <c r="AL1051" s="274">
        <v>8.4</v>
      </c>
      <c r="AM1051" s="277" t="s">
        <v>30</v>
      </c>
      <c r="AN1051" s="274" t="s">
        <v>30</v>
      </c>
      <c r="AO1051" s="274" t="s">
        <v>30</v>
      </c>
      <c r="AP1051" s="278"/>
      <c r="AQ1051" s="274" t="s">
        <v>30</v>
      </c>
      <c r="AR1051" s="274" t="s">
        <v>30</v>
      </c>
      <c r="AS1051" s="274" t="s">
        <v>30</v>
      </c>
      <c r="AV1051" s="278" t="s">
        <v>30</v>
      </c>
      <c r="AW1051" s="278" t="s">
        <v>30</v>
      </c>
      <c r="AY1051" s="274" t="s">
        <v>762</v>
      </c>
      <c r="AZ1051" s="274" t="s">
        <v>794</v>
      </c>
      <c r="BA1051" s="274">
        <v>1</v>
      </c>
      <c r="BB1051" s="274" t="s">
        <v>30</v>
      </c>
      <c r="BC1051" s="274" t="s">
        <v>30</v>
      </c>
    </row>
    <row r="1052" spans="1:55">
      <c r="A1052" s="274" t="s">
        <v>940</v>
      </c>
      <c r="B1052" s="274" t="s">
        <v>764</v>
      </c>
      <c r="C1052" s="274" t="s">
        <v>763</v>
      </c>
      <c r="F1052" s="274">
        <v>1</v>
      </c>
      <c r="J1052" s="274">
        <v>1.5923969615469455</v>
      </c>
      <c r="K1052" s="274">
        <v>37.455599999999997</v>
      </c>
      <c r="L1052" s="274">
        <v>3.7404363786078236</v>
      </c>
      <c r="N1052" s="274">
        <v>2030</v>
      </c>
      <c r="O1052" s="274">
        <v>30</v>
      </c>
      <c r="P1052" s="274">
        <v>1</v>
      </c>
      <c r="Q1052" s="274">
        <v>2039</v>
      </c>
      <c r="X1052" s="274" t="s">
        <v>30</v>
      </c>
      <c r="AL1052" s="274">
        <v>20</v>
      </c>
      <c r="AM1052" s="277" t="s">
        <v>30</v>
      </c>
      <c r="AN1052" s="274" t="s">
        <v>30</v>
      </c>
      <c r="AO1052" s="274" t="s">
        <v>30</v>
      </c>
      <c r="AP1052" s="278"/>
      <c r="AQ1052" s="274" t="s">
        <v>30</v>
      </c>
      <c r="AR1052" s="274" t="s">
        <v>30</v>
      </c>
      <c r="AS1052" s="274" t="s">
        <v>30</v>
      </c>
      <c r="AV1052" s="278" t="s">
        <v>30</v>
      </c>
      <c r="AW1052" s="278" t="s">
        <v>30</v>
      </c>
      <c r="AY1052" s="274" t="s">
        <v>762</v>
      </c>
      <c r="AZ1052" s="274" t="s">
        <v>794</v>
      </c>
      <c r="BA1052" s="274">
        <v>1</v>
      </c>
      <c r="BB1052" s="274" t="s">
        <v>30</v>
      </c>
      <c r="BC1052" s="274" t="s">
        <v>30</v>
      </c>
    </row>
    <row r="1053" spans="1:55">
      <c r="A1053" s="274" t="s">
        <v>939</v>
      </c>
      <c r="B1053" s="274" t="s">
        <v>764</v>
      </c>
      <c r="C1053" s="274" t="s">
        <v>763</v>
      </c>
      <c r="D1053" s="274" t="s">
        <v>30</v>
      </c>
      <c r="E1053" s="274" t="s">
        <v>30</v>
      </c>
      <c r="F1053" s="274">
        <v>1</v>
      </c>
      <c r="J1053" s="274">
        <v>1.4777829515997287</v>
      </c>
      <c r="K1053" s="274">
        <v>32.653599999999997</v>
      </c>
      <c r="L1053" s="274">
        <v>3.2853395571216479</v>
      </c>
      <c r="N1053" s="274">
        <v>2040</v>
      </c>
      <c r="O1053" s="274">
        <v>30</v>
      </c>
      <c r="P1053" s="274">
        <v>1</v>
      </c>
      <c r="Q1053" s="274">
        <v>2049</v>
      </c>
      <c r="R1053" s="274" t="s">
        <v>30</v>
      </c>
      <c r="S1053" s="274" t="s">
        <v>30</v>
      </c>
      <c r="T1053" s="274" t="s">
        <v>30</v>
      </c>
      <c r="U1053" s="274" t="s">
        <v>30</v>
      </c>
      <c r="V1053" s="274" t="s">
        <v>30</v>
      </c>
      <c r="W1053" s="274" t="s">
        <v>30</v>
      </c>
      <c r="X1053" s="274" t="s">
        <v>30</v>
      </c>
      <c r="Z1053" s="274" t="s">
        <v>30</v>
      </c>
      <c r="AA1053" s="274" t="s">
        <v>30</v>
      </c>
      <c r="AB1053" s="274" t="s">
        <v>30</v>
      </c>
      <c r="AC1053" s="274" t="s">
        <v>30</v>
      </c>
      <c r="AD1053" s="274" t="s">
        <v>30</v>
      </c>
      <c r="AE1053" s="274" t="s">
        <v>30</v>
      </c>
      <c r="AF1053" s="274" t="s">
        <v>30</v>
      </c>
      <c r="AG1053" s="274" t="s">
        <v>30</v>
      </c>
      <c r="AH1053" s="274" t="s">
        <v>30</v>
      </c>
      <c r="AI1053" s="274" t="s">
        <v>30</v>
      </c>
      <c r="AJ1053" s="274" t="s">
        <v>30</v>
      </c>
      <c r="AL1053" s="274">
        <v>25</v>
      </c>
      <c r="AM1053" s="277" t="s">
        <v>30</v>
      </c>
      <c r="AN1053" s="274" t="s">
        <v>30</v>
      </c>
      <c r="AO1053" s="274" t="s">
        <v>30</v>
      </c>
      <c r="AP1053" s="278"/>
      <c r="AQ1053" s="274" t="s">
        <v>30</v>
      </c>
      <c r="AR1053" s="274" t="s">
        <v>30</v>
      </c>
      <c r="AS1053" s="274" t="s">
        <v>30</v>
      </c>
      <c r="AV1053" s="278" t="s">
        <v>30</v>
      </c>
      <c r="AW1053" s="278" t="s">
        <v>30</v>
      </c>
      <c r="AX1053" s="274" t="s">
        <v>30</v>
      </c>
      <c r="AY1053" s="274" t="s">
        <v>762</v>
      </c>
      <c r="AZ1053" s="274" t="s">
        <v>794</v>
      </c>
      <c r="BA1053" s="274">
        <v>1</v>
      </c>
      <c r="BB1053" s="274" t="s">
        <v>30</v>
      </c>
      <c r="BC1053" s="274" t="s">
        <v>30</v>
      </c>
    </row>
    <row r="1054" spans="1:55">
      <c r="A1054" s="274" t="s">
        <v>938</v>
      </c>
      <c r="B1054" s="274" t="s">
        <v>764</v>
      </c>
      <c r="C1054" s="274" t="s">
        <v>763</v>
      </c>
      <c r="F1054" s="274">
        <v>1</v>
      </c>
      <c r="J1054" s="274">
        <v>1.4262656425650395</v>
      </c>
      <c r="K1054" s="274">
        <v>31.693199999999997</v>
      </c>
      <c r="L1054" s="274">
        <v>3.1231334854663038</v>
      </c>
      <c r="N1054" s="274">
        <v>2050</v>
      </c>
      <c r="O1054" s="274">
        <v>30</v>
      </c>
      <c r="P1054" s="274">
        <v>1</v>
      </c>
      <c r="Q1054" s="274">
        <v>2050</v>
      </c>
      <c r="X1054" s="274" t="s">
        <v>30</v>
      </c>
      <c r="AL1054" s="274">
        <v>30</v>
      </c>
      <c r="AM1054" s="277" t="s">
        <v>30</v>
      </c>
      <c r="AN1054" s="274" t="s">
        <v>30</v>
      </c>
      <c r="AO1054" s="274" t="s">
        <v>30</v>
      </c>
      <c r="AP1054" s="278"/>
      <c r="AQ1054" s="274" t="s">
        <v>30</v>
      </c>
      <c r="AR1054" s="274" t="s">
        <v>30</v>
      </c>
      <c r="AS1054" s="274" t="s">
        <v>30</v>
      </c>
      <c r="AV1054" s="278" t="s">
        <v>30</v>
      </c>
      <c r="AW1054" s="278" t="s">
        <v>30</v>
      </c>
      <c r="AY1054" s="274" t="s">
        <v>762</v>
      </c>
      <c r="AZ1054" s="274" t="s">
        <v>794</v>
      </c>
      <c r="BA1054" s="274">
        <v>1</v>
      </c>
      <c r="BB1054" s="274" t="s">
        <v>30</v>
      </c>
      <c r="BC1054" s="274" t="s">
        <v>30</v>
      </c>
    </row>
    <row r="1055" spans="1:55">
      <c r="A1055" s="274" t="s">
        <v>937</v>
      </c>
      <c r="B1055" s="274" t="s">
        <v>736</v>
      </c>
      <c r="C1055" s="274" t="s">
        <v>735</v>
      </c>
      <c r="E1055" s="274">
        <v>0.5</v>
      </c>
      <c r="F1055" s="274">
        <v>0.89999999999999991</v>
      </c>
      <c r="I1055" s="274">
        <v>0</v>
      </c>
      <c r="J1055" s="274" t="s">
        <v>30</v>
      </c>
      <c r="K1055" s="274">
        <v>56.056000000000004</v>
      </c>
      <c r="L1055" s="274" t="s">
        <v>30</v>
      </c>
      <c r="M1055" s="274">
        <v>0.58799999999999997</v>
      </c>
      <c r="P1055" s="274">
        <v>0</v>
      </c>
      <c r="Q1055" s="274" t="s">
        <v>30</v>
      </c>
      <c r="X1055" s="274" t="s">
        <v>30</v>
      </c>
      <c r="AK1055" s="274">
        <v>1</v>
      </c>
      <c r="AL1055" s="274">
        <v>2171</v>
      </c>
      <c r="AM1055" s="277">
        <v>0.25</v>
      </c>
      <c r="AN1055" s="274">
        <v>36.5</v>
      </c>
      <c r="AO1055" s="274">
        <v>1</v>
      </c>
      <c r="AP1055" s="278"/>
      <c r="AQ1055" s="274">
        <v>1.8250000000000002</v>
      </c>
      <c r="AR1055" s="274">
        <v>2</v>
      </c>
      <c r="AS1055" s="274">
        <v>1</v>
      </c>
      <c r="AV1055" s="278">
        <v>2.4</v>
      </c>
      <c r="AW1055" s="278">
        <v>2.4</v>
      </c>
      <c r="AY1055" s="274" t="s">
        <v>734</v>
      </c>
      <c r="BA1055" s="274">
        <v>1</v>
      </c>
      <c r="BB1055" s="274">
        <v>0.03</v>
      </c>
      <c r="BC1055" s="274">
        <v>504</v>
      </c>
    </row>
    <row r="1056" spans="1:55">
      <c r="A1056" s="274" t="s">
        <v>936</v>
      </c>
      <c r="B1056" s="274" t="s">
        <v>742</v>
      </c>
      <c r="C1056" s="274" t="s">
        <v>735</v>
      </c>
      <c r="D1056" s="274">
        <v>0.18</v>
      </c>
      <c r="E1056" s="274">
        <v>0.28999999999999998</v>
      </c>
      <c r="F1056" s="274">
        <v>0.3</v>
      </c>
      <c r="I1056" s="274">
        <v>0</v>
      </c>
      <c r="J1056" s="274" t="s">
        <v>30</v>
      </c>
      <c r="K1056" s="274">
        <v>56.056000000000004</v>
      </c>
      <c r="L1056" s="274" t="s">
        <v>30</v>
      </c>
      <c r="M1056" s="274">
        <v>0.58799999999999997</v>
      </c>
      <c r="P1056" s="274">
        <v>0</v>
      </c>
      <c r="Q1056" s="274" t="s">
        <v>30</v>
      </c>
      <c r="X1056" s="274" t="s">
        <v>30</v>
      </c>
      <c r="AK1056" s="274">
        <v>1</v>
      </c>
      <c r="AL1056" s="274">
        <v>48</v>
      </c>
      <c r="AM1056" s="277">
        <v>0.25</v>
      </c>
      <c r="AN1056" s="274">
        <v>36.5</v>
      </c>
      <c r="AO1056" s="274">
        <v>1</v>
      </c>
      <c r="AP1056" s="278"/>
      <c r="AQ1056" s="274">
        <v>1.8250000000000002</v>
      </c>
      <c r="AR1056" s="274">
        <v>2</v>
      </c>
      <c r="AS1056" s="274">
        <v>1</v>
      </c>
      <c r="AV1056" s="278">
        <v>2.4</v>
      </c>
      <c r="AW1056" s="278">
        <v>2.4</v>
      </c>
      <c r="AY1056" s="274" t="s">
        <v>734</v>
      </c>
      <c r="BA1056" s="274">
        <v>1</v>
      </c>
      <c r="BB1056" s="274">
        <v>0.03</v>
      </c>
      <c r="BC1056" s="274">
        <v>504</v>
      </c>
    </row>
    <row r="1057" spans="1:55">
      <c r="A1057" s="274" t="s">
        <v>935</v>
      </c>
      <c r="B1057" s="274" t="s">
        <v>736</v>
      </c>
      <c r="C1057" s="274" t="s">
        <v>735</v>
      </c>
      <c r="E1057" s="274">
        <v>0.5</v>
      </c>
      <c r="F1057" s="274">
        <v>0.89999999999999991</v>
      </c>
      <c r="I1057" s="274">
        <v>0</v>
      </c>
      <c r="J1057" s="274" t="s">
        <v>30</v>
      </c>
      <c r="K1057" s="274">
        <v>56.056000000000004</v>
      </c>
      <c r="L1057" s="274" t="s">
        <v>30</v>
      </c>
      <c r="M1057" s="274">
        <v>0.58799999999999997</v>
      </c>
      <c r="P1057" s="274">
        <v>0</v>
      </c>
      <c r="Q1057" s="274" t="s">
        <v>30</v>
      </c>
      <c r="X1057" s="274" t="s">
        <v>30</v>
      </c>
      <c r="AK1057" s="274">
        <v>1</v>
      </c>
      <c r="AL1057" s="274">
        <v>198</v>
      </c>
      <c r="AM1057" s="277">
        <v>0.25</v>
      </c>
      <c r="AN1057" s="274">
        <v>36.5</v>
      </c>
      <c r="AO1057" s="274">
        <v>1</v>
      </c>
      <c r="AP1057" s="278"/>
      <c r="AQ1057" s="274">
        <v>1.8250000000000002</v>
      </c>
      <c r="AR1057" s="274">
        <v>2</v>
      </c>
      <c r="AS1057" s="274">
        <v>1</v>
      </c>
      <c r="AV1057" s="278">
        <v>2.4</v>
      </c>
      <c r="AW1057" s="278">
        <v>2.4</v>
      </c>
      <c r="AY1057" s="274" t="s">
        <v>734</v>
      </c>
      <c r="BA1057" s="274">
        <v>1</v>
      </c>
      <c r="BB1057" s="274">
        <v>0.03</v>
      </c>
      <c r="BC1057" s="274">
        <v>504</v>
      </c>
    </row>
    <row r="1058" spans="1:55">
      <c r="A1058" s="274" t="s">
        <v>934</v>
      </c>
      <c r="B1058" s="274" t="s">
        <v>736</v>
      </c>
      <c r="C1058" s="274" t="s">
        <v>735</v>
      </c>
      <c r="E1058" s="274">
        <v>0.7</v>
      </c>
      <c r="F1058" s="274">
        <v>0.89857142857142858</v>
      </c>
      <c r="I1058" s="274">
        <v>0</v>
      </c>
      <c r="J1058" s="274" t="s">
        <v>30</v>
      </c>
      <c r="K1058" s="274">
        <v>56.056000000000004</v>
      </c>
      <c r="L1058" s="274" t="s">
        <v>30</v>
      </c>
      <c r="M1058" s="274">
        <v>0.72519999999999996</v>
      </c>
      <c r="P1058" s="274">
        <v>0</v>
      </c>
      <c r="Q1058" s="274" t="s">
        <v>30</v>
      </c>
      <c r="X1058" s="274" t="s">
        <v>30</v>
      </c>
      <c r="AK1058" s="274">
        <v>1</v>
      </c>
      <c r="AL1058" s="274">
        <v>123</v>
      </c>
      <c r="AM1058" s="277">
        <v>0.25</v>
      </c>
      <c r="AN1058" s="274">
        <v>36.5</v>
      </c>
      <c r="AO1058" s="274">
        <v>1</v>
      </c>
      <c r="AP1058" s="278"/>
      <c r="AQ1058" s="274">
        <v>1.8250000000000002</v>
      </c>
      <c r="AR1058" s="274">
        <v>2</v>
      </c>
      <c r="AS1058" s="274">
        <v>1</v>
      </c>
      <c r="AV1058" s="278">
        <v>2.4</v>
      </c>
      <c r="AW1058" s="278">
        <v>2.4</v>
      </c>
      <c r="AY1058" s="274" t="s">
        <v>734</v>
      </c>
      <c r="BA1058" s="274">
        <v>1</v>
      </c>
      <c r="BB1058" s="274">
        <v>0.03</v>
      </c>
      <c r="BC1058" s="274">
        <v>504</v>
      </c>
    </row>
    <row r="1059" spans="1:55">
      <c r="A1059" s="274" t="s">
        <v>933</v>
      </c>
      <c r="B1059" s="274" t="s">
        <v>736</v>
      </c>
      <c r="C1059" s="274" t="s">
        <v>754</v>
      </c>
      <c r="E1059" s="274">
        <v>0.35293999999999998</v>
      </c>
      <c r="F1059" s="274">
        <v>0.99899999999999989</v>
      </c>
      <c r="H1059" s="274">
        <v>64</v>
      </c>
      <c r="I1059" s="274">
        <v>0</v>
      </c>
      <c r="J1059" s="274">
        <v>1.7330000000000001</v>
      </c>
      <c r="K1059" s="274">
        <v>21.332999999999998</v>
      </c>
      <c r="L1059" s="274" t="s">
        <v>30</v>
      </c>
      <c r="M1059" s="274">
        <v>0.34739053541176984</v>
      </c>
      <c r="O1059" s="274">
        <v>25</v>
      </c>
      <c r="P1059" s="274">
        <v>0</v>
      </c>
      <c r="Q1059" s="274" t="s">
        <v>30</v>
      </c>
      <c r="X1059" s="274" t="s">
        <v>30</v>
      </c>
      <c r="AK1059" s="274">
        <v>1</v>
      </c>
      <c r="AL1059" s="274">
        <v>24</v>
      </c>
      <c r="AM1059" s="277">
        <v>0.2</v>
      </c>
      <c r="AN1059" s="274">
        <v>36.5</v>
      </c>
      <c r="AO1059" s="274">
        <v>1</v>
      </c>
      <c r="AP1059" s="278"/>
      <c r="AQ1059" s="274">
        <v>1.8250000000000002</v>
      </c>
      <c r="AR1059" s="274">
        <v>0.5</v>
      </c>
      <c r="AS1059" s="274">
        <v>0.5</v>
      </c>
      <c r="AV1059" s="278">
        <v>6</v>
      </c>
      <c r="AW1059" s="278">
        <v>6</v>
      </c>
      <c r="AY1059" s="274" t="s">
        <v>734</v>
      </c>
      <c r="BA1059" s="274">
        <v>1</v>
      </c>
      <c r="BB1059" s="274">
        <v>0.01</v>
      </c>
      <c r="BC1059" s="274">
        <v>420</v>
      </c>
    </row>
    <row r="1060" spans="1:55">
      <c r="A1060" s="274" t="s">
        <v>932</v>
      </c>
      <c r="B1060" s="274" t="s">
        <v>742</v>
      </c>
      <c r="C1060" s="274" t="s">
        <v>801</v>
      </c>
      <c r="D1060" s="274">
        <v>0.2</v>
      </c>
      <c r="E1060" s="274">
        <v>0.6</v>
      </c>
      <c r="F1060" s="274">
        <v>0.38300000000000001</v>
      </c>
      <c r="I1060" s="274">
        <v>0</v>
      </c>
      <c r="J1060" s="274" t="s">
        <v>30</v>
      </c>
      <c r="K1060" s="274">
        <v>39.200000000000003</v>
      </c>
      <c r="L1060" s="274" t="s">
        <v>30</v>
      </c>
      <c r="M1060" s="274">
        <v>0.60054400000000008</v>
      </c>
      <c r="P1060" s="274">
        <v>0</v>
      </c>
      <c r="Q1060" s="274" t="s">
        <v>30</v>
      </c>
      <c r="X1060" s="274" t="s">
        <v>30</v>
      </c>
      <c r="AK1060" s="274">
        <v>1</v>
      </c>
      <c r="AL1060" s="274">
        <v>189.7</v>
      </c>
      <c r="AM1060" s="277">
        <v>0.4</v>
      </c>
      <c r="AN1060" s="274">
        <v>36.5</v>
      </c>
      <c r="AO1060" s="274">
        <v>1</v>
      </c>
      <c r="AP1060" s="278"/>
      <c r="AQ1060" s="274">
        <v>1.8250000000000002</v>
      </c>
      <c r="AR1060" s="274">
        <v>2</v>
      </c>
      <c r="AS1060" s="274">
        <v>1</v>
      </c>
      <c r="AV1060" s="278">
        <v>2.4</v>
      </c>
      <c r="AW1060" s="278">
        <v>2.4</v>
      </c>
      <c r="AY1060" s="274" t="s">
        <v>734</v>
      </c>
      <c r="BA1060" s="274">
        <v>1</v>
      </c>
      <c r="BB1060" s="274">
        <v>0.03</v>
      </c>
      <c r="BC1060" s="274">
        <v>504</v>
      </c>
    </row>
    <row r="1061" spans="1:55">
      <c r="A1061" s="274" t="s">
        <v>931</v>
      </c>
      <c r="B1061" s="274" t="s">
        <v>829</v>
      </c>
      <c r="C1061" s="274" t="s">
        <v>750</v>
      </c>
      <c r="F1061" s="274">
        <v>0.3</v>
      </c>
      <c r="J1061" s="282" t="s">
        <v>30</v>
      </c>
      <c r="K1061" s="281">
        <v>30</v>
      </c>
      <c r="L1061" s="281">
        <v>0</v>
      </c>
      <c r="M1061" s="274" t="s">
        <v>30</v>
      </c>
      <c r="Q1061" s="274" t="s">
        <v>30</v>
      </c>
      <c r="X1061" s="274" t="s">
        <v>30</v>
      </c>
      <c r="AK1061" s="274">
        <v>1</v>
      </c>
      <c r="AL1061" s="274">
        <v>13</v>
      </c>
      <c r="AM1061" s="277">
        <v>0.25</v>
      </c>
      <c r="AN1061" s="274">
        <v>21.9</v>
      </c>
      <c r="AO1061" s="274">
        <v>1</v>
      </c>
      <c r="AP1061" s="278"/>
      <c r="AQ1061" s="274">
        <v>1.095</v>
      </c>
      <c r="AR1061" s="274">
        <v>0.25</v>
      </c>
      <c r="AS1061" s="274">
        <v>0.25</v>
      </c>
      <c r="AV1061" s="278">
        <v>12</v>
      </c>
      <c r="AW1061" s="278">
        <v>12</v>
      </c>
      <c r="AY1061" s="274" t="s">
        <v>930</v>
      </c>
      <c r="BA1061" s="274">
        <v>1</v>
      </c>
      <c r="BB1061" s="274">
        <v>0.02</v>
      </c>
      <c r="BC1061" s="274">
        <v>504</v>
      </c>
    </row>
    <row r="1062" spans="1:55">
      <c r="A1062" s="274" t="s">
        <v>929</v>
      </c>
      <c r="B1062" s="274" t="s">
        <v>736</v>
      </c>
      <c r="C1062" s="274" t="s">
        <v>752</v>
      </c>
      <c r="E1062" s="274">
        <v>0.14959800000000001</v>
      </c>
      <c r="F1062" s="274">
        <v>1.0299999999999998</v>
      </c>
      <c r="H1062" s="274">
        <v>40</v>
      </c>
      <c r="I1062" s="274">
        <v>0</v>
      </c>
      <c r="J1062" s="282">
        <v>0.63400000000000001</v>
      </c>
      <c r="K1062" s="281">
        <v>48.202672999999997</v>
      </c>
      <c r="L1062" s="281" t="s">
        <v>30</v>
      </c>
      <c r="M1062" s="274">
        <v>0.15440789117587189</v>
      </c>
      <c r="O1062" s="274">
        <v>30</v>
      </c>
      <c r="P1062" s="274">
        <v>0</v>
      </c>
      <c r="Q1062" s="274" t="s">
        <v>30</v>
      </c>
      <c r="X1062" s="274" t="s">
        <v>30</v>
      </c>
      <c r="AK1062" s="274">
        <v>1</v>
      </c>
      <c r="AL1062" s="274">
        <v>20</v>
      </c>
      <c r="AM1062" s="277">
        <v>0.4</v>
      </c>
      <c r="AN1062" s="274">
        <v>36.5</v>
      </c>
      <c r="AO1062" s="274">
        <v>1</v>
      </c>
      <c r="AP1062" s="278"/>
      <c r="AQ1062" s="274">
        <v>1.8250000000000002</v>
      </c>
      <c r="AR1062" s="274">
        <v>2</v>
      </c>
      <c r="AS1062" s="274">
        <v>1</v>
      </c>
      <c r="AV1062" s="278">
        <v>2.4</v>
      </c>
      <c r="AW1062" s="278">
        <v>2.4</v>
      </c>
      <c r="AY1062" s="274" t="s">
        <v>734</v>
      </c>
      <c r="BA1062" s="274">
        <v>1</v>
      </c>
      <c r="BB1062" s="274">
        <v>0.03</v>
      </c>
      <c r="BC1062" s="274">
        <v>504</v>
      </c>
    </row>
    <row r="1063" spans="1:55">
      <c r="A1063" s="274" t="s">
        <v>928</v>
      </c>
      <c r="B1063" s="274" t="s">
        <v>742</v>
      </c>
      <c r="C1063" s="274" t="s">
        <v>735</v>
      </c>
      <c r="D1063" s="274">
        <v>0.2</v>
      </c>
      <c r="E1063" s="274">
        <v>0.55000000000000004</v>
      </c>
      <c r="F1063" s="274">
        <v>0.39</v>
      </c>
      <c r="I1063" s="274">
        <v>0</v>
      </c>
      <c r="J1063" s="282" t="s">
        <v>30</v>
      </c>
      <c r="K1063" s="281">
        <v>56.056000000000004</v>
      </c>
      <c r="L1063" s="281" t="s">
        <v>30</v>
      </c>
      <c r="M1063" s="274">
        <v>0.76439999999999997</v>
      </c>
      <c r="P1063" s="274">
        <v>0</v>
      </c>
      <c r="Q1063" s="274" t="s">
        <v>30</v>
      </c>
      <c r="X1063" s="274" t="s">
        <v>30</v>
      </c>
      <c r="AK1063" s="274">
        <v>1</v>
      </c>
      <c r="AL1063" s="274">
        <v>200</v>
      </c>
      <c r="AM1063" s="277">
        <v>0.25</v>
      </c>
      <c r="AN1063" s="274">
        <v>36.5</v>
      </c>
      <c r="AO1063" s="274">
        <v>1</v>
      </c>
      <c r="AP1063" s="278"/>
      <c r="AQ1063" s="274">
        <v>1.8250000000000002</v>
      </c>
      <c r="AR1063" s="274">
        <v>2</v>
      </c>
      <c r="AS1063" s="274">
        <v>1</v>
      </c>
      <c r="AV1063" s="278">
        <v>2.4</v>
      </c>
      <c r="AW1063" s="278">
        <v>2.4</v>
      </c>
      <c r="AY1063" s="274" t="s">
        <v>734</v>
      </c>
      <c r="BA1063" s="274">
        <v>1</v>
      </c>
      <c r="BB1063" s="274">
        <v>0.03</v>
      </c>
      <c r="BC1063" s="274">
        <v>504</v>
      </c>
    </row>
    <row r="1064" spans="1:55">
      <c r="A1064" s="274" t="s">
        <v>927</v>
      </c>
      <c r="B1064" s="274" t="s">
        <v>829</v>
      </c>
      <c r="C1064" s="274" t="s">
        <v>735</v>
      </c>
      <c r="F1064" s="274">
        <v>0.35</v>
      </c>
      <c r="I1064" s="274">
        <v>0</v>
      </c>
      <c r="J1064" s="282" t="s">
        <v>30</v>
      </c>
      <c r="K1064" s="281">
        <v>56.056000000000004</v>
      </c>
      <c r="L1064" s="281">
        <v>1.96</v>
      </c>
      <c r="M1064" s="274" t="s">
        <v>30</v>
      </c>
      <c r="P1064" s="274">
        <v>0</v>
      </c>
      <c r="Q1064" s="274" t="s">
        <v>30</v>
      </c>
      <c r="X1064" s="274" t="s">
        <v>30</v>
      </c>
      <c r="AK1064" s="274">
        <v>1</v>
      </c>
      <c r="AL1064" s="274">
        <v>600</v>
      </c>
      <c r="AM1064" s="277">
        <v>0.25</v>
      </c>
      <c r="AN1064" s="274">
        <v>36.5</v>
      </c>
      <c r="AO1064" s="274">
        <v>1</v>
      </c>
      <c r="AP1064" s="278"/>
      <c r="AQ1064" s="274">
        <v>1.8250000000000002</v>
      </c>
      <c r="AR1064" s="274">
        <v>2</v>
      </c>
      <c r="AS1064" s="274">
        <v>1</v>
      </c>
      <c r="AV1064" s="278">
        <v>2.4</v>
      </c>
      <c r="AW1064" s="278">
        <v>2.4</v>
      </c>
      <c r="AY1064" s="274" t="s">
        <v>734</v>
      </c>
      <c r="BA1064" s="274">
        <v>1</v>
      </c>
      <c r="BB1064" s="274">
        <v>0.03</v>
      </c>
      <c r="BC1064" s="274">
        <v>504</v>
      </c>
    </row>
    <row r="1065" spans="1:55">
      <c r="A1065" s="274" t="s">
        <v>926</v>
      </c>
      <c r="B1065" s="274" t="s">
        <v>736</v>
      </c>
      <c r="C1065" s="274" t="s">
        <v>735</v>
      </c>
      <c r="E1065" s="274">
        <v>0.6</v>
      </c>
      <c r="F1065" s="274">
        <v>0.90666666666666673</v>
      </c>
      <c r="I1065" s="274">
        <v>0</v>
      </c>
      <c r="J1065" s="274" t="s">
        <v>30</v>
      </c>
      <c r="K1065" s="274">
        <v>56.056000000000004</v>
      </c>
      <c r="L1065" s="274" t="s">
        <v>30</v>
      </c>
      <c r="M1065" s="274">
        <v>0.66639999999999999</v>
      </c>
      <c r="P1065" s="274">
        <v>0</v>
      </c>
      <c r="Q1065" s="274" t="s">
        <v>30</v>
      </c>
      <c r="X1065" s="274" t="s">
        <v>30</v>
      </c>
      <c r="AK1065" s="274">
        <v>1</v>
      </c>
      <c r="AL1065" s="274">
        <v>215</v>
      </c>
      <c r="AM1065" s="277">
        <v>0.25</v>
      </c>
      <c r="AN1065" s="274">
        <v>36.5</v>
      </c>
      <c r="AO1065" s="274">
        <v>1</v>
      </c>
      <c r="AP1065" s="278"/>
      <c r="AQ1065" s="274">
        <v>1.8250000000000002</v>
      </c>
      <c r="AR1065" s="274">
        <v>2</v>
      </c>
      <c r="AS1065" s="274">
        <v>1</v>
      </c>
      <c r="AV1065" s="278">
        <v>2.4</v>
      </c>
      <c r="AW1065" s="278">
        <v>2.4</v>
      </c>
      <c r="AY1065" s="274" t="s">
        <v>734</v>
      </c>
      <c r="BA1065" s="274">
        <v>1</v>
      </c>
      <c r="BB1065" s="274">
        <v>0.03</v>
      </c>
      <c r="BC1065" s="274">
        <v>504</v>
      </c>
    </row>
    <row r="1066" spans="1:55">
      <c r="A1066" s="274" t="s">
        <v>925</v>
      </c>
      <c r="B1066" s="274" t="s">
        <v>742</v>
      </c>
      <c r="C1066" s="274" t="s">
        <v>735</v>
      </c>
      <c r="D1066" s="274">
        <v>0.18</v>
      </c>
      <c r="E1066" s="274">
        <v>0.4</v>
      </c>
      <c r="F1066" s="274">
        <v>0.33</v>
      </c>
      <c r="I1066" s="274">
        <v>0</v>
      </c>
      <c r="J1066" s="282" t="s">
        <v>30</v>
      </c>
      <c r="K1066" s="281">
        <v>56.056000000000004</v>
      </c>
      <c r="L1066" s="281" t="s">
        <v>30</v>
      </c>
      <c r="M1066" s="274">
        <v>0.64680000000000004</v>
      </c>
      <c r="P1066" s="274">
        <v>0</v>
      </c>
      <c r="Q1066" s="274" t="s">
        <v>30</v>
      </c>
      <c r="X1066" s="274" t="s">
        <v>30</v>
      </c>
      <c r="AK1066" s="274">
        <v>1</v>
      </c>
      <c r="AL1066" s="274">
        <v>191</v>
      </c>
      <c r="AM1066" s="277">
        <v>0.25</v>
      </c>
      <c r="AN1066" s="274">
        <v>36.5</v>
      </c>
      <c r="AO1066" s="274">
        <v>1</v>
      </c>
      <c r="AP1066" s="278"/>
      <c r="AQ1066" s="274">
        <v>1.8250000000000002</v>
      </c>
      <c r="AR1066" s="274">
        <v>2</v>
      </c>
      <c r="AS1066" s="274">
        <v>1</v>
      </c>
      <c r="AV1066" s="278">
        <v>2.4</v>
      </c>
      <c r="AW1066" s="278">
        <v>2.4</v>
      </c>
      <c r="AY1066" s="274" t="s">
        <v>734</v>
      </c>
      <c r="BA1066" s="274">
        <v>1</v>
      </c>
      <c r="BB1066" s="274">
        <v>0.03</v>
      </c>
      <c r="BC1066" s="274">
        <v>504</v>
      </c>
    </row>
    <row r="1067" spans="1:55">
      <c r="A1067" s="274" t="s">
        <v>924</v>
      </c>
      <c r="B1067" s="274" t="s">
        <v>742</v>
      </c>
      <c r="C1067" s="274" t="s">
        <v>735</v>
      </c>
      <c r="D1067" s="274">
        <v>0.2</v>
      </c>
      <c r="E1067" s="274">
        <v>0.38600000000000001</v>
      </c>
      <c r="F1067" s="274">
        <v>0.4</v>
      </c>
      <c r="I1067" s="274">
        <v>0</v>
      </c>
      <c r="J1067" s="282" t="s">
        <v>30</v>
      </c>
      <c r="K1067" s="281">
        <v>56.056000000000004</v>
      </c>
      <c r="L1067" s="281" t="s">
        <v>30</v>
      </c>
      <c r="M1067" s="274">
        <v>0.78400000000000003</v>
      </c>
      <c r="P1067" s="274">
        <v>0</v>
      </c>
      <c r="Q1067" s="274" t="s">
        <v>30</v>
      </c>
      <c r="X1067" s="274" t="s">
        <v>30</v>
      </c>
      <c r="AK1067" s="274">
        <v>1</v>
      </c>
      <c r="AL1067" s="274">
        <v>115</v>
      </c>
      <c r="AM1067" s="277">
        <v>0.25</v>
      </c>
      <c r="AN1067" s="274">
        <v>36.5</v>
      </c>
      <c r="AO1067" s="274">
        <v>1</v>
      </c>
      <c r="AP1067" s="278"/>
      <c r="AQ1067" s="274">
        <v>1.8250000000000002</v>
      </c>
      <c r="AR1067" s="274">
        <v>2</v>
      </c>
      <c r="AS1067" s="274">
        <v>1</v>
      </c>
      <c r="AV1067" s="278">
        <v>2.4</v>
      </c>
      <c r="AW1067" s="278">
        <v>2.4</v>
      </c>
      <c r="AY1067" s="274" t="s">
        <v>734</v>
      </c>
      <c r="BA1067" s="274">
        <v>1</v>
      </c>
      <c r="BB1067" s="274">
        <v>0.03</v>
      </c>
      <c r="BC1067" s="274">
        <v>504</v>
      </c>
    </row>
    <row r="1068" spans="1:55">
      <c r="A1068" s="274" t="s">
        <v>923</v>
      </c>
      <c r="B1068" s="274" t="s">
        <v>829</v>
      </c>
      <c r="C1068" s="274" t="s">
        <v>735</v>
      </c>
      <c r="F1068" s="274">
        <v>0.34</v>
      </c>
      <c r="I1068" s="274">
        <v>0</v>
      </c>
      <c r="J1068" s="282" t="s">
        <v>30</v>
      </c>
      <c r="K1068" s="281">
        <v>56.056000000000004</v>
      </c>
      <c r="L1068" s="281">
        <v>1.96</v>
      </c>
      <c r="M1068" s="274" t="s">
        <v>30</v>
      </c>
      <c r="P1068" s="274">
        <v>0</v>
      </c>
      <c r="Q1068" s="274" t="s">
        <v>30</v>
      </c>
      <c r="X1068" s="274" t="s">
        <v>30</v>
      </c>
      <c r="AK1068" s="274">
        <v>1</v>
      </c>
      <c r="AL1068" s="274">
        <v>938</v>
      </c>
      <c r="AM1068" s="277">
        <v>0.25</v>
      </c>
      <c r="AN1068" s="274">
        <v>36.5</v>
      </c>
      <c r="AO1068" s="274">
        <v>1</v>
      </c>
      <c r="AP1068" s="278"/>
      <c r="AQ1068" s="274">
        <v>1.8250000000000002</v>
      </c>
      <c r="AR1068" s="274">
        <v>2</v>
      </c>
      <c r="AS1068" s="274">
        <v>1</v>
      </c>
      <c r="AV1068" s="278">
        <v>2.4</v>
      </c>
      <c r="AW1068" s="278">
        <v>2.4</v>
      </c>
      <c r="AY1068" s="274" t="s">
        <v>734</v>
      </c>
      <c r="BA1068" s="274">
        <v>1</v>
      </c>
      <c r="BB1068" s="274">
        <v>0.03</v>
      </c>
      <c r="BC1068" s="274">
        <v>504</v>
      </c>
    </row>
    <row r="1069" spans="1:55">
      <c r="A1069" s="274" t="s">
        <v>922</v>
      </c>
      <c r="B1069" s="274" t="s">
        <v>829</v>
      </c>
      <c r="C1069" s="274" t="s">
        <v>735</v>
      </c>
      <c r="F1069" s="274">
        <v>0.45</v>
      </c>
      <c r="I1069" s="274">
        <v>0</v>
      </c>
      <c r="J1069" s="282" t="s">
        <v>30</v>
      </c>
      <c r="K1069" s="281">
        <v>56.056000000000004</v>
      </c>
      <c r="L1069" s="281">
        <v>1.96</v>
      </c>
      <c r="M1069" s="274" t="s">
        <v>30</v>
      </c>
      <c r="P1069" s="274">
        <v>0</v>
      </c>
      <c r="Q1069" s="274" t="s">
        <v>30</v>
      </c>
      <c r="X1069" s="274" t="s">
        <v>30</v>
      </c>
      <c r="AK1069" s="274">
        <v>1</v>
      </c>
      <c r="AL1069" s="274">
        <v>427</v>
      </c>
      <c r="AM1069" s="277">
        <v>0.25</v>
      </c>
      <c r="AN1069" s="274">
        <v>36.5</v>
      </c>
      <c r="AO1069" s="274">
        <v>1</v>
      </c>
      <c r="AP1069" s="278"/>
      <c r="AQ1069" s="274">
        <v>1.8250000000000002</v>
      </c>
      <c r="AR1069" s="274">
        <v>2</v>
      </c>
      <c r="AS1069" s="274">
        <v>1</v>
      </c>
      <c r="AV1069" s="278">
        <v>2.4</v>
      </c>
      <c r="AW1069" s="278">
        <v>2.4</v>
      </c>
      <c r="AY1069" s="274" t="s">
        <v>734</v>
      </c>
      <c r="BA1069" s="274">
        <v>1</v>
      </c>
      <c r="BB1069" s="274">
        <v>0.03</v>
      </c>
      <c r="BC1069" s="274">
        <v>504</v>
      </c>
    </row>
    <row r="1070" spans="1:55">
      <c r="A1070" s="274" t="s">
        <v>921</v>
      </c>
      <c r="B1070" s="274" t="s">
        <v>736</v>
      </c>
      <c r="C1070" s="274" t="s">
        <v>920</v>
      </c>
      <c r="E1070" s="274">
        <v>0.74</v>
      </c>
      <c r="F1070" s="274">
        <v>1.02</v>
      </c>
      <c r="G1070" s="274">
        <v>323</v>
      </c>
      <c r="H1070" s="274">
        <v>540</v>
      </c>
      <c r="I1070" s="274">
        <v>0</v>
      </c>
      <c r="J1070" s="274">
        <v>2.2109540000000001</v>
      </c>
      <c r="K1070" s="274">
        <v>48.202672999999997</v>
      </c>
      <c r="L1070" s="274" t="s">
        <v>30</v>
      </c>
      <c r="M1070" s="274">
        <v>1.5993951724137931</v>
      </c>
      <c r="O1070" s="274">
        <v>20</v>
      </c>
      <c r="P1070" s="274">
        <v>0</v>
      </c>
      <c r="Q1070" s="274" t="s">
        <v>30</v>
      </c>
      <c r="X1070" s="274" t="s">
        <v>30</v>
      </c>
      <c r="AK1070" s="274">
        <v>1</v>
      </c>
      <c r="AL1070" s="274">
        <v>37</v>
      </c>
      <c r="AM1070" s="277" t="s">
        <v>30</v>
      </c>
      <c r="AN1070" s="274" t="s">
        <v>30</v>
      </c>
      <c r="AO1070" s="274" t="s">
        <v>30</v>
      </c>
      <c r="AP1070" s="278"/>
      <c r="AQ1070" s="274" t="s">
        <v>30</v>
      </c>
      <c r="AR1070" s="274" t="s">
        <v>30</v>
      </c>
      <c r="AS1070" s="274" t="s">
        <v>30</v>
      </c>
      <c r="AV1070" s="278" t="s">
        <v>30</v>
      </c>
      <c r="AW1070" s="278" t="s">
        <v>30</v>
      </c>
      <c r="AY1070" s="274" t="s">
        <v>734</v>
      </c>
      <c r="BA1070" s="274">
        <v>1</v>
      </c>
      <c r="BB1070" s="274" t="s">
        <v>30</v>
      </c>
      <c r="BC1070" s="274" t="s">
        <v>30</v>
      </c>
    </row>
    <row r="1071" spans="1:55">
      <c r="A1071" s="274" t="s">
        <v>919</v>
      </c>
      <c r="B1071" s="274" t="s">
        <v>742</v>
      </c>
      <c r="C1071" s="274" t="s">
        <v>735</v>
      </c>
      <c r="D1071" s="274">
        <v>0.04</v>
      </c>
      <c r="E1071" s="274">
        <v>0.3</v>
      </c>
      <c r="F1071" s="274">
        <v>0.32500000000000001</v>
      </c>
      <c r="I1071" s="274">
        <v>0</v>
      </c>
      <c r="J1071" s="274" t="s">
        <v>30</v>
      </c>
      <c r="K1071" s="274">
        <v>56.056000000000004</v>
      </c>
      <c r="L1071" s="274" t="s">
        <v>30</v>
      </c>
      <c r="M1071" s="274">
        <v>0.63700000000000001</v>
      </c>
      <c r="P1071" s="274">
        <v>0</v>
      </c>
      <c r="Q1071" s="274" t="s">
        <v>30</v>
      </c>
      <c r="X1071" s="274" t="s">
        <v>30</v>
      </c>
      <c r="AK1071" s="274">
        <v>1</v>
      </c>
      <c r="AL1071" s="274">
        <v>94.64</v>
      </c>
      <c r="AM1071" s="277">
        <v>0.25</v>
      </c>
      <c r="AN1071" s="274">
        <v>36.5</v>
      </c>
      <c r="AO1071" s="274">
        <v>1</v>
      </c>
      <c r="AP1071" s="278"/>
      <c r="AQ1071" s="274">
        <v>1.8250000000000002</v>
      </c>
      <c r="AR1071" s="274">
        <v>2</v>
      </c>
      <c r="AS1071" s="274">
        <v>1</v>
      </c>
      <c r="AV1071" s="278">
        <v>2.4</v>
      </c>
      <c r="AW1071" s="278">
        <v>2.4</v>
      </c>
      <c r="AY1071" s="274" t="s">
        <v>734</v>
      </c>
      <c r="BA1071" s="274">
        <v>1</v>
      </c>
      <c r="BB1071" s="274">
        <v>0.03</v>
      </c>
      <c r="BC1071" s="274">
        <v>504</v>
      </c>
    </row>
    <row r="1072" spans="1:55">
      <c r="A1072" s="274" t="s">
        <v>918</v>
      </c>
      <c r="B1072" s="274" t="s">
        <v>742</v>
      </c>
      <c r="C1072" s="274" t="s">
        <v>917</v>
      </c>
      <c r="D1072" s="274">
        <v>0.2</v>
      </c>
      <c r="E1072" s="274">
        <v>0.24</v>
      </c>
      <c r="F1072" s="274">
        <v>0.28999999999999998</v>
      </c>
      <c r="I1072" s="274">
        <v>0</v>
      </c>
      <c r="J1072" s="274" t="s">
        <v>30</v>
      </c>
      <c r="K1072" s="274">
        <v>37.24</v>
      </c>
      <c r="L1072" s="274" t="s">
        <v>30</v>
      </c>
      <c r="M1072" s="274">
        <v>0.28419999999999995</v>
      </c>
      <c r="P1072" s="274">
        <v>0</v>
      </c>
      <c r="Q1072" s="274" t="s">
        <v>30</v>
      </c>
      <c r="X1072" s="274" t="s">
        <v>30</v>
      </c>
      <c r="AK1072" s="274">
        <v>1</v>
      </c>
      <c r="AL1072" s="274">
        <v>88</v>
      </c>
      <c r="AM1072" s="277">
        <v>0.4</v>
      </c>
      <c r="AN1072" s="274">
        <v>36.5</v>
      </c>
      <c r="AO1072" s="274">
        <v>1</v>
      </c>
      <c r="AP1072" s="278"/>
      <c r="AQ1072" s="274">
        <v>1.8250000000000002</v>
      </c>
      <c r="AR1072" s="274">
        <v>2</v>
      </c>
      <c r="AS1072" s="274">
        <v>1</v>
      </c>
      <c r="AV1072" s="278">
        <v>2.4</v>
      </c>
      <c r="AW1072" s="278">
        <v>2.4</v>
      </c>
      <c r="AY1072" s="274" t="s">
        <v>734</v>
      </c>
      <c r="BA1072" s="274">
        <v>1</v>
      </c>
      <c r="BB1072" s="274">
        <v>0.03</v>
      </c>
      <c r="BC1072" s="274">
        <v>504</v>
      </c>
    </row>
    <row r="1073" spans="1:55">
      <c r="A1073" s="274" t="s">
        <v>916</v>
      </c>
      <c r="B1073" s="274" t="s">
        <v>764</v>
      </c>
      <c r="C1073" s="274" t="s">
        <v>763</v>
      </c>
      <c r="F1073" s="274">
        <v>1</v>
      </c>
      <c r="J1073" s="274">
        <v>1.830127303415598</v>
      </c>
      <c r="K1073" s="274">
        <v>48.019999999999996</v>
      </c>
      <c r="L1073" s="274">
        <v>4.8020000000000005</v>
      </c>
      <c r="N1073" s="274">
        <v>2020</v>
      </c>
      <c r="O1073" s="274">
        <v>27</v>
      </c>
      <c r="P1073" s="274">
        <v>1</v>
      </c>
      <c r="Q1073" s="274">
        <v>2029</v>
      </c>
      <c r="X1073" s="274" t="s">
        <v>30</v>
      </c>
      <c r="AL1073" s="274">
        <v>8.4</v>
      </c>
      <c r="AM1073" s="277" t="s">
        <v>30</v>
      </c>
      <c r="AN1073" s="274" t="s">
        <v>30</v>
      </c>
      <c r="AO1073" s="274" t="s">
        <v>30</v>
      </c>
      <c r="AP1073" s="278"/>
      <c r="AQ1073" s="274" t="s">
        <v>30</v>
      </c>
      <c r="AR1073" s="274" t="s">
        <v>30</v>
      </c>
      <c r="AS1073" s="274" t="s">
        <v>30</v>
      </c>
      <c r="AV1073" s="278" t="s">
        <v>30</v>
      </c>
      <c r="AW1073" s="278" t="s">
        <v>30</v>
      </c>
      <c r="AY1073" s="274" t="s">
        <v>762</v>
      </c>
      <c r="AZ1073" s="274" t="s">
        <v>794</v>
      </c>
      <c r="BA1073" s="274">
        <v>1</v>
      </c>
      <c r="BB1073" s="274" t="s">
        <v>30</v>
      </c>
      <c r="BC1073" s="274" t="s">
        <v>30</v>
      </c>
    </row>
    <row r="1074" spans="1:55">
      <c r="A1074" s="274" t="s">
        <v>915</v>
      </c>
      <c r="B1074" s="274" t="s">
        <v>764</v>
      </c>
      <c r="C1074" s="274" t="s">
        <v>763</v>
      </c>
      <c r="F1074" s="274">
        <v>1</v>
      </c>
      <c r="J1074" s="274">
        <v>1.5923969615469455</v>
      </c>
      <c r="K1074" s="274">
        <v>37.455599999999997</v>
      </c>
      <c r="L1074" s="274">
        <v>3.7404363786078236</v>
      </c>
      <c r="N1074" s="274">
        <v>2030</v>
      </c>
      <c r="O1074" s="274">
        <v>30</v>
      </c>
      <c r="P1074" s="274">
        <v>1</v>
      </c>
      <c r="Q1074" s="274">
        <v>2039</v>
      </c>
      <c r="X1074" s="274" t="s">
        <v>30</v>
      </c>
      <c r="AL1074" s="274">
        <v>20</v>
      </c>
      <c r="AM1074" s="277" t="s">
        <v>30</v>
      </c>
      <c r="AN1074" s="274" t="s">
        <v>30</v>
      </c>
      <c r="AO1074" s="274" t="s">
        <v>30</v>
      </c>
      <c r="AP1074" s="278"/>
      <c r="AQ1074" s="274" t="s">
        <v>30</v>
      </c>
      <c r="AR1074" s="274" t="s">
        <v>30</v>
      </c>
      <c r="AS1074" s="274" t="s">
        <v>30</v>
      </c>
      <c r="AV1074" s="278" t="s">
        <v>30</v>
      </c>
      <c r="AW1074" s="278" t="s">
        <v>30</v>
      </c>
      <c r="AY1074" s="274" t="s">
        <v>762</v>
      </c>
      <c r="AZ1074" s="274" t="s">
        <v>794</v>
      </c>
      <c r="BA1074" s="274">
        <v>1</v>
      </c>
      <c r="BB1074" s="274" t="s">
        <v>30</v>
      </c>
      <c r="BC1074" s="274" t="s">
        <v>30</v>
      </c>
    </row>
    <row r="1075" spans="1:55">
      <c r="A1075" s="274" t="s">
        <v>914</v>
      </c>
      <c r="B1075" s="274" t="s">
        <v>764</v>
      </c>
      <c r="C1075" s="274" t="s">
        <v>763</v>
      </c>
      <c r="D1075" s="274" t="s">
        <v>30</v>
      </c>
      <c r="E1075" s="274" t="s">
        <v>30</v>
      </c>
      <c r="F1075" s="274">
        <v>1</v>
      </c>
      <c r="J1075" s="274">
        <v>1.4777829515997287</v>
      </c>
      <c r="K1075" s="274">
        <v>32.653599999999997</v>
      </c>
      <c r="L1075" s="274">
        <v>3.2853395571216479</v>
      </c>
      <c r="N1075" s="274">
        <v>2040</v>
      </c>
      <c r="O1075" s="274">
        <v>30</v>
      </c>
      <c r="P1075" s="274">
        <v>1</v>
      </c>
      <c r="Q1075" s="274">
        <v>2049</v>
      </c>
      <c r="R1075" s="274" t="s">
        <v>30</v>
      </c>
      <c r="S1075" s="274" t="s">
        <v>30</v>
      </c>
      <c r="T1075" s="274" t="s">
        <v>30</v>
      </c>
      <c r="U1075" s="274" t="s">
        <v>30</v>
      </c>
      <c r="V1075" s="274" t="s">
        <v>30</v>
      </c>
      <c r="W1075" s="274" t="s">
        <v>30</v>
      </c>
      <c r="X1075" s="274" t="s">
        <v>30</v>
      </c>
      <c r="Z1075" s="274" t="s">
        <v>30</v>
      </c>
      <c r="AA1075" s="274" t="s">
        <v>30</v>
      </c>
      <c r="AB1075" s="274" t="s">
        <v>30</v>
      </c>
      <c r="AC1075" s="274" t="s">
        <v>30</v>
      </c>
      <c r="AD1075" s="274" t="s">
        <v>30</v>
      </c>
      <c r="AE1075" s="274" t="s">
        <v>30</v>
      </c>
      <c r="AF1075" s="274" t="s">
        <v>30</v>
      </c>
      <c r="AG1075" s="274" t="s">
        <v>30</v>
      </c>
      <c r="AH1075" s="274" t="s">
        <v>30</v>
      </c>
      <c r="AI1075" s="274" t="s">
        <v>30</v>
      </c>
      <c r="AJ1075" s="274" t="s">
        <v>30</v>
      </c>
      <c r="AL1075" s="274">
        <v>25</v>
      </c>
      <c r="AM1075" s="277" t="s">
        <v>30</v>
      </c>
      <c r="AN1075" s="274" t="s">
        <v>30</v>
      </c>
      <c r="AO1075" s="274" t="s">
        <v>30</v>
      </c>
      <c r="AP1075" s="278"/>
      <c r="AQ1075" s="274" t="s">
        <v>30</v>
      </c>
      <c r="AR1075" s="274" t="s">
        <v>30</v>
      </c>
      <c r="AS1075" s="274" t="s">
        <v>30</v>
      </c>
      <c r="AV1075" s="278" t="s">
        <v>30</v>
      </c>
      <c r="AW1075" s="278" t="s">
        <v>30</v>
      </c>
      <c r="AX1075" s="274" t="s">
        <v>30</v>
      </c>
      <c r="AY1075" s="274" t="s">
        <v>762</v>
      </c>
      <c r="AZ1075" s="274" t="s">
        <v>794</v>
      </c>
      <c r="BA1075" s="274">
        <v>1</v>
      </c>
      <c r="BB1075" s="274" t="s">
        <v>30</v>
      </c>
      <c r="BC1075" s="274" t="s">
        <v>30</v>
      </c>
    </row>
    <row r="1076" spans="1:55">
      <c r="A1076" s="274" t="s">
        <v>913</v>
      </c>
      <c r="B1076" s="274" t="s">
        <v>764</v>
      </c>
      <c r="C1076" s="274" t="s">
        <v>763</v>
      </c>
      <c r="F1076" s="274">
        <v>1</v>
      </c>
      <c r="J1076" s="274">
        <v>1.4262656425650395</v>
      </c>
      <c r="K1076" s="274">
        <v>31.693199999999997</v>
      </c>
      <c r="L1076" s="274">
        <v>3.1231334854663038</v>
      </c>
      <c r="N1076" s="274">
        <v>2050</v>
      </c>
      <c r="O1076" s="274">
        <v>30</v>
      </c>
      <c r="P1076" s="274">
        <v>1</v>
      </c>
      <c r="Q1076" s="274">
        <v>2050</v>
      </c>
      <c r="X1076" s="274" t="s">
        <v>30</v>
      </c>
      <c r="AL1076" s="274">
        <v>30</v>
      </c>
      <c r="AM1076" s="277" t="s">
        <v>30</v>
      </c>
      <c r="AN1076" s="274" t="s">
        <v>30</v>
      </c>
      <c r="AO1076" s="274" t="s">
        <v>30</v>
      </c>
      <c r="AP1076" s="278"/>
      <c r="AQ1076" s="274" t="s">
        <v>30</v>
      </c>
      <c r="AR1076" s="274" t="s">
        <v>30</v>
      </c>
      <c r="AS1076" s="274" t="s">
        <v>30</v>
      </c>
      <c r="AV1076" s="278" t="s">
        <v>30</v>
      </c>
      <c r="AW1076" s="278" t="s">
        <v>30</v>
      </c>
      <c r="AY1076" s="274" t="s">
        <v>762</v>
      </c>
      <c r="AZ1076" s="274" t="s">
        <v>794</v>
      </c>
      <c r="BA1076" s="274">
        <v>1</v>
      </c>
      <c r="BB1076" s="274" t="s">
        <v>30</v>
      </c>
      <c r="BC1076" s="274" t="s">
        <v>30</v>
      </c>
    </row>
    <row r="1077" spans="1:55">
      <c r="A1077" s="274" t="s">
        <v>912</v>
      </c>
      <c r="B1077" s="274" t="s">
        <v>742</v>
      </c>
      <c r="C1077" s="274" t="s">
        <v>911</v>
      </c>
      <c r="D1077" s="274">
        <v>0.06</v>
      </c>
      <c r="E1077" s="274">
        <v>0.5</v>
      </c>
      <c r="F1077" s="274">
        <v>0.29499999999999998</v>
      </c>
      <c r="H1077" s="274">
        <v>70</v>
      </c>
      <c r="I1077" s="274">
        <v>0</v>
      </c>
      <c r="J1077" s="274" t="s">
        <v>30</v>
      </c>
      <c r="K1077" s="274">
        <v>12.050668</v>
      </c>
      <c r="L1077" s="274" t="s">
        <v>30</v>
      </c>
      <c r="M1077" s="274">
        <v>0.45134999999999997</v>
      </c>
      <c r="P1077" s="274">
        <v>0</v>
      </c>
      <c r="Q1077" s="274" t="s">
        <v>30</v>
      </c>
      <c r="X1077" s="274" t="s">
        <v>30</v>
      </c>
      <c r="AK1077" s="274">
        <v>1</v>
      </c>
      <c r="AL1077" s="274">
        <v>97</v>
      </c>
      <c r="AM1077" s="277">
        <v>0.4</v>
      </c>
      <c r="AN1077" s="274">
        <v>29.2</v>
      </c>
      <c r="AO1077" s="274">
        <v>1</v>
      </c>
      <c r="AP1077" s="278"/>
      <c r="AQ1077" s="274">
        <v>1.46</v>
      </c>
      <c r="AR1077" s="274">
        <v>2</v>
      </c>
      <c r="AS1077" s="274">
        <v>1</v>
      </c>
      <c r="AV1077" s="278">
        <v>2.4</v>
      </c>
      <c r="AW1077" s="278">
        <v>2.4</v>
      </c>
      <c r="AY1077" s="274" t="s">
        <v>734</v>
      </c>
      <c r="BA1077" s="274">
        <v>1</v>
      </c>
      <c r="BB1077" s="274">
        <v>0.03</v>
      </c>
      <c r="BC1077" s="274">
        <v>504</v>
      </c>
    </row>
    <row r="1078" spans="1:55">
      <c r="A1078" s="274" t="s">
        <v>910</v>
      </c>
      <c r="B1078" s="274" t="s">
        <v>764</v>
      </c>
      <c r="C1078" s="274" t="s">
        <v>763</v>
      </c>
      <c r="F1078" s="274">
        <v>1</v>
      </c>
      <c r="J1078" s="274">
        <v>1.830127303415598</v>
      </c>
      <c r="K1078" s="274">
        <v>48.019999999999996</v>
      </c>
      <c r="L1078" s="274">
        <v>4.8020000000000005</v>
      </c>
      <c r="N1078" s="274">
        <v>2020</v>
      </c>
      <c r="O1078" s="274">
        <v>27</v>
      </c>
      <c r="P1078" s="274">
        <v>1</v>
      </c>
      <c r="Q1078" s="274">
        <v>2029</v>
      </c>
      <c r="X1078" s="274" t="s">
        <v>30</v>
      </c>
      <c r="AL1078" s="274">
        <v>8.4</v>
      </c>
      <c r="AM1078" s="277" t="s">
        <v>30</v>
      </c>
      <c r="AN1078" s="274" t="s">
        <v>30</v>
      </c>
      <c r="AO1078" s="274" t="s">
        <v>30</v>
      </c>
      <c r="AP1078" s="278"/>
      <c r="AQ1078" s="274" t="s">
        <v>30</v>
      </c>
      <c r="AR1078" s="274" t="s">
        <v>30</v>
      </c>
      <c r="AS1078" s="274" t="s">
        <v>30</v>
      </c>
      <c r="AV1078" s="278" t="s">
        <v>30</v>
      </c>
      <c r="AW1078" s="278" t="s">
        <v>30</v>
      </c>
      <c r="AY1078" s="274" t="s">
        <v>762</v>
      </c>
      <c r="AZ1078" s="274" t="s">
        <v>794</v>
      </c>
      <c r="BA1078" s="274">
        <v>1</v>
      </c>
      <c r="BB1078" s="274" t="s">
        <v>30</v>
      </c>
      <c r="BC1078" s="274" t="s">
        <v>30</v>
      </c>
    </row>
    <row r="1079" spans="1:55">
      <c r="A1079" s="274" t="s">
        <v>909</v>
      </c>
      <c r="B1079" s="274" t="s">
        <v>764</v>
      </c>
      <c r="C1079" s="274" t="s">
        <v>763</v>
      </c>
      <c r="F1079" s="274">
        <v>1</v>
      </c>
      <c r="J1079" s="274">
        <v>1.5923969615469455</v>
      </c>
      <c r="K1079" s="274">
        <v>37.455599999999997</v>
      </c>
      <c r="L1079" s="274">
        <v>3.7404363786078236</v>
      </c>
      <c r="N1079" s="274">
        <v>2030</v>
      </c>
      <c r="O1079" s="274">
        <v>30</v>
      </c>
      <c r="P1079" s="274">
        <v>1</v>
      </c>
      <c r="Q1079" s="274">
        <v>2039</v>
      </c>
      <c r="X1079" s="274" t="s">
        <v>30</v>
      </c>
      <c r="AL1079" s="274">
        <v>20</v>
      </c>
      <c r="AM1079" s="277" t="s">
        <v>30</v>
      </c>
      <c r="AN1079" s="274" t="s">
        <v>30</v>
      </c>
      <c r="AO1079" s="274" t="s">
        <v>30</v>
      </c>
      <c r="AP1079" s="278"/>
      <c r="AQ1079" s="274" t="s">
        <v>30</v>
      </c>
      <c r="AR1079" s="274" t="s">
        <v>30</v>
      </c>
      <c r="AS1079" s="274" t="s">
        <v>30</v>
      </c>
      <c r="AV1079" s="278" t="s">
        <v>30</v>
      </c>
      <c r="AW1079" s="278" t="s">
        <v>30</v>
      </c>
      <c r="AY1079" s="274" t="s">
        <v>762</v>
      </c>
      <c r="AZ1079" s="274" t="s">
        <v>794</v>
      </c>
      <c r="BA1079" s="274">
        <v>1</v>
      </c>
      <c r="BB1079" s="274" t="s">
        <v>30</v>
      </c>
      <c r="BC1079" s="274" t="s">
        <v>30</v>
      </c>
    </row>
    <row r="1080" spans="1:55">
      <c r="A1080" s="274" t="s">
        <v>908</v>
      </c>
      <c r="B1080" s="274" t="s">
        <v>764</v>
      </c>
      <c r="C1080" s="274" t="s">
        <v>763</v>
      </c>
      <c r="D1080" s="274" t="s">
        <v>30</v>
      </c>
      <c r="E1080" s="274" t="s">
        <v>30</v>
      </c>
      <c r="F1080" s="274">
        <v>1</v>
      </c>
      <c r="J1080" s="274">
        <v>1.4777829515997287</v>
      </c>
      <c r="K1080" s="274">
        <v>32.653599999999997</v>
      </c>
      <c r="L1080" s="274">
        <v>3.2853395571216479</v>
      </c>
      <c r="N1080" s="274">
        <v>2040</v>
      </c>
      <c r="O1080" s="274">
        <v>30</v>
      </c>
      <c r="P1080" s="274">
        <v>1</v>
      </c>
      <c r="Q1080" s="274">
        <v>2049</v>
      </c>
      <c r="R1080" s="274" t="s">
        <v>30</v>
      </c>
      <c r="S1080" s="274" t="s">
        <v>30</v>
      </c>
      <c r="T1080" s="274" t="s">
        <v>30</v>
      </c>
      <c r="U1080" s="274" t="s">
        <v>30</v>
      </c>
      <c r="V1080" s="274" t="s">
        <v>30</v>
      </c>
      <c r="W1080" s="274" t="s">
        <v>30</v>
      </c>
      <c r="X1080" s="274" t="s">
        <v>30</v>
      </c>
      <c r="Z1080" s="274" t="s">
        <v>30</v>
      </c>
      <c r="AA1080" s="274" t="s">
        <v>30</v>
      </c>
      <c r="AB1080" s="274" t="s">
        <v>30</v>
      </c>
      <c r="AC1080" s="274" t="s">
        <v>30</v>
      </c>
      <c r="AD1080" s="274" t="s">
        <v>30</v>
      </c>
      <c r="AE1080" s="274" t="s">
        <v>30</v>
      </c>
      <c r="AF1080" s="274" t="s">
        <v>30</v>
      </c>
      <c r="AG1080" s="274" t="s">
        <v>30</v>
      </c>
      <c r="AH1080" s="274" t="s">
        <v>30</v>
      </c>
      <c r="AI1080" s="274" t="s">
        <v>30</v>
      </c>
      <c r="AJ1080" s="274" t="s">
        <v>30</v>
      </c>
      <c r="AL1080" s="274">
        <v>25</v>
      </c>
      <c r="AM1080" s="277" t="s">
        <v>30</v>
      </c>
      <c r="AN1080" s="274" t="s">
        <v>30</v>
      </c>
      <c r="AO1080" s="274" t="s">
        <v>30</v>
      </c>
      <c r="AP1080" s="278"/>
      <c r="AQ1080" s="274" t="s">
        <v>30</v>
      </c>
      <c r="AR1080" s="274" t="s">
        <v>30</v>
      </c>
      <c r="AS1080" s="274" t="s">
        <v>30</v>
      </c>
      <c r="AV1080" s="278" t="s">
        <v>30</v>
      </c>
      <c r="AW1080" s="278" t="s">
        <v>30</v>
      </c>
      <c r="AX1080" s="274" t="s">
        <v>30</v>
      </c>
      <c r="AY1080" s="274" t="s">
        <v>762</v>
      </c>
      <c r="AZ1080" s="274" t="s">
        <v>794</v>
      </c>
      <c r="BA1080" s="274">
        <v>1</v>
      </c>
      <c r="BB1080" s="274" t="s">
        <v>30</v>
      </c>
      <c r="BC1080" s="274" t="s">
        <v>30</v>
      </c>
    </row>
    <row r="1081" spans="1:55">
      <c r="A1081" s="274" t="s">
        <v>907</v>
      </c>
      <c r="B1081" s="274" t="s">
        <v>764</v>
      </c>
      <c r="C1081" s="274" t="s">
        <v>763</v>
      </c>
      <c r="F1081" s="274">
        <v>1</v>
      </c>
      <c r="J1081" s="274">
        <v>1.4262656425650395</v>
      </c>
      <c r="K1081" s="274">
        <v>31.693199999999997</v>
      </c>
      <c r="L1081" s="274">
        <v>3.1231334854663038</v>
      </c>
      <c r="N1081" s="274">
        <v>2050</v>
      </c>
      <c r="O1081" s="274">
        <v>30</v>
      </c>
      <c r="P1081" s="274">
        <v>1</v>
      </c>
      <c r="Q1081" s="274">
        <v>2050</v>
      </c>
      <c r="X1081" s="274" t="s">
        <v>30</v>
      </c>
      <c r="AL1081" s="274">
        <v>30</v>
      </c>
      <c r="AM1081" s="277" t="s">
        <v>30</v>
      </c>
      <c r="AN1081" s="274" t="s">
        <v>30</v>
      </c>
      <c r="AO1081" s="274" t="s">
        <v>30</v>
      </c>
      <c r="AP1081" s="278"/>
      <c r="AQ1081" s="274" t="s">
        <v>30</v>
      </c>
      <c r="AR1081" s="274" t="s">
        <v>30</v>
      </c>
      <c r="AS1081" s="274" t="s">
        <v>30</v>
      </c>
      <c r="AV1081" s="278" t="s">
        <v>30</v>
      </c>
      <c r="AW1081" s="278" t="s">
        <v>30</v>
      </c>
      <c r="AY1081" s="274" t="s">
        <v>762</v>
      </c>
      <c r="AZ1081" s="274" t="s">
        <v>794</v>
      </c>
      <c r="BA1081" s="274">
        <v>1</v>
      </c>
      <c r="BB1081" s="274" t="s">
        <v>30</v>
      </c>
      <c r="BC1081" s="274" t="s">
        <v>30</v>
      </c>
    </row>
    <row r="1082" spans="1:55">
      <c r="A1082" s="274" t="s">
        <v>906</v>
      </c>
      <c r="B1082" s="274" t="s">
        <v>742</v>
      </c>
      <c r="C1082" s="274" t="s">
        <v>735</v>
      </c>
      <c r="D1082" s="274">
        <v>0.18</v>
      </c>
      <c r="E1082" s="274">
        <v>0.14000000000000001</v>
      </c>
      <c r="F1082" s="274">
        <v>0.13</v>
      </c>
      <c r="I1082" s="274">
        <v>0</v>
      </c>
      <c r="J1082" s="274" t="s">
        <v>30</v>
      </c>
      <c r="K1082" s="274">
        <v>56.056000000000004</v>
      </c>
      <c r="L1082" s="274" t="s">
        <v>30</v>
      </c>
      <c r="M1082" s="274">
        <v>0.25480000000000003</v>
      </c>
      <c r="P1082" s="274">
        <v>0</v>
      </c>
      <c r="Q1082" s="274" t="s">
        <v>30</v>
      </c>
      <c r="X1082" s="274" t="s">
        <v>30</v>
      </c>
      <c r="AK1082" s="274">
        <v>1</v>
      </c>
      <c r="AL1082" s="274">
        <v>48</v>
      </c>
      <c r="AM1082" s="277">
        <v>0.25</v>
      </c>
      <c r="AN1082" s="274">
        <v>36.5</v>
      </c>
      <c r="AO1082" s="274">
        <v>1</v>
      </c>
      <c r="AP1082" s="278"/>
      <c r="AQ1082" s="274">
        <v>1.8250000000000002</v>
      </c>
      <c r="AR1082" s="274">
        <v>2</v>
      </c>
      <c r="AS1082" s="274">
        <v>1</v>
      </c>
      <c r="AV1082" s="278">
        <v>2.4</v>
      </c>
      <c r="AW1082" s="278">
        <v>2.4</v>
      </c>
      <c r="AY1082" s="274" t="s">
        <v>734</v>
      </c>
      <c r="BA1082" s="274">
        <v>1</v>
      </c>
      <c r="BB1082" s="274">
        <v>0.03</v>
      </c>
      <c r="BC1082" s="274">
        <v>504</v>
      </c>
    </row>
    <row r="1083" spans="1:55">
      <c r="A1083" s="274" t="s">
        <v>905</v>
      </c>
      <c r="B1083" s="274" t="s">
        <v>736</v>
      </c>
      <c r="C1083" s="274" t="s">
        <v>752</v>
      </c>
      <c r="E1083" s="274">
        <v>0.30303000000000002</v>
      </c>
      <c r="F1083" s="274">
        <v>0.92000000000000015</v>
      </c>
      <c r="H1083" s="274">
        <v>40</v>
      </c>
      <c r="I1083" s="274">
        <v>0</v>
      </c>
      <c r="J1083" s="274">
        <v>0.63400000000000001</v>
      </c>
      <c r="K1083" s="274">
        <v>48.202672999999997</v>
      </c>
      <c r="L1083" s="274" t="s">
        <v>30</v>
      </c>
      <c r="M1083" s="274">
        <v>0.24647422944982081</v>
      </c>
      <c r="O1083" s="274">
        <v>30</v>
      </c>
      <c r="P1083" s="274">
        <v>0</v>
      </c>
      <c r="Q1083" s="274" t="s">
        <v>30</v>
      </c>
      <c r="X1083" s="274" t="s">
        <v>30</v>
      </c>
      <c r="AK1083" s="274">
        <v>1</v>
      </c>
      <c r="AL1083" s="274">
        <v>10</v>
      </c>
      <c r="AM1083" s="277">
        <v>0.4</v>
      </c>
      <c r="AN1083" s="274">
        <v>36.5</v>
      </c>
      <c r="AO1083" s="274">
        <v>1</v>
      </c>
      <c r="AP1083" s="278"/>
      <c r="AQ1083" s="274">
        <v>1.8250000000000002</v>
      </c>
      <c r="AR1083" s="274">
        <v>2</v>
      </c>
      <c r="AS1083" s="274">
        <v>1</v>
      </c>
      <c r="AV1083" s="278">
        <v>2.4</v>
      </c>
      <c r="AW1083" s="278">
        <v>2.4</v>
      </c>
      <c r="AY1083" s="274" t="s">
        <v>734</v>
      </c>
      <c r="BA1083" s="274">
        <v>1</v>
      </c>
      <c r="BB1083" s="274">
        <v>0.03</v>
      </c>
      <c r="BC1083" s="274">
        <v>504</v>
      </c>
    </row>
    <row r="1084" spans="1:55">
      <c r="A1084" s="274" t="s">
        <v>904</v>
      </c>
      <c r="B1084" s="274" t="s">
        <v>742</v>
      </c>
      <c r="C1084" s="274" t="s">
        <v>735</v>
      </c>
      <c r="D1084" s="274">
        <v>0.45</v>
      </c>
      <c r="E1084" s="274">
        <v>0.6</v>
      </c>
      <c r="F1084" s="274">
        <v>0.35</v>
      </c>
      <c r="I1084" s="274">
        <v>0</v>
      </c>
      <c r="J1084" s="282" t="s">
        <v>30</v>
      </c>
      <c r="K1084" s="281">
        <v>56.056000000000004</v>
      </c>
      <c r="L1084" s="281" t="s">
        <v>30</v>
      </c>
      <c r="M1084" s="274">
        <v>0.68599999999999994</v>
      </c>
      <c r="P1084" s="274">
        <v>0</v>
      </c>
      <c r="Q1084" s="274" t="s">
        <v>30</v>
      </c>
      <c r="X1084" s="274" t="s">
        <v>30</v>
      </c>
      <c r="AK1084" s="274">
        <v>1</v>
      </c>
      <c r="AL1084" s="274">
        <v>110</v>
      </c>
      <c r="AM1084" s="277">
        <v>0.25</v>
      </c>
      <c r="AN1084" s="274">
        <v>36.5</v>
      </c>
      <c r="AO1084" s="274">
        <v>1</v>
      </c>
      <c r="AP1084" s="278"/>
      <c r="AQ1084" s="274">
        <v>1.8250000000000002</v>
      </c>
      <c r="AR1084" s="274">
        <v>2</v>
      </c>
      <c r="AS1084" s="274">
        <v>1</v>
      </c>
      <c r="AV1084" s="278">
        <v>2.4</v>
      </c>
      <c r="AW1084" s="278">
        <v>2.4</v>
      </c>
      <c r="AY1084" s="274" t="s">
        <v>734</v>
      </c>
      <c r="BA1084" s="274">
        <v>1</v>
      </c>
      <c r="BB1084" s="274">
        <v>0.03</v>
      </c>
      <c r="BC1084" s="274">
        <v>504</v>
      </c>
    </row>
    <row r="1085" spans="1:55">
      <c r="A1085" s="274" t="s">
        <v>903</v>
      </c>
      <c r="B1085" s="274" t="s">
        <v>742</v>
      </c>
      <c r="C1085" s="274" t="s">
        <v>735</v>
      </c>
      <c r="D1085" s="274">
        <v>0.2</v>
      </c>
      <c r="E1085" s="274">
        <v>0.4</v>
      </c>
      <c r="F1085" s="274">
        <v>0.35</v>
      </c>
      <c r="I1085" s="274">
        <v>0</v>
      </c>
      <c r="J1085" s="282" t="s">
        <v>30</v>
      </c>
      <c r="K1085" s="281">
        <v>56.056000000000004</v>
      </c>
      <c r="L1085" s="281" t="s">
        <v>30</v>
      </c>
      <c r="M1085" s="274">
        <v>0.68599999999999994</v>
      </c>
      <c r="P1085" s="274">
        <v>0</v>
      </c>
      <c r="Q1085" s="274" t="s">
        <v>30</v>
      </c>
      <c r="X1085" s="274" t="s">
        <v>30</v>
      </c>
      <c r="AK1085" s="274">
        <v>1</v>
      </c>
      <c r="AL1085" s="274">
        <v>220</v>
      </c>
      <c r="AM1085" s="277">
        <v>0.25</v>
      </c>
      <c r="AN1085" s="274">
        <v>36.5</v>
      </c>
      <c r="AO1085" s="274">
        <v>1</v>
      </c>
      <c r="AP1085" s="278"/>
      <c r="AQ1085" s="274">
        <v>1.8250000000000002</v>
      </c>
      <c r="AR1085" s="274">
        <v>2</v>
      </c>
      <c r="AS1085" s="274">
        <v>1</v>
      </c>
      <c r="AV1085" s="278">
        <v>2.4</v>
      </c>
      <c r="AW1085" s="278">
        <v>2.4</v>
      </c>
      <c r="AY1085" s="274" t="s">
        <v>734</v>
      </c>
      <c r="BA1085" s="274">
        <v>1</v>
      </c>
      <c r="BB1085" s="274">
        <v>0.03</v>
      </c>
      <c r="BC1085" s="274">
        <v>504</v>
      </c>
    </row>
    <row r="1086" spans="1:55">
      <c r="A1086" s="274" t="s">
        <v>902</v>
      </c>
      <c r="B1086" s="274" t="s">
        <v>829</v>
      </c>
      <c r="C1086" s="274" t="s">
        <v>892</v>
      </c>
      <c r="F1086" s="274">
        <v>0.28999999999999998</v>
      </c>
      <c r="H1086" s="274">
        <v>150</v>
      </c>
      <c r="I1086" s="274">
        <v>0.72</v>
      </c>
      <c r="J1086" s="282">
        <v>0.19</v>
      </c>
      <c r="K1086" s="281">
        <v>33.33</v>
      </c>
      <c r="L1086" s="281">
        <v>4</v>
      </c>
      <c r="M1086" s="274" t="s">
        <v>30</v>
      </c>
      <c r="O1086" s="274">
        <v>20</v>
      </c>
      <c r="P1086" s="274">
        <v>0</v>
      </c>
      <c r="Q1086" s="274" t="s">
        <v>30</v>
      </c>
      <c r="X1086" s="274" t="s">
        <v>30</v>
      </c>
      <c r="AK1086" s="274">
        <v>1</v>
      </c>
      <c r="AL1086" s="274">
        <v>167</v>
      </c>
      <c r="AM1086" s="277">
        <v>0.4</v>
      </c>
      <c r="AN1086" s="274">
        <v>29.2</v>
      </c>
      <c r="AO1086" s="274">
        <v>1</v>
      </c>
      <c r="AP1086" s="278"/>
      <c r="AQ1086" s="274">
        <v>1.46</v>
      </c>
      <c r="AR1086" s="274">
        <v>2</v>
      </c>
      <c r="AS1086" s="274">
        <v>1</v>
      </c>
      <c r="AV1086" s="278">
        <v>2.4</v>
      </c>
      <c r="AW1086" s="278">
        <v>2.4</v>
      </c>
      <c r="AY1086" s="274" t="s">
        <v>734</v>
      </c>
      <c r="BA1086" s="274">
        <v>1</v>
      </c>
      <c r="BB1086" s="274">
        <v>0.03</v>
      </c>
      <c r="BC1086" s="274">
        <v>504</v>
      </c>
    </row>
    <row r="1087" spans="1:55">
      <c r="A1087" s="274" t="s">
        <v>901</v>
      </c>
      <c r="B1087" s="274" t="s">
        <v>742</v>
      </c>
      <c r="C1087" s="274" t="s">
        <v>892</v>
      </c>
      <c r="D1087" s="274">
        <v>0.2</v>
      </c>
      <c r="E1087" s="274">
        <v>0.85</v>
      </c>
      <c r="F1087" s="274">
        <v>0.33</v>
      </c>
      <c r="H1087" s="274">
        <v>40</v>
      </c>
      <c r="I1087" s="274">
        <v>0.97499999999999998</v>
      </c>
      <c r="J1087" s="282">
        <v>0.433</v>
      </c>
      <c r="K1087" s="281">
        <v>33.332999999999998</v>
      </c>
      <c r="L1087" s="281" t="s">
        <v>30</v>
      </c>
      <c r="M1087" s="274">
        <v>0.66</v>
      </c>
      <c r="O1087" s="274">
        <v>20</v>
      </c>
      <c r="P1087" s="274">
        <v>0</v>
      </c>
      <c r="Q1087" s="274" t="s">
        <v>30</v>
      </c>
      <c r="X1087" s="274" t="s">
        <v>30</v>
      </c>
      <c r="AK1087" s="274">
        <v>1</v>
      </c>
      <c r="AL1087" s="274">
        <v>192</v>
      </c>
      <c r="AM1087" s="277">
        <v>0.4</v>
      </c>
      <c r="AN1087" s="274">
        <v>29.2</v>
      </c>
      <c r="AO1087" s="274">
        <v>1</v>
      </c>
      <c r="AP1087" s="278"/>
      <c r="AQ1087" s="274">
        <v>1.46</v>
      </c>
      <c r="AR1087" s="274">
        <v>2</v>
      </c>
      <c r="AS1087" s="274">
        <v>1</v>
      </c>
      <c r="AV1087" s="278">
        <v>2.4</v>
      </c>
      <c r="AW1087" s="278">
        <v>2.4</v>
      </c>
      <c r="AY1087" s="274" t="s">
        <v>734</v>
      </c>
      <c r="BA1087" s="274">
        <v>1</v>
      </c>
      <c r="BB1087" s="274">
        <v>0.03</v>
      </c>
      <c r="BC1087" s="274">
        <v>504</v>
      </c>
    </row>
    <row r="1088" spans="1:55">
      <c r="A1088" s="274" t="s">
        <v>900</v>
      </c>
      <c r="B1088" s="274" t="s">
        <v>829</v>
      </c>
      <c r="C1088" s="274" t="s">
        <v>892</v>
      </c>
      <c r="F1088" s="274">
        <v>0.28999999999999998</v>
      </c>
      <c r="H1088" s="274">
        <v>150</v>
      </c>
      <c r="I1088" s="274">
        <v>0.72</v>
      </c>
      <c r="J1088" s="282">
        <v>0.187</v>
      </c>
      <c r="K1088" s="281">
        <v>33.332999999999998</v>
      </c>
      <c r="L1088" s="281">
        <v>4</v>
      </c>
      <c r="M1088" s="274" t="s">
        <v>30</v>
      </c>
      <c r="O1088" s="274">
        <v>20</v>
      </c>
      <c r="P1088" s="274">
        <v>0</v>
      </c>
      <c r="Q1088" s="274" t="s">
        <v>30</v>
      </c>
      <c r="X1088" s="274" t="s">
        <v>30</v>
      </c>
      <c r="AK1088" s="274">
        <v>1</v>
      </c>
      <c r="AL1088" s="274">
        <v>160</v>
      </c>
      <c r="AM1088" s="277">
        <v>0.4</v>
      </c>
      <c r="AN1088" s="274">
        <v>29.2</v>
      </c>
      <c r="AO1088" s="274">
        <v>1</v>
      </c>
      <c r="AP1088" s="278"/>
      <c r="AQ1088" s="274">
        <v>1.46</v>
      </c>
      <c r="AR1088" s="274">
        <v>2</v>
      </c>
      <c r="AS1088" s="274">
        <v>1</v>
      </c>
      <c r="AV1088" s="278">
        <v>2.4</v>
      </c>
      <c r="AW1088" s="278">
        <v>2.4</v>
      </c>
      <c r="AY1088" s="274" t="s">
        <v>734</v>
      </c>
      <c r="BA1088" s="274">
        <v>1</v>
      </c>
      <c r="BB1088" s="274">
        <v>0.03</v>
      </c>
      <c r="BC1088" s="274">
        <v>504</v>
      </c>
    </row>
    <row r="1089" spans="1:55">
      <c r="A1089" s="274" t="s">
        <v>899</v>
      </c>
      <c r="B1089" s="274" t="s">
        <v>829</v>
      </c>
      <c r="C1089" s="274" t="s">
        <v>892</v>
      </c>
      <c r="F1089" s="274">
        <v>0.28999999999999998</v>
      </c>
      <c r="H1089" s="274">
        <v>150</v>
      </c>
      <c r="I1089" s="274">
        <v>0.72</v>
      </c>
      <c r="J1089" s="282">
        <v>0.19</v>
      </c>
      <c r="K1089" s="281">
        <v>33.33</v>
      </c>
      <c r="L1089" s="281">
        <v>4</v>
      </c>
      <c r="M1089" s="274" t="s">
        <v>30</v>
      </c>
      <c r="O1089" s="274">
        <v>20</v>
      </c>
      <c r="P1089" s="274">
        <v>0</v>
      </c>
      <c r="Q1089" s="274" t="s">
        <v>30</v>
      </c>
      <c r="X1089" s="274" t="s">
        <v>30</v>
      </c>
      <c r="AK1089" s="274">
        <v>1</v>
      </c>
      <c r="AL1089" s="274">
        <v>167</v>
      </c>
      <c r="AM1089" s="277">
        <v>0.4</v>
      </c>
      <c r="AN1089" s="274">
        <v>29.2</v>
      </c>
      <c r="AO1089" s="274">
        <v>1</v>
      </c>
      <c r="AP1089" s="278"/>
      <c r="AQ1089" s="274">
        <v>1.46</v>
      </c>
      <c r="AR1089" s="274">
        <v>2</v>
      </c>
      <c r="AS1089" s="274">
        <v>1</v>
      </c>
      <c r="AV1089" s="278">
        <v>2.4</v>
      </c>
      <c r="AW1089" s="278">
        <v>2.4</v>
      </c>
      <c r="AY1089" s="274" t="s">
        <v>734</v>
      </c>
      <c r="BA1089" s="274">
        <v>1</v>
      </c>
      <c r="BB1089" s="274">
        <v>0.03</v>
      </c>
      <c r="BC1089" s="274">
        <v>504</v>
      </c>
    </row>
    <row r="1090" spans="1:55">
      <c r="A1090" s="274" t="s">
        <v>898</v>
      </c>
      <c r="B1090" s="274" t="s">
        <v>829</v>
      </c>
      <c r="C1090" s="274" t="s">
        <v>892</v>
      </c>
      <c r="F1090" s="274">
        <v>0.28999999999999998</v>
      </c>
      <c r="H1090" s="274">
        <v>150</v>
      </c>
      <c r="I1090" s="274">
        <v>0.72000000000000008</v>
      </c>
      <c r="J1090" s="282">
        <v>0.19000000000000003</v>
      </c>
      <c r="K1090" s="281">
        <v>33.33</v>
      </c>
      <c r="L1090" s="281">
        <v>4</v>
      </c>
      <c r="M1090" s="274" t="s">
        <v>30</v>
      </c>
      <c r="O1090" s="274">
        <v>20</v>
      </c>
      <c r="P1090" s="274">
        <v>0</v>
      </c>
      <c r="Q1090" s="274" t="s">
        <v>30</v>
      </c>
      <c r="X1090" s="274" t="s">
        <v>30</v>
      </c>
      <c r="AK1090" s="274">
        <v>1</v>
      </c>
      <c r="AL1090" s="274">
        <v>164</v>
      </c>
      <c r="AM1090" s="277">
        <v>0.4</v>
      </c>
      <c r="AN1090" s="274">
        <v>29.2</v>
      </c>
      <c r="AO1090" s="274">
        <v>1</v>
      </c>
      <c r="AP1090" s="278"/>
      <c r="AQ1090" s="274">
        <v>1.46</v>
      </c>
      <c r="AR1090" s="274">
        <v>2</v>
      </c>
      <c r="AS1090" s="274">
        <v>1</v>
      </c>
      <c r="AV1090" s="278">
        <v>2.4</v>
      </c>
      <c r="AW1090" s="278">
        <v>2.4</v>
      </c>
      <c r="AY1090" s="274" t="s">
        <v>734</v>
      </c>
      <c r="BA1090" s="274">
        <v>1</v>
      </c>
      <c r="BB1090" s="274">
        <v>0.03</v>
      </c>
      <c r="BC1090" s="274">
        <v>504</v>
      </c>
    </row>
    <row r="1091" spans="1:55">
      <c r="A1091" s="274" t="s">
        <v>897</v>
      </c>
      <c r="B1091" s="274" t="s">
        <v>829</v>
      </c>
      <c r="C1091" s="274" t="s">
        <v>892</v>
      </c>
      <c r="F1091" s="274">
        <v>0.28999999999999998</v>
      </c>
      <c r="H1091" s="274">
        <v>150</v>
      </c>
      <c r="I1091" s="274">
        <v>0.72000000000000008</v>
      </c>
      <c r="J1091" s="282">
        <v>0.19000000000000003</v>
      </c>
      <c r="K1091" s="281">
        <v>33.33</v>
      </c>
      <c r="L1091" s="281">
        <v>4</v>
      </c>
      <c r="M1091" s="274" t="s">
        <v>30</v>
      </c>
      <c r="O1091" s="274">
        <v>20</v>
      </c>
      <c r="P1091" s="274">
        <v>0</v>
      </c>
      <c r="Q1091" s="274" t="s">
        <v>30</v>
      </c>
      <c r="X1091" s="274" t="s">
        <v>30</v>
      </c>
      <c r="AK1091" s="274">
        <v>1</v>
      </c>
      <c r="AL1091" s="274">
        <v>164</v>
      </c>
      <c r="AM1091" s="277">
        <v>0.4</v>
      </c>
      <c r="AN1091" s="274">
        <v>29.2</v>
      </c>
      <c r="AO1091" s="274">
        <v>1</v>
      </c>
      <c r="AP1091" s="278"/>
      <c r="AQ1091" s="274">
        <v>1.46</v>
      </c>
      <c r="AR1091" s="274">
        <v>2</v>
      </c>
      <c r="AS1091" s="274">
        <v>1</v>
      </c>
      <c r="AV1091" s="278">
        <v>2.4</v>
      </c>
      <c r="AW1091" s="278">
        <v>2.4</v>
      </c>
      <c r="AY1091" s="274" t="s">
        <v>734</v>
      </c>
      <c r="BA1091" s="274">
        <v>1</v>
      </c>
      <c r="BB1091" s="274">
        <v>0.03</v>
      </c>
      <c r="BC1091" s="274">
        <v>504</v>
      </c>
    </row>
    <row r="1092" spans="1:55">
      <c r="A1092" s="274" t="s">
        <v>896</v>
      </c>
      <c r="B1092" s="274" t="s">
        <v>829</v>
      </c>
      <c r="C1092" s="274" t="s">
        <v>892</v>
      </c>
      <c r="F1092" s="274">
        <v>0.28999999999999998</v>
      </c>
      <c r="H1092" s="274">
        <v>150</v>
      </c>
      <c r="I1092" s="274">
        <v>0.72000000000000008</v>
      </c>
      <c r="J1092" s="282">
        <v>0.19000000000000003</v>
      </c>
      <c r="K1092" s="281">
        <v>33.33</v>
      </c>
      <c r="L1092" s="281">
        <v>4</v>
      </c>
      <c r="M1092" s="274" t="s">
        <v>30</v>
      </c>
      <c r="O1092" s="274">
        <v>20</v>
      </c>
      <c r="P1092" s="274">
        <v>0</v>
      </c>
      <c r="Q1092" s="274" t="s">
        <v>30</v>
      </c>
      <c r="X1092" s="274" t="s">
        <v>30</v>
      </c>
      <c r="AK1092" s="274">
        <v>1</v>
      </c>
      <c r="AL1092" s="274">
        <v>173</v>
      </c>
      <c r="AM1092" s="277">
        <v>0.4</v>
      </c>
      <c r="AN1092" s="274">
        <v>29.2</v>
      </c>
      <c r="AO1092" s="274">
        <v>1</v>
      </c>
      <c r="AP1092" s="278"/>
      <c r="AQ1092" s="274">
        <v>1.46</v>
      </c>
      <c r="AR1092" s="274">
        <v>2</v>
      </c>
      <c r="AS1092" s="274">
        <v>1</v>
      </c>
      <c r="AV1092" s="278">
        <v>2.4</v>
      </c>
      <c r="AW1092" s="278">
        <v>2.4</v>
      </c>
      <c r="AY1092" s="274" t="s">
        <v>734</v>
      </c>
      <c r="BA1092" s="274">
        <v>1</v>
      </c>
      <c r="BB1092" s="274">
        <v>0.03</v>
      </c>
      <c r="BC1092" s="274">
        <v>504</v>
      </c>
    </row>
    <row r="1093" spans="1:55">
      <c r="A1093" s="274" t="s">
        <v>895</v>
      </c>
      <c r="B1093" s="274" t="s">
        <v>829</v>
      </c>
      <c r="C1093" s="274" t="s">
        <v>892</v>
      </c>
      <c r="F1093" s="274">
        <v>0.28999999999999998</v>
      </c>
      <c r="H1093" s="274">
        <v>150</v>
      </c>
      <c r="I1093" s="274">
        <v>0.72000000000000008</v>
      </c>
      <c r="J1093" s="282">
        <v>0.19000000000000003</v>
      </c>
      <c r="K1093" s="281">
        <v>33.33</v>
      </c>
      <c r="L1093" s="281">
        <v>4</v>
      </c>
      <c r="M1093" s="274" t="s">
        <v>30</v>
      </c>
      <c r="O1093" s="274">
        <v>20</v>
      </c>
      <c r="P1093" s="274">
        <v>0</v>
      </c>
      <c r="Q1093" s="274" t="s">
        <v>30</v>
      </c>
      <c r="X1093" s="274" t="s">
        <v>30</v>
      </c>
      <c r="AK1093" s="274">
        <v>1</v>
      </c>
      <c r="AL1093" s="274">
        <v>173</v>
      </c>
      <c r="AM1093" s="277">
        <v>0.4</v>
      </c>
      <c r="AN1093" s="274">
        <v>29.2</v>
      </c>
      <c r="AO1093" s="274">
        <v>1</v>
      </c>
      <c r="AP1093" s="278"/>
      <c r="AQ1093" s="274">
        <v>1.46</v>
      </c>
      <c r="AR1093" s="274">
        <v>2</v>
      </c>
      <c r="AS1093" s="274">
        <v>1</v>
      </c>
      <c r="AV1093" s="278">
        <v>2.4</v>
      </c>
      <c r="AW1093" s="278">
        <v>2.4</v>
      </c>
      <c r="AY1093" s="274" t="s">
        <v>734</v>
      </c>
      <c r="BA1093" s="274">
        <v>1</v>
      </c>
      <c r="BB1093" s="274">
        <v>0.03</v>
      </c>
      <c r="BC1093" s="274">
        <v>504</v>
      </c>
    </row>
    <row r="1094" spans="1:55">
      <c r="A1094" s="274" t="s">
        <v>894</v>
      </c>
      <c r="B1094" s="274" t="s">
        <v>829</v>
      </c>
      <c r="C1094" s="274" t="s">
        <v>892</v>
      </c>
      <c r="F1094" s="274">
        <v>0.28999999999999998</v>
      </c>
      <c r="H1094" s="274">
        <v>150</v>
      </c>
      <c r="I1094" s="274">
        <v>0.72</v>
      </c>
      <c r="J1094" s="282">
        <v>0.19</v>
      </c>
      <c r="K1094" s="281">
        <v>33.33</v>
      </c>
      <c r="L1094" s="281">
        <v>4</v>
      </c>
      <c r="M1094" s="274" t="s">
        <v>30</v>
      </c>
      <c r="O1094" s="274">
        <v>20</v>
      </c>
      <c r="P1094" s="274">
        <v>0</v>
      </c>
      <c r="Q1094" s="274" t="s">
        <v>30</v>
      </c>
      <c r="X1094" s="274" t="s">
        <v>30</v>
      </c>
      <c r="AK1094" s="274">
        <v>1</v>
      </c>
      <c r="AL1094" s="274">
        <v>167</v>
      </c>
      <c r="AM1094" s="277">
        <v>0.4</v>
      </c>
      <c r="AN1094" s="274">
        <v>29.2</v>
      </c>
      <c r="AO1094" s="274">
        <v>1</v>
      </c>
      <c r="AP1094" s="278"/>
      <c r="AQ1094" s="274">
        <v>1.46</v>
      </c>
      <c r="AR1094" s="274">
        <v>2</v>
      </c>
      <c r="AS1094" s="274">
        <v>1</v>
      </c>
      <c r="AV1094" s="278">
        <v>2.4</v>
      </c>
      <c r="AW1094" s="278">
        <v>2.4</v>
      </c>
      <c r="AY1094" s="274" t="s">
        <v>734</v>
      </c>
      <c r="BA1094" s="274">
        <v>1</v>
      </c>
      <c r="BB1094" s="274">
        <v>0.03</v>
      </c>
      <c r="BC1094" s="274">
        <v>504</v>
      </c>
    </row>
    <row r="1095" spans="1:55">
      <c r="A1095" s="274" t="s">
        <v>893</v>
      </c>
      <c r="B1095" s="274" t="s">
        <v>829</v>
      </c>
      <c r="C1095" s="274" t="s">
        <v>892</v>
      </c>
      <c r="F1095" s="274">
        <v>0.33</v>
      </c>
      <c r="H1095" s="274">
        <v>40</v>
      </c>
      <c r="I1095" s="274">
        <v>1</v>
      </c>
      <c r="J1095" s="282">
        <v>0.48</v>
      </c>
      <c r="K1095" s="281">
        <v>30</v>
      </c>
      <c r="L1095" s="281">
        <v>1.97</v>
      </c>
      <c r="M1095" s="274" t="s">
        <v>30</v>
      </c>
      <c r="O1095" s="274">
        <v>20</v>
      </c>
      <c r="P1095" s="274">
        <v>0</v>
      </c>
      <c r="Q1095" s="274" t="s">
        <v>30</v>
      </c>
      <c r="X1095" s="274" t="s">
        <v>30</v>
      </c>
      <c r="AK1095" s="274">
        <v>1</v>
      </c>
      <c r="AL1095" s="274">
        <v>194</v>
      </c>
      <c r="AM1095" s="277">
        <v>0.4</v>
      </c>
      <c r="AN1095" s="274">
        <v>29.2</v>
      </c>
      <c r="AO1095" s="274">
        <v>1</v>
      </c>
      <c r="AP1095" s="278"/>
      <c r="AQ1095" s="274">
        <v>1.46</v>
      </c>
      <c r="AR1095" s="274">
        <v>2</v>
      </c>
      <c r="AS1095" s="274">
        <v>1</v>
      </c>
      <c r="AV1095" s="278">
        <v>2.4</v>
      </c>
      <c r="AW1095" s="278">
        <v>2.4</v>
      </c>
      <c r="AY1095" s="274" t="s">
        <v>734</v>
      </c>
      <c r="BA1095" s="274">
        <v>1</v>
      </c>
      <c r="BB1095" s="274">
        <v>0.03</v>
      </c>
      <c r="BC1095" s="274">
        <v>504</v>
      </c>
    </row>
    <row r="1096" spans="1:55">
      <c r="A1096" s="274" t="s">
        <v>891</v>
      </c>
      <c r="B1096" s="274" t="s">
        <v>764</v>
      </c>
      <c r="C1096" s="274" t="s">
        <v>763</v>
      </c>
      <c r="F1096" s="274">
        <v>1</v>
      </c>
      <c r="J1096" s="282">
        <v>1.830127303415598</v>
      </c>
      <c r="K1096" s="281">
        <v>48.019999999999996</v>
      </c>
      <c r="L1096" s="281">
        <v>4.8020000000000005</v>
      </c>
      <c r="N1096" s="274">
        <v>2020</v>
      </c>
      <c r="O1096" s="274">
        <v>27</v>
      </c>
      <c r="P1096" s="274">
        <v>1</v>
      </c>
      <c r="Q1096" s="274">
        <v>2029</v>
      </c>
      <c r="X1096" s="274" t="s">
        <v>30</v>
      </c>
      <c r="AL1096" s="274">
        <v>8.4</v>
      </c>
      <c r="AM1096" s="277" t="s">
        <v>30</v>
      </c>
      <c r="AN1096" s="274" t="s">
        <v>30</v>
      </c>
      <c r="AO1096" s="274" t="s">
        <v>30</v>
      </c>
      <c r="AP1096" s="278"/>
      <c r="AQ1096" s="274" t="s">
        <v>30</v>
      </c>
      <c r="AR1096" s="274" t="s">
        <v>30</v>
      </c>
      <c r="AS1096" s="274" t="s">
        <v>30</v>
      </c>
      <c r="AV1096" s="278" t="s">
        <v>30</v>
      </c>
      <c r="AW1096" s="278" t="s">
        <v>30</v>
      </c>
      <c r="AY1096" s="274" t="s">
        <v>762</v>
      </c>
      <c r="AZ1096" s="274" t="s">
        <v>794</v>
      </c>
      <c r="BA1096" s="274">
        <v>1</v>
      </c>
      <c r="BB1096" s="274" t="s">
        <v>30</v>
      </c>
      <c r="BC1096" s="274" t="s">
        <v>30</v>
      </c>
    </row>
    <row r="1097" spans="1:55">
      <c r="A1097" s="274" t="s">
        <v>890</v>
      </c>
      <c r="B1097" s="274" t="s">
        <v>764</v>
      </c>
      <c r="C1097" s="274" t="s">
        <v>763</v>
      </c>
      <c r="F1097" s="274">
        <v>1</v>
      </c>
      <c r="J1097" s="282">
        <v>1.5923969615469455</v>
      </c>
      <c r="K1097" s="281">
        <v>37.455599999999997</v>
      </c>
      <c r="L1097" s="281">
        <v>3.7404363786078236</v>
      </c>
      <c r="N1097" s="274">
        <v>2030</v>
      </c>
      <c r="O1097" s="274">
        <v>30</v>
      </c>
      <c r="P1097" s="274">
        <v>1</v>
      </c>
      <c r="Q1097" s="274">
        <v>2039</v>
      </c>
      <c r="X1097" s="274" t="s">
        <v>30</v>
      </c>
      <c r="AL1097" s="274">
        <v>20</v>
      </c>
      <c r="AM1097" s="277" t="s">
        <v>30</v>
      </c>
      <c r="AN1097" s="274" t="s">
        <v>30</v>
      </c>
      <c r="AO1097" s="274" t="s">
        <v>30</v>
      </c>
      <c r="AP1097" s="278"/>
      <c r="AQ1097" s="274" t="s">
        <v>30</v>
      </c>
      <c r="AR1097" s="274" t="s">
        <v>30</v>
      </c>
      <c r="AS1097" s="274" t="s">
        <v>30</v>
      </c>
      <c r="AV1097" s="278" t="s">
        <v>30</v>
      </c>
      <c r="AW1097" s="278" t="s">
        <v>30</v>
      </c>
      <c r="AY1097" s="274" t="s">
        <v>762</v>
      </c>
      <c r="AZ1097" s="274" t="s">
        <v>794</v>
      </c>
      <c r="BA1097" s="274">
        <v>1</v>
      </c>
      <c r="BB1097" s="274" t="s">
        <v>30</v>
      </c>
      <c r="BC1097" s="274" t="s">
        <v>30</v>
      </c>
    </row>
    <row r="1098" spans="1:55">
      <c r="A1098" s="274" t="s">
        <v>889</v>
      </c>
      <c r="B1098" s="274" t="s">
        <v>764</v>
      </c>
      <c r="C1098" s="274" t="s">
        <v>763</v>
      </c>
      <c r="D1098" s="274" t="s">
        <v>30</v>
      </c>
      <c r="E1098" s="274" t="s">
        <v>30</v>
      </c>
      <c r="F1098" s="274">
        <v>1</v>
      </c>
      <c r="J1098" s="282">
        <v>1.4777829515997287</v>
      </c>
      <c r="K1098" s="281">
        <v>32.653599999999997</v>
      </c>
      <c r="L1098" s="281">
        <v>3.2853395571216479</v>
      </c>
      <c r="N1098" s="274">
        <v>2040</v>
      </c>
      <c r="O1098" s="274">
        <v>30</v>
      </c>
      <c r="P1098" s="274">
        <v>1</v>
      </c>
      <c r="Q1098" s="274">
        <v>2049</v>
      </c>
      <c r="R1098" s="274" t="s">
        <v>30</v>
      </c>
      <c r="S1098" s="274" t="s">
        <v>30</v>
      </c>
      <c r="T1098" s="274" t="s">
        <v>30</v>
      </c>
      <c r="U1098" s="274" t="s">
        <v>30</v>
      </c>
      <c r="V1098" s="274" t="s">
        <v>30</v>
      </c>
      <c r="W1098" s="274" t="s">
        <v>30</v>
      </c>
      <c r="X1098" s="274" t="s">
        <v>30</v>
      </c>
      <c r="Z1098" s="274" t="s">
        <v>30</v>
      </c>
      <c r="AA1098" s="274" t="s">
        <v>30</v>
      </c>
      <c r="AB1098" s="274" t="s">
        <v>30</v>
      </c>
      <c r="AC1098" s="274" t="s">
        <v>30</v>
      </c>
      <c r="AD1098" s="274" t="s">
        <v>30</v>
      </c>
      <c r="AE1098" s="274" t="s">
        <v>30</v>
      </c>
      <c r="AF1098" s="274" t="s">
        <v>30</v>
      </c>
      <c r="AG1098" s="274" t="s">
        <v>30</v>
      </c>
      <c r="AH1098" s="274" t="s">
        <v>30</v>
      </c>
      <c r="AI1098" s="274" t="s">
        <v>30</v>
      </c>
      <c r="AJ1098" s="274" t="s">
        <v>30</v>
      </c>
      <c r="AL1098" s="274">
        <v>25</v>
      </c>
      <c r="AM1098" s="277" t="s">
        <v>30</v>
      </c>
      <c r="AN1098" s="274" t="s">
        <v>30</v>
      </c>
      <c r="AO1098" s="274" t="s">
        <v>30</v>
      </c>
      <c r="AP1098" s="278"/>
      <c r="AQ1098" s="274" t="s">
        <v>30</v>
      </c>
      <c r="AR1098" s="274" t="s">
        <v>30</v>
      </c>
      <c r="AS1098" s="274" t="s">
        <v>30</v>
      </c>
      <c r="AV1098" s="278" t="s">
        <v>30</v>
      </c>
      <c r="AW1098" s="278" t="s">
        <v>30</v>
      </c>
      <c r="AX1098" s="274" t="s">
        <v>30</v>
      </c>
      <c r="AY1098" s="274" t="s">
        <v>762</v>
      </c>
      <c r="AZ1098" s="274" t="s">
        <v>794</v>
      </c>
      <c r="BA1098" s="274">
        <v>1</v>
      </c>
      <c r="BB1098" s="274" t="s">
        <v>30</v>
      </c>
      <c r="BC1098" s="274" t="s">
        <v>30</v>
      </c>
    </row>
    <row r="1099" spans="1:55">
      <c r="A1099" s="274" t="s">
        <v>888</v>
      </c>
      <c r="B1099" s="274" t="s">
        <v>764</v>
      </c>
      <c r="C1099" s="274" t="s">
        <v>763</v>
      </c>
      <c r="F1099" s="274">
        <v>1</v>
      </c>
      <c r="J1099" s="282">
        <v>1.4262656425650395</v>
      </c>
      <c r="K1099" s="281">
        <v>31.693199999999997</v>
      </c>
      <c r="L1099" s="281">
        <v>3.1231334854663038</v>
      </c>
      <c r="N1099" s="274">
        <v>2050</v>
      </c>
      <c r="O1099" s="274">
        <v>30</v>
      </c>
      <c r="P1099" s="274">
        <v>1</v>
      </c>
      <c r="Q1099" s="274">
        <v>2050</v>
      </c>
      <c r="X1099" s="274" t="s">
        <v>30</v>
      </c>
      <c r="AL1099" s="274">
        <v>30</v>
      </c>
      <c r="AM1099" s="277" t="s">
        <v>30</v>
      </c>
      <c r="AN1099" s="274" t="s">
        <v>30</v>
      </c>
      <c r="AO1099" s="274" t="s">
        <v>30</v>
      </c>
      <c r="AP1099" s="278"/>
      <c r="AQ1099" s="274" t="s">
        <v>30</v>
      </c>
      <c r="AR1099" s="274" t="s">
        <v>30</v>
      </c>
      <c r="AS1099" s="274" t="s">
        <v>30</v>
      </c>
      <c r="AV1099" s="278" t="s">
        <v>30</v>
      </c>
      <c r="AW1099" s="278" t="s">
        <v>30</v>
      </c>
      <c r="AY1099" s="274" t="s">
        <v>762</v>
      </c>
      <c r="AZ1099" s="274" t="s">
        <v>794</v>
      </c>
      <c r="BA1099" s="274">
        <v>1</v>
      </c>
      <c r="BB1099" s="274" t="s">
        <v>30</v>
      </c>
      <c r="BC1099" s="274" t="s">
        <v>30</v>
      </c>
    </row>
    <row r="1100" spans="1:55">
      <c r="A1100" s="274" t="s">
        <v>887</v>
      </c>
      <c r="B1100" s="274" t="s">
        <v>764</v>
      </c>
      <c r="C1100" s="274" t="s">
        <v>763</v>
      </c>
      <c r="F1100" s="274">
        <v>1</v>
      </c>
      <c r="J1100" s="282">
        <v>1.830127303415598</v>
      </c>
      <c r="K1100" s="281">
        <v>48.019999999999996</v>
      </c>
      <c r="L1100" s="281">
        <v>4.8020000000000005</v>
      </c>
      <c r="N1100" s="274">
        <v>2020</v>
      </c>
      <c r="O1100" s="274">
        <v>27</v>
      </c>
      <c r="P1100" s="274">
        <v>1</v>
      </c>
      <c r="Q1100" s="274">
        <v>2029</v>
      </c>
      <c r="X1100" s="274" t="s">
        <v>30</v>
      </c>
      <c r="AL1100" s="274">
        <v>8.4</v>
      </c>
      <c r="AM1100" s="277" t="s">
        <v>30</v>
      </c>
      <c r="AN1100" s="274" t="s">
        <v>30</v>
      </c>
      <c r="AO1100" s="274" t="s">
        <v>30</v>
      </c>
      <c r="AP1100" s="278"/>
      <c r="AQ1100" s="274" t="s">
        <v>30</v>
      </c>
      <c r="AR1100" s="274" t="s">
        <v>30</v>
      </c>
      <c r="AS1100" s="274" t="s">
        <v>30</v>
      </c>
      <c r="AV1100" s="278" t="s">
        <v>30</v>
      </c>
      <c r="AW1100" s="278" t="s">
        <v>30</v>
      </c>
      <c r="AY1100" s="274" t="s">
        <v>762</v>
      </c>
      <c r="AZ1100" s="274" t="s">
        <v>789</v>
      </c>
      <c r="BA1100" s="274">
        <v>1</v>
      </c>
      <c r="BB1100" s="274" t="s">
        <v>30</v>
      </c>
      <c r="BC1100" s="274" t="s">
        <v>30</v>
      </c>
    </row>
    <row r="1101" spans="1:55">
      <c r="A1101" s="274" t="s">
        <v>886</v>
      </c>
      <c r="B1101" s="274" t="s">
        <v>764</v>
      </c>
      <c r="C1101" s="274" t="s">
        <v>763</v>
      </c>
      <c r="F1101" s="274">
        <v>1</v>
      </c>
      <c r="J1101" s="282">
        <v>1.5923969615469455</v>
      </c>
      <c r="K1101" s="281">
        <v>37.455599999999997</v>
      </c>
      <c r="L1101" s="281">
        <v>3.7404363786078236</v>
      </c>
      <c r="N1101" s="274">
        <v>2030</v>
      </c>
      <c r="O1101" s="274">
        <v>30</v>
      </c>
      <c r="P1101" s="274">
        <v>1</v>
      </c>
      <c r="Q1101" s="274">
        <v>2039</v>
      </c>
      <c r="X1101" s="274" t="s">
        <v>30</v>
      </c>
      <c r="AL1101" s="274">
        <v>20</v>
      </c>
      <c r="AM1101" s="277" t="s">
        <v>30</v>
      </c>
      <c r="AN1101" s="274" t="s">
        <v>30</v>
      </c>
      <c r="AO1101" s="274" t="s">
        <v>30</v>
      </c>
      <c r="AP1101" s="278"/>
      <c r="AQ1101" s="274" t="s">
        <v>30</v>
      </c>
      <c r="AR1101" s="274" t="s">
        <v>30</v>
      </c>
      <c r="AS1101" s="274" t="s">
        <v>30</v>
      </c>
      <c r="AV1101" s="278" t="s">
        <v>30</v>
      </c>
      <c r="AW1101" s="278" t="s">
        <v>30</v>
      </c>
      <c r="AY1101" s="274" t="s">
        <v>762</v>
      </c>
      <c r="AZ1101" s="274" t="s">
        <v>789</v>
      </c>
      <c r="BA1101" s="274">
        <v>1</v>
      </c>
      <c r="BB1101" s="274" t="s">
        <v>30</v>
      </c>
      <c r="BC1101" s="274" t="s">
        <v>30</v>
      </c>
    </row>
    <row r="1102" spans="1:55">
      <c r="A1102" s="274" t="s">
        <v>885</v>
      </c>
      <c r="B1102" s="274" t="s">
        <v>764</v>
      </c>
      <c r="C1102" s="274" t="s">
        <v>763</v>
      </c>
      <c r="D1102" s="274" t="s">
        <v>30</v>
      </c>
      <c r="E1102" s="274" t="s">
        <v>30</v>
      </c>
      <c r="F1102" s="274">
        <v>1</v>
      </c>
      <c r="J1102" s="282">
        <v>1.4777829515997287</v>
      </c>
      <c r="K1102" s="281">
        <v>32.653599999999997</v>
      </c>
      <c r="L1102" s="281">
        <v>3.2853395571216479</v>
      </c>
      <c r="N1102" s="274">
        <v>2040</v>
      </c>
      <c r="O1102" s="274">
        <v>30</v>
      </c>
      <c r="P1102" s="274">
        <v>1</v>
      </c>
      <c r="Q1102" s="274">
        <v>2049</v>
      </c>
      <c r="X1102" s="274" t="s">
        <v>30</v>
      </c>
      <c r="AL1102" s="274">
        <v>25</v>
      </c>
      <c r="AM1102" s="277" t="s">
        <v>30</v>
      </c>
      <c r="AN1102" s="274" t="s">
        <v>30</v>
      </c>
      <c r="AO1102" s="274" t="s">
        <v>30</v>
      </c>
      <c r="AP1102" s="278"/>
      <c r="AQ1102" s="274" t="s">
        <v>30</v>
      </c>
      <c r="AR1102" s="274" t="s">
        <v>30</v>
      </c>
      <c r="AS1102" s="274" t="s">
        <v>30</v>
      </c>
      <c r="AV1102" s="278" t="s">
        <v>30</v>
      </c>
      <c r="AW1102" s="278" t="s">
        <v>30</v>
      </c>
      <c r="AY1102" s="274" t="s">
        <v>762</v>
      </c>
      <c r="AZ1102" s="274" t="s">
        <v>789</v>
      </c>
      <c r="BA1102" s="274">
        <v>1</v>
      </c>
      <c r="BB1102" s="274" t="s">
        <v>30</v>
      </c>
      <c r="BC1102" s="274" t="s">
        <v>30</v>
      </c>
    </row>
    <row r="1103" spans="1:55">
      <c r="A1103" s="274" t="s">
        <v>884</v>
      </c>
      <c r="B1103" s="274" t="s">
        <v>764</v>
      </c>
      <c r="C1103" s="274" t="s">
        <v>763</v>
      </c>
      <c r="F1103" s="274">
        <v>1</v>
      </c>
      <c r="J1103" s="282">
        <v>1.4262656425650395</v>
      </c>
      <c r="K1103" s="281">
        <v>31.693199999999997</v>
      </c>
      <c r="L1103" s="281">
        <v>3.1231334854663038</v>
      </c>
      <c r="N1103" s="274">
        <v>2050</v>
      </c>
      <c r="O1103" s="274">
        <v>30</v>
      </c>
      <c r="P1103" s="274">
        <v>1</v>
      </c>
      <c r="Q1103" s="274">
        <v>2050</v>
      </c>
      <c r="X1103" s="274" t="s">
        <v>30</v>
      </c>
      <c r="AL1103" s="274">
        <v>30</v>
      </c>
      <c r="AM1103" s="277" t="s">
        <v>30</v>
      </c>
      <c r="AN1103" s="274" t="s">
        <v>30</v>
      </c>
      <c r="AO1103" s="274" t="s">
        <v>30</v>
      </c>
      <c r="AP1103" s="278"/>
      <c r="AQ1103" s="274" t="s">
        <v>30</v>
      </c>
      <c r="AR1103" s="274" t="s">
        <v>30</v>
      </c>
      <c r="AS1103" s="274" t="s">
        <v>30</v>
      </c>
      <c r="AV1103" s="278" t="s">
        <v>30</v>
      </c>
      <c r="AW1103" s="278" t="s">
        <v>30</v>
      </c>
      <c r="AY1103" s="274" t="s">
        <v>762</v>
      </c>
      <c r="AZ1103" s="274" t="s">
        <v>789</v>
      </c>
      <c r="BA1103" s="274">
        <v>1</v>
      </c>
      <c r="BB1103" s="274" t="s">
        <v>30</v>
      </c>
      <c r="BC1103" s="274" t="s">
        <v>30</v>
      </c>
    </row>
    <row r="1104" spans="1:55">
      <c r="A1104" s="274" t="s">
        <v>883</v>
      </c>
      <c r="B1104" s="274" t="s">
        <v>764</v>
      </c>
      <c r="C1104" s="274" t="s">
        <v>763</v>
      </c>
      <c r="F1104" s="274">
        <v>1</v>
      </c>
      <c r="J1104" s="282">
        <v>1.830127303415598</v>
      </c>
      <c r="K1104" s="281">
        <v>48.019999999999996</v>
      </c>
      <c r="L1104" s="281">
        <v>4.8020000000000005</v>
      </c>
      <c r="N1104" s="274">
        <v>2020</v>
      </c>
      <c r="O1104" s="274">
        <v>27</v>
      </c>
      <c r="P1104" s="274">
        <v>1</v>
      </c>
      <c r="Q1104" s="274">
        <v>2029</v>
      </c>
      <c r="X1104" s="274" t="s">
        <v>30</v>
      </c>
      <c r="AL1104" s="274">
        <v>8.4</v>
      </c>
      <c r="AM1104" s="277" t="s">
        <v>30</v>
      </c>
      <c r="AN1104" s="274" t="s">
        <v>30</v>
      </c>
      <c r="AO1104" s="274" t="s">
        <v>30</v>
      </c>
      <c r="AP1104" s="278"/>
      <c r="AQ1104" s="274" t="s">
        <v>30</v>
      </c>
      <c r="AR1104" s="274" t="s">
        <v>30</v>
      </c>
      <c r="AS1104" s="274" t="s">
        <v>30</v>
      </c>
      <c r="AV1104" s="278" t="s">
        <v>30</v>
      </c>
      <c r="AW1104" s="278" t="s">
        <v>30</v>
      </c>
      <c r="AY1104" s="274" t="s">
        <v>762</v>
      </c>
      <c r="AZ1104" s="274" t="s">
        <v>794</v>
      </c>
      <c r="BA1104" s="274">
        <v>1</v>
      </c>
      <c r="BB1104" s="274" t="s">
        <v>30</v>
      </c>
      <c r="BC1104" s="274" t="s">
        <v>30</v>
      </c>
    </row>
    <row r="1105" spans="1:55">
      <c r="A1105" s="274" t="s">
        <v>882</v>
      </c>
      <c r="B1105" s="274" t="s">
        <v>764</v>
      </c>
      <c r="C1105" s="274" t="s">
        <v>763</v>
      </c>
      <c r="F1105" s="274">
        <v>1</v>
      </c>
      <c r="J1105" s="282">
        <v>1.5923969615469455</v>
      </c>
      <c r="K1105" s="281">
        <v>37.455599999999997</v>
      </c>
      <c r="L1105" s="281">
        <v>3.7404363786078236</v>
      </c>
      <c r="N1105" s="274">
        <v>2030</v>
      </c>
      <c r="O1105" s="274">
        <v>30</v>
      </c>
      <c r="P1105" s="274">
        <v>1</v>
      </c>
      <c r="Q1105" s="274">
        <v>2039</v>
      </c>
      <c r="X1105" s="274" t="s">
        <v>30</v>
      </c>
      <c r="AL1105" s="274">
        <v>20</v>
      </c>
      <c r="AM1105" s="277" t="s">
        <v>30</v>
      </c>
      <c r="AN1105" s="274" t="s">
        <v>30</v>
      </c>
      <c r="AO1105" s="274" t="s">
        <v>30</v>
      </c>
      <c r="AP1105" s="278"/>
      <c r="AQ1105" s="274" t="s">
        <v>30</v>
      </c>
      <c r="AR1105" s="274" t="s">
        <v>30</v>
      </c>
      <c r="AS1105" s="274" t="s">
        <v>30</v>
      </c>
      <c r="AV1105" s="278" t="s">
        <v>30</v>
      </c>
      <c r="AW1105" s="278" t="s">
        <v>30</v>
      </c>
      <c r="AY1105" s="274" t="s">
        <v>762</v>
      </c>
      <c r="AZ1105" s="274" t="s">
        <v>794</v>
      </c>
      <c r="BA1105" s="274">
        <v>1</v>
      </c>
      <c r="BB1105" s="274" t="s">
        <v>30</v>
      </c>
      <c r="BC1105" s="274" t="s">
        <v>30</v>
      </c>
    </row>
    <row r="1106" spans="1:55">
      <c r="A1106" s="274" t="s">
        <v>881</v>
      </c>
      <c r="B1106" s="274" t="s">
        <v>764</v>
      </c>
      <c r="C1106" s="274" t="s">
        <v>763</v>
      </c>
      <c r="D1106" s="274" t="s">
        <v>30</v>
      </c>
      <c r="E1106" s="274" t="s">
        <v>30</v>
      </c>
      <c r="F1106" s="274">
        <v>1</v>
      </c>
      <c r="J1106" s="282">
        <v>1.4777829515997287</v>
      </c>
      <c r="K1106" s="281">
        <v>32.653599999999997</v>
      </c>
      <c r="L1106" s="281">
        <v>3.2853395571216479</v>
      </c>
      <c r="N1106" s="274">
        <v>2040</v>
      </c>
      <c r="O1106" s="274">
        <v>30</v>
      </c>
      <c r="P1106" s="274">
        <v>1</v>
      </c>
      <c r="Q1106" s="274">
        <v>2049</v>
      </c>
      <c r="X1106" s="274" t="s">
        <v>30</v>
      </c>
      <c r="AL1106" s="274">
        <v>25</v>
      </c>
      <c r="AM1106" s="277" t="s">
        <v>30</v>
      </c>
      <c r="AN1106" s="274" t="s">
        <v>30</v>
      </c>
      <c r="AO1106" s="274" t="s">
        <v>30</v>
      </c>
      <c r="AP1106" s="278"/>
      <c r="AQ1106" s="274" t="s">
        <v>30</v>
      </c>
      <c r="AR1106" s="274" t="s">
        <v>30</v>
      </c>
      <c r="AS1106" s="274" t="s">
        <v>30</v>
      </c>
      <c r="AV1106" s="278" t="s">
        <v>30</v>
      </c>
      <c r="AW1106" s="278" t="s">
        <v>30</v>
      </c>
      <c r="AY1106" s="274" t="s">
        <v>762</v>
      </c>
      <c r="AZ1106" s="274" t="s">
        <v>794</v>
      </c>
      <c r="BA1106" s="274">
        <v>1</v>
      </c>
      <c r="BB1106" s="274" t="s">
        <v>30</v>
      </c>
      <c r="BC1106" s="274" t="s">
        <v>30</v>
      </c>
    </row>
    <row r="1107" spans="1:55">
      <c r="A1107" s="274" t="s">
        <v>880</v>
      </c>
      <c r="B1107" s="274" t="s">
        <v>764</v>
      </c>
      <c r="C1107" s="274" t="s">
        <v>763</v>
      </c>
      <c r="F1107" s="274">
        <v>1</v>
      </c>
      <c r="J1107" s="282">
        <v>1.4262656425650395</v>
      </c>
      <c r="K1107" s="281">
        <v>31.693199999999997</v>
      </c>
      <c r="L1107" s="281">
        <v>3.1231334854663038</v>
      </c>
      <c r="N1107" s="274">
        <v>2050</v>
      </c>
      <c r="O1107" s="274">
        <v>30</v>
      </c>
      <c r="P1107" s="274">
        <v>1</v>
      </c>
      <c r="Q1107" s="274">
        <v>2050</v>
      </c>
      <c r="X1107" s="274" t="s">
        <v>30</v>
      </c>
      <c r="AL1107" s="274">
        <v>30</v>
      </c>
      <c r="AM1107" s="277" t="s">
        <v>30</v>
      </c>
      <c r="AN1107" s="274" t="s">
        <v>30</v>
      </c>
      <c r="AO1107" s="274" t="s">
        <v>30</v>
      </c>
      <c r="AP1107" s="278"/>
      <c r="AQ1107" s="274" t="s">
        <v>30</v>
      </c>
      <c r="AR1107" s="274" t="s">
        <v>30</v>
      </c>
      <c r="AS1107" s="274" t="s">
        <v>30</v>
      </c>
      <c r="AV1107" s="278" t="s">
        <v>30</v>
      </c>
      <c r="AW1107" s="278" t="s">
        <v>30</v>
      </c>
      <c r="AY1107" s="274" t="s">
        <v>762</v>
      </c>
      <c r="AZ1107" s="274" t="s">
        <v>794</v>
      </c>
      <c r="BA1107" s="274">
        <v>1</v>
      </c>
      <c r="BB1107" s="274" t="s">
        <v>30</v>
      </c>
      <c r="BC1107" s="274" t="s">
        <v>30</v>
      </c>
    </row>
    <row r="1108" spans="1:55">
      <c r="A1108" s="274" t="s">
        <v>879</v>
      </c>
      <c r="B1108" s="274" t="s">
        <v>764</v>
      </c>
      <c r="C1108" s="274" t="s">
        <v>763</v>
      </c>
      <c r="F1108" s="274">
        <v>1</v>
      </c>
      <c r="J1108" s="282">
        <v>1.4213347660119264</v>
      </c>
      <c r="K1108" s="281">
        <v>48.019999999999996</v>
      </c>
      <c r="L1108" s="281">
        <v>4.8020000000000005</v>
      </c>
      <c r="N1108" s="274">
        <v>2020</v>
      </c>
      <c r="O1108" s="274">
        <v>27</v>
      </c>
      <c r="P1108" s="274">
        <v>1</v>
      </c>
      <c r="Q1108" s="274">
        <v>2029</v>
      </c>
      <c r="X1108" s="274" t="s">
        <v>30</v>
      </c>
      <c r="AL1108" s="274">
        <v>8.4</v>
      </c>
      <c r="AM1108" s="277" t="s">
        <v>30</v>
      </c>
      <c r="AN1108" s="274" t="s">
        <v>30</v>
      </c>
      <c r="AO1108" s="274" t="s">
        <v>30</v>
      </c>
      <c r="AP1108" s="278"/>
      <c r="AQ1108" s="274" t="s">
        <v>30</v>
      </c>
      <c r="AR1108" s="274" t="s">
        <v>30</v>
      </c>
      <c r="AS1108" s="274" t="s">
        <v>30</v>
      </c>
      <c r="AV1108" s="278" t="s">
        <v>30</v>
      </c>
      <c r="AW1108" s="278" t="s">
        <v>30</v>
      </c>
      <c r="AY1108" s="274" t="s">
        <v>762</v>
      </c>
      <c r="AZ1108" s="274" t="s">
        <v>842</v>
      </c>
      <c r="BA1108" s="274">
        <v>1</v>
      </c>
      <c r="BB1108" s="274" t="s">
        <v>30</v>
      </c>
      <c r="BC1108" s="274" t="s">
        <v>30</v>
      </c>
    </row>
    <row r="1109" spans="1:55">
      <c r="A1109" s="274" t="s">
        <v>878</v>
      </c>
      <c r="B1109" s="274" t="s">
        <v>764</v>
      </c>
      <c r="C1109" s="274" t="s">
        <v>763</v>
      </c>
      <c r="F1109" s="274">
        <v>1</v>
      </c>
      <c r="J1109" s="282">
        <v>1.2023972514790251</v>
      </c>
      <c r="K1109" s="281">
        <v>37.455599999999997</v>
      </c>
      <c r="L1109" s="281">
        <v>3.7404363786078236</v>
      </c>
      <c r="N1109" s="274">
        <v>2030</v>
      </c>
      <c r="O1109" s="274">
        <v>30</v>
      </c>
      <c r="P1109" s="274">
        <v>1</v>
      </c>
      <c r="Q1109" s="274">
        <v>2039</v>
      </c>
      <c r="X1109" s="274" t="s">
        <v>30</v>
      </c>
      <c r="AL1109" s="274">
        <v>15</v>
      </c>
      <c r="AM1109" s="277" t="s">
        <v>30</v>
      </c>
      <c r="AN1109" s="274" t="s">
        <v>30</v>
      </c>
      <c r="AO1109" s="274" t="s">
        <v>30</v>
      </c>
      <c r="AP1109" s="278"/>
      <c r="AQ1109" s="274" t="s">
        <v>30</v>
      </c>
      <c r="AR1109" s="274" t="s">
        <v>30</v>
      </c>
      <c r="AS1109" s="274" t="s">
        <v>30</v>
      </c>
      <c r="AV1109" s="278" t="s">
        <v>30</v>
      </c>
      <c r="AW1109" s="278" t="s">
        <v>30</v>
      </c>
      <c r="AY1109" s="274" t="s">
        <v>762</v>
      </c>
      <c r="AZ1109" s="274" t="s">
        <v>842</v>
      </c>
      <c r="BA1109" s="274">
        <v>1</v>
      </c>
      <c r="BB1109" s="274" t="s">
        <v>30</v>
      </c>
      <c r="BC1109" s="274" t="s">
        <v>30</v>
      </c>
    </row>
    <row r="1110" spans="1:55">
      <c r="A1110" s="274" t="s">
        <v>877</v>
      </c>
      <c r="B1110" s="274" t="s">
        <v>764</v>
      </c>
      <c r="C1110" s="274" t="s">
        <v>763</v>
      </c>
      <c r="D1110" s="274" t="s">
        <v>30</v>
      </c>
      <c r="E1110" s="274" t="s">
        <v>30</v>
      </c>
      <c r="F1110" s="274">
        <v>1</v>
      </c>
      <c r="J1110" s="282">
        <v>1.0884797963278781</v>
      </c>
      <c r="K1110" s="281">
        <v>32.653599999999997</v>
      </c>
      <c r="L1110" s="281">
        <v>3.2853395571216479</v>
      </c>
      <c r="N1110" s="274">
        <v>2040</v>
      </c>
      <c r="O1110" s="274">
        <v>30</v>
      </c>
      <c r="P1110" s="274">
        <v>1</v>
      </c>
      <c r="Q1110" s="274">
        <v>2049</v>
      </c>
      <c r="X1110" s="274" t="s">
        <v>30</v>
      </c>
      <c r="AL1110" s="274">
        <v>15</v>
      </c>
      <c r="AM1110" s="277" t="s">
        <v>30</v>
      </c>
      <c r="AN1110" s="274" t="s">
        <v>30</v>
      </c>
      <c r="AO1110" s="274" t="s">
        <v>30</v>
      </c>
      <c r="AP1110" s="278"/>
      <c r="AQ1110" s="274" t="s">
        <v>30</v>
      </c>
      <c r="AR1110" s="274" t="s">
        <v>30</v>
      </c>
      <c r="AS1110" s="274" t="s">
        <v>30</v>
      </c>
      <c r="AV1110" s="278" t="s">
        <v>30</v>
      </c>
      <c r="AW1110" s="278" t="s">
        <v>30</v>
      </c>
      <c r="AY1110" s="274" t="s">
        <v>762</v>
      </c>
      <c r="AZ1110" s="274" t="s">
        <v>842</v>
      </c>
      <c r="BA1110" s="274">
        <v>1</v>
      </c>
      <c r="BB1110" s="274" t="s">
        <v>30</v>
      </c>
      <c r="BC1110" s="274" t="s">
        <v>30</v>
      </c>
    </row>
    <row r="1111" spans="1:55">
      <c r="A1111" s="274" t="s">
        <v>876</v>
      </c>
      <c r="B1111" s="274" t="s">
        <v>764</v>
      </c>
      <c r="C1111" s="274" t="s">
        <v>763</v>
      </c>
      <c r="F1111" s="274">
        <v>1</v>
      </c>
      <c r="J1111" s="282">
        <v>1.0408841270331788</v>
      </c>
      <c r="K1111" s="281">
        <v>31.693199999999997</v>
      </c>
      <c r="L1111" s="281">
        <v>3.1231334854663038</v>
      </c>
      <c r="N1111" s="274">
        <v>2050</v>
      </c>
      <c r="O1111" s="274">
        <v>30</v>
      </c>
      <c r="P1111" s="274">
        <v>1</v>
      </c>
      <c r="Q1111" s="274">
        <v>2050</v>
      </c>
      <c r="X1111" s="274" t="s">
        <v>30</v>
      </c>
      <c r="AL1111" s="274">
        <v>15</v>
      </c>
      <c r="AM1111" s="277" t="s">
        <v>30</v>
      </c>
      <c r="AN1111" s="274" t="s">
        <v>30</v>
      </c>
      <c r="AO1111" s="274" t="s">
        <v>30</v>
      </c>
      <c r="AP1111" s="278"/>
      <c r="AQ1111" s="274" t="s">
        <v>30</v>
      </c>
      <c r="AR1111" s="274" t="s">
        <v>30</v>
      </c>
      <c r="AS1111" s="274" t="s">
        <v>30</v>
      </c>
      <c r="AV1111" s="278" t="s">
        <v>30</v>
      </c>
      <c r="AW1111" s="278" t="s">
        <v>30</v>
      </c>
      <c r="AY1111" s="274" t="s">
        <v>762</v>
      </c>
      <c r="AZ1111" s="274" t="s">
        <v>842</v>
      </c>
      <c r="BA1111" s="274">
        <v>1</v>
      </c>
      <c r="BB1111" s="274" t="s">
        <v>30</v>
      </c>
      <c r="BC1111" s="274" t="s">
        <v>30</v>
      </c>
    </row>
    <row r="1112" spans="1:55">
      <c r="A1112" s="274" t="s">
        <v>875</v>
      </c>
      <c r="B1112" s="274" t="s">
        <v>764</v>
      </c>
      <c r="C1112" s="274" t="s">
        <v>763</v>
      </c>
      <c r="F1112" s="274">
        <v>1</v>
      </c>
      <c r="J1112" s="282">
        <v>1.830127303415598</v>
      </c>
      <c r="K1112" s="281">
        <v>48.019999999999996</v>
      </c>
      <c r="L1112" s="281">
        <v>4.8020000000000005</v>
      </c>
      <c r="N1112" s="274">
        <v>2020</v>
      </c>
      <c r="O1112" s="274">
        <v>27</v>
      </c>
      <c r="P1112" s="274">
        <v>1</v>
      </c>
      <c r="Q1112" s="274">
        <v>2029</v>
      </c>
      <c r="X1112" s="274" t="s">
        <v>30</v>
      </c>
      <c r="AL1112" s="274">
        <v>8.4</v>
      </c>
      <c r="AM1112" s="277" t="s">
        <v>30</v>
      </c>
      <c r="AN1112" s="274" t="s">
        <v>30</v>
      </c>
      <c r="AO1112" s="274" t="s">
        <v>30</v>
      </c>
      <c r="AP1112" s="278"/>
      <c r="AQ1112" s="274" t="s">
        <v>30</v>
      </c>
      <c r="AR1112" s="274" t="s">
        <v>30</v>
      </c>
      <c r="AS1112" s="274" t="s">
        <v>30</v>
      </c>
      <c r="AV1112" s="278" t="s">
        <v>30</v>
      </c>
      <c r="AW1112" s="278" t="s">
        <v>30</v>
      </c>
      <c r="AY1112" s="274" t="s">
        <v>762</v>
      </c>
      <c r="AZ1112" s="274" t="s">
        <v>794</v>
      </c>
      <c r="BA1112" s="274">
        <v>1</v>
      </c>
      <c r="BB1112" s="274" t="s">
        <v>30</v>
      </c>
      <c r="BC1112" s="274" t="s">
        <v>30</v>
      </c>
    </row>
    <row r="1113" spans="1:55">
      <c r="A1113" s="274" t="s">
        <v>874</v>
      </c>
      <c r="B1113" s="274" t="s">
        <v>764</v>
      </c>
      <c r="C1113" s="274" t="s">
        <v>763</v>
      </c>
      <c r="F1113" s="274">
        <v>1</v>
      </c>
      <c r="J1113" s="282">
        <v>1.5923969615469455</v>
      </c>
      <c r="K1113" s="281">
        <v>37.455599999999997</v>
      </c>
      <c r="L1113" s="281">
        <v>3.7404363786078236</v>
      </c>
      <c r="N1113" s="274">
        <v>2030</v>
      </c>
      <c r="O1113" s="274">
        <v>30</v>
      </c>
      <c r="P1113" s="274">
        <v>1</v>
      </c>
      <c r="Q1113" s="274">
        <v>2039</v>
      </c>
      <c r="X1113" s="274" t="s">
        <v>30</v>
      </c>
      <c r="AL1113" s="274">
        <v>20</v>
      </c>
      <c r="AM1113" s="277" t="s">
        <v>30</v>
      </c>
      <c r="AN1113" s="274" t="s">
        <v>30</v>
      </c>
      <c r="AO1113" s="274" t="s">
        <v>30</v>
      </c>
      <c r="AP1113" s="278"/>
      <c r="AQ1113" s="274" t="s">
        <v>30</v>
      </c>
      <c r="AR1113" s="274" t="s">
        <v>30</v>
      </c>
      <c r="AS1113" s="274" t="s">
        <v>30</v>
      </c>
      <c r="AV1113" s="278" t="s">
        <v>30</v>
      </c>
      <c r="AW1113" s="278" t="s">
        <v>30</v>
      </c>
      <c r="AY1113" s="274" t="s">
        <v>762</v>
      </c>
      <c r="AZ1113" s="274" t="s">
        <v>794</v>
      </c>
      <c r="BA1113" s="274">
        <v>1</v>
      </c>
      <c r="BB1113" s="274" t="s">
        <v>30</v>
      </c>
      <c r="BC1113" s="274" t="s">
        <v>30</v>
      </c>
    </row>
    <row r="1114" spans="1:55">
      <c r="A1114" s="274" t="s">
        <v>873</v>
      </c>
      <c r="B1114" s="274" t="s">
        <v>764</v>
      </c>
      <c r="C1114" s="274" t="s">
        <v>763</v>
      </c>
      <c r="D1114" s="274" t="s">
        <v>30</v>
      </c>
      <c r="E1114" s="274" t="s">
        <v>30</v>
      </c>
      <c r="F1114" s="274">
        <v>1</v>
      </c>
      <c r="J1114" s="282">
        <v>1.4777829515997287</v>
      </c>
      <c r="K1114" s="281">
        <v>32.653599999999997</v>
      </c>
      <c r="L1114" s="281">
        <v>3.2853395571216479</v>
      </c>
      <c r="N1114" s="274">
        <v>2040</v>
      </c>
      <c r="O1114" s="274">
        <v>30</v>
      </c>
      <c r="P1114" s="274">
        <v>1</v>
      </c>
      <c r="Q1114" s="274">
        <v>2049</v>
      </c>
      <c r="X1114" s="274" t="s">
        <v>30</v>
      </c>
      <c r="AL1114" s="274">
        <v>25</v>
      </c>
      <c r="AM1114" s="277" t="s">
        <v>30</v>
      </c>
      <c r="AN1114" s="274" t="s">
        <v>30</v>
      </c>
      <c r="AO1114" s="274" t="s">
        <v>30</v>
      </c>
      <c r="AP1114" s="278"/>
      <c r="AQ1114" s="274" t="s">
        <v>30</v>
      </c>
      <c r="AR1114" s="274" t="s">
        <v>30</v>
      </c>
      <c r="AS1114" s="274" t="s">
        <v>30</v>
      </c>
      <c r="AV1114" s="278" t="s">
        <v>30</v>
      </c>
      <c r="AW1114" s="278" t="s">
        <v>30</v>
      </c>
      <c r="AY1114" s="274" t="s">
        <v>762</v>
      </c>
      <c r="AZ1114" s="274" t="s">
        <v>794</v>
      </c>
      <c r="BA1114" s="274">
        <v>1</v>
      </c>
      <c r="BB1114" s="274" t="s">
        <v>30</v>
      </c>
      <c r="BC1114" s="274" t="s">
        <v>30</v>
      </c>
    </row>
    <row r="1115" spans="1:55">
      <c r="A1115" s="274" t="s">
        <v>872</v>
      </c>
      <c r="B1115" s="274" t="s">
        <v>764</v>
      </c>
      <c r="C1115" s="274" t="s">
        <v>763</v>
      </c>
      <c r="F1115" s="274">
        <v>1</v>
      </c>
      <c r="J1115" s="282">
        <v>1.4262656425650395</v>
      </c>
      <c r="K1115" s="281">
        <v>31.693199999999997</v>
      </c>
      <c r="L1115" s="281">
        <v>3.1231334854663038</v>
      </c>
      <c r="N1115" s="274">
        <v>2050</v>
      </c>
      <c r="O1115" s="274">
        <v>30</v>
      </c>
      <c r="P1115" s="274">
        <v>1</v>
      </c>
      <c r="Q1115" s="274">
        <v>2050</v>
      </c>
      <c r="X1115" s="274" t="s">
        <v>30</v>
      </c>
      <c r="AL1115" s="274">
        <v>30</v>
      </c>
      <c r="AM1115" s="277" t="s">
        <v>30</v>
      </c>
      <c r="AN1115" s="274" t="s">
        <v>30</v>
      </c>
      <c r="AO1115" s="274" t="s">
        <v>30</v>
      </c>
      <c r="AP1115" s="278"/>
      <c r="AQ1115" s="274" t="s">
        <v>30</v>
      </c>
      <c r="AR1115" s="274" t="s">
        <v>30</v>
      </c>
      <c r="AS1115" s="274" t="s">
        <v>30</v>
      </c>
      <c r="AV1115" s="278" t="s">
        <v>30</v>
      </c>
      <c r="AW1115" s="278" t="s">
        <v>30</v>
      </c>
      <c r="AY1115" s="274" t="s">
        <v>762</v>
      </c>
      <c r="AZ1115" s="274" t="s">
        <v>794</v>
      </c>
      <c r="BA1115" s="274">
        <v>1</v>
      </c>
      <c r="BB1115" s="274" t="s">
        <v>30</v>
      </c>
      <c r="BC1115" s="274" t="s">
        <v>30</v>
      </c>
    </row>
    <row r="1116" spans="1:55">
      <c r="A1116" s="274" t="s">
        <v>871</v>
      </c>
      <c r="B1116" s="274" t="s">
        <v>764</v>
      </c>
      <c r="C1116" s="274" t="s">
        <v>763</v>
      </c>
      <c r="F1116" s="274">
        <v>1</v>
      </c>
      <c r="J1116" s="282">
        <v>1.4213347660119264</v>
      </c>
      <c r="K1116" s="281">
        <v>48.019999999999996</v>
      </c>
      <c r="L1116" s="281">
        <v>4.8020000000000005</v>
      </c>
      <c r="N1116" s="274">
        <v>2020</v>
      </c>
      <c r="O1116" s="274">
        <v>27</v>
      </c>
      <c r="P1116" s="274">
        <v>1</v>
      </c>
      <c r="Q1116" s="274">
        <v>2029</v>
      </c>
      <c r="X1116" s="274" t="s">
        <v>30</v>
      </c>
      <c r="AL1116" s="274">
        <v>8.4</v>
      </c>
      <c r="AM1116" s="277" t="s">
        <v>30</v>
      </c>
      <c r="AN1116" s="274" t="s">
        <v>30</v>
      </c>
      <c r="AO1116" s="274" t="s">
        <v>30</v>
      </c>
      <c r="AP1116" s="278"/>
      <c r="AQ1116" s="274" t="s">
        <v>30</v>
      </c>
      <c r="AR1116" s="274" t="s">
        <v>30</v>
      </c>
      <c r="AS1116" s="274" t="s">
        <v>30</v>
      </c>
      <c r="AV1116" s="278" t="s">
        <v>30</v>
      </c>
      <c r="AW1116" s="278" t="s">
        <v>30</v>
      </c>
      <c r="AY1116" s="274" t="s">
        <v>762</v>
      </c>
      <c r="AZ1116" s="274" t="s">
        <v>842</v>
      </c>
      <c r="BA1116" s="274">
        <v>1</v>
      </c>
      <c r="BB1116" s="274" t="s">
        <v>30</v>
      </c>
      <c r="BC1116" s="274" t="s">
        <v>30</v>
      </c>
    </row>
    <row r="1117" spans="1:55">
      <c r="A1117" s="274" t="s">
        <v>870</v>
      </c>
      <c r="B1117" s="274" t="s">
        <v>764</v>
      </c>
      <c r="C1117" s="274" t="s">
        <v>763</v>
      </c>
      <c r="F1117" s="274">
        <v>1</v>
      </c>
      <c r="J1117" s="282">
        <v>1.2023972514790251</v>
      </c>
      <c r="K1117" s="281">
        <v>37.455599999999997</v>
      </c>
      <c r="L1117" s="281">
        <v>3.7404363786078236</v>
      </c>
      <c r="N1117" s="274">
        <v>2030</v>
      </c>
      <c r="O1117" s="274">
        <v>30</v>
      </c>
      <c r="P1117" s="274">
        <v>1</v>
      </c>
      <c r="Q1117" s="274">
        <v>2039</v>
      </c>
      <c r="X1117" s="274" t="s">
        <v>30</v>
      </c>
      <c r="AL1117" s="274">
        <v>15</v>
      </c>
      <c r="AM1117" s="277" t="s">
        <v>30</v>
      </c>
      <c r="AN1117" s="274" t="s">
        <v>30</v>
      </c>
      <c r="AO1117" s="274" t="s">
        <v>30</v>
      </c>
      <c r="AP1117" s="278"/>
      <c r="AQ1117" s="274" t="s">
        <v>30</v>
      </c>
      <c r="AR1117" s="274" t="s">
        <v>30</v>
      </c>
      <c r="AS1117" s="274" t="s">
        <v>30</v>
      </c>
      <c r="AV1117" s="278" t="s">
        <v>30</v>
      </c>
      <c r="AW1117" s="278" t="s">
        <v>30</v>
      </c>
      <c r="AY1117" s="274" t="s">
        <v>762</v>
      </c>
      <c r="AZ1117" s="274" t="s">
        <v>842</v>
      </c>
      <c r="BA1117" s="274">
        <v>1</v>
      </c>
      <c r="BB1117" s="274" t="s">
        <v>30</v>
      </c>
      <c r="BC1117" s="274" t="s">
        <v>30</v>
      </c>
    </row>
    <row r="1118" spans="1:55">
      <c r="A1118" s="274" t="s">
        <v>869</v>
      </c>
      <c r="B1118" s="274" t="s">
        <v>764</v>
      </c>
      <c r="C1118" s="274" t="s">
        <v>763</v>
      </c>
      <c r="D1118" s="274" t="s">
        <v>30</v>
      </c>
      <c r="E1118" s="274" t="s">
        <v>30</v>
      </c>
      <c r="F1118" s="274">
        <v>1</v>
      </c>
      <c r="J1118" s="282">
        <v>1.0884797963278781</v>
      </c>
      <c r="K1118" s="281">
        <v>32.653599999999997</v>
      </c>
      <c r="L1118" s="281">
        <v>3.2853395571216479</v>
      </c>
      <c r="N1118" s="274">
        <v>2040</v>
      </c>
      <c r="O1118" s="274">
        <v>30</v>
      </c>
      <c r="P1118" s="274">
        <v>1</v>
      </c>
      <c r="Q1118" s="274">
        <v>2049</v>
      </c>
      <c r="X1118" s="274" t="s">
        <v>30</v>
      </c>
      <c r="AL1118" s="274">
        <v>15</v>
      </c>
      <c r="AM1118" s="277" t="s">
        <v>30</v>
      </c>
      <c r="AN1118" s="274" t="s">
        <v>30</v>
      </c>
      <c r="AO1118" s="274" t="s">
        <v>30</v>
      </c>
      <c r="AP1118" s="278"/>
      <c r="AQ1118" s="274" t="s">
        <v>30</v>
      </c>
      <c r="AR1118" s="274" t="s">
        <v>30</v>
      </c>
      <c r="AS1118" s="274" t="s">
        <v>30</v>
      </c>
      <c r="AV1118" s="278" t="s">
        <v>30</v>
      </c>
      <c r="AW1118" s="278" t="s">
        <v>30</v>
      </c>
      <c r="AY1118" s="274" t="s">
        <v>762</v>
      </c>
      <c r="AZ1118" s="274" t="s">
        <v>842</v>
      </c>
      <c r="BA1118" s="274">
        <v>1</v>
      </c>
      <c r="BB1118" s="274" t="s">
        <v>30</v>
      </c>
      <c r="BC1118" s="274" t="s">
        <v>30</v>
      </c>
    </row>
    <row r="1119" spans="1:55">
      <c r="A1119" s="274" t="s">
        <v>868</v>
      </c>
      <c r="B1119" s="274" t="s">
        <v>764</v>
      </c>
      <c r="C1119" s="274" t="s">
        <v>763</v>
      </c>
      <c r="F1119" s="274">
        <v>1</v>
      </c>
      <c r="J1119" s="282">
        <v>1.0408841270331788</v>
      </c>
      <c r="K1119" s="281">
        <v>31.693199999999997</v>
      </c>
      <c r="L1119" s="281">
        <v>3.1231334854663038</v>
      </c>
      <c r="N1119" s="274">
        <v>2050</v>
      </c>
      <c r="O1119" s="274">
        <v>30</v>
      </c>
      <c r="P1119" s="274">
        <v>1</v>
      </c>
      <c r="Q1119" s="274">
        <v>2050</v>
      </c>
      <c r="X1119" s="274" t="s">
        <v>30</v>
      </c>
      <c r="AL1119" s="274">
        <v>15</v>
      </c>
      <c r="AM1119" s="277" t="s">
        <v>30</v>
      </c>
      <c r="AN1119" s="274" t="s">
        <v>30</v>
      </c>
      <c r="AO1119" s="274" t="s">
        <v>30</v>
      </c>
      <c r="AP1119" s="278"/>
      <c r="AQ1119" s="274" t="s">
        <v>30</v>
      </c>
      <c r="AR1119" s="274" t="s">
        <v>30</v>
      </c>
      <c r="AS1119" s="274" t="s">
        <v>30</v>
      </c>
      <c r="AV1119" s="278" t="s">
        <v>30</v>
      </c>
      <c r="AW1119" s="278" t="s">
        <v>30</v>
      </c>
      <c r="AY1119" s="274" t="s">
        <v>762</v>
      </c>
      <c r="AZ1119" s="274" t="s">
        <v>842</v>
      </c>
      <c r="BA1119" s="274">
        <v>1</v>
      </c>
      <c r="BB1119" s="274" t="s">
        <v>30</v>
      </c>
      <c r="BC1119" s="274" t="s">
        <v>30</v>
      </c>
    </row>
    <row r="1120" spans="1:55">
      <c r="A1120" s="274" t="s">
        <v>867</v>
      </c>
      <c r="B1120" s="274" t="s">
        <v>764</v>
      </c>
      <c r="C1120" s="274" t="s">
        <v>763</v>
      </c>
      <c r="F1120" s="274">
        <v>1</v>
      </c>
      <c r="J1120" s="282">
        <v>1.830127303415598</v>
      </c>
      <c r="K1120" s="281">
        <v>48.019999999999996</v>
      </c>
      <c r="L1120" s="281">
        <v>4.8020000000000005</v>
      </c>
      <c r="N1120" s="274">
        <v>2020</v>
      </c>
      <c r="O1120" s="274">
        <v>27</v>
      </c>
      <c r="P1120" s="274">
        <v>1</v>
      </c>
      <c r="Q1120" s="274">
        <v>2029</v>
      </c>
      <c r="X1120" s="274" t="s">
        <v>30</v>
      </c>
      <c r="AL1120" s="274">
        <v>8.4</v>
      </c>
      <c r="AM1120" s="277" t="s">
        <v>30</v>
      </c>
      <c r="AN1120" s="274" t="s">
        <v>30</v>
      </c>
      <c r="AO1120" s="274" t="s">
        <v>30</v>
      </c>
      <c r="AP1120" s="278"/>
      <c r="AQ1120" s="274" t="s">
        <v>30</v>
      </c>
      <c r="AR1120" s="274" t="s">
        <v>30</v>
      </c>
      <c r="AS1120" s="274" t="s">
        <v>30</v>
      </c>
      <c r="AV1120" s="278" t="s">
        <v>30</v>
      </c>
      <c r="AW1120" s="278" t="s">
        <v>30</v>
      </c>
      <c r="AY1120" s="274" t="s">
        <v>762</v>
      </c>
      <c r="AZ1120" s="274" t="s">
        <v>794</v>
      </c>
      <c r="BA1120" s="274">
        <v>1</v>
      </c>
      <c r="BB1120" s="274" t="s">
        <v>30</v>
      </c>
      <c r="BC1120" s="274" t="s">
        <v>30</v>
      </c>
    </row>
    <row r="1121" spans="1:55">
      <c r="A1121" s="274" t="s">
        <v>866</v>
      </c>
      <c r="B1121" s="274" t="s">
        <v>764</v>
      </c>
      <c r="C1121" s="274" t="s">
        <v>763</v>
      </c>
      <c r="F1121" s="274">
        <v>1</v>
      </c>
      <c r="J1121" s="282">
        <v>1.5923969615469455</v>
      </c>
      <c r="K1121" s="281">
        <v>37.455599999999997</v>
      </c>
      <c r="L1121" s="281">
        <v>3.7404363786078236</v>
      </c>
      <c r="N1121" s="274">
        <v>2030</v>
      </c>
      <c r="O1121" s="274">
        <v>30</v>
      </c>
      <c r="P1121" s="274">
        <v>1</v>
      </c>
      <c r="Q1121" s="274">
        <v>2039</v>
      </c>
      <c r="X1121" s="274" t="s">
        <v>30</v>
      </c>
      <c r="AL1121" s="274">
        <v>20</v>
      </c>
      <c r="AM1121" s="277" t="s">
        <v>30</v>
      </c>
      <c r="AN1121" s="274" t="s">
        <v>30</v>
      </c>
      <c r="AO1121" s="274" t="s">
        <v>30</v>
      </c>
      <c r="AP1121" s="278"/>
      <c r="AQ1121" s="274" t="s">
        <v>30</v>
      </c>
      <c r="AR1121" s="274" t="s">
        <v>30</v>
      </c>
      <c r="AS1121" s="274" t="s">
        <v>30</v>
      </c>
      <c r="AV1121" s="278" t="s">
        <v>30</v>
      </c>
      <c r="AW1121" s="278" t="s">
        <v>30</v>
      </c>
      <c r="AY1121" s="274" t="s">
        <v>762</v>
      </c>
      <c r="AZ1121" s="274" t="s">
        <v>794</v>
      </c>
      <c r="BA1121" s="274">
        <v>1</v>
      </c>
      <c r="BB1121" s="274" t="s">
        <v>30</v>
      </c>
      <c r="BC1121" s="274" t="s">
        <v>30</v>
      </c>
    </row>
    <row r="1122" spans="1:55">
      <c r="A1122" s="274" t="s">
        <v>865</v>
      </c>
      <c r="B1122" s="274" t="s">
        <v>764</v>
      </c>
      <c r="C1122" s="274" t="s">
        <v>763</v>
      </c>
      <c r="D1122" s="274" t="s">
        <v>30</v>
      </c>
      <c r="E1122" s="274" t="s">
        <v>30</v>
      </c>
      <c r="F1122" s="274">
        <v>1</v>
      </c>
      <c r="J1122" s="282">
        <v>1.4777829515997287</v>
      </c>
      <c r="K1122" s="281">
        <v>32.653599999999997</v>
      </c>
      <c r="L1122" s="281">
        <v>3.2853395571216479</v>
      </c>
      <c r="N1122" s="274">
        <v>2040</v>
      </c>
      <c r="O1122" s="274">
        <v>30</v>
      </c>
      <c r="P1122" s="274">
        <v>1</v>
      </c>
      <c r="Q1122" s="274">
        <v>2049</v>
      </c>
      <c r="X1122" s="274" t="s">
        <v>30</v>
      </c>
      <c r="AL1122" s="274">
        <v>25</v>
      </c>
      <c r="AM1122" s="277" t="s">
        <v>30</v>
      </c>
      <c r="AN1122" s="274" t="s">
        <v>30</v>
      </c>
      <c r="AO1122" s="274" t="s">
        <v>30</v>
      </c>
      <c r="AP1122" s="278"/>
      <c r="AQ1122" s="274" t="s">
        <v>30</v>
      </c>
      <c r="AR1122" s="274" t="s">
        <v>30</v>
      </c>
      <c r="AS1122" s="274" t="s">
        <v>30</v>
      </c>
      <c r="AV1122" s="278" t="s">
        <v>30</v>
      </c>
      <c r="AW1122" s="278" t="s">
        <v>30</v>
      </c>
      <c r="AY1122" s="274" t="s">
        <v>762</v>
      </c>
      <c r="AZ1122" s="274" t="s">
        <v>794</v>
      </c>
      <c r="BA1122" s="274">
        <v>1</v>
      </c>
      <c r="BB1122" s="274" t="s">
        <v>30</v>
      </c>
      <c r="BC1122" s="274" t="s">
        <v>30</v>
      </c>
    </row>
    <row r="1123" spans="1:55">
      <c r="A1123" s="274" t="s">
        <v>864</v>
      </c>
      <c r="B1123" s="274" t="s">
        <v>764</v>
      </c>
      <c r="C1123" s="274" t="s">
        <v>763</v>
      </c>
      <c r="F1123" s="274">
        <v>1</v>
      </c>
      <c r="J1123" s="282">
        <v>1.4262656425650395</v>
      </c>
      <c r="K1123" s="281">
        <v>31.693199999999997</v>
      </c>
      <c r="L1123" s="281">
        <v>3.1231334854663038</v>
      </c>
      <c r="N1123" s="274">
        <v>2050</v>
      </c>
      <c r="O1123" s="274">
        <v>30</v>
      </c>
      <c r="P1123" s="274">
        <v>1</v>
      </c>
      <c r="Q1123" s="274">
        <v>2050</v>
      </c>
      <c r="X1123" s="274" t="s">
        <v>30</v>
      </c>
      <c r="AL1123" s="274">
        <v>30</v>
      </c>
      <c r="AM1123" s="277" t="s">
        <v>30</v>
      </c>
      <c r="AN1123" s="274" t="s">
        <v>30</v>
      </c>
      <c r="AO1123" s="274" t="s">
        <v>30</v>
      </c>
      <c r="AP1123" s="278"/>
      <c r="AQ1123" s="274" t="s">
        <v>30</v>
      </c>
      <c r="AR1123" s="274" t="s">
        <v>30</v>
      </c>
      <c r="AS1123" s="274" t="s">
        <v>30</v>
      </c>
      <c r="AV1123" s="278" t="s">
        <v>30</v>
      </c>
      <c r="AW1123" s="278" t="s">
        <v>30</v>
      </c>
      <c r="AY1123" s="274" t="s">
        <v>762</v>
      </c>
      <c r="AZ1123" s="274" t="s">
        <v>794</v>
      </c>
      <c r="BA1123" s="274">
        <v>1</v>
      </c>
      <c r="BB1123" s="274" t="s">
        <v>30</v>
      </c>
      <c r="BC1123" s="274" t="s">
        <v>30</v>
      </c>
    </row>
    <row r="1124" spans="1:55">
      <c r="A1124" s="274" t="s">
        <v>863</v>
      </c>
      <c r="B1124" s="274" t="s">
        <v>764</v>
      </c>
      <c r="C1124" s="274" t="s">
        <v>763</v>
      </c>
      <c r="F1124" s="274">
        <v>1</v>
      </c>
      <c r="J1124" s="282">
        <v>1.830127303415598</v>
      </c>
      <c r="K1124" s="281">
        <v>48.019999999999996</v>
      </c>
      <c r="L1124" s="281">
        <v>4.8020000000000005</v>
      </c>
      <c r="N1124" s="274">
        <v>2020</v>
      </c>
      <c r="O1124" s="274">
        <v>27</v>
      </c>
      <c r="P1124" s="274">
        <v>1</v>
      </c>
      <c r="Q1124" s="274">
        <v>2029</v>
      </c>
      <c r="X1124" s="274" t="s">
        <v>30</v>
      </c>
      <c r="AL1124" s="274">
        <v>8.4</v>
      </c>
      <c r="AM1124" s="277" t="s">
        <v>30</v>
      </c>
      <c r="AN1124" s="274" t="s">
        <v>30</v>
      </c>
      <c r="AO1124" s="274" t="s">
        <v>30</v>
      </c>
      <c r="AP1124" s="278"/>
      <c r="AQ1124" s="274" t="s">
        <v>30</v>
      </c>
      <c r="AR1124" s="274" t="s">
        <v>30</v>
      </c>
      <c r="AS1124" s="274" t="s">
        <v>30</v>
      </c>
      <c r="AV1124" s="278" t="s">
        <v>30</v>
      </c>
      <c r="AW1124" s="278" t="s">
        <v>30</v>
      </c>
      <c r="AY1124" s="274" t="s">
        <v>762</v>
      </c>
      <c r="AZ1124" s="274" t="s">
        <v>794</v>
      </c>
      <c r="BA1124" s="274">
        <v>1</v>
      </c>
      <c r="BB1124" s="274" t="s">
        <v>30</v>
      </c>
      <c r="BC1124" s="274" t="s">
        <v>30</v>
      </c>
    </row>
    <row r="1125" spans="1:55">
      <c r="A1125" s="274" t="s">
        <v>862</v>
      </c>
      <c r="B1125" s="274" t="s">
        <v>764</v>
      </c>
      <c r="C1125" s="274" t="s">
        <v>763</v>
      </c>
      <c r="F1125" s="274">
        <v>1</v>
      </c>
      <c r="J1125" s="282">
        <v>1.5923969615469455</v>
      </c>
      <c r="K1125" s="281">
        <v>37.455599999999997</v>
      </c>
      <c r="L1125" s="281">
        <v>3.7404363786078236</v>
      </c>
      <c r="N1125" s="274">
        <v>2030</v>
      </c>
      <c r="O1125" s="274">
        <v>30</v>
      </c>
      <c r="P1125" s="274">
        <v>1</v>
      </c>
      <c r="Q1125" s="274">
        <v>2039</v>
      </c>
      <c r="X1125" s="274" t="s">
        <v>30</v>
      </c>
      <c r="AL1125" s="274">
        <v>20</v>
      </c>
      <c r="AM1125" s="277" t="s">
        <v>30</v>
      </c>
      <c r="AN1125" s="274" t="s">
        <v>30</v>
      </c>
      <c r="AO1125" s="274" t="s">
        <v>30</v>
      </c>
      <c r="AP1125" s="278"/>
      <c r="AQ1125" s="274" t="s">
        <v>30</v>
      </c>
      <c r="AR1125" s="274" t="s">
        <v>30</v>
      </c>
      <c r="AS1125" s="274" t="s">
        <v>30</v>
      </c>
      <c r="AV1125" s="278" t="s">
        <v>30</v>
      </c>
      <c r="AW1125" s="278" t="s">
        <v>30</v>
      </c>
      <c r="AY1125" s="274" t="s">
        <v>762</v>
      </c>
      <c r="AZ1125" s="274" t="s">
        <v>794</v>
      </c>
      <c r="BA1125" s="274">
        <v>1</v>
      </c>
      <c r="BB1125" s="274" t="s">
        <v>30</v>
      </c>
      <c r="BC1125" s="274" t="s">
        <v>30</v>
      </c>
    </row>
    <row r="1126" spans="1:55">
      <c r="A1126" s="274" t="s">
        <v>861</v>
      </c>
      <c r="B1126" s="274" t="s">
        <v>764</v>
      </c>
      <c r="C1126" s="274" t="s">
        <v>763</v>
      </c>
      <c r="D1126" s="274" t="s">
        <v>30</v>
      </c>
      <c r="E1126" s="274" t="s">
        <v>30</v>
      </c>
      <c r="F1126" s="274">
        <v>1</v>
      </c>
      <c r="J1126" s="282">
        <v>1.4777829515997287</v>
      </c>
      <c r="K1126" s="281">
        <v>32.653599999999997</v>
      </c>
      <c r="L1126" s="281">
        <v>3.2853395571216479</v>
      </c>
      <c r="N1126" s="274">
        <v>2040</v>
      </c>
      <c r="O1126" s="274">
        <v>30</v>
      </c>
      <c r="P1126" s="274">
        <v>1</v>
      </c>
      <c r="Q1126" s="274">
        <v>2049</v>
      </c>
      <c r="X1126" s="274" t="s">
        <v>30</v>
      </c>
      <c r="AL1126" s="274">
        <v>25</v>
      </c>
      <c r="AM1126" s="277" t="s">
        <v>30</v>
      </c>
      <c r="AN1126" s="274" t="s">
        <v>30</v>
      </c>
      <c r="AO1126" s="274" t="s">
        <v>30</v>
      </c>
      <c r="AP1126" s="278"/>
      <c r="AQ1126" s="274" t="s">
        <v>30</v>
      </c>
      <c r="AR1126" s="274" t="s">
        <v>30</v>
      </c>
      <c r="AS1126" s="274" t="s">
        <v>30</v>
      </c>
      <c r="AV1126" s="278" t="s">
        <v>30</v>
      </c>
      <c r="AW1126" s="278" t="s">
        <v>30</v>
      </c>
      <c r="AY1126" s="274" t="s">
        <v>762</v>
      </c>
      <c r="AZ1126" s="274" t="s">
        <v>794</v>
      </c>
      <c r="BA1126" s="274">
        <v>1</v>
      </c>
      <c r="BB1126" s="274" t="s">
        <v>30</v>
      </c>
      <c r="BC1126" s="274" t="s">
        <v>30</v>
      </c>
    </row>
    <row r="1127" spans="1:55">
      <c r="A1127" s="274" t="s">
        <v>860</v>
      </c>
      <c r="B1127" s="274" t="s">
        <v>764</v>
      </c>
      <c r="C1127" s="274" t="s">
        <v>763</v>
      </c>
      <c r="F1127" s="274">
        <v>1</v>
      </c>
      <c r="J1127" s="282">
        <v>1.4262656425650395</v>
      </c>
      <c r="K1127" s="281">
        <v>31.693199999999997</v>
      </c>
      <c r="L1127" s="281">
        <v>3.1231334854663038</v>
      </c>
      <c r="N1127" s="274">
        <v>2050</v>
      </c>
      <c r="O1127" s="274">
        <v>30</v>
      </c>
      <c r="P1127" s="274">
        <v>1</v>
      </c>
      <c r="Q1127" s="274">
        <v>2050</v>
      </c>
      <c r="X1127" s="274" t="s">
        <v>30</v>
      </c>
      <c r="AL1127" s="274">
        <v>30</v>
      </c>
      <c r="AM1127" s="277" t="s">
        <v>30</v>
      </c>
      <c r="AN1127" s="274" t="s">
        <v>30</v>
      </c>
      <c r="AO1127" s="274" t="s">
        <v>30</v>
      </c>
      <c r="AP1127" s="278"/>
      <c r="AQ1127" s="274" t="s">
        <v>30</v>
      </c>
      <c r="AR1127" s="274" t="s">
        <v>30</v>
      </c>
      <c r="AS1127" s="274" t="s">
        <v>30</v>
      </c>
      <c r="AV1127" s="278" t="s">
        <v>30</v>
      </c>
      <c r="AW1127" s="278" t="s">
        <v>30</v>
      </c>
      <c r="AY1127" s="274" t="s">
        <v>762</v>
      </c>
      <c r="AZ1127" s="274" t="s">
        <v>794</v>
      </c>
      <c r="BA1127" s="274">
        <v>1</v>
      </c>
      <c r="BB1127" s="274" t="s">
        <v>30</v>
      </c>
      <c r="BC1127" s="274" t="s">
        <v>30</v>
      </c>
    </row>
    <row r="1128" spans="1:55">
      <c r="A1128" s="274" t="s">
        <v>859</v>
      </c>
      <c r="B1128" s="274" t="s">
        <v>736</v>
      </c>
      <c r="C1128" s="274" t="s">
        <v>738</v>
      </c>
      <c r="E1128" s="274">
        <v>1</v>
      </c>
      <c r="F1128" s="274">
        <v>0.9</v>
      </c>
      <c r="I1128" s="274">
        <v>0</v>
      </c>
      <c r="J1128" s="282" t="s">
        <v>30</v>
      </c>
      <c r="K1128" s="281">
        <v>12.050668</v>
      </c>
      <c r="L1128" s="281" t="s">
        <v>30</v>
      </c>
      <c r="M1128" s="274">
        <v>0.6885</v>
      </c>
      <c r="P1128" s="274">
        <v>0</v>
      </c>
      <c r="Q1128" s="274" t="s">
        <v>30</v>
      </c>
      <c r="U1128" s="274">
        <v>1</v>
      </c>
      <c r="V1128" s="274">
        <v>1</v>
      </c>
      <c r="X1128" s="274">
        <v>2.2222222222222223</v>
      </c>
      <c r="AK1128" s="274">
        <v>1</v>
      </c>
      <c r="AL1128" s="274">
        <v>127</v>
      </c>
      <c r="AM1128" s="277">
        <v>0.4</v>
      </c>
      <c r="AN1128" s="274">
        <v>29.2</v>
      </c>
      <c r="AO1128" s="274">
        <v>1</v>
      </c>
      <c r="AP1128" s="278"/>
      <c r="AQ1128" s="274">
        <v>1.46</v>
      </c>
      <c r="AR1128" s="274">
        <v>2</v>
      </c>
      <c r="AS1128" s="274">
        <v>1</v>
      </c>
      <c r="AV1128" s="278">
        <v>2.4</v>
      </c>
      <c r="AW1128" s="278">
        <v>2.4</v>
      </c>
      <c r="AY1128" s="274" t="s">
        <v>734</v>
      </c>
      <c r="BA1128" s="274">
        <v>1</v>
      </c>
      <c r="BB1128" s="274">
        <v>0.03</v>
      </c>
      <c r="BC1128" s="274">
        <v>504</v>
      </c>
    </row>
    <row r="1129" spans="1:55">
      <c r="A1129" s="274" t="s">
        <v>858</v>
      </c>
      <c r="B1129" s="274" t="s">
        <v>829</v>
      </c>
      <c r="C1129" s="274" t="s">
        <v>735</v>
      </c>
      <c r="F1129" s="274">
        <v>0.4</v>
      </c>
      <c r="I1129" s="274">
        <v>0</v>
      </c>
      <c r="J1129" s="282" t="s">
        <v>30</v>
      </c>
      <c r="K1129" s="281">
        <v>56.056000000000004</v>
      </c>
      <c r="L1129" s="281">
        <v>1.96</v>
      </c>
      <c r="M1129" s="274" t="s">
        <v>30</v>
      </c>
      <c r="P1129" s="274">
        <v>0</v>
      </c>
      <c r="Q1129" s="274" t="s">
        <v>30</v>
      </c>
      <c r="X1129" s="274" t="s">
        <v>30</v>
      </c>
      <c r="AK1129" s="274">
        <v>1</v>
      </c>
      <c r="AL1129" s="274">
        <v>600</v>
      </c>
      <c r="AM1129" s="277">
        <v>0.25</v>
      </c>
      <c r="AN1129" s="274">
        <v>36.5</v>
      </c>
      <c r="AO1129" s="274">
        <v>1</v>
      </c>
      <c r="AP1129" s="278"/>
      <c r="AQ1129" s="274">
        <v>1.8250000000000002</v>
      </c>
      <c r="AR1129" s="274">
        <v>2</v>
      </c>
      <c r="AS1129" s="274">
        <v>1</v>
      </c>
      <c r="AV1129" s="278">
        <v>2.4</v>
      </c>
      <c r="AW1129" s="278">
        <v>2.4</v>
      </c>
      <c r="AY1129" s="274" t="s">
        <v>734</v>
      </c>
      <c r="BA1129" s="274">
        <v>1</v>
      </c>
      <c r="BB1129" s="274">
        <v>0.03</v>
      </c>
      <c r="BC1129" s="274">
        <v>504</v>
      </c>
    </row>
    <row r="1130" spans="1:55">
      <c r="A1130" s="274" t="s">
        <v>857</v>
      </c>
      <c r="B1130" s="274" t="s">
        <v>742</v>
      </c>
      <c r="C1130" s="274" t="s">
        <v>738</v>
      </c>
      <c r="D1130" s="274">
        <v>0.18</v>
      </c>
      <c r="E1130" s="274">
        <v>1.6</v>
      </c>
      <c r="F1130" s="274">
        <v>0.58299999999999996</v>
      </c>
      <c r="H1130" s="274">
        <v>70</v>
      </c>
      <c r="I1130" s="274">
        <v>0</v>
      </c>
      <c r="J1130" s="282" t="s">
        <v>30</v>
      </c>
      <c r="K1130" s="281">
        <v>12.050668</v>
      </c>
      <c r="L1130" s="281" t="s">
        <v>30</v>
      </c>
      <c r="M1130" s="274">
        <v>0.89198999999999995</v>
      </c>
      <c r="P1130" s="274">
        <v>0</v>
      </c>
      <c r="Q1130" s="274" t="s">
        <v>30</v>
      </c>
      <c r="U1130" s="274">
        <v>1</v>
      </c>
      <c r="V1130" s="274">
        <v>1</v>
      </c>
      <c r="X1130" s="274">
        <v>1.7152658662092626</v>
      </c>
      <c r="AK1130" s="274">
        <v>1</v>
      </c>
      <c r="AL1130" s="274">
        <v>444</v>
      </c>
      <c r="AM1130" s="277">
        <v>0.3</v>
      </c>
      <c r="AN1130" s="274">
        <v>29.2</v>
      </c>
      <c r="AO1130" s="274">
        <v>1</v>
      </c>
      <c r="AP1130" s="278"/>
      <c r="AQ1130" s="274">
        <v>1.46</v>
      </c>
      <c r="AR1130" s="274">
        <v>1</v>
      </c>
      <c r="AS1130" s="274">
        <v>1</v>
      </c>
      <c r="AV1130" s="278">
        <v>9</v>
      </c>
      <c r="AW1130" s="278">
        <v>9</v>
      </c>
      <c r="AY1130" s="274" t="s">
        <v>748</v>
      </c>
      <c r="BA1130" s="274">
        <v>1</v>
      </c>
      <c r="BB1130" s="274">
        <v>0.03</v>
      </c>
      <c r="BC1130" s="274">
        <v>420</v>
      </c>
    </row>
    <row r="1131" spans="1:55">
      <c r="A1131" s="274" t="s">
        <v>856</v>
      </c>
      <c r="B1131" s="274" t="s">
        <v>829</v>
      </c>
      <c r="C1131" s="274" t="s">
        <v>735</v>
      </c>
      <c r="F1131" s="274">
        <v>0.35</v>
      </c>
      <c r="I1131" s="274">
        <v>0</v>
      </c>
      <c r="J1131" s="282" t="s">
        <v>30</v>
      </c>
      <c r="K1131" s="281">
        <v>56.056000000000004</v>
      </c>
      <c r="L1131" s="281">
        <v>1.96</v>
      </c>
      <c r="M1131" s="274" t="s">
        <v>30</v>
      </c>
      <c r="P1131" s="274">
        <v>0</v>
      </c>
      <c r="Q1131" s="274" t="s">
        <v>30</v>
      </c>
      <c r="X1131" s="274" t="s">
        <v>30</v>
      </c>
      <c r="AK1131" s="274">
        <v>1</v>
      </c>
      <c r="AL1131" s="274">
        <v>688</v>
      </c>
      <c r="AM1131" s="277">
        <v>0.25</v>
      </c>
      <c r="AN1131" s="274">
        <v>36.5</v>
      </c>
      <c r="AO1131" s="274">
        <v>1</v>
      </c>
      <c r="AP1131" s="278"/>
      <c r="AQ1131" s="274">
        <v>1.8250000000000002</v>
      </c>
      <c r="AR1131" s="274">
        <v>2</v>
      </c>
      <c r="AS1131" s="274">
        <v>1</v>
      </c>
      <c r="AV1131" s="278">
        <v>2.4</v>
      </c>
      <c r="AW1131" s="278">
        <v>2.4</v>
      </c>
      <c r="AY1131" s="274" t="s">
        <v>734</v>
      </c>
      <c r="BA1131" s="274">
        <v>1</v>
      </c>
      <c r="BB1131" s="274">
        <v>0.03</v>
      </c>
      <c r="BC1131" s="274">
        <v>504</v>
      </c>
    </row>
    <row r="1132" spans="1:55">
      <c r="A1132" s="274" t="s">
        <v>855</v>
      </c>
      <c r="B1132" s="274" t="s">
        <v>736</v>
      </c>
      <c r="C1132" s="274" t="s">
        <v>752</v>
      </c>
      <c r="E1132" s="274">
        <v>0.33333299999999999</v>
      </c>
      <c r="F1132" s="274">
        <v>0.91999999999999993</v>
      </c>
      <c r="H1132" s="274">
        <v>40</v>
      </c>
      <c r="I1132" s="274">
        <v>0</v>
      </c>
      <c r="J1132" s="274">
        <v>0.63400000000000001</v>
      </c>
      <c r="K1132" s="274">
        <v>48.202672999999997</v>
      </c>
      <c r="L1132" s="274" t="s">
        <v>30</v>
      </c>
      <c r="M1132" s="274">
        <v>0.26495980127995028</v>
      </c>
      <c r="O1132" s="274">
        <v>30</v>
      </c>
      <c r="P1132" s="274">
        <v>0</v>
      </c>
      <c r="Q1132" s="274" t="s">
        <v>30</v>
      </c>
      <c r="X1132" s="274" t="s">
        <v>30</v>
      </c>
      <c r="AK1132" s="274">
        <v>1</v>
      </c>
      <c r="AL1132" s="274">
        <v>10</v>
      </c>
      <c r="AM1132" s="277">
        <v>0.4</v>
      </c>
      <c r="AN1132" s="274">
        <v>36.5</v>
      </c>
      <c r="AO1132" s="274">
        <v>1</v>
      </c>
      <c r="AP1132" s="278"/>
      <c r="AQ1132" s="274">
        <v>1.8250000000000002</v>
      </c>
      <c r="AR1132" s="274">
        <v>2</v>
      </c>
      <c r="AS1132" s="274">
        <v>1</v>
      </c>
      <c r="AV1132" s="278">
        <v>2.4</v>
      </c>
      <c r="AW1132" s="278">
        <v>2.4</v>
      </c>
      <c r="AY1132" s="274" t="s">
        <v>734</v>
      </c>
      <c r="BA1132" s="274">
        <v>1</v>
      </c>
      <c r="BB1132" s="274">
        <v>0.03</v>
      </c>
      <c r="BC1132" s="274">
        <v>504</v>
      </c>
    </row>
    <row r="1133" spans="1:55">
      <c r="A1133" s="274" t="s">
        <v>854</v>
      </c>
      <c r="B1133" s="274" t="s">
        <v>736</v>
      </c>
      <c r="C1133" s="274" t="s">
        <v>752</v>
      </c>
      <c r="E1133" s="274">
        <v>0.45833299999999999</v>
      </c>
      <c r="F1133" s="274">
        <v>0.91999999999999993</v>
      </c>
      <c r="H1133" s="274">
        <v>40</v>
      </c>
      <c r="I1133" s="274">
        <v>0</v>
      </c>
      <c r="J1133" s="274">
        <v>0.63400000000000001</v>
      </c>
      <c r="K1133" s="274">
        <v>48.202672999999997</v>
      </c>
      <c r="L1133" s="274" t="s">
        <v>30</v>
      </c>
      <c r="M1133" s="274">
        <v>0.33309240531483547</v>
      </c>
      <c r="O1133" s="274">
        <v>30</v>
      </c>
      <c r="P1133" s="274">
        <v>0</v>
      </c>
      <c r="Q1133" s="274" t="s">
        <v>30</v>
      </c>
      <c r="X1133" s="274" t="s">
        <v>30</v>
      </c>
      <c r="AK1133" s="274">
        <v>1</v>
      </c>
      <c r="AL1133" s="274">
        <v>22</v>
      </c>
      <c r="AM1133" s="277">
        <v>0.4</v>
      </c>
      <c r="AN1133" s="274">
        <v>36.5</v>
      </c>
      <c r="AO1133" s="274">
        <v>1</v>
      </c>
      <c r="AP1133" s="278"/>
      <c r="AQ1133" s="274">
        <v>1.8250000000000002</v>
      </c>
      <c r="AR1133" s="274">
        <v>2</v>
      </c>
      <c r="AS1133" s="274">
        <v>1</v>
      </c>
      <c r="AV1133" s="278">
        <v>2.4</v>
      </c>
      <c r="AW1133" s="278">
        <v>2.4</v>
      </c>
      <c r="AY1133" s="274" t="s">
        <v>734</v>
      </c>
      <c r="BA1133" s="274">
        <v>1</v>
      </c>
      <c r="BB1133" s="274">
        <v>0.03</v>
      </c>
      <c r="BC1133" s="274">
        <v>504</v>
      </c>
    </row>
    <row r="1134" spans="1:55">
      <c r="A1134" s="274" t="s">
        <v>853</v>
      </c>
      <c r="B1134" s="274" t="s">
        <v>829</v>
      </c>
      <c r="C1134" s="274" t="s">
        <v>852</v>
      </c>
      <c r="F1134" s="274">
        <v>0.41</v>
      </c>
      <c r="I1134" s="274">
        <v>0</v>
      </c>
      <c r="J1134" s="274" t="s">
        <v>30</v>
      </c>
      <c r="K1134" s="274">
        <v>56.056000000000004</v>
      </c>
      <c r="L1134" s="274">
        <v>1.96</v>
      </c>
      <c r="M1134" s="274" t="s">
        <v>30</v>
      </c>
      <c r="P1134" s="274">
        <v>0</v>
      </c>
      <c r="Q1134" s="274" t="s">
        <v>30</v>
      </c>
      <c r="X1134" s="274" t="s">
        <v>30</v>
      </c>
      <c r="AK1134" s="274">
        <v>1</v>
      </c>
      <c r="AL1134" s="274">
        <v>441</v>
      </c>
      <c r="AM1134" s="277">
        <v>0.4</v>
      </c>
      <c r="AN1134" s="274">
        <v>36.5</v>
      </c>
      <c r="AO1134" s="274">
        <v>1</v>
      </c>
      <c r="AP1134" s="278"/>
      <c r="AQ1134" s="274">
        <v>1.8250000000000002</v>
      </c>
      <c r="AR1134" s="274">
        <v>2</v>
      </c>
      <c r="AS1134" s="274">
        <v>1</v>
      </c>
      <c r="AV1134" s="278">
        <v>2.4</v>
      </c>
      <c r="AW1134" s="278">
        <v>2.4</v>
      </c>
      <c r="AY1134" s="274" t="s">
        <v>734</v>
      </c>
      <c r="BA1134" s="274">
        <v>1</v>
      </c>
      <c r="BB1134" s="274">
        <v>0.03</v>
      </c>
      <c r="BC1134" s="274">
        <v>504</v>
      </c>
    </row>
    <row r="1135" spans="1:55">
      <c r="A1135" s="274" t="s">
        <v>851</v>
      </c>
      <c r="B1135" s="274" t="s">
        <v>764</v>
      </c>
      <c r="C1135" s="274" t="s">
        <v>763</v>
      </c>
      <c r="F1135" s="274">
        <v>1</v>
      </c>
      <c r="J1135" s="274">
        <v>1.830127303415598</v>
      </c>
      <c r="K1135" s="274">
        <v>48.019999999999996</v>
      </c>
      <c r="L1135" s="274">
        <v>4.8020000000000005</v>
      </c>
      <c r="N1135" s="274">
        <v>2020</v>
      </c>
      <c r="O1135" s="274">
        <v>27</v>
      </c>
      <c r="P1135" s="274">
        <v>1</v>
      </c>
      <c r="Q1135" s="274">
        <v>2029</v>
      </c>
      <c r="X1135" s="274" t="s">
        <v>30</v>
      </c>
      <c r="AL1135" s="274">
        <v>8.4</v>
      </c>
      <c r="AM1135" s="277" t="s">
        <v>30</v>
      </c>
      <c r="AN1135" s="274" t="s">
        <v>30</v>
      </c>
      <c r="AO1135" s="274" t="s">
        <v>30</v>
      </c>
      <c r="AP1135" s="278"/>
      <c r="AQ1135" s="274" t="s">
        <v>30</v>
      </c>
      <c r="AR1135" s="274" t="s">
        <v>30</v>
      </c>
      <c r="AS1135" s="274" t="s">
        <v>30</v>
      </c>
      <c r="AV1135" s="278" t="s">
        <v>30</v>
      </c>
      <c r="AW1135" s="278" t="s">
        <v>30</v>
      </c>
      <c r="AY1135" s="274" t="s">
        <v>762</v>
      </c>
      <c r="AZ1135" s="274" t="s">
        <v>794</v>
      </c>
      <c r="BA1135" s="274">
        <v>1</v>
      </c>
      <c r="BB1135" s="274" t="s">
        <v>30</v>
      </c>
      <c r="BC1135" s="274" t="s">
        <v>30</v>
      </c>
    </row>
    <row r="1136" spans="1:55">
      <c r="A1136" s="274" t="s">
        <v>850</v>
      </c>
      <c r="B1136" s="274" t="s">
        <v>764</v>
      </c>
      <c r="C1136" s="274" t="s">
        <v>763</v>
      </c>
      <c r="F1136" s="274">
        <v>1</v>
      </c>
      <c r="J1136" s="274">
        <v>1.5923969615469455</v>
      </c>
      <c r="K1136" s="274">
        <v>37.455599999999997</v>
      </c>
      <c r="L1136" s="274">
        <v>3.7404363786078236</v>
      </c>
      <c r="N1136" s="274">
        <v>2030</v>
      </c>
      <c r="O1136" s="274">
        <v>30</v>
      </c>
      <c r="P1136" s="274">
        <v>1</v>
      </c>
      <c r="Q1136" s="274">
        <v>2039</v>
      </c>
      <c r="X1136" s="274" t="s">
        <v>30</v>
      </c>
      <c r="AL1136" s="274">
        <v>20</v>
      </c>
      <c r="AM1136" s="277" t="s">
        <v>30</v>
      </c>
      <c r="AN1136" s="274" t="s">
        <v>30</v>
      </c>
      <c r="AO1136" s="274" t="s">
        <v>30</v>
      </c>
      <c r="AP1136" s="278"/>
      <c r="AQ1136" s="274" t="s">
        <v>30</v>
      </c>
      <c r="AR1136" s="274" t="s">
        <v>30</v>
      </c>
      <c r="AS1136" s="274" t="s">
        <v>30</v>
      </c>
      <c r="AV1136" s="278" t="s">
        <v>30</v>
      </c>
      <c r="AW1136" s="278" t="s">
        <v>30</v>
      </c>
      <c r="AY1136" s="274" t="s">
        <v>762</v>
      </c>
      <c r="AZ1136" s="274" t="s">
        <v>794</v>
      </c>
      <c r="BA1136" s="274">
        <v>1</v>
      </c>
      <c r="BB1136" s="274" t="s">
        <v>30</v>
      </c>
      <c r="BC1136" s="274" t="s">
        <v>30</v>
      </c>
    </row>
    <row r="1137" spans="1:55">
      <c r="A1137" s="274" t="s">
        <v>849</v>
      </c>
      <c r="B1137" s="274" t="s">
        <v>764</v>
      </c>
      <c r="C1137" s="274" t="s">
        <v>763</v>
      </c>
      <c r="D1137" s="274" t="s">
        <v>30</v>
      </c>
      <c r="E1137" s="274" t="s">
        <v>30</v>
      </c>
      <c r="F1137" s="274">
        <v>1</v>
      </c>
      <c r="J1137" s="274">
        <v>1.4777829515997287</v>
      </c>
      <c r="K1137" s="274">
        <v>32.653599999999997</v>
      </c>
      <c r="L1137" s="274">
        <v>3.2853395571216479</v>
      </c>
      <c r="N1137" s="274">
        <v>2040</v>
      </c>
      <c r="O1137" s="274">
        <v>30</v>
      </c>
      <c r="P1137" s="274">
        <v>1</v>
      </c>
      <c r="Q1137" s="274">
        <v>2049</v>
      </c>
      <c r="R1137" s="274" t="s">
        <v>30</v>
      </c>
      <c r="S1137" s="274" t="s">
        <v>30</v>
      </c>
      <c r="T1137" s="274" t="s">
        <v>30</v>
      </c>
      <c r="U1137" s="274" t="s">
        <v>30</v>
      </c>
      <c r="V1137" s="274" t="s">
        <v>30</v>
      </c>
      <c r="W1137" s="274" t="s">
        <v>30</v>
      </c>
      <c r="X1137" s="274" t="s">
        <v>30</v>
      </c>
      <c r="Z1137" s="274" t="s">
        <v>30</v>
      </c>
      <c r="AA1137" s="274" t="s">
        <v>30</v>
      </c>
      <c r="AB1137" s="274" t="s">
        <v>30</v>
      </c>
      <c r="AC1137" s="274" t="s">
        <v>30</v>
      </c>
      <c r="AD1137" s="274" t="s">
        <v>30</v>
      </c>
      <c r="AE1137" s="274" t="s">
        <v>30</v>
      </c>
      <c r="AF1137" s="274" t="s">
        <v>30</v>
      </c>
      <c r="AG1137" s="274" t="s">
        <v>30</v>
      </c>
      <c r="AH1137" s="274" t="s">
        <v>30</v>
      </c>
      <c r="AI1137" s="274" t="s">
        <v>30</v>
      </c>
      <c r="AJ1137" s="274" t="s">
        <v>30</v>
      </c>
      <c r="AL1137" s="274">
        <v>25</v>
      </c>
      <c r="AM1137" s="277" t="s">
        <v>30</v>
      </c>
      <c r="AN1137" s="274" t="s">
        <v>30</v>
      </c>
      <c r="AO1137" s="274" t="s">
        <v>30</v>
      </c>
      <c r="AP1137" s="278"/>
      <c r="AQ1137" s="274" t="s">
        <v>30</v>
      </c>
      <c r="AR1137" s="274" t="s">
        <v>30</v>
      </c>
      <c r="AS1137" s="274" t="s">
        <v>30</v>
      </c>
      <c r="AV1137" s="278" t="s">
        <v>30</v>
      </c>
      <c r="AW1137" s="278" t="s">
        <v>30</v>
      </c>
      <c r="AX1137" s="274" t="s">
        <v>30</v>
      </c>
      <c r="AY1137" s="274" t="s">
        <v>762</v>
      </c>
      <c r="AZ1137" s="274" t="s">
        <v>794</v>
      </c>
      <c r="BA1137" s="274">
        <v>1</v>
      </c>
      <c r="BB1137" s="274" t="s">
        <v>30</v>
      </c>
      <c r="BC1137" s="274" t="s">
        <v>30</v>
      </c>
    </row>
    <row r="1138" spans="1:55">
      <c r="A1138" s="274" t="s">
        <v>848</v>
      </c>
      <c r="B1138" s="274" t="s">
        <v>764</v>
      </c>
      <c r="C1138" s="274" t="s">
        <v>763</v>
      </c>
      <c r="F1138" s="274">
        <v>1</v>
      </c>
      <c r="J1138" s="274">
        <v>1.4262656425650395</v>
      </c>
      <c r="K1138" s="274">
        <v>31.693199999999997</v>
      </c>
      <c r="L1138" s="274">
        <v>3.1231334854663038</v>
      </c>
      <c r="N1138" s="274">
        <v>2050</v>
      </c>
      <c r="O1138" s="274">
        <v>30</v>
      </c>
      <c r="P1138" s="274">
        <v>1</v>
      </c>
      <c r="Q1138" s="274">
        <v>2050</v>
      </c>
      <c r="X1138" s="274" t="s">
        <v>30</v>
      </c>
      <c r="AL1138" s="274">
        <v>30</v>
      </c>
      <c r="AM1138" s="277" t="s">
        <v>30</v>
      </c>
      <c r="AN1138" s="274" t="s">
        <v>30</v>
      </c>
      <c r="AO1138" s="274" t="s">
        <v>30</v>
      </c>
      <c r="AP1138" s="278"/>
      <c r="AQ1138" s="274" t="s">
        <v>30</v>
      </c>
      <c r="AR1138" s="274" t="s">
        <v>30</v>
      </c>
      <c r="AS1138" s="274" t="s">
        <v>30</v>
      </c>
      <c r="AV1138" s="278" t="s">
        <v>30</v>
      </c>
      <c r="AW1138" s="278" t="s">
        <v>30</v>
      </c>
      <c r="AY1138" s="274" t="s">
        <v>762</v>
      </c>
      <c r="AZ1138" s="274" t="s">
        <v>794</v>
      </c>
      <c r="BA1138" s="274">
        <v>1</v>
      </c>
      <c r="BB1138" s="274" t="s">
        <v>30</v>
      </c>
      <c r="BC1138" s="274" t="s">
        <v>30</v>
      </c>
    </row>
    <row r="1139" spans="1:55">
      <c r="A1139" s="274" t="s">
        <v>847</v>
      </c>
      <c r="B1139" s="274" t="s">
        <v>829</v>
      </c>
      <c r="C1139" s="274" t="s">
        <v>735</v>
      </c>
      <c r="F1139" s="274">
        <v>0.38</v>
      </c>
      <c r="I1139" s="274">
        <v>0</v>
      </c>
      <c r="J1139" s="282" t="s">
        <v>30</v>
      </c>
      <c r="K1139" s="281">
        <v>56.056000000000004</v>
      </c>
      <c r="L1139" s="281">
        <v>1.96</v>
      </c>
      <c r="M1139" s="274" t="s">
        <v>30</v>
      </c>
      <c r="P1139" s="274">
        <v>0</v>
      </c>
      <c r="Q1139" s="274" t="s">
        <v>30</v>
      </c>
      <c r="X1139" s="274" t="s">
        <v>30</v>
      </c>
      <c r="AK1139" s="274">
        <v>1</v>
      </c>
      <c r="AL1139" s="274">
        <v>800</v>
      </c>
      <c r="AM1139" s="277">
        <v>0.25</v>
      </c>
      <c r="AN1139" s="274">
        <v>36.5</v>
      </c>
      <c r="AO1139" s="274">
        <v>1</v>
      </c>
      <c r="AP1139" s="278"/>
      <c r="AQ1139" s="274">
        <v>1.8250000000000002</v>
      </c>
      <c r="AR1139" s="274">
        <v>2</v>
      </c>
      <c r="AS1139" s="274">
        <v>1</v>
      </c>
      <c r="AV1139" s="278">
        <v>2.4</v>
      </c>
      <c r="AW1139" s="278">
        <v>2.4</v>
      </c>
      <c r="AY1139" s="274" t="s">
        <v>734</v>
      </c>
      <c r="BA1139" s="274">
        <v>1</v>
      </c>
      <c r="BB1139" s="274">
        <v>0.03</v>
      </c>
      <c r="BC1139" s="274">
        <v>504</v>
      </c>
    </row>
    <row r="1140" spans="1:55">
      <c r="A1140" s="274" t="s">
        <v>846</v>
      </c>
      <c r="B1140" s="274" t="s">
        <v>764</v>
      </c>
      <c r="C1140" s="274" t="s">
        <v>763</v>
      </c>
      <c r="F1140" s="274">
        <v>1</v>
      </c>
      <c r="J1140" s="282">
        <v>1.4213347660119264</v>
      </c>
      <c r="K1140" s="281">
        <v>48.019999999999996</v>
      </c>
      <c r="L1140" s="281">
        <v>4.8020000000000005</v>
      </c>
      <c r="N1140" s="274">
        <v>2020</v>
      </c>
      <c r="O1140" s="274">
        <v>27</v>
      </c>
      <c r="P1140" s="274">
        <v>1</v>
      </c>
      <c r="Q1140" s="274">
        <v>2029</v>
      </c>
      <c r="X1140" s="274" t="s">
        <v>30</v>
      </c>
      <c r="AL1140" s="274">
        <v>8.4</v>
      </c>
      <c r="AM1140" s="277" t="s">
        <v>30</v>
      </c>
      <c r="AN1140" s="274" t="s">
        <v>30</v>
      </c>
      <c r="AO1140" s="274" t="s">
        <v>30</v>
      </c>
      <c r="AP1140" s="278"/>
      <c r="AQ1140" s="274" t="s">
        <v>30</v>
      </c>
      <c r="AR1140" s="274" t="s">
        <v>30</v>
      </c>
      <c r="AS1140" s="274" t="s">
        <v>30</v>
      </c>
      <c r="AV1140" s="278" t="s">
        <v>30</v>
      </c>
      <c r="AW1140" s="278" t="s">
        <v>30</v>
      </c>
      <c r="AY1140" s="274" t="s">
        <v>762</v>
      </c>
      <c r="AZ1140" s="274" t="s">
        <v>842</v>
      </c>
      <c r="BA1140" s="274">
        <v>1</v>
      </c>
      <c r="BB1140" s="274" t="s">
        <v>30</v>
      </c>
      <c r="BC1140" s="274" t="s">
        <v>30</v>
      </c>
    </row>
    <row r="1141" spans="1:55">
      <c r="A1141" s="274" t="s">
        <v>845</v>
      </c>
      <c r="B1141" s="274" t="s">
        <v>764</v>
      </c>
      <c r="C1141" s="274" t="s">
        <v>763</v>
      </c>
      <c r="F1141" s="274">
        <v>1</v>
      </c>
      <c r="J1141" s="282">
        <v>1.2023972514790251</v>
      </c>
      <c r="K1141" s="281">
        <v>37.455599999999997</v>
      </c>
      <c r="L1141" s="281">
        <v>3.7404363786078236</v>
      </c>
      <c r="N1141" s="274">
        <v>2030</v>
      </c>
      <c r="O1141" s="274">
        <v>30</v>
      </c>
      <c r="P1141" s="274">
        <v>1</v>
      </c>
      <c r="Q1141" s="274">
        <v>2039</v>
      </c>
      <c r="X1141" s="274" t="s">
        <v>30</v>
      </c>
      <c r="AL1141" s="274">
        <v>15</v>
      </c>
      <c r="AM1141" s="277" t="s">
        <v>30</v>
      </c>
      <c r="AN1141" s="274" t="s">
        <v>30</v>
      </c>
      <c r="AO1141" s="274" t="s">
        <v>30</v>
      </c>
      <c r="AP1141" s="278"/>
      <c r="AQ1141" s="274" t="s">
        <v>30</v>
      </c>
      <c r="AR1141" s="274" t="s">
        <v>30</v>
      </c>
      <c r="AS1141" s="274" t="s">
        <v>30</v>
      </c>
      <c r="AV1141" s="278" t="s">
        <v>30</v>
      </c>
      <c r="AW1141" s="278" t="s">
        <v>30</v>
      </c>
      <c r="AY1141" s="274" t="s">
        <v>762</v>
      </c>
      <c r="AZ1141" s="274" t="s">
        <v>842</v>
      </c>
      <c r="BA1141" s="274">
        <v>1</v>
      </c>
      <c r="BB1141" s="274" t="s">
        <v>30</v>
      </c>
      <c r="BC1141" s="274" t="s">
        <v>30</v>
      </c>
    </row>
    <row r="1142" spans="1:55">
      <c r="A1142" s="274" t="s">
        <v>844</v>
      </c>
      <c r="B1142" s="274" t="s">
        <v>764</v>
      </c>
      <c r="C1142" s="274" t="s">
        <v>763</v>
      </c>
      <c r="D1142" s="274" t="s">
        <v>30</v>
      </c>
      <c r="E1142" s="274" t="s">
        <v>30</v>
      </c>
      <c r="F1142" s="274">
        <v>1</v>
      </c>
      <c r="J1142" s="282">
        <v>1.0884797963278781</v>
      </c>
      <c r="K1142" s="281">
        <v>32.653599999999997</v>
      </c>
      <c r="L1142" s="281">
        <v>3.2853395571216479</v>
      </c>
      <c r="N1142" s="274">
        <v>2040</v>
      </c>
      <c r="O1142" s="274">
        <v>30</v>
      </c>
      <c r="P1142" s="274">
        <v>1</v>
      </c>
      <c r="Q1142" s="274">
        <v>2049</v>
      </c>
      <c r="R1142" s="274" t="s">
        <v>30</v>
      </c>
      <c r="S1142" s="274" t="s">
        <v>30</v>
      </c>
      <c r="T1142" s="274" t="s">
        <v>30</v>
      </c>
      <c r="U1142" s="274" t="s">
        <v>30</v>
      </c>
      <c r="V1142" s="274" t="s">
        <v>30</v>
      </c>
      <c r="W1142" s="274" t="s">
        <v>30</v>
      </c>
      <c r="X1142" s="274" t="s">
        <v>30</v>
      </c>
      <c r="Z1142" s="274" t="s">
        <v>30</v>
      </c>
      <c r="AA1142" s="274" t="s">
        <v>30</v>
      </c>
      <c r="AB1142" s="274" t="s">
        <v>30</v>
      </c>
      <c r="AC1142" s="274" t="s">
        <v>30</v>
      </c>
      <c r="AD1142" s="274" t="s">
        <v>30</v>
      </c>
      <c r="AE1142" s="274" t="s">
        <v>30</v>
      </c>
      <c r="AF1142" s="274" t="s">
        <v>30</v>
      </c>
      <c r="AG1142" s="274" t="s">
        <v>30</v>
      </c>
      <c r="AH1142" s="274" t="s">
        <v>30</v>
      </c>
      <c r="AI1142" s="274" t="s">
        <v>30</v>
      </c>
      <c r="AJ1142" s="274" t="s">
        <v>30</v>
      </c>
      <c r="AL1142" s="274">
        <v>15</v>
      </c>
      <c r="AM1142" s="277" t="s">
        <v>30</v>
      </c>
      <c r="AN1142" s="274" t="s">
        <v>30</v>
      </c>
      <c r="AO1142" s="274" t="s">
        <v>30</v>
      </c>
      <c r="AP1142" s="278"/>
      <c r="AQ1142" s="274" t="s">
        <v>30</v>
      </c>
      <c r="AR1142" s="274" t="s">
        <v>30</v>
      </c>
      <c r="AS1142" s="274" t="s">
        <v>30</v>
      </c>
      <c r="AV1142" s="278" t="s">
        <v>30</v>
      </c>
      <c r="AW1142" s="278" t="s">
        <v>30</v>
      </c>
      <c r="AX1142" s="274" t="s">
        <v>30</v>
      </c>
      <c r="AY1142" s="274" t="s">
        <v>762</v>
      </c>
      <c r="AZ1142" s="274" t="s">
        <v>842</v>
      </c>
      <c r="BA1142" s="274">
        <v>1</v>
      </c>
      <c r="BB1142" s="274" t="s">
        <v>30</v>
      </c>
      <c r="BC1142" s="274" t="s">
        <v>30</v>
      </c>
    </row>
    <row r="1143" spans="1:55">
      <c r="A1143" s="274" t="s">
        <v>843</v>
      </c>
      <c r="B1143" s="274" t="s">
        <v>764</v>
      </c>
      <c r="C1143" s="274" t="s">
        <v>763</v>
      </c>
      <c r="F1143" s="274">
        <v>1</v>
      </c>
      <c r="J1143" s="274">
        <v>1.0408841270331788</v>
      </c>
      <c r="K1143" s="274">
        <v>31.693199999999997</v>
      </c>
      <c r="L1143" s="274">
        <v>3.1231334854663038</v>
      </c>
      <c r="N1143" s="274">
        <v>2050</v>
      </c>
      <c r="O1143" s="274">
        <v>30</v>
      </c>
      <c r="P1143" s="274">
        <v>1</v>
      </c>
      <c r="Q1143" s="274">
        <v>2050</v>
      </c>
      <c r="X1143" s="274" t="s">
        <v>30</v>
      </c>
      <c r="AL1143" s="274">
        <v>15</v>
      </c>
      <c r="AM1143" s="277" t="s">
        <v>30</v>
      </c>
      <c r="AN1143" s="274" t="s">
        <v>30</v>
      </c>
      <c r="AO1143" s="274" t="s">
        <v>30</v>
      </c>
      <c r="AP1143" s="278"/>
      <c r="AQ1143" s="274" t="s">
        <v>30</v>
      </c>
      <c r="AR1143" s="274" t="s">
        <v>30</v>
      </c>
      <c r="AS1143" s="274" t="s">
        <v>30</v>
      </c>
      <c r="AV1143" s="278" t="s">
        <v>30</v>
      </c>
      <c r="AW1143" s="278" t="s">
        <v>30</v>
      </c>
      <c r="AY1143" s="274" t="s">
        <v>762</v>
      </c>
      <c r="AZ1143" s="274" t="s">
        <v>842</v>
      </c>
      <c r="BA1143" s="274">
        <v>1</v>
      </c>
      <c r="BB1143" s="274" t="s">
        <v>30</v>
      </c>
      <c r="BC1143" s="274" t="s">
        <v>30</v>
      </c>
    </row>
    <row r="1144" spans="1:55">
      <c r="A1144" s="274" t="s">
        <v>841</v>
      </c>
      <c r="B1144" s="274" t="s">
        <v>764</v>
      </c>
      <c r="C1144" s="274" t="s">
        <v>763</v>
      </c>
      <c r="F1144" s="274">
        <v>1</v>
      </c>
      <c r="J1144" s="274">
        <v>1.830127303415598</v>
      </c>
      <c r="K1144" s="274">
        <v>48.019999999999996</v>
      </c>
      <c r="L1144" s="274">
        <v>4.8020000000000005</v>
      </c>
      <c r="N1144" s="274">
        <v>2020</v>
      </c>
      <c r="O1144" s="274">
        <v>27</v>
      </c>
      <c r="P1144" s="274">
        <v>1</v>
      </c>
      <c r="Q1144" s="274">
        <v>2029</v>
      </c>
      <c r="X1144" s="274" t="s">
        <v>30</v>
      </c>
      <c r="AL1144" s="274">
        <v>8.4</v>
      </c>
      <c r="AM1144" s="277" t="s">
        <v>30</v>
      </c>
      <c r="AN1144" s="274" t="s">
        <v>30</v>
      </c>
      <c r="AO1144" s="274" t="s">
        <v>30</v>
      </c>
      <c r="AP1144" s="278"/>
      <c r="AQ1144" s="274" t="s">
        <v>30</v>
      </c>
      <c r="AR1144" s="274" t="s">
        <v>30</v>
      </c>
      <c r="AS1144" s="274" t="s">
        <v>30</v>
      </c>
      <c r="AV1144" s="278" t="s">
        <v>30</v>
      </c>
      <c r="AW1144" s="278" t="s">
        <v>30</v>
      </c>
      <c r="AY1144" s="274" t="s">
        <v>762</v>
      </c>
      <c r="AZ1144" s="274" t="s">
        <v>794</v>
      </c>
      <c r="BA1144" s="274">
        <v>1</v>
      </c>
      <c r="BB1144" s="274" t="s">
        <v>30</v>
      </c>
      <c r="BC1144" s="274" t="s">
        <v>30</v>
      </c>
    </row>
    <row r="1145" spans="1:55">
      <c r="A1145" s="274" t="s">
        <v>840</v>
      </c>
      <c r="B1145" s="274" t="s">
        <v>764</v>
      </c>
      <c r="C1145" s="274" t="s">
        <v>763</v>
      </c>
      <c r="F1145" s="274">
        <v>1</v>
      </c>
      <c r="J1145" s="274">
        <v>1.5923969615469455</v>
      </c>
      <c r="K1145" s="274">
        <v>37.455599999999997</v>
      </c>
      <c r="L1145" s="274">
        <v>3.7404363786078236</v>
      </c>
      <c r="N1145" s="274">
        <v>2030</v>
      </c>
      <c r="O1145" s="274">
        <v>30</v>
      </c>
      <c r="P1145" s="274">
        <v>1</v>
      </c>
      <c r="Q1145" s="274">
        <v>2039</v>
      </c>
      <c r="X1145" s="274" t="s">
        <v>30</v>
      </c>
      <c r="AL1145" s="274">
        <v>20</v>
      </c>
      <c r="AM1145" s="277" t="s">
        <v>30</v>
      </c>
      <c r="AN1145" s="274" t="s">
        <v>30</v>
      </c>
      <c r="AO1145" s="274" t="s">
        <v>30</v>
      </c>
      <c r="AP1145" s="278"/>
      <c r="AQ1145" s="274" t="s">
        <v>30</v>
      </c>
      <c r="AR1145" s="274" t="s">
        <v>30</v>
      </c>
      <c r="AS1145" s="274" t="s">
        <v>30</v>
      </c>
      <c r="AV1145" s="278" t="s">
        <v>30</v>
      </c>
      <c r="AW1145" s="278" t="s">
        <v>30</v>
      </c>
      <c r="AY1145" s="274" t="s">
        <v>762</v>
      </c>
      <c r="AZ1145" s="274" t="s">
        <v>794</v>
      </c>
      <c r="BA1145" s="274">
        <v>1</v>
      </c>
      <c r="BB1145" s="274" t="s">
        <v>30</v>
      </c>
      <c r="BC1145" s="274" t="s">
        <v>30</v>
      </c>
    </row>
    <row r="1146" spans="1:55">
      <c r="A1146" s="274" t="s">
        <v>839</v>
      </c>
      <c r="B1146" s="274" t="s">
        <v>764</v>
      </c>
      <c r="C1146" s="274" t="s">
        <v>763</v>
      </c>
      <c r="D1146" s="274" t="s">
        <v>30</v>
      </c>
      <c r="E1146" s="274" t="s">
        <v>30</v>
      </c>
      <c r="F1146" s="274">
        <v>1</v>
      </c>
      <c r="J1146" s="274">
        <v>1.4777829515997287</v>
      </c>
      <c r="K1146" s="274">
        <v>32.653599999999997</v>
      </c>
      <c r="L1146" s="274">
        <v>3.2853395571216479</v>
      </c>
      <c r="N1146" s="274">
        <v>2040</v>
      </c>
      <c r="O1146" s="274">
        <v>30</v>
      </c>
      <c r="P1146" s="274">
        <v>1</v>
      </c>
      <c r="Q1146" s="274">
        <v>2049</v>
      </c>
      <c r="R1146" s="274" t="s">
        <v>30</v>
      </c>
      <c r="S1146" s="274" t="s">
        <v>30</v>
      </c>
      <c r="T1146" s="274" t="s">
        <v>30</v>
      </c>
      <c r="U1146" s="274" t="s">
        <v>30</v>
      </c>
      <c r="V1146" s="274" t="s">
        <v>30</v>
      </c>
      <c r="W1146" s="274" t="s">
        <v>30</v>
      </c>
      <c r="X1146" s="274" t="s">
        <v>30</v>
      </c>
      <c r="Z1146" s="274" t="s">
        <v>30</v>
      </c>
      <c r="AA1146" s="274" t="s">
        <v>30</v>
      </c>
      <c r="AB1146" s="274" t="s">
        <v>30</v>
      </c>
      <c r="AC1146" s="274" t="s">
        <v>30</v>
      </c>
      <c r="AD1146" s="274" t="s">
        <v>30</v>
      </c>
      <c r="AE1146" s="274" t="s">
        <v>30</v>
      </c>
      <c r="AF1146" s="274" t="s">
        <v>30</v>
      </c>
      <c r="AG1146" s="274" t="s">
        <v>30</v>
      </c>
      <c r="AH1146" s="274" t="s">
        <v>30</v>
      </c>
      <c r="AI1146" s="274" t="s">
        <v>30</v>
      </c>
      <c r="AJ1146" s="274" t="s">
        <v>30</v>
      </c>
      <c r="AL1146" s="274">
        <v>25</v>
      </c>
      <c r="AM1146" s="277" t="s">
        <v>30</v>
      </c>
      <c r="AN1146" s="274" t="s">
        <v>30</v>
      </c>
      <c r="AO1146" s="274" t="s">
        <v>30</v>
      </c>
      <c r="AP1146" s="278"/>
      <c r="AQ1146" s="274" t="s">
        <v>30</v>
      </c>
      <c r="AR1146" s="274" t="s">
        <v>30</v>
      </c>
      <c r="AS1146" s="274" t="s">
        <v>30</v>
      </c>
      <c r="AV1146" s="278" t="s">
        <v>30</v>
      </c>
      <c r="AW1146" s="278" t="s">
        <v>30</v>
      </c>
      <c r="AX1146" s="274" t="s">
        <v>30</v>
      </c>
      <c r="AY1146" s="274" t="s">
        <v>762</v>
      </c>
      <c r="AZ1146" s="274" t="s">
        <v>794</v>
      </c>
      <c r="BA1146" s="274">
        <v>1</v>
      </c>
      <c r="BB1146" s="274" t="s">
        <v>30</v>
      </c>
      <c r="BC1146" s="274" t="s">
        <v>30</v>
      </c>
    </row>
    <row r="1147" spans="1:55">
      <c r="A1147" s="274" t="s">
        <v>838</v>
      </c>
      <c r="B1147" s="274" t="s">
        <v>764</v>
      </c>
      <c r="C1147" s="274" t="s">
        <v>763</v>
      </c>
      <c r="F1147" s="274">
        <v>1</v>
      </c>
      <c r="J1147" s="274">
        <v>1.4262656425650395</v>
      </c>
      <c r="K1147" s="274">
        <v>31.693199999999997</v>
      </c>
      <c r="L1147" s="274">
        <v>3.1231334854663038</v>
      </c>
      <c r="N1147" s="274">
        <v>2050</v>
      </c>
      <c r="O1147" s="274">
        <v>30</v>
      </c>
      <c r="P1147" s="274">
        <v>1</v>
      </c>
      <c r="Q1147" s="274">
        <v>2050</v>
      </c>
      <c r="X1147" s="274" t="s">
        <v>30</v>
      </c>
      <c r="AL1147" s="274">
        <v>30</v>
      </c>
      <c r="AM1147" s="277" t="s">
        <v>30</v>
      </c>
      <c r="AN1147" s="274" t="s">
        <v>30</v>
      </c>
      <c r="AO1147" s="274" t="s">
        <v>30</v>
      </c>
      <c r="AP1147" s="278"/>
      <c r="AQ1147" s="274" t="s">
        <v>30</v>
      </c>
      <c r="AR1147" s="274" t="s">
        <v>30</v>
      </c>
      <c r="AS1147" s="274" t="s">
        <v>30</v>
      </c>
      <c r="AV1147" s="278" t="s">
        <v>30</v>
      </c>
      <c r="AW1147" s="278" t="s">
        <v>30</v>
      </c>
      <c r="AY1147" s="274" t="s">
        <v>762</v>
      </c>
      <c r="AZ1147" s="274" t="s">
        <v>794</v>
      </c>
      <c r="BA1147" s="274">
        <v>1</v>
      </c>
      <c r="BB1147" s="274" t="s">
        <v>30</v>
      </c>
      <c r="BC1147" s="274" t="s">
        <v>30</v>
      </c>
    </row>
    <row r="1148" spans="1:55">
      <c r="A1148" s="274" t="s">
        <v>837</v>
      </c>
      <c r="B1148" s="274" t="s">
        <v>835</v>
      </c>
      <c r="C1148" s="274" t="s">
        <v>738</v>
      </c>
      <c r="F1148" s="274">
        <v>1.01</v>
      </c>
      <c r="G1148" s="274">
        <v>1.5</v>
      </c>
      <c r="H1148" s="274">
        <v>11.5</v>
      </c>
      <c r="I1148" s="274">
        <v>0</v>
      </c>
      <c r="J1148" s="274">
        <v>6.5412999999999999E-2</v>
      </c>
      <c r="K1148" s="274">
        <v>1.2101379999999999</v>
      </c>
      <c r="L1148" s="274">
        <v>0.40556000000000003</v>
      </c>
      <c r="M1148" s="274" t="s">
        <v>30</v>
      </c>
      <c r="O1148" s="274">
        <v>35</v>
      </c>
      <c r="P1148" s="274">
        <v>0</v>
      </c>
      <c r="Q1148" s="274" t="s">
        <v>30</v>
      </c>
      <c r="U1148" s="274">
        <v>1</v>
      </c>
      <c r="V1148" s="274">
        <v>1</v>
      </c>
      <c r="X1148" s="274">
        <v>0.99009900990099009</v>
      </c>
      <c r="AK1148" s="274">
        <v>1</v>
      </c>
      <c r="AL1148" s="274">
        <v>348</v>
      </c>
      <c r="AM1148" s="277">
        <v>0.15</v>
      </c>
      <c r="AN1148" s="274">
        <v>11.68</v>
      </c>
      <c r="AO1148" s="274">
        <v>1</v>
      </c>
      <c r="AP1148" s="278"/>
      <c r="AQ1148" s="274">
        <v>0.58399999999999996</v>
      </c>
      <c r="AR1148" s="274">
        <v>0.1</v>
      </c>
      <c r="AS1148" s="274">
        <v>0</v>
      </c>
      <c r="AV1148" s="278">
        <v>12</v>
      </c>
      <c r="AW1148" s="278">
        <v>12</v>
      </c>
      <c r="AY1148" s="274" t="s">
        <v>834</v>
      </c>
      <c r="BA1148" s="274">
        <v>1</v>
      </c>
      <c r="BB1148" s="274">
        <v>0.01</v>
      </c>
      <c r="BC1148" s="274">
        <v>67</v>
      </c>
    </row>
    <row r="1149" spans="1:55">
      <c r="A1149" s="274" t="s">
        <v>836</v>
      </c>
      <c r="B1149" s="274" t="s">
        <v>835</v>
      </c>
      <c r="C1149" s="274" t="s">
        <v>738</v>
      </c>
      <c r="F1149" s="274">
        <v>1.01</v>
      </c>
      <c r="G1149" s="274">
        <v>1.5</v>
      </c>
      <c r="H1149" s="274">
        <v>11.5</v>
      </c>
      <c r="I1149" s="274">
        <v>0</v>
      </c>
      <c r="J1149" s="274">
        <v>6.5412999999999999E-2</v>
      </c>
      <c r="K1149" s="274">
        <v>1.2101379999999999</v>
      </c>
      <c r="L1149" s="274">
        <v>0.40556000000000003</v>
      </c>
      <c r="M1149" s="274" t="s">
        <v>30</v>
      </c>
      <c r="O1149" s="274">
        <v>35</v>
      </c>
      <c r="P1149" s="274">
        <v>0</v>
      </c>
      <c r="Q1149" s="274" t="s">
        <v>30</v>
      </c>
      <c r="U1149" s="274">
        <v>1</v>
      </c>
      <c r="V1149" s="274">
        <v>1</v>
      </c>
      <c r="X1149" s="274">
        <v>0.99009900990099009</v>
      </c>
      <c r="AK1149" s="274">
        <v>1</v>
      </c>
      <c r="AL1149" s="274">
        <v>580</v>
      </c>
      <c r="AM1149" s="277">
        <v>0.15</v>
      </c>
      <c r="AN1149" s="274">
        <v>11.68</v>
      </c>
      <c r="AO1149" s="274">
        <v>1</v>
      </c>
      <c r="AP1149" s="278"/>
      <c r="AQ1149" s="274">
        <v>0.58399999999999996</v>
      </c>
      <c r="AR1149" s="274">
        <v>0.1</v>
      </c>
      <c r="AS1149" s="274">
        <v>0</v>
      </c>
      <c r="AV1149" s="278">
        <v>12</v>
      </c>
      <c r="AW1149" s="278">
        <v>12</v>
      </c>
      <c r="AY1149" s="274" t="s">
        <v>834</v>
      </c>
      <c r="BA1149" s="274">
        <v>1</v>
      </c>
      <c r="BB1149" s="274">
        <v>0.01</v>
      </c>
      <c r="BC1149" s="274">
        <v>67</v>
      </c>
    </row>
    <row r="1150" spans="1:55">
      <c r="A1150" s="274" t="s">
        <v>833</v>
      </c>
      <c r="B1150" s="274" t="s">
        <v>736</v>
      </c>
      <c r="C1150" s="274" t="s">
        <v>738</v>
      </c>
      <c r="E1150" s="274">
        <v>0.98999999999999988</v>
      </c>
      <c r="F1150" s="274">
        <v>0.87000000000000011</v>
      </c>
      <c r="H1150" s="274">
        <v>105</v>
      </c>
      <c r="I1150" s="274">
        <v>0</v>
      </c>
      <c r="J1150" s="274" t="s">
        <v>30</v>
      </c>
      <c r="K1150" s="274">
        <v>12.050668</v>
      </c>
      <c r="L1150" s="274" t="s">
        <v>30</v>
      </c>
      <c r="M1150" s="274">
        <v>0.69683065326633165</v>
      </c>
      <c r="O1150" s="274">
        <v>50</v>
      </c>
      <c r="P1150" s="274">
        <v>0</v>
      </c>
      <c r="Q1150" s="274" t="s">
        <v>30</v>
      </c>
      <c r="U1150" s="274">
        <v>1</v>
      </c>
      <c r="V1150" s="274">
        <v>1</v>
      </c>
      <c r="X1150" s="274">
        <v>2.3104609311505864</v>
      </c>
      <c r="AK1150" s="274">
        <v>1</v>
      </c>
      <c r="AL1150" s="274">
        <v>144</v>
      </c>
      <c r="AM1150" s="277">
        <v>0.3</v>
      </c>
      <c r="AN1150" s="274">
        <v>29.2</v>
      </c>
      <c r="AO1150" s="274">
        <v>1</v>
      </c>
      <c r="AP1150" s="278"/>
      <c r="AQ1150" s="274">
        <v>1.46</v>
      </c>
      <c r="AR1150" s="274">
        <v>1</v>
      </c>
      <c r="AS1150" s="274">
        <v>1</v>
      </c>
      <c r="AV1150" s="278">
        <v>9</v>
      </c>
      <c r="AW1150" s="278">
        <v>9</v>
      </c>
      <c r="AY1150" s="274" t="s">
        <v>748</v>
      </c>
      <c r="BA1150" s="274">
        <v>1</v>
      </c>
      <c r="BB1150" s="274">
        <v>0.03</v>
      </c>
      <c r="BC1150" s="274">
        <v>420</v>
      </c>
    </row>
    <row r="1151" spans="1:55">
      <c r="A1151" s="274" t="s">
        <v>832</v>
      </c>
      <c r="B1151" s="274" t="s">
        <v>742</v>
      </c>
      <c r="C1151" s="274" t="s">
        <v>738</v>
      </c>
      <c r="D1151" s="274">
        <v>9.0000000000000011E-2</v>
      </c>
      <c r="E1151" s="274">
        <v>1.53</v>
      </c>
      <c r="F1151" s="274">
        <v>0.56999999999999995</v>
      </c>
      <c r="H1151" s="274">
        <v>70</v>
      </c>
      <c r="I1151" s="274">
        <v>0</v>
      </c>
      <c r="J1151" s="282" t="s">
        <v>30</v>
      </c>
      <c r="K1151" s="281">
        <v>12.050668</v>
      </c>
      <c r="L1151" s="281" t="s">
        <v>30</v>
      </c>
      <c r="M1151" s="274">
        <v>0.79229999999999989</v>
      </c>
      <c r="O1151" s="274">
        <v>30</v>
      </c>
      <c r="P1151" s="274">
        <v>0</v>
      </c>
      <c r="Q1151" s="274" t="s">
        <v>30</v>
      </c>
      <c r="U1151" s="274">
        <v>1</v>
      </c>
      <c r="V1151" s="274">
        <v>1</v>
      </c>
      <c r="X1151" s="274">
        <v>1.7543859649122808</v>
      </c>
      <c r="AK1151" s="274">
        <v>1</v>
      </c>
      <c r="AL1151" s="274">
        <v>881</v>
      </c>
      <c r="AM1151" s="277">
        <v>0.3</v>
      </c>
      <c r="AN1151" s="274">
        <v>29.2</v>
      </c>
      <c r="AO1151" s="274">
        <v>1</v>
      </c>
      <c r="AP1151" s="278"/>
      <c r="AQ1151" s="274">
        <v>1.46</v>
      </c>
      <c r="AR1151" s="274">
        <v>1</v>
      </c>
      <c r="AS1151" s="274">
        <v>1</v>
      </c>
      <c r="AV1151" s="278">
        <v>9</v>
      </c>
      <c r="AW1151" s="278">
        <v>9</v>
      </c>
      <c r="AY1151" s="274" t="s">
        <v>748</v>
      </c>
      <c r="BA1151" s="274">
        <v>1</v>
      </c>
      <c r="BB1151" s="274">
        <v>0.03</v>
      </c>
      <c r="BC1151" s="274">
        <v>420</v>
      </c>
    </row>
    <row r="1152" spans="1:55">
      <c r="A1152" s="274" t="s">
        <v>831</v>
      </c>
      <c r="B1152" s="274" t="s">
        <v>742</v>
      </c>
      <c r="C1152" s="274" t="s">
        <v>735</v>
      </c>
      <c r="D1152" s="274">
        <v>0.2</v>
      </c>
      <c r="E1152" s="274">
        <v>3.4</v>
      </c>
      <c r="F1152" s="274">
        <v>0.25</v>
      </c>
      <c r="I1152" s="274">
        <v>0</v>
      </c>
      <c r="J1152" s="282" t="s">
        <v>30</v>
      </c>
      <c r="K1152" s="281">
        <v>56.056000000000004</v>
      </c>
      <c r="L1152" s="281" t="s">
        <v>30</v>
      </c>
      <c r="M1152" s="274">
        <v>0.49</v>
      </c>
      <c r="P1152" s="274">
        <v>0</v>
      </c>
      <c r="Q1152" s="274" t="s">
        <v>30</v>
      </c>
      <c r="X1152" s="274" t="s">
        <v>30</v>
      </c>
      <c r="AK1152" s="274">
        <v>1</v>
      </c>
      <c r="AL1152" s="274">
        <v>206</v>
      </c>
      <c r="AM1152" s="277">
        <v>0.25</v>
      </c>
      <c r="AN1152" s="274">
        <v>36.5</v>
      </c>
      <c r="AO1152" s="274">
        <v>1</v>
      </c>
      <c r="AP1152" s="278"/>
      <c r="AQ1152" s="274">
        <v>1.8250000000000002</v>
      </c>
      <c r="AR1152" s="274">
        <v>2</v>
      </c>
      <c r="AS1152" s="274">
        <v>1</v>
      </c>
      <c r="AV1152" s="278">
        <v>2.4</v>
      </c>
      <c r="AW1152" s="278">
        <v>2.4</v>
      </c>
      <c r="AY1152" s="274" t="s">
        <v>734</v>
      </c>
      <c r="BA1152" s="274">
        <v>1</v>
      </c>
      <c r="BB1152" s="274">
        <v>0.03</v>
      </c>
      <c r="BC1152" s="274">
        <v>504</v>
      </c>
    </row>
    <row r="1153" spans="1:55">
      <c r="A1153" s="274" t="s">
        <v>830</v>
      </c>
      <c r="B1153" s="274" t="s">
        <v>829</v>
      </c>
      <c r="C1153" s="274" t="s">
        <v>735</v>
      </c>
      <c r="F1153" s="274">
        <v>0.35</v>
      </c>
      <c r="I1153" s="274">
        <v>0</v>
      </c>
      <c r="J1153" s="282" t="s">
        <v>30</v>
      </c>
      <c r="K1153" s="281">
        <v>56.056000000000004</v>
      </c>
      <c r="L1153" s="281">
        <v>1.96</v>
      </c>
      <c r="M1153" s="274" t="s">
        <v>30</v>
      </c>
      <c r="P1153" s="274">
        <v>0</v>
      </c>
      <c r="Q1153" s="274" t="s">
        <v>30</v>
      </c>
      <c r="X1153" s="274" t="s">
        <v>30</v>
      </c>
      <c r="AK1153" s="274">
        <v>1</v>
      </c>
      <c r="AL1153" s="274">
        <v>800</v>
      </c>
      <c r="AM1153" s="277">
        <v>0.25</v>
      </c>
      <c r="AN1153" s="274">
        <v>36.5</v>
      </c>
      <c r="AO1153" s="274">
        <v>1</v>
      </c>
      <c r="AP1153" s="278"/>
      <c r="AQ1153" s="274">
        <v>1.8250000000000002</v>
      </c>
      <c r="AR1153" s="274">
        <v>2</v>
      </c>
      <c r="AS1153" s="274">
        <v>1</v>
      </c>
      <c r="AV1153" s="278">
        <v>2.4</v>
      </c>
      <c r="AW1153" s="278">
        <v>2.4</v>
      </c>
      <c r="AY1153" s="274" t="s">
        <v>734</v>
      </c>
      <c r="BA1153" s="274">
        <v>1</v>
      </c>
      <c r="BB1153" s="274">
        <v>0.03</v>
      </c>
      <c r="BC1153" s="274">
        <v>504</v>
      </c>
    </row>
    <row r="1154" spans="1:55">
      <c r="A1154" s="274" t="s">
        <v>828</v>
      </c>
      <c r="B1154" s="274" t="s">
        <v>736</v>
      </c>
      <c r="C1154" s="274" t="s">
        <v>738</v>
      </c>
      <c r="E1154" s="274">
        <v>1</v>
      </c>
      <c r="F1154" s="274">
        <v>0.9</v>
      </c>
      <c r="I1154" s="274">
        <v>0</v>
      </c>
      <c r="J1154" s="282" t="s">
        <v>30</v>
      </c>
      <c r="K1154" s="281">
        <v>12.050668</v>
      </c>
      <c r="L1154" s="281" t="s">
        <v>30</v>
      </c>
      <c r="M1154" s="274">
        <v>0.6885</v>
      </c>
      <c r="P1154" s="274">
        <v>0</v>
      </c>
      <c r="Q1154" s="274" t="s">
        <v>30</v>
      </c>
      <c r="U1154" s="274">
        <v>1</v>
      </c>
      <c r="V1154" s="274">
        <v>1</v>
      </c>
      <c r="X1154" s="274">
        <v>2.2222222222222223</v>
      </c>
      <c r="AK1154" s="274">
        <v>1</v>
      </c>
      <c r="AL1154" s="274">
        <v>32</v>
      </c>
      <c r="AM1154" s="277">
        <v>0.4</v>
      </c>
      <c r="AN1154" s="274">
        <v>29.2</v>
      </c>
      <c r="AO1154" s="274">
        <v>1</v>
      </c>
      <c r="AP1154" s="278"/>
      <c r="AQ1154" s="274">
        <v>1.46</v>
      </c>
      <c r="AR1154" s="274">
        <v>2</v>
      </c>
      <c r="AS1154" s="274">
        <v>1</v>
      </c>
      <c r="AV1154" s="278">
        <v>2.4</v>
      </c>
      <c r="AW1154" s="278">
        <v>2.4</v>
      </c>
      <c r="AY1154" s="274" t="s">
        <v>734</v>
      </c>
      <c r="BA1154" s="274">
        <v>1</v>
      </c>
      <c r="BB1154" s="274">
        <v>0.03</v>
      </c>
      <c r="BC1154" s="274">
        <v>504</v>
      </c>
    </row>
    <row r="1155" spans="1:55">
      <c r="A1155" s="274" t="s">
        <v>827</v>
      </c>
      <c r="B1155" s="274" t="s">
        <v>764</v>
      </c>
      <c r="C1155" s="274" t="s">
        <v>763</v>
      </c>
      <c r="F1155" s="274">
        <v>1</v>
      </c>
      <c r="J1155" s="282">
        <v>1.830127303415598</v>
      </c>
      <c r="K1155" s="281">
        <v>48.019999999999996</v>
      </c>
      <c r="L1155" s="281">
        <v>4.8020000000000005</v>
      </c>
      <c r="N1155" s="274">
        <v>2020</v>
      </c>
      <c r="O1155" s="274">
        <v>27</v>
      </c>
      <c r="P1155" s="274">
        <v>1</v>
      </c>
      <c r="Q1155" s="274">
        <v>2029</v>
      </c>
      <c r="X1155" s="274" t="s">
        <v>30</v>
      </c>
      <c r="AL1155" s="274">
        <v>8.4</v>
      </c>
      <c r="AM1155" s="277" t="s">
        <v>30</v>
      </c>
      <c r="AN1155" s="274" t="s">
        <v>30</v>
      </c>
      <c r="AO1155" s="274" t="s">
        <v>30</v>
      </c>
      <c r="AP1155" s="278"/>
      <c r="AQ1155" s="274" t="s">
        <v>30</v>
      </c>
      <c r="AR1155" s="274" t="s">
        <v>30</v>
      </c>
      <c r="AS1155" s="274" t="s">
        <v>30</v>
      </c>
      <c r="AV1155" s="278" t="s">
        <v>30</v>
      </c>
      <c r="AW1155" s="278" t="s">
        <v>30</v>
      </c>
      <c r="AY1155" s="274" t="s">
        <v>762</v>
      </c>
      <c r="AZ1155" s="274" t="s">
        <v>794</v>
      </c>
      <c r="BA1155" s="274">
        <v>1</v>
      </c>
      <c r="BB1155" s="274" t="s">
        <v>30</v>
      </c>
      <c r="BC1155" s="274" t="s">
        <v>30</v>
      </c>
    </row>
    <row r="1156" spans="1:55">
      <c r="A1156" s="274" t="s">
        <v>826</v>
      </c>
      <c r="B1156" s="274" t="s">
        <v>764</v>
      </c>
      <c r="C1156" s="274" t="s">
        <v>763</v>
      </c>
      <c r="F1156" s="274">
        <v>1</v>
      </c>
      <c r="J1156" s="282">
        <v>1.5923969615469455</v>
      </c>
      <c r="K1156" s="281">
        <v>37.455599999999997</v>
      </c>
      <c r="L1156" s="281">
        <v>3.7404363786078236</v>
      </c>
      <c r="N1156" s="274">
        <v>2030</v>
      </c>
      <c r="O1156" s="274">
        <v>30</v>
      </c>
      <c r="P1156" s="274">
        <v>1</v>
      </c>
      <c r="Q1156" s="274">
        <v>2039</v>
      </c>
      <c r="X1156" s="274" t="s">
        <v>30</v>
      </c>
      <c r="AL1156" s="274">
        <v>20</v>
      </c>
      <c r="AM1156" s="277" t="s">
        <v>30</v>
      </c>
      <c r="AN1156" s="274" t="s">
        <v>30</v>
      </c>
      <c r="AO1156" s="274" t="s">
        <v>30</v>
      </c>
      <c r="AP1156" s="278"/>
      <c r="AQ1156" s="274" t="s">
        <v>30</v>
      </c>
      <c r="AR1156" s="274" t="s">
        <v>30</v>
      </c>
      <c r="AS1156" s="274" t="s">
        <v>30</v>
      </c>
      <c r="AV1156" s="278" t="s">
        <v>30</v>
      </c>
      <c r="AW1156" s="278" t="s">
        <v>30</v>
      </c>
      <c r="AY1156" s="274" t="s">
        <v>762</v>
      </c>
      <c r="AZ1156" s="274" t="s">
        <v>794</v>
      </c>
      <c r="BA1156" s="274">
        <v>1</v>
      </c>
      <c r="BB1156" s="274" t="s">
        <v>30</v>
      </c>
      <c r="BC1156" s="274" t="s">
        <v>30</v>
      </c>
    </row>
    <row r="1157" spans="1:55">
      <c r="A1157" s="274" t="s">
        <v>825</v>
      </c>
      <c r="B1157" s="274" t="s">
        <v>764</v>
      </c>
      <c r="C1157" s="274" t="s">
        <v>763</v>
      </c>
      <c r="D1157" s="274" t="s">
        <v>30</v>
      </c>
      <c r="E1157" s="274" t="s">
        <v>30</v>
      </c>
      <c r="F1157" s="274">
        <v>1</v>
      </c>
      <c r="J1157" s="282">
        <v>1.4777829515997287</v>
      </c>
      <c r="K1157" s="281">
        <v>32.653599999999997</v>
      </c>
      <c r="L1157" s="281">
        <v>3.2853395571216479</v>
      </c>
      <c r="N1157" s="274">
        <v>2040</v>
      </c>
      <c r="O1157" s="274">
        <v>30</v>
      </c>
      <c r="P1157" s="274">
        <v>1</v>
      </c>
      <c r="Q1157" s="274">
        <v>2049</v>
      </c>
      <c r="R1157" s="274" t="s">
        <v>30</v>
      </c>
      <c r="S1157" s="274" t="s">
        <v>30</v>
      </c>
      <c r="T1157" s="274" t="s">
        <v>30</v>
      </c>
      <c r="U1157" s="274" t="s">
        <v>30</v>
      </c>
      <c r="V1157" s="274" t="s">
        <v>30</v>
      </c>
      <c r="W1157" s="274" t="s">
        <v>30</v>
      </c>
      <c r="X1157" s="274" t="s">
        <v>30</v>
      </c>
      <c r="Z1157" s="274" t="s">
        <v>30</v>
      </c>
      <c r="AA1157" s="274" t="s">
        <v>30</v>
      </c>
      <c r="AB1157" s="274" t="s">
        <v>30</v>
      </c>
      <c r="AC1157" s="274" t="s">
        <v>30</v>
      </c>
      <c r="AD1157" s="274" t="s">
        <v>30</v>
      </c>
      <c r="AE1157" s="274" t="s">
        <v>30</v>
      </c>
      <c r="AF1157" s="274" t="s">
        <v>30</v>
      </c>
      <c r="AG1157" s="274" t="s">
        <v>30</v>
      </c>
      <c r="AH1157" s="274" t="s">
        <v>30</v>
      </c>
      <c r="AI1157" s="274" t="s">
        <v>30</v>
      </c>
      <c r="AJ1157" s="274" t="s">
        <v>30</v>
      </c>
      <c r="AL1157" s="274">
        <v>25</v>
      </c>
      <c r="AM1157" s="277" t="s">
        <v>30</v>
      </c>
      <c r="AN1157" s="274" t="s">
        <v>30</v>
      </c>
      <c r="AO1157" s="274" t="s">
        <v>30</v>
      </c>
      <c r="AP1157" s="278"/>
      <c r="AQ1157" s="274" t="s">
        <v>30</v>
      </c>
      <c r="AR1157" s="274" t="s">
        <v>30</v>
      </c>
      <c r="AS1157" s="274" t="s">
        <v>30</v>
      </c>
      <c r="AV1157" s="278" t="s">
        <v>30</v>
      </c>
      <c r="AW1157" s="278" t="s">
        <v>30</v>
      </c>
      <c r="AX1157" s="274" t="s">
        <v>30</v>
      </c>
      <c r="AY1157" s="274" t="s">
        <v>762</v>
      </c>
      <c r="AZ1157" s="274" t="s">
        <v>794</v>
      </c>
      <c r="BA1157" s="274">
        <v>1</v>
      </c>
      <c r="BB1157" s="274" t="s">
        <v>30</v>
      </c>
      <c r="BC1157" s="274" t="s">
        <v>30</v>
      </c>
    </row>
    <row r="1158" spans="1:55">
      <c r="A1158" s="274" t="s">
        <v>824</v>
      </c>
      <c r="B1158" s="274" t="s">
        <v>764</v>
      </c>
      <c r="C1158" s="274" t="s">
        <v>763</v>
      </c>
      <c r="F1158" s="274">
        <v>1</v>
      </c>
      <c r="J1158" s="282">
        <v>1.4262656425650395</v>
      </c>
      <c r="K1158" s="281">
        <v>31.693199999999997</v>
      </c>
      <c r="L1158" s="281">
        <v>3.1231334854663038</v>
      </c>
      <c r="N1158" s="274">
        <v>2050</v>
      </c>
      <c r="O1158" s="274">
        <v>30</v>
      </c>
      <c r="P1158" s="274">
        <v>1</v>
      </c>
      <c r="Q1158" s="274">
        <v>2050</v>
      </c>
      <c r="X1158" s="274" t="s">
        <v>30</v>
      </c>
      <c r="AL1158" s="274">
        <v>30</v>
      </c>
      <c r="AM1158" s="277" t="s">
        <v>30</v>
      </c>
      <c r="AN1158" s="274" t="s">
        <v>30</v>
      </c>
      <c r="AO1158" s="274" t="s">
        <v>30</v>
      </c>
      <c r="AP1158" s="278"/>
      <c r="AQ1158" s="274" t="s">
        <v>30</v>
      </c>
      <c r="AR1158" s="274" t="s">
        <v>30</v>
      </c>
      <c r="AS1158" s="274" t="s">
        <v>30</v>
      </c>
      <c r="AV1158" s="278" t="s">
        <v>30</v>
      </c>
      <c r="AW1158" s="278" t="s">
        <v>30</v>
      </c>
      <c r="AY1158" s="274" t="s">
        <v>762</v>
      </c>
      <c r="AZ1158" s="274" t="s">
        <v>794</v>
      </c>
      <c r="BA1158" s="274">
        <v>1</v>
      </c>
      <c r="BB1158" s="274" t="s">
        <v>30</v>
      </c>
      <c r="BC1158" s="274" t="s">
        <v>30</v>
      </c>
    </row>
    <row r="1159" spans="1:55">
      <c r="A1159" s="274" t="s">
        <v>823</v>
      </c>
      <c r="B1159" s="274" t="s">
        <v>764</v>
      </c>
      <c r="C1159" s="274" t="s">
        <v>763</v>
      </c>
      <c r="F1159" s="274">
        <v>1</v>
      </c>
      <c r="J1159" s="282">
        <v>1.830127303415598</v>
      </c>
      <c r="K1159" s="281">
        <v>48.019999999999996</v>
      </c>
      <c r="L1159" s="281">
        <v>4.8020000000000005</v>
      </c>
      <c r="N1159" s="274">
        <v>2020</v>
      </c>
      <c r="O1159" s="274">
        <v>27</v>
      </c>
      <c r="P1159" s="274">
        <v>1</v>
      </c>
      <c r="Q1159" s="274">
        <v>2029</v>
      </c>
      <c r="X1159" s="274" t="s">
        <v>30</v>
      </c>
      <c r="AL1159" s="274">
        <v>8.4</v>
      </c>
      <c r="AM1159" s="277" t="s">
        <v>30</v>
      </c>
      <c r="AN1159" s="274" t="s">
        <v>30</v>
      </c>
      <c r="AO1159" s="274" t="s">
        <v>30</v>
      </c>
      <c r="AP1159" s="278"/>
      <c r="AQ1159" s="274" t="s">
        <v>30</v>
      </c>
      <c r="AR1159" s="274" t="s">
        <v>30</v>
      </c>
      <c r="AS1159" s="274" t="s">
        <v>30</v>
      </c>
      <c r="AV1159" s="278" t="s">
        <v>30</v>
      </c>
      <c r="AW1159" s="278" t="s">
        <v>30</v>
      </c>
      <c r="AY1159" s="274" t="s">
        <v>762</v>
      </c>
      <c r="AZ1159" s="274" t="s">
        <v>794</v>
      </c>
      <c r="BA1159" s="274">
        <v>1</v>
      </c>
      <c r="BB1159" s="274" t="s">
        <v>30</v>
      </c>
      <c r="BC1159" s="274" t="s">
        <v>30</v>
      </c>
    </row>
    <row r="1160" spans="1:55">
      <c r="A1160" s="274" t="s">
        <v>822</v>
      </c>
      <c r="B1160" s="274" t="s">
        <v>764</v>
      </c>
      <c r="C1160" s="274" t="s">
        <v>763</v>
      </c>
      <c r="F1160" s="274">
        <v>1</v>
      </c>
      <c r="J1160" s="282">
        <v>1.5923969615469455</v>
      </c>
      <c r="K1160" s="281">
        <v>37.455599999999997</v>
      </c>
      <c r="L1160" s="281">
        <v>3.7404363786078236</v>
      </c>
      <c r="N1160" s="274">
        <v>2030</v>
      </c>
      <c r="O1160" s="274">
        <v>30</v>
      </c>
      <c r="P1160" s="274">
        <v>1</v>
      </c>
      <c r="Q1160" s="274">
        <v>2039</v>
      </c>
      <c r="X1160" s="274" t="s">
        <v>30</v>
      </c>
      <c r="AL1160" s="274">
        <v>20</v>
      </c>
      <c r="AM1160" s="277" t="s">
        <v>30</v>
      </c>
      <c r="AN1160" s="274" t="s">
        <v>30</v>
      </c>
      <c r="AO1160" s="274" t="s">
        <v>30</v>
      </c>
      <c r="AP1160" s="278"/>
      <c r="AQ1160" s="274" t="s">
        <v>30</v>
      </c>
      <c r="AR1160" s="274" t="s">
        <v>30</v>
      </c>
      <c r="AS1160" s="274" t="s">
        <v>30</v>
      </c>
      <c r="AV1160" s="278" t="s">
        <v>30</v>
      </c>
      <c r="AW1160" s="278" t="s">
        <v>30</v>
      </c>
      <c r="AY1160" s="274" t="s">
        <v>762</v>
      </c>
      <c r="AZ1160" s="274" t="s">
        <v>794</v>
      </c>
      <c r="BA1160" s="274">
        <v>1</v>
      </c>
      <c r="BB1160" s="274" t="s">
        <v>30</v>
      </c>
      <c r="BC1160" s="274" t="s">
        <v>30</v>
      </c>
    </row>
    <row r="1161" spans="1:55">
      <c r="A1161" s="274" t="s">
        <v>821</v>
      </c>
      <c r="B1161" s="274" t="s">
        <v>764</v>
      </c>
      <c r="C1161" s="274" t="s">
        <v>763</v>
      </c>
      <c r="D1161" s="274" t="s">
        <v>30</v>
      </c>
      <c r="E1161" s="274" t="s">
        <v>30</v>
      </c>
      <c r="F1161" s="274">
        <v>1</v>
      </c>
      <c r="J1161" s="282">
        <v>1.4777829515997287</v>
      </c>
      <c r="K1161" s="281">
        <v>32.653599999999997</v>
      </c>
      <c r="L1161" s="281">
        <v>3.2853395571216479</v>
      </c>
      <c r="N1161" s="274">
        <v>2040</v>
      </c>
      <c r="O1161" s="274">
        <v>30</v>
      </c>
      <c r="P1161" s="274">
        <v>1</v>
      </c>
      <c r="Q1161" s="274">
        <v>2049</v>
      </c>
      <c r="R1161" s="274" t="s">
        <v>30</v>
      </c>
      <c r="S1161" s="274" t="s">
        <v>30</v>
      </c>
      <c r="T1161" s="274" t="s">
        <v>30</v>
      </c>
      <c r="U1161" s="274" t="s">
        <v>30</v>
      </c>
      <c r="V1161" s="274" t="s">
        <v>30</v>
      </c>
      <c r="W1161" s="274" t="s">
        <v>30</v>
      </c>
      <c r="X1161" s="274" t="s">
        <v>30</v>
      </c>
      <c r="Z1161" s="274" t="s">
        <v>30</v>
      </c>
      <c r="AA1161" s="274" t="s">
        <v>30</v>
      </c>
      <c r="AB1161" s="274" t="s">
        <v>30</v>
      </c>
      <c r="AC1161" s="274" t="s">
        <v>30</v>
      </c>
      <c r="AD1161" s="274" t="s">
        <v>30</v>
      </c>
      <c r="AE1161" s="274" t="s">
        <v>30</v>
      </c>
      <c r="AF1161" s="274" t="s">
        <v>30</v>
      </c>
      <c r="AG1161" s="274" t="s">
        <v>30</v>
      </c>
      <c r="AH1161" s="274" t="s">
        <v>30</v>
      </c>
      <c r="AI1161" s="274" t="s">
        <v>30</v>
      </c>
      <c r="AJ1161" s="274" t="s">
        <v>30</v>
      </c>
      <c r="AL1161" s="274">
        <v>25</v>
      </c>
      <c r="AM1161" s="277" t="s">
        <v>30</v>
      </c>
      <c r="AN1161" s="274" t="s">
        <v>30</v>
      </c>
      <c r="AO1161" s="274" t="s">
        <v>30</v>
      </c>
      <c r="AP1161" s="278"/>
      <c r="AQ1161" s="274" t="s">
        <v>30</v>
      </c>
      <c r="AR1161" s="274" t="s">
        <v>30</v>
      </c>
      <c r="AS1161" s="274" t="s">
        <v>30</v>
      </c>
      <c r="AV1161" s="278" t="s">
        <v>30</v>
      </c>
      <c r="AW1161" s="278" t="s">
        <v>30</v>
      </c>
      <c r="AX1161" s="274" t="s">
        <v>30</v>
      </c>
      <c r="AY1161" s="274" t="s">
        <v>762</v>
      </c>
      <c r="AZ1161" s="274" t="s">
        <v>794</v>
      </c>
      <c r="BA1161" s="274">
        <v>1</v>
      </c>
      <c r="BB1161" s="274" t="s">
        <v>30</v>
      </c>
      <c r="BC1161" s="274" t="s">
        <v>30</v>
      </c>
    </row>
    <row r="1162" spans="1:55">
      <c r="A1162" s="274" t="s">
        <v>820</v>
      </c>
      <c r="B1162" s="274" t="s">
        <v>764</v>
      </c>
      <c r="C1162" s="274" t="s">
        <v>763</v>
      </c>
      <c r="F1162" s="274">
        <v>1</v>
      </c>
      <c r="J1162" s="282">
        <v>1.4262656425650395</v>
      </c>
      <c r="K1162" s="281">
        <v>31.693199999999997</v>
      </c>
      <c r="L1162" s="281">
        <v>3.1231334854663038</v>
      </c>
      <c r="N1162" s="274">
        <v>2050</v>
      </c>
      <c r="O1162" s="274">
        <v>30</v>
      </c>
      <c r="P1162" s="274">
        <v>1</v>
      </c>
      <c r="Q1162" s="274">
        <v>2050</v>
      </c>
      <c r="X1162" s="274" t="s">
        <v>30</v>
      </c>
      <c r="AL1162" s="274">
        <v>30</v>
      </c>
      <c r="AM1162" s="277" t="s">
        <v>30</v>
      </c>
      <c r="AN1162" s="274" t="s">
        <v>30</v>
      </c>
      <c r="AO1162" s="274" t="s">
        <v>30</v>
      </c>
      <c r="AP1162" s="278"/>
      <c r="AQ1162" s="274" t="s">
        <v>30</v>
      </c>
      <c r="AR1162" s="274" t="s">
        <v>30</v>
      </c>
      <c r="AS1162" s="274" t="s">
        <v>30</v>
      </c>
      <c r="AV1162" s="278" t="s">
        <v>30</v>
      </c>
      <c r="AW1162" s="278" t="s">
        <v>30</v>
      </c>
      <c r="AY1162" s="274" t="s">
        <v>762</v>
      </c>
      <c r="AZ1162" s="274" t="s">
        <v>794</v>
      </c>
      <c r="BA1162" s="274">
        <v>1</v>
      </c>
      <c r="BB1162" s="274" t="s">
        <v>30</v>
      </c>
      <c r="BC1162" s="274" t="s">
        <v>30</v>
      </c>
    </row>
    <row r="1163" spans="1:55">
      <c r="A1163" s="274" t="s">
        <v>819</v>
      </c>
      <c r="B1163" s="274" t="s">
        <v>764</v>
      </c>
      <c r="C1163" s="274" t="s">
        <v>763</v>
      </c>
      <c r="F1163" s="274">
        <v>1</v>
      </c>
      <c r="J1163" s="282">
        <v>1.830127303415598</v>
      </c>
      <c r="K1163" s="281">
        <v>48.019999999999996</v>
      </c>
      <c r="L1163" s="281">
        <v>4.8020000000000005</v>
      </c>
      <c r="N1163" s="274">
        <v>2020</v>
      </c>
      <c r="O1163" s="274">
        <v>27</v>
      </c>
      <c r="P1163" s="274">
        <v>1</v>
      </c>
      <c r="Q1163" s="274">
        <v>2029</v>
      </c>
      <c r="X1163" s="274" t="s">
        <v>30</v>
      </c>
      <c r="AL1163" s="274">
        <v>8.4</v>
      </c>
      <c r="AM1163" s="277" t="s">
        <v>30</v>
      </c>
      <c r="AN1163" s="274" t="s">
        <v>30</v>
      </c>
      <c r="AO1163" s="274" t="s">
        <v>30</v>
      </c>
      <c r="AP1163" s="278"/>
      <c r="AQ1163" s="274" t="s">
        <v>30</v>
      </c>
      <c r="AR1163" s="274" t="s">
        <v>30</v>
      </c>
      <c r="AS1163" s="274" t="s">
        <v>30</v>
      </c>
      <c r="AV1163" s="278" t="s">
        <v>30</v>
      </c>
      <c r="AW1163" s="278" t="s">
        <v>30</v>
      </c>
      <c r="AY1163" s="274" t="s">
        <v>762</v>
      </c>
      <c r="AZ1163" s="274" t="s">
        <v>794</v>
      </c>
      <c r="BA1163" s="274">
        <v>1</v>
      </c>
      <c r="BB1163" s="274" t="s">
        <v>30</v>
      </c>
      <c r="BC1163" s="274" t="s">
        <v>30</v>
      </c>
    </row>
    <row r="1164" spans="1:55">
      <c r="A1164" s="274" t="s">
        <v>818</v>
      </c>
      <c r="B1164" s="274" t="s">
        <v>764</v>
      </c>
      <c r="C1164" s="274" t="s">
        <v>763</v>
      </c>
      <c r="F1164" s="274">
        <v>1</v>
      </c>
      <c r="J1164" s="282">
        <v>1.5923969615469455</v>
      </c>
      <c r="K1164" s="281">
        <v>37.455599999999997</v>
      </c>
      <c r="L1164" s="281">
        <v>3.7404363786078236</v>
      </c>
      <c r="N1164" s="274">
        <v>2030</v>
      </c>
      <c r="O1164" s="274">
        <v>30</v>
      </c>
      <c r="P1164" s="274">
        <v>1</v>
      </c>
      <c r="Q1164" s="274">
        <v>2039</v>
      </c>
      <c r="X1164" s="274" t="s">
        <v>30</v>
      </c>
      <c r="AL1164" s="274">
        <v>20</v>
      </c>
      <c r="AM1164" s="277" t="s">
        <v>30</v>
      </c>
      <c r="AN1164" s="274" t="s">
        <v>30</v>
      </c>
      <c r="AO1164" s="274" t="s">
        <v>30</v>
      </c>
      <c r="AP1164" s="278"/>
      <c r="AQ1164" s="274" t="s">
        <v>30</v>
      </c>
      <c r="AR1164" s="274" t="s">
        <v>30</v>
      </c>
      <c r="AS1164" s="274" t="s">
        <v>30</v>
      </c>
      <c r="AV1164" s="278" t="s">
        <v>30</v>
      </c>
      <c r="AW1164" s="278" t="s">
        <v>30</v>
      </c>
      <c r="AY1164" s="274" t="s">
        <v>762</v>
      </c>
      <c r="AZ1164" s="274" t="s">
        <v>794</v>
      </c>
      <c r="BA1164" s="274">
        <v>1</v>
      </c>
      <c r="BB1164" s="274" t="s">
        <v>30</v>
      </c>
      <c r="BC1164" s="274" t="s">
        <v>30</v>
      </c>
    </row>
    <row r="1165" spans="1:55">
      <c r="A1165" s="274" t="s">
        <v>817</v>
      </c>
      <c r="B1165" s="274" t="s">
        <v>764</v>
      </c>
      <c r="C1165" s="274" t="s">
        <v>763</v>
      </c>
      <c r="D1165" s="274" t="s">
        <v>30</v>
      </c>
      <c r="E1165" s="274" t="s">
        <v>30</v>
      </c>
      <c r="F1165" s="274">
        <v>1</v>
      </c>
      <c r="J1165" s="282">
        <v>1.4777829515997287</v>
      </c>
      <c r="K1165" s="281">
        <v>32.653599999999997</v>
      </c>
      <c r="L1165" s="281">
        <v>3.2853395571216479</v>
      </c>
      <c r="N1165" s="274">
        <v>2040</v>
      </c>
      <c r="O1165" s="274">
        <v>30</v>
      </c>
      <c r="P1165" s="274">
        <v>1</v>
      </c>
      <c r="Q1165" s="274">
        <v>2049</v>
      </c>
      <c r="R1165" s="274" t="s">
        <v>30</v>
      </c>
      <c r="S1165" s="274" t="s">
        <v>30</v>
      </c>
      <c r="T1165" s="274" t="s">
        <v>30</v>
      </c>
      <c r="U1165" s="274" t="s">
        <v>30</v>
      </c>
      <c r="V1165" s="274" t="s">
        <v>30</v>
      </c>
      <c r="W1165" s="274" t="s">
        <v>30</v>
      </c>
      <c r="X1165" s="274" t="s">
        <v>30</v>
      </c>
      <c r="Z1165" s="274" t="s">
        <v>30</v>
      </c>
      <c r="AA1165" s="274" t="s">
        <v>30</v>
      </c>
      <c r="AB1165" s="274" t="s">
        <v>30</v>
      </c>
      <c r="AC1165" s="274" t="s">
        <v>30</v>
      </c>
      <c r="AD1165" s="274" t="s">
        <v>30</v>
      </c>
      <c r="AE1165" s="274" t="s">
        <v>30</v>
      </c>
      <c r="AF1165" s="274" t="s">
        <v>30</v>
      </c>
      <c r="AG1165" s="274" t="s">
        <v>30</v>
      </c>
      <c r="AH1165" s="274" t="s">
        <v>30</v>
      </c>
      <c r="AI1165" s="274" t="s">
        <v>30</v>
      </c>
      <c r="AJ1165" s="274" t="s">
        <v>30</v>
      </c>
      <c r="AL1165" s="274">
        <v>25</v>
      </c>
      <c r="AM1165" s="277" t="s">
        <v>30</v>
      </c>
      <c r="AN1165" s="274" t="s">
        <v>30</v>
      </c>
      <c r="AO1165" s="274" t="s">
        <v>30</v>
      </c>
      <c r="AP1165" s="278"/>
      <c r="AQ1165" s="274" t="s">
        <v>30</v>
      </c>
      <c r="AR1165" s="274" t="s">
        <v>30</v>
      </c>
      <c r="AS1165" s="274" t="s">
        <v>30</v>
      </c>
      <c r="AV1165" s="278" t="s">
        <v>30</v>
      </c>
      <c r="AW1165" s="278" t="s">
        <v>30</v>
      </c>
      <c r="AX1165" s="274" t="s">
        <v>30</v>
      </c>
      <c r="AY1165" s="274" t="s">
        <v>762</v>
      </c>
      <c r="AZ1165" s="274" t="s">
        <v>794</v>
      </c>
      <c r="BA1165" s="274">
        <v>1</v>
      </c>
      <c r="BB1165" s="274" t="s">
        <v>30</v>
      </c>
      <c r="BC1165" s="274" t="s">
        <v>30</v>
      </c>
    </row>
    <row r="1166" spans="1:55">
      <c r="A1166" s="274" t="s">
        <v>816</v>
      </c>
      <c r="B1166" s="274" t="s">
        <v>764</v>
      </c>
      <c r="C1166" s="274" t="s">
        <v>763</v>
      </c>
      <c r="F1166" s="274">
        <v>1</v>
      </c>
      <c r="J1166" s="282">
        <v>1.4262656425650395</v>
      </c>
      <c r="K1166" s="281">
        <v>31.693199999999997</v>
      </c>
      <c r="L1166" s="281">
        <v>3.1231334854663038</v>
      </c>
      <c r="N1166" s="274">
        <v>2050</v>
      </c>
      <c r="O1166" s="274">
        <v>30</v>
      </c>
      <c r="P1166" s="274">
        <v>1</v>
      </c>
      <c r="Q1166" s="274">
        <v>2050</v>
      </c>
      <c r="X1166" s="274" t="s">
        <v>30</v>
      </c>
      <c r="AL1166" s="274">
        <v>30</v>
      </c>
      <c r="AM1166" s="277" t="s">
        <v>30</v>
      </c>
      <c r="AN1166" s="274" t="s">
        <v>30</v>
      </c>
      <c r="AO1166" s="274" t="s">
        <v>30</v>
      </c>
      <c r="AP1166" s="278"/>
      <c r="AQ1166" s="274" t="s">
        <v>30</v>
      </c>
      <c r="AR1166" s="274" t="s">
        <v>30</v>
      </c>
      <c r="AS1166" s="274" t="s">
        <v>30</v>
      </c>
      <c r="AV1166" s="278" t="s">
        <v>30</v>
      </c>
      <c r="AW1166" s="278" t="s">
        <v>30</v>
      </c>
      <c r="AY1166" s="274" t="s">
        <v>762</v>
      </c>
      <c r="AZ1166" s="274" t="s">
        <v>794</v>
      </c>
      <c r="BA1166" s="274">
        <v>1</v>
      </c>
      <c r="BB1166" s="274" t="s">
        <v>30</v>
      </c>
      <c r="BC1166" s="274" t="s">
        <v>30</v>
      </c>
    </row>
    <row r="1167" spans="1:55">
      <c r="A1167" s="274" t="s">
        <v>815</v>
      </c>
      <c r="B1167" s="274" t="s">
        <v>764</v>
      </c>
      <c r="C1167" s="274" t="s">
        <v>763</v>
      </c>
      <c r="F1167" s="274">
        <v>1</v>
      </c>
      <c r="J1167" s="274">
        <v>1.830127303415598</v>
      </c>
      <c r="K1167" s="274">
        <v>48.019999999999996</v>
      </c>
      <c r="L1167" s="274">
        <v>4.8020000000000005</v>
      </c>
      <c r="N1167" s="274">
        <v>2020</v>
      </c>
      <c r="O1167" s="274">
        <v>27</v>
      </c>
      <c r="P1167" s="274">
        <v>1</v>
      </c>
      <c r="Q1167" s="274">
        <v>2029</v>
      </c>
      <c r="X1167" s="274" t="s">
        <v>30</v>
      </c>
      <c r="AL1167" s="274">
        <v>8.4</v>
      </c>
      <c r="AM1167" s="277" t="s">
        <v>30</v>
      </c>
      <c r="AN1167" s="274" t="s">
        <v>30</v>
      </c>
      <c r="AO1167" s="274" t="s">
        <v>30</v>
      </c>
      <c r="AP1167" s="278"/>
      <c r="AQ1167" s="274" t="s">
        <v>30</v>
      </c>
      <c r="AR1167" s="274" t="s">
        <v>30</v>
      </c>
      <c r="AS1167" s="274" t="s">
        <v>30</v>
      </c>
      <c r="AV1167" s="278" t="s">
        <v>30</v>
      </c>
      <c r="AW1167" s="278" t="s">
        <v>30</v>
      </c>
      <c r="AY1167" s="274" t="s">
        <v>762</v>
      </c>
      <c r="AZ1167" s="274" t="s">
        <v>794</v>
      </c>
      <c r="BA1167" s="274">
        <v>1</v>
      </c>
      <c r="BB1167" s="274" t="s">
        <v>30</v>
      </c>
      <c r="BC1167" s="274" t="s">
        <v>30</v>
      </c>
    </row>
    <row r="1168" spans="1:55">
      <c r="A1168" s="274" t="s">
        <v>814</v>
      </c>
      <c r="B1168" s="274" t="s">
        <v>764</v>
      </c>
      <c r="C1168" s="274" t="s">
        <v>763</v>
      </c>
      <c r="F1168" s="274">
        <v>1</v>
      </c>
      <c r="J1168" s="274">
        <v>1.5923969615469455</v>
      </c>
      <c r="K1168" s="274">
        <v>37.455599999999997</v>
      </c>
      <c r="L1168" s="274">
        <v>3.7404363786078236</v>
      </c>
      <c r="N1168" s="274">
        <v>2030</v>
      </c>
      <c r="O1168" s="274">
        <v>30</v>
      </c>
      <c r="P1168" s="274">
        <v>1</v>
      </c>
      <c r="Q1168" s="274">
        <v>2039</v>
      </c>
      <c r="X1168" s="274" t="s">
        <v>30</v>
      </c>
      <c r="AL1168" s="274">
        <v>20</v>
      </c>
      <c r="AM1168" s="277" t="s">
        <v>30</v>
      </c>
      <c r="AN1168" s="274" t="s">
        <v>30</v>
      </c>
      <c r="AO1168" s="274" t="s">
        <v>30</v>
      </c>
      <c r="AP1168" s="278"/>
      <c r="AQ1168" s="274" t="s">
        <v>30</v>
      </c>
      <c r="AR1168" s="274" t="s">
        <v>30</v>
      </c>
      <c r="AS1168" s="274" t="s">
        <v>30</v>
      </c>
      <c r="AV1168" s="278" t="s">
        <v>30</v>
      </c>
      <c r="AW1168" s="278" t="s">
        <v>30</v>
      </c>
      <c r="AY1168" s="274" t="s">
        <v>762</v>
      </c>
      <c r="AZ1168" s="274" t="s">
        <v>794</v>
      </c>
      <c r="BA1168" s="274">
        <v>1</v>
      </c>
      <c r="BB1168" s="274" t="s">
        <v>30</v>
      </c>
      <c r="BC1168" s="274" t="s">
        <v>30</v>
      </c>
    </row>
    <row r="1169" spans="1:55">
      <c r="A1169" s="274" t="s">
        <v>813</v>
      </c>
      <c r="B1169" s="274" t="s">
        <v>764</v>
      </c>
      <c r="C1169" s="274" t="s">
        <v>763</v>
      </c>
      <c r="D1169" s="274" t="s">
        <v>30</v>
      </c>
      <c r="E1169" s="274" t="s">
        <v>30</v>
      </c>
      <c r="F1169" s="274">
        <v>1</v>
      </c>
      <c r="J1169" s="274">
        <v>1.4777829515997287</v>
      </c>
      <c r="K1169" s="274">
        <v>32.653599999999997</v>
      </c>
      <c r="L1169" s="274">
        <v>3.2853395571216479</v>
      </c>
      <c r="N1169" s="274">
        <v>2040</v>
      </c>
      <c r="O1169" s="274">
        <v>30</v>
      </c>
      <c r="P1169" s="274">
        <v>1</v>
      </c>
      <c r="Q1169" s="274">
        <v>2049</v>
      </c>
      <c r="R1169" s="274" t="s">
        <v>30</v>
      </c>
      <c r="S1169" s="274" t="s">
        <v>30</v>
      </c>
      <c r="T1169" s="274" t="s">
        <v>30</v>
      </c>
      <c r="U1169" s="274" t="s">
        <v>30</v>
      </c>
      <c r="V1169" s="274" t="s">
        <v>30</v>
      </c>
      <c r="W1169" s="274" t="s">
        <v>30</v>
      </c>
      <c r="X1169" s="274" t="s">
        <v>30</v>
      </c>
      <c r="Z1169" s="274" t="s">
        <v>30</v>
      </c>
      <c r="AA1169" s="274" t="s">
        <v>30</v>
      </c>
      <c r="AB1169" s="274" t="s">
        <v>30</v>
      </c>
      <c r="AC1169" s="274" t="s">
        <v>30</v>
      </c>
      <c r="AD1169" s="274" t="s">
        <v>30</v>
      </c>
      <c r="AE1169" s="274" t="s">
        <v>30</v>
      </c>
      <c r="AF1169" s="274" t="s">
        <v>30</v>
      </c>
      <c r="AG1169" s="274" t="s">
        <v>30</v>
      </c>
      <c r="AH1169" s="274" t="s">
        <v>30</v>
      </c>
      <c r="AI1169" s="274" t="s">
        <v>30</v>
      </c>
      <c r="AJ1169" s="274" t="s">
        <v>30</v>
      </c>
      <c r="AL1169" s="274">
        <v>25</v>
      </c>
      <c r="AM1169" s="277" t="s">
        <v>30</v>
      </c>
      <c r="AN1169" s="274" t="s">
        <v>30</v>
      </c>
      <c r="AO1169" s="274" t="s">
        <v>30</v>
      </c>
      <c r="AP1169" s="278"/>
      <c r="AQ1169" s="274" t="s">
        <v>30</v>
      </c>
      <c r="AR1169" s="274" t="s">
        <v>30</v>
      </c>
      <c r="AS1169" s="274" t="s">
        <v>30</v>
      </c>
      <c r="AV1169" s="278" t="s">
        <v>30</v>
      </c>
      <c r="AW1169" s="278" t="s">
        <v>30</v>
      </c>
      <c r="AX1169" s="274" t="s">
        <v>30</v>
      </c>
      <c r="AY1169" s="274" t="s">
        <v>762</v>
      </c>
      <c r="AZ1169" s="274" t="s">
        <v>794</v>
      </c>
      <c r="BA1169" s="274">
        <v>1</v>
      </c>
      <c r="BB1169" s="274" t="s">
        <v>30</v>
      </c>
      <c r="BC1169" s="274" t="s">
        <v>30</v>
      </c>
    </row>
    <row r="1170" spans="1:55">
      <c r="A1170" s="274" t="s">
        <v>812</v>
      </c>
      <c r="B1170" s="274" t="s">
        <v>764</v>
      </c>
      <c r="C1170" s="274" t="s">
        <v>763</v>
      </c>
      <c r="F1170" s="274">
        <v>1</v>
      </c>
      <c r="J1170" s="274">
        <v>1.4262656425650395</v>
      </c>
      <c r="K1170" s="274">
        <v>31.693199999999997</v>
      </c>
      <c r="L1170" s="274">
        <v>3.1231334854663038</v>
      </c>
      <c r="N1170" s="274">
        <v>2050</v>
      </c>
      <c r="O1170" s="274">
        <v>30</v>
      </c>
      <c r="P1170" s="274">
        <v>1</v>
      </c>
      <c r="Q1170" s="274">
        <v>2050</v>
      </c>
      <c r="X1170" s="274" t="s">
        <v>30</v>
      </c>
      <c r="AL1170" s="274">
        <v>30</v>
      </c>
      <c r="AM1170" s="277" t="s">
        <v>30</v>
      </c>
      <c r="AN1170" s="274" t="s">
        <v>30</v>
      </c>
      <c r="AO1170" s="274" t="s">
        <v>30</v>
      </c>
      <c r="AP1170" s="278"/>
      <c r="AQ1170" s="274" t="s">
        <v>30</v>
      </c>
      <c r="AR1170" s="274" t="s">
        <v>30</v>
      </c>
      <c r="AS1170" s="274" t="s">
        <v>30</v>
      </c>
      <c r="AV1170" s="278" t="s">
        <v>30</v>
      </c>
      <c r="AW1170" s="278" t="s">
        <v>30</v>
      </c>
      <c r="AY1170" s="274" t="s">
        <v>762</v>
      </c>
      <c r="AZ1170" s="274" t="s">
        <v>794</v>
      </c>
      <c r="BA1170" s="274">
        <v>1</v>
      </c>
      <c r="BB1170" s="274" t="s">
        <v>30</v>
      </c>
      <c r="BC1170" s="274" t="s">
        <v>30</v>
      </c>
    </row>
    <row r="1171" spans="1:55">
      <c r="A1171" s="274" t="s">
        <v>811</v>
      </c>
      <c r="B1171" s="274" t="s">
        <v>736</v>
      </c>
      <c r="C1171" s="274" t="s">
        <v>752</v>
      </c>
      <c r="E1171" s="274">
        <v>0.28999999999999998</v>
      </c>
      <c r="F1171" s="274">
        <v>1.02</v>
      </c>
      <c r="H1171" s="274">
        <v>40</v>
      </c>
      <c r="I1171" s="274">
        <v>0</v>
      </c>
      <c r="J1171" s="274">
        <v>0.61299999999999999</v>
      </c>
      <c r="K1171" s="274">
        <v>48.202672999999997</v>
      </c>
      <c r="L1171" s="274" t="s">
        <v>30</v>
      </c>
      <c r="M1171" s="274">
        <v>0.25521348837209301</v>
      </c>
      <c r="O1171" s="274">
        <v>30</v>
      </c>
      <c r="P1171" s="274">
        <v>0</v>
      </c>
      <c r="Q1171" s="274" t="s">
        <v>30</v>
      </c>
      <c r="X1171" s="274" t="s">
        <v>30</v>
      </c>
      <c r="AK1171" s="274">
        <v>1</v>
      </c>
      <c r="AL1171" s="274">
        <v>10.8</v>
      </c>
      <c r="AM1171" s="277">
        <v>0.4</v>
      </c>
      <c r="AN1171" s="274">
        <v>36.5</v>
      </c>
      <c r="AO1171" s="274">
        <v>1</v>
      </c>
      <c r="AP1171" s="278"/>
      <c r="AQ1171" s="274">
        <v>1.8250000000000002</v>
      </c>
      <c r="AR1171" s="274">
        <v>2</v>
      </c>
      <c r="AS1171" s="274">
        <v>1</v>
      </c>
      <c r="AV1171" s="278">
        <v>2.4</v>
      </c>
      <c r="AW1171" s="278">
        <v>2.4</v>
      </c>
      <c r="AY1171" s="274" t="s">
        <v>734</v>
      </c>
      <c r="BA1171" s="274">
        <v>1</v>
      </c>
      <c r="BB1171" s="274">
        <v>0.03</v>
      </c>
      <c r="BC1171" s="274">
        <v>504</v>
      </c>
    </row>
    <row r="1172" spans="1:55">
      <c r="A1172" s="274" t="s">
        <v>810</v>
      </c>
      <c r="B1172" s="274" t="s">
        <v>736</v>
      </c>
      <c r="C1172" s="274" t="s">
        <v>735</v>
      </c>
      <c r="E1172" s="274">
        <v>0.45</v>
      </c>
      <c r="F1172" s="274">
        <v>0.90222222222222226</v>
      </c>
      <c r="I1172" s="274">
        <v>0</v>
      </c>
      <c r="J1172" s="274" t="s">
        <v>30</v>
      </c>
      <c r="K1172" s="274">
        <v>56.056000000000004</v>
      </c>
      <c r="L1172" s="274" t="s">
        <v>30</v>
      </c>
      <c r="M1172" s="274">
        <v>0.54880000000000007</v>
      </c>
      <c r="P1172" s="274">
        <v>0</v>
      </c>
      <c r="Q1172" s="274" t="s">
        <v>30</v>
      </c>
      <c r="X1172" s="274" t="s">
        <v>30</v>
      </c>
      <c r="AK1172" s="274">
        <v>1</v>
      </c>
      <c r="AL1172" s="274">
        <v>312</v>
      </c>
      <c r="AM1172" s="277">
        <v>0.25</v>
      </c>
      <c r="AN1172" s="274">
        <v>36.5</v>
      </c>
      <c r="AO1172" s="274">
        <v>1</v>
      </c>
      <c r="AP1172" s="278"/>
      <c r="AQ1172" s="274">
        <v>1.8250000000000002</v>
      </c>
      <c r="AR1172" s="274">
        <v>2</v>
      </c>
      <c r="AS1172" s="274">
        <v>1</v>
      </c>
      <c r="AV1172" s="278">
        <v>2.4</v>
      </c>
      <c r="AW1172" s="278">
        <v>2.4</v>
      </c>
      <c r="AY1172" s="274" t="s">
        <v>734</v>
      </c>
      <c r="BA1172" s="274">
        <v>1</v>
      </c>
      <c r="BB1172" s="274">
        <v>0.03</v>
      </c>
      <c r="BC1172" s="274">
        <v>504</v>
      </c>
    </row>
    <row r="1173" spans="1:55">
      <c r="A1173" s="274" t="s">
        <v>809</v>
      </c>
      <c r="B1173" s="274" t="s">
        <v>742</v>
      </c>
      <c r="C1173" s="274" t="s">
        <v>735</v>
      </c>
      <c r="D1173" s="274">
        <v>0.19500000000000001</v>
      </c>
      <c r="E1173" s="274">
        <v>0.28999999999999998</v>
      </c>
      <c r="F1173" s="274">
        <v>0.28000000000000003</v>
      </c>
      <c r="I1173" s="274">
        <v>0</v>
      </c>
      <c r="J1173" s="274" t="s">
        <v>30</v>
      </c>
      <c r="K1173" s="274">
        <v>56.056000000000004</v>
      </c>
      <c r="L1173" s="274" t="s">
        <v>30</v>
      </c>
      <c r="M1173" s="274">
        <v>0.54880000000000007</v>
      </c>
      <c r="P1173" s="274">
        <v>0</v>
      </c>
      <c r="Q1173" s="274" t="s">
        <v>30</v>
      </c>
      <c r="X1173" s="274" t="s">
        <v>30</v>
      </c>
      <c r="AK1173" s="274">
        <v>1</v>
      </c>
      <c r="AL1173" s="274">
        <v>45</v>
      </c>
      <c r="AM1173" s="277">
        <v>0.25</v>
      </c>
      <c r="AN1173" s="274">
        <v>36.5</v>
      </c>
      <c r="AO1173" s="274">
        <v>1</v>
      </c>
      <c r="AP1173" s="278"/>
      <c r="AQ1173" s="274">
        <v>1.8250000000000002</v>
      </c>
      <c r="AR1173" s="274">
        <v>2</v>
      </c>
      <c r="AS1173" s="274">
        <v>1</v>
      </c>
      <c r="AV1173" s="278">
        <v>2.4</v>
      </c>
      <c r="AW1173" s="278">
        <v>2.4</v>
      </c>
      <c r="AY1173" s="274" t="s">
        <v>734</v>
      </c>
      <c r="BA1173" s="274">
        <v>1</v>
      </c>
      <c r="BB1173" s="274">
        <v>0.03</v>
      </c>
      <c r="BC1173" s="274">
        <v>504</v>
      </c>
    </row>
    <row r="1174" spans="1:55">
      <c r="A1174" s="274" t="s">
        <v>808</v>
      </c>
      <c r="B1174" s="274" t="s">
        <v>742</v>
      </c>
      <c r="C1174" s="274" t="s">
        <v>735</v>
      </c>
      <c r="D1174" s="274">
        <v>0.16</v>
      </c>
      <c r="E1174" s="274">
        <v>0.28999999999999998</v>
      </c>
      <c r="F1174" s="274">
        <v>0.28000000000000003</v>
      </c>
      <c r="I1174" s="274">
        <v>0</v>
      </c>
      <c r="J1174" s="274" t="s">
        <v>30</v>
      </c>
      <c r="K1174" s="274">
        <v>56.056000000000004</v>
      </c>
      <c r="L1174" s="274" t="s">
        <v>30</v>
      </c>
      <c r="M1174" s="274">
        <v>0.54880000000000007</v>
      </c>
      <c r="P1174" s="274">
        <v>0</v>
      </c>
      <c r="Q1174" s="274" t="s">
        <v>30</v>
      </c>
      <c r="X1174" s="274" t="s">
        <v>30</v>
      </c>
      <c r="AK1174" s="274">
        <v>1</v>
      </c>
      <c r="AL1174" s="274">
        <v>191</v>
      </c>
      <c r="AM1174" s="277">
        <v>0.25</v>
      </c>
      <c r="AN1174" s="274">
        <v>36.5</v>
      </c>
      <c r="AO1174" s="274">
        <v>1</v>
      </c>
      <c r="AP1174" s="278"/>
      <c r="AQ1174" s="274">
        <v>1.8250000000000002</v>
      </c>
      <c r="AR1174" s="274">
        <v>2</v>
      </c>
      <c r="AS1174" s="274">
        <v>1</v>
      </c>
      <c r="AV1174" s="278">
        <v>2.4</v>
      </c>
      <c r="AW1174" s="278">
        <v>2.4</v>
      </c>
      <c r="AY1174" s="274" t="s">
        <v>734</v>
      </c>
      <c r="BA1174" s="274">
        <v>1</v>
      </c>
      <c r="BB1174" s="274">
        <v>0.03</v>
      </c>
      <c r="BC1174" s="274">
        <v>504</v>
      </c>
    </row>
    <row r="1175" spans="1:55">
      <c r="A1175" s="274" t="s">
        <v>807</v>
      </c>
      <c r="B1175" s="274" t="s">
        <v>736</v>
      </c>
      <c r="C1175" s="274" t="s">
        <v>735</v>
      </c>
      <c r="E1175" s="274">
        <v>1</v>
      </c>
      <c r="F1175" s="274">
        <v>1</v>
      </c>
      <c r="I1175" s="274">
        <v>0</v>
      </c>
      <c r="J1175" s="274" t="s">
        <v>30</v>
      </c>
      <c r="K1175" s="274">
        <v>56.056000000000004</v>
      </c>
      <c r="L1175" s="274" t="s">
        <v>30</v>
      </c>
      <c r="M1175" s="274">
        <v>0.98</v>
      </c>
      <c r="P1175" s="274">
        <v>0</v>
      </c>
      <c r="Q1175" s="274" t="s">
        <v>30</v>
      </c>
      <c r="X1175" s="274" t="s">
        <v>30</v>
      </c>
      <c r="AK1175" s="274">
        <v>1</v>
      </c>
      <c r="AL1175" s="274">
        <v>623</v>
      </c>
      <c r="AM1175" s="277">
        <v>0.25</v>
      </c>
      <c r="AN1175" s="274">
        <v>36.5</v>
      </c>
      <c r="AO1175" s="274">
        <v>1</v>
      </c>
      <c r="AP1175" s="278"/>
      <c r="AQ1175" s="274">
        <v>1.8250000000000002</v>
      </c>
      <c r="AR1175" s="274">
        <v>2</v>
      </c>
      <c r="AS1175" s="274">
        <v>1</v>
      </c>
      <c r="AV1175" s="278">
        <v>2.4</v>
      </c>
      <c r="AW1175" s="278">
        <v>2.4</v>
      </c>
      <c r="AY1175" s="274" t="s">
        <v>734</v>
      </c>
      <c r="BA1175" s="274">
        <v>1</v>
      </c>
      <c r="BB1175" s="274">
        <v>0.03</v>
      </c>
      <c r="BC1175" s="274">
        <v>504</v>
      </c>
    </row>
    <row r="1176" spans="1:55">
      <c r="A1176" s="274" t="s">
        <v>806</v>
      </c>
      <c r="B1176" s="274" t="s">
        <v>736</v>
      </c>
      <c r="C1176" s="274" t="s">
        <v>752</v>
      </c>
      <c r="E1176" s="274">
        <v>0.11600000000000001</v>
      </c>
      <c r="F1176" s="274">
        <v>0.92</v>
      </c>
      <c r="H1176" s="274">
        <v>40</v>
      </c>
      <c r="I1176" s="274">
        <v>0</v>
      </c>
      <c r="J1176" s="274">
        <v>0.63400000000000001</v>
      </c>
      <c r="K1176" s="274">
        <v>48.202672999999997</v>
      </c>
      <c r="L1176" s="274" t="s">
        <v>30</v>
      </c>
      <c r="M1176" s="274">
        <v>0.11016258064516128</v>
      </c>
      <c r="O1176" s="274">
        <v>30</v>
      </c>
      <c r="P1176" s="274">
        <v>0</v>
      </c>
      <c r="Q1176" s="274" t="s">
        <v>30</v>
      </c>
      <c r="X1176" s="274" t="s">
        <v>30</v>
      </c>
      <c r="AK1176" s="274">
        <v>1</v>
      </c>
      <c r="AL1176" s="274">
        <v>5.8</v>
      </c>
      <c r="AM1176" s="277">
        <v>0.4</v>
      </c>
      <c r="AN1176" s="274">
        <v>36.5</v>
      </c>
      <c r="AO1176" s="274">
        <v>1</v>
      </c>
      <c r="AP1176" s="278"/>
      <c r="AQ1176" s="274">
        <v>1.8250000000000002</v>
      </c>
      <c r="AR1176" s="274">
        <v>2</v>
      </c>
      <c r="AS1176" s="274">
        <v>1</v>
      </c>
      <c r="AV1176" s="278">
        <v>2.4</v>
      </c>
      <c r="AW1176" s="278">
        <v>2.4</v>
      </c>
      <c r="AY1176" s="274" t="s">
        <v>734</v>
      </c>
      <c r="BA1176" s="274">
        <v>1</v>
      </c>
      <c r="BB1176" s="274">
        <v>0.03</v>
      </c>
      <c r="BC1176" s="274">
        <v>504</v>
      </c>
    </row>
    <row r="1177" spans="1:55">
      <c r="A1177" s="274" t="s">
        <v>805</v>
      </c>
      <c r="B1177" s="274" t="s">
        <v>736</v>
      </c>
      <c r="C1177" s="274" t="s">
        <v>735</v>
      </c>
      <c r="E1177" s="274">
        <v>0.7</v>
      </c>
      <c r="F1177" s="274">
        <v>0.60714285714285721</v>
      </c>
      <c r="I1177" s="274">
        <v>0</v>
      </c>
      <c r="J1177" s="274" t="s">
        <v>30</v>
      </c>
      <c r="K1177" s="274">
        <v>56.056000000000004</v>
      </c>
      <c r="L1177" s="274" t="s">
        <v>30</v>
      </c>
      <c r="M1177" s="274">
        <v>0.49</v>
      </c>
      <c r="P1177" s="274">
        <v>0</v>
      </c>
      <c r="Q1177" s="274" t="s">
        <v>30</v>
      </c>
      <c r="X1177" s="274" t="s">
        <v>30</v>
      </c>
      <c r="AK1177" s="274">
        <v>1</v>
      </c>
      <c r="AL1177" s="274">
        <v>777</v>
      </c>
      <c r="AM1177" s="277">
        <v>0.25</v>
      </c>
      <c r="AN1177" s="274">
        <v>36.5</v>
      </c>
      <c r="AO1177" s="274">
        <v>1</v>
      </c>
      <c r="AP1177" s="278"/>
      <c r="AQ1177" s="274">
        <v>1.8250000000000002</v>
      </c>
      <c r="AR1177" s="274">
        <v>2</v>
      </c>
      <c r="AS1177" s="274">
        <v>1</v>
      </c>
      <c r="AV1177" s="278">
        <v>2.4</v>
      </c>
      <c r="AW1177" s="278">
        <v>2.4</v>
      </c>
      <c r="AY1177" s="274" t="s">
        <v>734</v>
      </c>
      <c r="BA1177" s="274">
        <v>1</v>
      </c>
      <c r="BB1177" s="274">
        <v>0.03</v>
      </c>
      <c r="BC1177" s="274">
        <v>504</v>
      </c>
    </row>
    <row r="1178" spans="1:55">
      <c r="A1178" s="274" t="s">
        <v>804</v>
      </c>
      <c r="B1178" s="274" t="s">
        <v>736</v>
      </c>
      <c r="C1178" s="274" t="s">
        <v>735</v>
      </c>
      <c r="E1178" s="274">
        <v>0.45</v>
      </c>
      <c r="F1178" s="274">
        <v>0.90222222222222226</v>
      </c>
      <c r="I1178" s="274">
        <v>0</v>
      </c>
      <c r="J1178" s="274" t="s">
        <v>30</v>
      </c>
      <c r="K1178" s="274">
        <v>56.056000000000004</v>
      </c>
      <c r="L1178" s="274" t="s">
        <v>30</v>
      </c>
      <c r="M1178" s="274">
        <v>0.54880000000000007</v>
      </c>
      <c r="P1178" s="274">
        <v>0</v>
      </c>
      <c r="Q1178" s="274" t="s">
        <v>30</v>
      </c>
      <c r="X1178" s="274" t="s">
        <v>30</v>
      </c>
      <c r="AK1178" s="274">
        <v>1</v>
      </c>
      <c r="AL1178" s="274">
        <v>55</v>
      </c>
      <c r="AM1178" s="277">
        <v>0.25</v>
      </c>
      <c r="AN1178" s="274">
        <v>36.5</v>
      </c>
      <c r="AO1178" s="274">
        <v>1</v>
      </c>
      <c r="AP1178" s="278"/>
      <c r="AQ1178" s="274">
        <v>1.8250000000000002</v>
      </c>
      <c r="AR1178" s="274">
        <v>2</v>
      </c>
      <c r="AS1178" s="274">
        <v>1</v>
      </c>
      <c r="AV1178" s="278">
        <v>2.4</v>
      </c>
      <c r="AW1178" s="278">
        <v>2.4</v>
      </c>
      <c r="AY1178" s="274" t="s">
        <v>734</v>
      </c>
      <c r="BA1178" s="274">
        <v>1</v>
      </c>
      <c r="BB1178" s="274">
        <v>0.03</v>
      </c>
      <c r="BC1178" s="274">
        <v>504</v>
      </c>
    </row>
    <row r="1179" spans="1:55">
      <c r="A1179" s="274" t="s">
        <v>803</v>
      </c>
      <c r="B1179" s="274" t="s">
        <v>736</v>
      </c>
      <c r="C1179" s="274" t="s">
        <v>752</v>
      </c>
      <c r="E1179" s="274">
        <v>0.45833299999999993</v>
      </c>
      <c r="F1179" s="274">
        <v>0.91999999999999993</v>
      </c>
      <c r="H1179" s="274">
        <v>40</v>
      </c>
      <c r="I1179" s="274">
        <v>0</v>
      </c>
      <c r="J1179" s="282">
        <v>0.63400000000000001</v>
      </c>
      <c r="K1179" s="281">
        <v>48.202672999999997</v>
      </c>
      <c r="L1179" s="281" t="s">
        <v>30</v>
      </c>
      <c r="M1179" s="274">
        <v>0.33309240531483547</v>
      </c>
      <c r="O1179" s="274">
        <v>30</v>
      </c>
      <c r="P1179" s="274">
        <v>0</v>
      </c>
      <c r="Q1179" s="274" t="s">
        <v>30</v>
      </c>
      <c r="X1179" s="274" t="s">
        <v>30</v>
      </c>
      <c r="AK1179" s="274">
        <v>1</v>
      </c>
      <c r="AL1179" s="274">
        <v>22</v>
      </c>
      <c r="AM1179" s="277">
        <v>0.4</v>
      </c>
      <c r="AN1179" s="274">
        <v>36.5</v>
      </c>
      <c r="AO1179" s="274">
        <v>1</v>
      </c>
      <c r="AP1179" s="278"/>
      <c r="AQ1179" s="274">
        <v>1.8250000000000002</v>
      </c>
      <c r="AR1179" s="274">
        <v>2</v>
      </c>
      <c r="AS1179" s="274">
        <v>1</v>
      </c>
      <c r="AV1179" s="278">
        <v>2.4</v>
      </c>
      <c r="AW1179" s="278">
        <v>2.4</v>
      </c>
      <c r="AY1179" s="274" t="s">
        <v>734</v>
      </c>
      <c r="BA1179" s="274">
        <v>1</v>
      </c>
      <c r="BB1179" s="274">
        <v>0.03</v>
      </c>
      <c r="BC1179" s="274">
        <v>504</v>
      </c>
    </row>
    <row r="1180" spans="1:55">
      <c r="A1180" s="274" t="s">
        <v>802</v>
      </c>
      <c r="B1180" s="274" t="s">
        <v>742</v>
      </c>
      <c r="C1180" s="274" t="s">
        <v>801</v>
      </c>
      <c r="D1180" s="274">
        <v>0.15</v>
      </c>
      <c r="E1180" s="274">
        <v>0.6</v>
      </c>
      <c r="F1180" s="274">
        <v>0.43</v>
      </c>
      <c r="I1180" s="274">
        <v>0</v>
      </c>
      <c r="J1180" s="282" t="s">
        <v>30</v>
      </c>
      <c r="K1180" s="281">
        <v>39.200000000000003</v>
      </c>
      <c r="L1180" s="281" t="s">
        <v>30</v>
      </c>
      <c r="M1180" s="274">
        <v>0.67424000000000006</v>
      </c>
      <c r="P1180" s="274">
        <v>0</v>
      </c>
      <c r="Q1180" s="274" t="s">
        <v>30</v>
      </c>
      <c r="X1180" s="274" t="s">
        <v>30</v>
      </c>
      <c r="AK1180" s="274">
        <v>1</v>
      </c>
      <c r="AL1180" s="274">
        <v>135</v>
      </c>
      <c r="AM1180" s="277">
        <v>0.4</v>
      </c>
      <c r="AN1180" s="274">
        <v>36.5</v>
      </c>
      <c r="AO1180" s="274">
        <v>1</v>
      </c>
      <c r="AP1180" s="278"/>
      <c r="AQ1180" s="274">
        <v>1.8250000000000002</v>
      </c>
      <c r="AR1180" s="274">
        <v>2</v>
      </c>
      <c r="AS1180" s="274">
        <v>1</v>
      </c>
      <c r="AV1180" s="278">
        <v>2.4</v>
      </c>
      <c r="AW1180" s="278">
        <v>2.4</v>
      </c>
      <c r="AY1180" s="274" t="s">
        <v>734</v>
      </c>
      <c r="BA1180" s="274">
        <v>1</v>
      </c>
      <c r="BB1180" s="274">
        <v>0.03</v>
      </c>
      <c r="BC1180" s="274">
        <v>504</v>
      </c>
    </row>
    <row r="1181" spans="1:55">
      <c r="A1181" s="274" t="s">
        <v>800</v>
      </c>
      <c r="B1181" s="274" t="s">
        <v>736</v>
      </c>
      <c r="C1181" s="274" t="s">
        <v>735</v>
      </c>
      <c r="E1181" s="274">
        <v>2</v>
      </c>
      <c r="F1181" s="274">
        <v>0.30000000000000004</v>
      </c>
      <c r="I1181" s="274">
        <v>0</v>
      </c>
      <c r="J1181" s="282" t="s">
        <v>30</v>
      </c>
      <c r="K1181" s="281">
        <v>56.056000000000004</v>
      </c>
      <c r="L1181" s="281" t="s">
        <v>30</v>
      </c>
      <c r="M1181" s="274">
        <v>0.39200000000000002</v>
      </c>
      <c r="P1181" s="274">
        <v>0</v>
      </c>
      <c r="Q1181" s="274" t="s">
        <v>30</v>
      </c>
      <c r="X1181" s="274" t="s">
        <v>30</v>
      </c>
      <c r="AK1181" s="274">
        <v>1</v>
      </c>
      <c r="AL1181" s="274">
        <v>650</v>
      </c>
      <c r="AM1181" s="277">
        <v>0.25</v>
      </c>
      <c r="AN1181" s="274">
        <v>36.5</v>
      </c>
      <c r="AO1181" s="274">
        <v>1</v>
      </c>
      <c r="AP1181" s="278"/>
      <c r="AQ1181" s="274">
        <v>1.8250000000000002</v>
      </c>
      <c r="AR1181" s="274">
        <v>2</v>
      </c>
      <c r="AS1181" s="274">
        <v>1</v>
      </c>
      <c r="AV1181" s="278">
        <v>2.4</v>
      </c>
      <c r="AW1181" s="278">
        <v>2.4</v>
      </c>
      <c r="AY1181" s="274" t="s">
        <v>734</v>
      </c>
      <c r="BA1181" s="274">
        <v>1</v>
      </c>
      <c r="BB1181" s="274">
        <v>0.03</v>
      </c>
      <c r="BC1181" s="274">
        <v>504</v>
      </c>
    </row>
    <row r="1182" spans="1:55">
      <c r="A1182" s="274" t="s">
        <v>799</v>
      </c>
      <c r="B1182" s="274" t="s">
        <v>736</v>
      </c>
      <c r="C1182" s="274" t="s">
        <v>735</v>
      </c>
      <c r="E1182" s="274">
        <v>0.5</v>
      </c>
      <c r="F1182" s="274">
        <v>0.89999999999999991</v>
      </c>
      <c r="I1182" s="274">
        <v>0</v>
      </c>
      <c r="J1182" s="282" t="s">
        <v>30</v>
      </c>
      <c r="K1182" s="281">
        <v>56.056000000000004</v>
      </c>
      <c r="L1182" s="281" t="s">
        <v>30</v>
      </c>
      <c r="M1182" s="274">
        <v>0.58799999999999997</v>
      </c>
      <c r="P1182" s="274">
        <v>0</v>
      </c>
      <c r="Q1182" s="274" t="s">
        <v>30</v>
      </c>
      <c r="X1182" s="274" t="s">
        <v>30</v>
      </c>
      <c r="AK1182" s="274">
        <v>1</v>
      </c>
      <c r="AL1182" s="274">
        <v>36</v>
      </c>
      <c r="AM1182" s="277">
        <v>0.25</v>
      </c>
      <c r="AN1182" s="274">
        <v>36.5</v>
      </c>
      <c r="AO1182" s="274">
        <v>1</v>
      </c>
      <c r="AP1182" s="278"/>
      <c r="AQ1182" s="274">
        <v>1.8250000000000002</v>
      </c>
      <c r="AR1182" s="274">
        <v>2</v>
      </c>
      <c r="AS1182" s="274">
        <v>1</v>
      </c>
      <c r="AV1182" s="278">
        <v>2.4</v>
      </c>
      <c r="AW1182" s="278">
        <v>2.4</v>
      </c>
      <c r="AY1182" s="274" t="s">
        <v>734</v>
      </c>
      <c r="BA1182" s="274">
        <v>1</v>
      </c>
      <c r="BB1182" s="274">
        <v>0.03</v>
      </c>
      <c r="BC1182" s="274">
        <v>504</v>
      </c>
    </row>
    <row r="1183" spans="1:55">
      <c r="A1183" s="274" t="s">
        <v>798</v>
      </c>
      <c r="B1183" s="274" t="s">
        <v>764</v>
      </c>
      <c r="C1183" s="274" t="s">
        <v>763</v>
      </c>
      <c r="F1183" s="274">
        <v>1</v>
      </c>
      <c r="J1183" s="282">
        <v>1.830127303415598</v>
      </c>
      <c r="K1183" s="281">
        <v>48.019999999999996</v>
      </c>
      <c r="L1183" s="281">
        <v>4.8020000000000005</v>
      </c>
      <c r="N1183" s="274">
        <v>2020</v>
      </c>
      <c r="O1183" s="274">
        <v>27</v>
      </c>
      <c r="P1183" s="274">
        <v>1</v>
      </c>
      <c r="Q1183" s="274">
        <v>2029</v>
      </c>
      <c r="X1183" s="274" t="s">
        <v>30</v>
      </c>
      <c r="AL1183" s="274">
        <v>8.4</v>
      </c>
      <c r="AM1183" s="277" t="s">
        <v>30</v>
      </c>
      <c r="AN1183" s="274" t="s">
        <v>30</v>
      </c>
      <c r="AO1183" s="274" t="s">
        <v>30</v>
      </c>
      <c r="AP1183" s="278"/>
      <c r="AQ1183" s="274" t="s">
        <v>30</v>
      </c>
      <c r="AR1183" s="274" t="s">
        <v>30</v>
      </c>
      <c r="AS1183" s="274" t="s">
        <v>30</v>
      </c>
      <c r="AV1183" s="278" t="s">
        <v>30</v>
      </c>
      <c r="AW1183" s="278" t="s">
        <v>30</v>
      </c>
      <c r="AY1183" s="274" t="s">
        <v>762</v>
      </c>
      <c r="AZ1183" s="274" t="s">
        <v>794</v>
      </c>
      <c r="BA1183" s="274">
        <v>1</v>
      </c>
      <c r="BB1183" s="274" t="s">
        <v>30</v>
      </c>
      <c r="BC1183" s="274" t="s">
        <v>30</v>
      </c>
    </row>
    <row r="1184" spans="1:55">
      <c r="A1184" s="274" t="s">
        <v>797</v>
      </c>
      <c r="B1184" s="274" t="s">
        <v>764</v>
      </c>
      <c r="C1184" s="274" t="s">
        <v>763</v>
      </c>
      <c r="F1184" s="274">
        <v>1</v>
      </c>
      <c r="J1184" s="282">
        <v>1.5923969615469455</v>
      </c>
      <c r="K1184" s="281">
        <v>37.455599999999997</v>
      </c>
      <c r="L1184" s="281">
        <v>3.7404363786078236</v>
      </c>
      <c r="N1184" s="274">
        <v>2030</v>
      </c>
      <c r="O1184" s="274">
        <v>30</v>
      </c>
      <c r="P1184" s="274">
        <v>1</v>
      </c>
      <c r="Q1184" s="274">
        <v>2039</v>
      </c>
      <c r="X1184" s="274" t="s">
        <v>30</v>
      </c>
      <c r="AL1184" s="274">
        <v>20</v>
      </c>
      <c r="AM1184" s="277" t="s">
        <v>30</v>
      </c>
      <c r="AN1184" s="274" t="s">
        <v>30</v>
      </c>
      <c r="AO1184" s="274" t="s">
        <v>30</v>
      </c>
      <c r="AP1184" s="278"/>
      <c r="AQ1184" s="274" t="s">
        <v>30</v>
      </c>
      <c r="AR1184" s="274" t="s">
        <v>30</v>
      </c>
      <c r="AS1184" s="274" t="s">
        <v>30</v>
      </c>
      <c r="AV1184" s="278" t="s">
        <v>30</v>
      </c>
      <c r="AW1184" s="278" t="s">
        <v>30</v>
      </c>
      <c r="AY1184" s="274" t="s">
        <v>762</v>
      </c>
      <c r="AZ1184" s="274" t="s">
        <v>794</v>
      </c>
      <c r="BA1184" s="274">
        <v>1</v>
      </c>
      <c r="BB1184" s="274" t="s">
        <v>30</v>
      </c>
      <c r="BC1184" s="274" t="s">
        <v>30</v>
      </c>
    </row>
    <row r="1185" spans="1:55">
      <c r="A1185" s="274" t="s">
        <v>796</v>
      </c>
      <c r="B1185" s="274" t="s">
        <v>764</v>
      </c>
      <c r="C1185" s="274" t="s">
        <v>763</v>
      </c>
      <c r="D1185" s="274" t="s">
        <v>30</v>
      </c>
      <c r="E1185" s="274" t="s">
        <v>30</v>
      </c>
      <c r="F1185" s="274">
        <v>1</v>
      </c>
      <c r="J1185" s="282">
        <v>1.4777829515997287</v>
      </c>
      <c r="K1185" s="281">
        <v>32.653599999999997</v>
      </c>
      <c r="L1185" s="281">
        <v>3.2853395571216479</v>
      </c>
      <c r="N1185" s="274">
        <v>2040</v>
      </c>
      <c r="O1185" s="274">
        <v>30</v>
      </c>
      <c r="P1185" s="274">
        <v>1</v>
      </c>
      <c r="Q1185" s="274">
        <v>2049</v>
      </c>
      <c r="R1185" s="274" t="s">
        <v>30</v>
      </c>
      <c r="S1185" s="274" t="s">
        <v>30</v>
      </c>
      <c r="T1185" s="274" t="s">
        <v>30</v>
      </c>
      <c r="U1185" s="274" t="s">
        <v>30</v>
      </c>
      <c r="V1185" s="274" t="s">
        <v>30</v>
      </c>
      <c r="W1185" s="274" t="s">
        <v>30</v>
      </c>
      <c r="X1185" s="274" t="s">
        <v>30</v>
      </c>
      <c r="Z1185" s="274" t="s">
        <v>30</v>
      </c>
      <c r="AA1185" s="274" t="s">
        <v>30</v>
      </c>
      <c r="AB1185" s="274" t="s">
        <v>30</v>
      </c>
      <c r="AC1185" s="274" t="s">
        <v>30</v>
      </c>
      <c r="AD1185" s="274" t="s">
        <v>30</v>
      </c>
      <c r="AE1185" s="274" t="s">
        <v>30</v>
      </c>
      <c r="AF1185" s="274" t="s">
        <v>30</v>
      </c>
      <c r="AG1185" s="274" t="s">
        <v>30</v>
      </c>
      <c r="AH1185" s="274" t="s">
        <v>30</v>
      </c>
      <c r="AI1185" s="274" t="s">
        <v>30</v>
      </c>
      <c r="AJ1185" s="274" t="s">
        <v>30</v>
      </c>
      <c r="AL1185" s="274">
        <v>25</v>
      </c>
      <c r="AM1185" s="277" t="s">
        <v>30</v>
      </c>
      <c r="AN1185" s="274" t="s">
        <v>30</v>
      </c>
      <c r="AO1185" s="274" t="s">
        <v>30</v>
      </c>
      <c r="AP1185" s="278"/>
      <c r="AQ1185" s="274" t="s">
        <v>30</v>
      </c>
      <c r="AR1185" s="274" t="s">
        <v>30</v>
      </c>
      <c r="AS1185" s="274" t="s">
        <v>30</v>
      </c>
      <c r="AV1185" s="278" t="s">
        <v>30</v>
      </c>
      <c r="AW1185" s="278" t="s">
        <v>30</v>
      </c>
      <c r="AX1185" s="274" t="s">
        <v>30</v>
      </c>
      <c r="AY1185" s="274" t="s">
        <v>762</v>
      </c>
      <c r="AZ1185" s="274" t="s">
        <v>794</v>
      </c>
      <c r="BA1185" s="274">
        <v>1</v>
      </c>
      <c r="BB1185" s="274" t="s">
        <v>30</v>
      </c>
      <c r="BC1185" s="274" t="s">
        <v>30</v>
      </c>
    </row>
    <row r="1186" spans="1:55">
      <c r="A1186" s="274" t="s">
        <v>795</v>
      </c>
      <c r="B1186" s="274" t="s">
        <v>764</v>
      </c>
      <c r="C1186" s="274" t="s">
        <v>763</v>
      </c>
      <c r="F1186" s="274">
        <v>1</v>
      </c>
      <c r="J1186" s="282">
        <v>1.4262656425650395</v>
      </c>
      <c r="K1186" s="281">
        <v>31.693199999999997</v>
      </c>
      <c r="L1186" s="281">
        <v>3.1231334854663038</v>
      </c>
      <c r="N1186" s="274">
        <v>2050</v>
      </c>
      <c r="O1186" s="274">
        <v>30</v>
      </c>
      <c r="P1186" s="274">
        <v>1</v>
      </c>
      <c r="Q1186" s="274">
        <v>2050</v>
      </c>
      <c r="X1186" s="274" t="s">
        <v>30</v>
      </c>
      <c r="AL1186" s="274">
        <v>30</v>
      </c>
      <c r="AM1186" s="277" t="s">
        <v>30</v>
      </c>
      <c r="AN1186" s="274" t="s">
        <v>30</v>
      </c>
      <c r="AO1186" s="274" t="s">
        <v>30</v>
      </c>
      <c r="AP1186" s="278"/>
      <c r="AQ1186" s="274" t="s">
        <v>30</v>
      </c>
      <c r="AR1186" s="274" t="s">
        <v>30</v>
      </c>
      <c r="AS1186" s="274" t="s">
        <v>30</v>
      </c>
      <c r="AV1186" s="278" t="s">
        <v>30</v>
      </c>
      <c r="AW1186" s="278" t="s">
        <v>30</v>
      </c>
      <c r="AY1186" s="274" t="s">
        <v>762</v>
      </c>
      <c r="AZ1186" s="274" t="s">
        <v>794</v>
      </c>
      <c r="BA1186" s="274">
        <v>1</v>
      </c>
      <c r="BB1186" s="274" t="s">
        <v>30</v>
      </c>
      <c r="BC1186" s="274" t="s">
        <v>30</v>
      </c>
    </row>
    <row r="1187" spans="1:55">
      <c r="A1187" s="274" t="s">
        <v>793</v>
      </c>
      <c r="B1187" s="274" t="s">
        <v>764</v>
      </c>
      <c r="C1187" s="274" t="s">
        <v>763</v>
      </c>
      <c r="F1187" s="274">
        <v>1</v>
      </c>
      <c r="J1187" s="282">
        <v>1.830127303415598</v>
      </c>
      <c r="K1187" s="281">
        <v>48.019999999999996</v>
      </c>
      <c r="L1187" s="281">
        <v>4.8020000000000005</v>
      </c>
      <c r="N1187" s="274">
        <v>2020</v>
      </c>
      <c r="O1187" s="274">
        <v>27</v>
      </c>
      <c r="P1187" s="274">
        <v>1</v>
      </c>
      <c r="Q1187" s="274">
        <v>2029</v>
      </c>
      <c r="X1187" s="274" t="s">
        <v>30</v>
      </c>
      <c r="AL1187" s="274">
        <v>8.4</v>
      </c>
      <c r="AM1187" s="277" t="s">
        <v>30</v>
      </c>
      <c r="AN1187" s="274" t="s">
        <v>30</v>
      </c>
      <c r="AO1187" s="274" t="s">
        <v>30</v>
      </c>
      <c r="AP1187" s="278"/>
      <c r="AQ1187" s="274" t="s">
        <v>30</v>
      </c>
      <c r="AR1187" s="274" t="s">
        <v>30</v>
      </c>
      <c r="AS1187" s="274" t="s">
        <v>30</v>
      </c>
      <c r="AV1187" s="278" t="s">
        <v>30</v>
      </c>
      <c r="AW1187" s="278" t="s">
        <v>30</v>
      </c>
      <c r="AY1187" s="274" t="s">
        <v>762</v>
      </c>
      <c r="AZ1187" s="274" t="s">
        <v>789</v>
      </c>
      <c r="BA1187" s="274">
        <v>1</v>
      </c>
      <c r="BB1187" s="274" t="s">
        <v>30</v>
      </c>
      <c r="BC1187" s="274" t="s">
        <v>30</v>
      </c>
    </row>
    <row r="1188" spans="1:55">
      <c r="A1188" s="274" t="s">
        <v>792</v>
      </c>
      <c r="B1188" s="274" t="s">
        <v>764</v>
      </c>
      <c r="C1188" s="274" t="s">
        <v>763</v>
      </c>
      <c r="F1188" s="274">
        <v>1</v>
      </c>
      <c r="J1188" s="282">
        <v>1.5923969615469455</v>
      </c>
      <c r="K1188" s="281">
        <v>37.455599999999997</v>
      </c>
      <c r="L1188" s="281">
        <v>3.7404363786078236</v>
      </c>
      <c r="N1188" s="274">
        <v>2030</v>
      </c>
      <c r="O1188" s="274">
        <v>30</v>
      </c>
      <c r="P1188" s="274">
        <v>1</v>
      </c>
      <c r="Q1188" s="274">
        <v>2039</v>
      </c>
      <c r="X1188" s="274" t="s">
        <v>30</v>
      </c>
      <c r="AL1188" s="274">
        <v>20</v>
      </c>
      <c r="AM1188" s="277" t="s">
        <v>30</v>
      </c>
      <c r="AN1188" s="274" t="s">
        <v>30</v>
      </c>
      <c r="AO1188" s="274" t="s">
        <v>30</v>
      </c>
      <c r="AP1188" s="278"/>
      <c r="AQ1188" s="274" t="s">
        <v>30</v>
      </c>
      <c r="AR1188" s="274" t="s">
        <v>30</v>
      </c>
      <c r="AS1188" s="274" t="s">
        <v>30</v>
      </c>
      <c r="AV1188" s="278" t="s">
        <v>30</v>
      </c>
      <c r="AW1188" s="278" t="s">
        <v>30</v>
      </c>
      <c r="AY1188" s="274" t="s">
        <v>762</v>
      </c>
      <c r="AZ1188" s="274" t="s">
        <v>789</v>
      </c>
      <c r="BA1188" s="274">
        <v>1</v>
      </c>
      <c r="BB1188" s="274" t="s">
        <v>30</v>
      </c>
      <c r="BC1188" s="274" t="s">
        <v>30</v>
      </c>
    </row>
    <row r="1189" spans="1:55">
      <c r="A1189" s="274" t="s">
        <v>791</v>
      </c>
      <c r="B1189" s="274" t="s">
        <v>764</v>
      </c>
      <c r="C1189" s="274" t="s">
        <v>763</v>
      </c>
      <c r="D1189" s="274" t="s">
        <v>30</v>
      </c>
      <c r="E1189" s="274" t="s">
        <v>30</v>
      </c>
      <c r="F1189" s="274">
        <v>1</v>
      </c>
      <c r="J1189" s="282">
        <v>1.4777829515997287</v>
      </c>
      <c r="K1189" s="281">
        <v>32.653599999999997</v>
      </c>
      <c r="L1189" s="281">
        <v>3.2853395571216479</v>
      </c>
      <c r="N1189" s="274">
        <v>2040</v>
      </c>
      <c r="O1189" s="274">
        <v>30</v>
      </c>
      <c r="P1189" s="274">
        <v>1</v>
      </c>
      <c r="Q1189" s="274">
        <v>2049</v>
      </c>
      <c r="R1189" s="274" t="s">
        <v>30</v>
      </c>
      <c r="S1189" s="274" t="s">
        <v>30</v>
      </c>
      <c r="T1189" s="274" t="s">
        <v>30</v>
      </c>
      <c r="U1189" s="274" t="s">
        <v>30</v>
      </c>
      <c r="V1189" s="274" t="s">
        <v>30</v>
      </c>
      <c r="W1189" s="274" t="s">
        <v>30</v>
      </c>
      <c r="X1189" s="274" t="s">
        <v>30</v>
      </c>
      <c r="Z1189" s="274" t="s">
        <v>30</v>
      </c>
      <c r="AA1189" s="274" t="s">
        <v>30</v>
      </c>
      <c r="AB1189" s="274" t="s">
        <v>30</v>
      </c>
      <c r="AC1189" s="274" t="s">
        <v>30</v>
      </c>
      <c r="AD1189" s="274" t="s">
        <v>30</v>
      </c>
      <c r="AE1189" s="274" t="s">
        <v>30</v>
      </c>
      <c r="AF1189" s="274" t="s">
        <v>30</v>
      </c>
      <c r="AG1189" s="274" t="s">
        <v>30</v>
      </c>
      <c r="AH1189" s="274" t="s">
        <v>30</v>
      </c>
      <c r="AI1189" s="274" t="s">
        <v>30</v>
      </c>
      <c r="AJ1189" s="274" t="s">
        <v>30</v>
      </c>
      <c r="AL1189" s="274">
        <v>25</v>
      </c>
      <c r="AM1189" s="277" t="s">
        <v>30</v>
      </c>
      <c r="AN1189" s="274" t="s">
        <v>30</v>
      </c>
      <c r="AO1189" s="274" t="s">
        <v>30</v>
      </c>
      <c r="AP1189" s="278"/>
      <c r="AQ1189" s="274" t="s">
        <v>30</v>
      </c>
      <c r="AR1189" s="274" t="s">
        <v>30</v>
      </c>
      <c r="AS1189" s="274" t="s">
        <v>30</v>
      </c>
      <c r="AV1189" s="278" t="s">
        <v>30</v>
      </c>
      <c r="AW1189" s="278" t="s">
        <v>30</v>
      </c>
      <c r="AX1189" s="274" t="s">
        <v>30</v>
      </c>
      <c r="AY1189" s="274" t="s">
        <v>762</v>
      </c>
      <c r="AZ1189" s="274" t="s">
        <v>789</v>
      </c>
      <c r="BA1189" s="274">
        <v>1</v>
      </c>
      <c r="BB1189" s="274" t="s">
        <v>30</v>
      </c>
      <c r="BC1189" s="274" t="s">
        <v>30</v>
      </c>
    </row>
    <row r="1190" spans="1:55">
      <c r="A1190" s="274" t="s">
        <v>790</v>
      </c>
      <c r="B1190" s="274" t="s">
        <v>764</v>
      </c>
      <c r="C1190" s="274" t="s">
        <v>763</v>
      </c>
      <c r="F1190" s="274">
        <v>1</v>
      </c>
      <c r="J1190" s="282">
        <v>1.4262656425650395</v>
      </c>
      <c r="K1190" s="281">
        <v>31.693199999999997</v>
      </c>
      <c r="L1190" s="281">
        <v>3.1231334854663038</v>
      </c>
      <c r="N1190" s="274">
        <v>2050</v>
      </c>
      <c r="O1190" s="274">
        <v>30</v>
      </c>
      <c r="P1190" s="274">
        <v>1</v>
      </c>
      <c r="Q1190" s="274">
        <v>2050</v>
      </c>
      <c r="X1190" s="274" t="s">
        <v>30</v>
      </c>
      <c r="AL1190" s="274">
        <v>30</v>
      </c>
      <c r="AM1190" s="277" t="s">
        <v>30</v>
      </c>
      <c r="AN1190" s="274" t="s">
        <v>30</v>
      </c>
      <c r="AO1190" s="274" t="s">
        <v>30</v>
      </c>
      <c r="AP1190" s="278"/>
      <c r="AQ1190" s="274" t="s">
        <v>30</v>
      </c>
      <c r="AR1190" s="274" t="s">
        <v>30</v>
      </c>
      <c r="AS1190" s="274" t="s">
        <v>30</v>
      </c>
      <c r="AV1190" s="278" t="s">
        <v>30</v>
      </c>
      <c r="AW1190" s="278" t="s">
        <v>30</v>
      </c>
      <c r="AY1190" s="274" t="s">
        <v>762</v>
      </c>
      <c r="AZ1190" s="274" t="s">
        <v>789</v>
      </c>
      <c r="BA1190" s="274">
        <v>1</v>
      </c>
      <c r="BB1190" s="274" t="s">
        <v>30</v>
      </c>
      <c r="BC1190" s="274" t="s">
        <v>30</v>
      </c>
    </row>
    <row r="1191" spans="1:55">
      <c r="A1191" s="274" t="s">
        <v>788</v>
      </c>
      <c r="B1191" s="274" t="s">
        <v>764</v>
      </c>
      <c r="C1191" s="274" t="s">
        <v>763</v>
      </c>
      <c r="F1191" s="274">
        <v>1</v>
      </c>
      <c r="J1191" s="282">
        <v>1.4213347660119264</v>
      </c>
      <c r="K1191" s="281">
        <v>48.019999999999996</v>
      </c>
      <c r="L1191" s="281">
        <v>4.8020000000000005</v>
      </c>
      <c r="N1191" s="274">
        <v>2020</v>
      </c>
      <c r="O1191" s="274">
        <v>27</v>
      </c>
      <c r="P1191" s="274">
        <v>1</v>
      </c>
      <c r="Q1191" s="274">
        <v>2029</v>
      </c>
      <c r="X1191" s="274" t="s">
        <v>30</v>
      </c>
      <c r="AL1191" s="274">
        <v>8.4</v>
      </c>
      <c r="AM1191" s="277" t="s">
        <v>30</v>
      </c>
      <c r="AN1191" s="274" t="s">
        <v>30</v>
      </c>
      <c r="AO1191" s="274" t="s">
        <v>30</v>
      </c>
      <c r="AP1191" s="278"/>
      <c r="AQ1191" s="274" t="s">
        <v>30</v>
      </c>
      <c r="AR1191" s="274" t="s">
        <v>30</v>
      </c>
      <c r="AS1191" s="274" t="s">
        <v>30</v>
      </c>
      <c r="AV1191" s="278" t="s">
        <v>30</v>
      </c>
      <c r="AW1191" s="278" t="s">
        <v>30</v>
      </c>
      <c r="AY1191" s="274" t="s">
        <v>762</v>
      </c>
      <c r="AZ1191" s="274" t="s">
        <v>784</v>
      </c>
      <c r="BA1191" s="274">
        <v>1</v>
      </c>
      <c r="BB1191" s="274" t="s">
        <v>30</v>
      </c>
      <c r="BC1191" s="274" t="s">
        <v>30</v>
      </c>
    </row>
    <row r="1192" spans="1:55">
      <c r="A1192" s="274" t="s">
        <v>787</v>
      </c>
      <c r="B1192" s="274" t="s">
        <v>764</v>
      </c>
      <c r="C1192" s="274" t="s">
        <v>763</v>
      </c>
      <c r="F1192" s="274">
        <v>1</v>
      </c>
      <c r="J1192" s="282">
        <v>1.2023972514790251</v>
      </c>
      <c r="K1192" s="281">
        <v>37.455599999999997</v>
      </c>
      <c r="L1192" s="281">
        <v>3.7404363786078236</v>
      </c>
      <c r="N1192" s="274">
        <v>2030</v>
      </c>
      <c r="O1192" s="274">
        <v>30</v>
      </c>
      <c r="P1192" s="274">
        <v>1</v>
      </c>
      <c r="Q1192" s="274">
        <v>2039</v>
      </c>
      <c r="X1192" s="274" t="s">
        <v>30</v>
      </c>
      <c r="AL1192" s="274">
        <v>15</v>
      </c>
      <c r="AM1192" s="277" t="s">
        <v>30</v>
      </c>
      <c r="AN1192" s="274" t="s">
        <v>30</v>
      </c>
      <c r="AO1192" s="274" t="s">
        <v>30</v>
      </c>
      <c r="AP1192" s="278"/>
      <c r="AQ1192" s="274" t="s">
        <v>30</v>
      </c>
      <c r="AR1192" s="274" t="s">
        <v>30</v>
      </c>
      <c r="AS1192" s="274" t="s">
        <v>30</v>
      </c>
      <c r="AV1192" s="278" t="s">
        <v>30</v>
      </c>
      <c r="AW1192" s="278" t="s">
        <v>30</v>
      </c>
      <c r="AY1192" s="274" t="s">
        <v>762</v>
      </c>
      <c r="AZ1192" s="274" t="s">
        <v>784</v>
      </c>
      <c r="BA1192" s="274">
        <v>1</v>
      </c>
      <c r="BB1192" s="274" t="s">
        <v>30</v>
      </c>
      <c r="BC1192" s="274" t="s">
        <v>30</v>
      </c>
    </row>
    <row r="1193" spans="1:55">
      <c r="A1193" s="274" t="s">
        <v>786</v>
      </c>
      <c r="B1193" s="274" t="s">
        <v>764</v>
      </c>
      <c r="C1193" s="274" t="s">
        <v>763</v>
      </c>
      <c r="D1193" s="274" t="s">
        <v>30</v>
      </c>
      <c r="E1193" s="274" t="s">
        <v>30</v>
      </c>
      <c r="F1193" s="274">
        <v>1</v>
      </c>
      <c r="J1193" s="282">
        <v>1.0884797963278781</v>
      </c>
      <c r="K1193" s="281">
        <v>32.653599999999997</v>
      </c>
      <c r="L1193" s="281">
        <v>3.2853395571216479</v>
      </c>
      <c r="N1193" s="274">
        <v>2040</v>
      </c>
      <c r="O1193" s="274">
        <v>30</v>
      </c>
      <c r="P1193" s="274">
        <v>1</v>
      </c>
      <c r="Q1193" s="274">
        <v>2049</v>
      </c>
      <c r="R1193" s="274" t="s">
        <v>30</v>
      </c>
      <c r="S1193" s="274" t="s">
        <v>30</v>
      </c>
      <c r="T1193" s="274" t="s">
        <v>30</v>
      </c>
      <c r="U1193" s="274" t="s">
        <v>30</v>
      </c>
      <c r="V1193" s="274" t="s">
        <v>30</v>
      </c>
      <c r="W1193" s="274" t="s">
        <v>30</v>
      </c>
      <c r="X1193" s="274" t="s">
        <v>30</v>
      </c>
      <c r="Z1193" s="274" t="s">
        <v>30</v>
      </c>
      <c r="AA1193" s="274" t="s">
        <v>30</v>
      </c>
      <c r="AB1193" s="274" t="s">
        <v>30</v>
      </c>
      <c r="AC1193" s="274" t="s">
        <v>30</v>
      </c>
      <c r="AD1193" s="274" t="s">
        <v>30</v>
      </c>
      <c r="AE1193" s="274" t="s">
        <v>30</v>
      </c>
      <c r="AF1193" s="274" t="s">
        <v>30</v>
      </c>
      <c r="AG1193" s="274" t="s">
        <v>30</v>
      </c>
      <c r="AH1193" s="274" t="s">
        <v>30</v>
      </c>
      <c r="AI1193" s="274" t="s">
        <v>30</v>
      </c>
      <c r="AJ1193" s="274" t="s">
        <v>30</v>
      </c>
      <c r="AL1193" s="274">
        <v>15</v>
      </c>
      <c r="AM1193" s="277" t="s">
        <v>30</v>
      </c>
      <c r="AN1193" s="274" t="s">
        <v>30</v>
      </c>
      <c r="AO1193" s="274" t="s">
        <v>30</v>
      </c>
      <c r="AP1193" s="278"/>
      <c r="AQ1193" s="274" t="s">
        <v>30</v>
      </c>
      <c r="AR1193" s="274" t="s">
        <v>30</v>
      </c>
      <c r="AS1193" s="274" t="s">
        <v>30</v>
      </c>
      <c r="AV1193" s="278" t="s">
        <v>30</v>
      </c>
      <c r="AW1193" s="278" t="s">
        <v>30</v>
      </c>
      <c r="AX1193" s="274" t="s">
        <v>30</v>
      </c>
      <c r="AY1193" s="274" t="s">
        <v>762</v>
      </c>
      <c r="AZ1193" s="274" t="s">
        <v>784</v>
      </c>
      <c r="BA1193" s="274">
        <v>1</v>
      </c>
      <c r="BB1193" s="274" t="s">
        <v>30</v>
      </c>
      <c r="BC1193" s="274" t="s">
        <v>30</v>
      </c>
    </row>
    <row r="1194" spans="1:55">
      <c r="A1194" s="274" t="s">
        <v>785</v>
      </c>
      <c r="B1194" s="274" t="s">
        <v>764</v>
      </c>
      <c r="C1194" s="274" t="s">
        <v>763</v>
      </c>
      <c r="F1194" s="274">
        <v>1</v>
      </c>
      <c r="J1194" s="282">
        <v>1.0408841270331788</v>
      </c>
      <c r="K1194" s="281">
        <v>31.693199999999997</v>
      </c>
      <c r="L1194" s="281">
        <v>3.1231334854663038</v>
      </c>
      <c r="N1194" s="274">
        <v>2050</v>
      </c>
      <c r="O1194" s="274">
        <v>30</v>
      </c>
      <c r="P1194" s="274">
        <v>1</v>
      </c>
      <c r="Q1194" s="274">
        <v>2050</v>
      </c>
      <c r="X1194" s="274" t="s">
        <v>30</v>
      </c>
      <c r="AL1194" s="274">
        <v>15</v>
      </c>
      <c r="AM1194" s="277" t="s">
        <v>30</v>
      </c>
      <c r="AN1194" s="274" t="s">
        <v>30</v>
      </c>
      <c r="AO1194" s="274" t="s">
        <v>30</v>
      </c>
      <c r="AP1194" s="278"/>
      <c r="AQ1194" s="274" t="s">
        <v>30</v>
      </c>
      <c r="AR1194" s="274" t="s">
        <v>30</v>
      </c>
      <c r="AS1194" s="274" t="s">
        <v>30</v>
      </c>
      <c r="AV1194" s="278" t="s">
        <v>30</v>
      </c>
      <c r="AW1194" s="278" t="s">
        <v>30</v>
      </c>
      <c r="AY1194" s="274" t="s">
        <v>762</v>
      </c>
      <c r="AZ1194" s="274" t="s">
        <v>784</v>
      </c>
      <c r="BA1194" s="274">
        <v>1</v>
      </c>
      <c r="BB1194" s="274" t="s">
        <v>30</v>
      </c>
      <c r="BC1194" s="274" t="s">
        <v>30</v>
      </c>
    </row>
    <row r="1195" spans="1:55">
      <c r="A1195" s="274" t="s">
        <v>783</v>
      </c>
      <c r="B1195" s="274" t="s">
        <v>764</v>
      </c>
      <c r="C1195" s="274" t="s">
        <v>763</v>
      </c>
      <c r="F1195" s="274">
        <v>1</v>
      </c>
      <c r="J1195" s="282">
        <v>1.830127303415598</v>
      </c>
      <c r="K1195" s="281">
        <v>48.019999999999996</v>
      </c>
      <c r="L1195" s="281">
        <v>4.8020000000000005</v>
      </c>
      <c r="N1195" s="274">
        <v>2020</v>
      </c>
      <c r="O1195" s="274">
        <v>27</v>
      </c>
      <c r="P1195" s="274">
        <v>1</v>
      </c>
      <c r="Q1195" s="274">
        <v>2029</v>
      </c>
      <c r="X1195" s="274" t="s">
        <v>30</v>
      </c>
      <c r="AL1195" s="274">
        <v>8.4</v>
      </c>
      <c r="AM1195" s="277" t="s">
        <v>30</v>
      </c>
      <c r="AN1195" s="274" t="s">
        <v>30</v>
      </c>
      <c r="AO1195" s="274" t="s">
        <v>30</v>
      </c>
      <c r="AP1195" s="278"/>
      <c r="AQ1195" s="274" t="s">
        <v>30</v>
      </c>
      <c r="AR1195" s="274" t="s">
        <v>30</v>
      </c>
      <c r="AS1195" s="274" t="s">
        <v>30</v>
      </c>
      <c r="AV1195" s="278" t="s">
        <v>30</v>
      </c>
      <c r="AW1195" s="278" t="s">
        <v>30</v>
      </c>
      <c r="AY1195" s="274" t="s">
        <v>762</v>
      </c>
      <c r="AZ1195" s="274" t="s">
        <v>779</v>
      </c>
      <c r="BA1195" s="274">
        <v>1</v>
      </c>
      <c r="BB1195" s="274" t="s">
        <v>30</v>
      </c>
      <c r="BC1195" s="274" t="s">
        <v>30</v>
      </c>
    </row>
    <row r="1196" spans="1:55">
      <c r="A1196" s="274" t="s">
        <v>782</v>
      </c>
      <c r="B1196" s="274" t="s">
        <v>764</v>
      </c>
      <c r="C1196" s="274" t="s">
        <v>763</v>
      </c>
      <c r="F1196" s="274">
        <v>1</v>
      </c>
      <c r="J1196" s="282">
        <v>1.5923969615469455</v>
      </c>
      <c r="K1196" s="281">
        <v>37.455599999999997</v>
      </c>
      <c r="L1196" s="281">
        <v>3.7404363786078236</v>
      </c>
      <c r="N1196" s="274">
        <v>2030</v>
      </c>
      <c r="O1196" s="274">
        <v>30</v>
      </c>
      <c r="P1196" s="274">
        <v>1</v>
      </c>
      <c r="Q1196" s="274">
        <v>2039</v>
      </c>
      <c r="X1196" s="274" t="s">
        <v>30</v>
      </c>
      <c r="AL1196" s="274">
        <v>20</v>
      </c>
      <c r="AM1196" s="277" t="s">
        <v>30</v>
      </c>
      <c r="AN1196" s="274" t="s">
        <v>30</v>
      </c>
      <c r="AO1196" s="274" t="s">
        <v>30</v>
      </c>
      <c r="AP1196" s="278"/>
      <c r="AQ1196" s="274" t="s">
        <v>30</v>
      </c>
      <c r="AR1196" s="274" t="s">
        <v>30</v>
      </c>
      <c r="AS1196" s="274" t="s">
        <v>30</v>
      </c>
      <c r="AV1196" s="278" t="s">
        <v>30</v>
      </c>
      <c r="AW1196" s="278" t="s">
        <v>30</v>
      </c>
      <c r="AY1196" s="274" t="s">
        <v>762</v>
      </c>
      <c r="AZ1196" s="274" t="s">
        <v>779</v>
      </c>
      <c r="BA1196" s="274">
        <v>1</v>
      </c>
      <c r="BB1196" s="274" t="s">
        <v>30</v>
      </c>
      <c r="BC1196" s="274" t="s">
        <v>30</v>
      </c>
    </row>
    <row r="1197" spans="1:55">
      <c r="A1197" s="274" t="s">
        <v>781</v>
      </c>
      <c r="B1197" s="274" t="s">
        <v>764</v>
      </c>
      <c r="C1197" s="274" t="s">
        <v>763</v>
      </c>
      <c r="D1197" s="274" t="s">
        <v>30</v>
      </c>
      <c r="E1197" s="274" t="s">
        <v>30</v>
      </c>
      <c r="F1197" s="274">
        <v>1</v>
      </c>
      <c r="J1197" s="282">
        <v>1.4777829515997287</v>
      </c>
      <c r="K1197" s="281">
        <v>32.653599999999997</v>
      </c>
      <c r="L1197" s="281">
        <v>3.2853395571216479</v>
      </c>
      <c r="N1197" s="274">
        <v>2040</v>
      </c>
      <c r="O1197" s="274">
        <v>30</v>
      </c>
      <c r="P1197" s="274">
        <v>1</v>
      </c>
      <c r="Q1197" s="274">
        <v>2049</v>
      </c>
      <c r="R1197" s="274" t="s">
        <v>30</v>
      </c>
      <c r="S1197" s="274" t="s">
        <v>30</v>
      </c>
      <c r="T1197" s="274" t="s">
        <v>30</v>
      </c>
      <c r="U1197" s="274" t="s">
        <v>30</v>
      </c>
      <c r="V1197" s="274" t="s">
        <v>30</v>
      </c>
      <c r="W1197" s="274" t="s">
        <v>30</v>
      </c>
      <c r="X1197" s="274" t="s">
        <v>30</v>
      </c>
      <c r="Z1197" s="274" t="s">
        <v>30</v>
      </c>
      <c r="AA1197" s="274" t="s">
        <v>30</v>
      </c>
      <c r="AB1197" s="274" t="s">
        <v>30</v>
      </c>
      <c r="AC1197" s="274" t="s">
        <v>30</v>
      </c>
      <c r="AD1197" s="274" t="s">
        <v>30</v>
      </c>
      <c r="AE1197" s="274" t="s">
        <v>30</v>
      </c>
      <c r="AF1197" s="274" t="s">
        <v>30</v>
      </c>
      <c r="AG1197" s="274" t="s">
        <v>30</v>
      </c>
      <c r="AH1197" s="274" t="s">
        <v>30</v>
      </c>
      <c r="AI1197" s="274" t="s">
        <v>30</v>
      </c>
      <c r="AJ1197" s="274" t="s">
        <v>30</v>
      </c>
      <c r="AL1197" s="274">
        <v>25</v>
      </c>
      <c r="AM1197" s="277" t="s">
        <v>30</v>
      </c>
      <c r="AN1197" s="274" t="s">
        <v>30</v>
      </c>
      <c r="AO1197" s="274" t="s">
        <v>30</v>
      </c>
      <c r="AP1197" s="278"/>
      <c r="AQ1197" s="274" t="s">
        <v>30</v>
      </c>
      <c r="AR1197" s="274" t="s">
        <v>30</v>
      </c>
      <c r="AS1197" s="274" t="s">
        <v>30</v>
      </c>
      <c r="AV1197" s="278" t="s">
        <v>30</v>
      </c>
      <c r="AW1197" s="278" t="s">
        <v>30</v>
      </c>
      <c r="AX1197" s="274" t="s">
        <v>30</v>
      </c>
      <c r="AY1197" s="274" t="s">
        <v>762</v>
      </c>
      <c r="AZ1197" s="274" t="s">
        <v>779</v>
      </c>
      <c r="BA1197" s="274">
        <v>1</v>
      </c>
      <c r="BB1197" s="274" t="s">
        <v>30</v>
      </c>
      <c r="BC1197" s="274" t="s">
        <v>30</v>
      </c>
    </row>
    <row r="1198" spans="1:55">
      <c r="A1198" s="274" t="s">
        <v>780</v>
      </c>
      <c r="B1198" s="274" t="s">
        <v>764</v>
      </c>
      <c r="C1198" s="274" t="s">
        <v>763</v>
      </c>
      <c r="F1198" s="274">
        <v>1</v>
      </c>
      <c r="J1198" s="282">
        <v>1.4262656425650395</v>
      </c>
      <c r="K1198" s="281">
        <v>31.693199999999997</v>
      </c>
      <c r="L1198" s="281">
        <v>3.1231334854663038</v>
      </c>
      <c r="N1198" s="274">
        <v>2050</v>
      </c>
      <c r="O1198" s="274">
        <v>30</v>
      </c>
      <c r="P1198" s="274">
        <v>1</v>
      </c>
      <c r="Q1198" s="274">
        <v>2050</v>
      </c>
      <c r="X1198" s="274" t="s">
        <v>30</v>
      </c>
      <c r="AL1198" s="274">
        <v>30</v>
      </c>
      <c r="AM1198" s="277" t="s">
        <v>30</v>
      </c>
      <c r="AN1198" s="274" t="s">
        <v>30</v>
      </c>
      <c r="AO1198" s="274" t="s">
        <v>30</v>
      </c>
      <c r="AP1198" s="278"/>
      <c r="AQ1198" s="274" t="s">
        <v>30</v>
      </c>
      <c r="AR1198" s="274" t="s">
        <v>30</v>
      </c>
      <c r="AS1198" s="274" t="s">
        <v>30</v>
      </c>
      <c r="AV1198" s="278" t="s">
        <v>30</v>
      </c>
      <c r="AW1198" s="278" t="s">
        <v>30</v>
      </c>
      <c r="AY1198" s="274" t="s">
        <v>762</v>
      </c>
      <c r="AZ1198" s="274" t="s">
        <v>779</v>
      </c>
      <c r="BA1198" s="274">
        <v>1</v>
      </c>
      <c r="BB1198" s="274" t="s">
        <v>30</v>
      </c>
      <c r="BC1198" s="274" t="s">
        <v>30</v>
      </c>
    </row>
    <row r="1199" spans="1:55">
      <c r="A1199" s="274" t="s">
        <v>778</v>
      </c>
      <c r="B1199" s="274" t="s">
        <v>764</v>
      </c>
      <c r="C1199" s="274" t="s">
        <v>763</v>
      </c>
      <c r="F1199" s="274">
        <v>1</v>
      </c>
      <c r="J1199" s="282">
        <v>1.830127303415598</v>
      </c>
      <c r="K1199" s="281">
        <v>48.019999999999996</v>
      </c>
      <c r="L1199" s="281">
        <v>4.8020000000000005</v>
      </c>
      <c r="N1199" s="274">
        <v>2020</v>
      </c>
      <c r="O1199" s="274">
        <v>27</v>
      </c>
      <c r="P1199" s="274">
        <v>1</v>
      </c>
      <c r="Q1199" s="274">
        <v>2029</v>
      </c>
      <c r="X1199" s="274" t="s">
        <v>30</v>
      </c>
      <c r="AL1199" s="274">
        <v>8.4</v>
      </c>
      <c r="AM1199" s="277" t="s">
        <v>30</v>
      </c>
      <c r="AN1199" s="274" t="s">
        <v>30</v>
      </c>
      <c r="AO1199" s="274" t="s">
        <v>30</v>
      </c>
      <c r="AP1199" s="278"/>
      <c r="AQ1199" s="274" t="s">
        <v>30</v>
      </c>
      <c r="AR1199" s="274" t="s">
        <v>30</v>
      </c>
      <c r="AS1199" s="274" t="s">
        <v>30</v>
      </c>
      <c r="AV1199" s="278" t="s">
        <v>30</v>
      </c>
      <c r="AW1199" s="278" t="s">
        <v>30</v>
      </c>
      <c r="AY1199" s="274" t="s">
        <v>762</v>
      </c>
      <c r="AZ1199" s="274" t="s">
        <v>774</v>
      </c>
      <c r="BA1199" s="274">
        <v>1</v>
      </c>
      <c r="BB1199" s="274" t="s">
        <v>30</v>
      </c>
      <c r="BC1199" s="274" t="s">
        <v>30</v>
      </c>
    </row>
    <row r="1200" spans="1:55">
      <c r="A1200" s="274" t="s">
        <v>777</v>
      </c>
      <c r="B1200" s="274" t="s">
        <v>764</v>
      </c>
      <c r="C1200" s="274" t="s">
        <v>763</v>
      </c>
      <c r="F1200" s="274">
        <v>1</v>
      </c>
      <c r="J1200" s="282">
        <v>1.5923969615469455</v>
      </c>
      <c r="K1200" s="281">
        <v>37.455599999999997</v>
      </c>
      <c r="L1200" s="281">
        <v>3.7404363786078236</v>
      </c>
      <c r="N1200" s="274">
        <v>2030</v>
      </c>
      <c r="O1200" s="274">
        <v>30</v>
      </c>
      <c r="P1200" s="274">
        <v>1</v>
      </c>
      <c r="Q1200" s="274">
        <v>2039</v>
      </c>
      <c r="X1200" s="274" t="s">
        <v>30</v>
      </c>
      <c r="AL1200" s="274">
        <v>20</v>
      </c>
      <c r="AM1200" s="277" t="s">
        <v>30</v>
      </c>
      <c r="AN1200" s="274" t="s">
        <v>30</v>
      </c>
      <c r="AO1200" s="274" t="s">
        <v>30</v>
      </c>
      <c r="AP1200" s="278"/>
      <c r="AQ1200" s="274" t="s">
        <v>30</v>
      </c>
      <c r="AR1200" s="274" t="s">
        <v>30</v>
      </c>
      <c r="AS1200" s="274" t="s">
        <v>30</v>
      </c>
      <c r="AV1200" s="278" t="s">
        <v>30</v>
      </c>
      <c r="AW1200" s="278" t="s">
        <v>30</v>
      </c>
      <c r="AY1200" s="274" t="s">
        <v>762</v>
      </c>
      <c r="AZ1200" s="274" t="s">
        <v>774</v>
      </c>
      <c r="BA1200" s="274">
        <v>1</v>
      </c>
      <c r="BB1200" s="274" t="s">
        <v>30</v>
      </c>
      <c r="BC1200" s="274" t="s">
        <v>30</v>
      </c>
    </row>
    <row r="1201" spans="1:55">
      <c r="A1201" s="274" t="s">
        <v>776</v>
      </c>
      <c r="B1201" s="274" t="s">
        <v>764</v>
      </c>
      <c r="C1201" s="274" t="s">
        <v>763</v>
      </c>
      <c r="D1201" s="274" t="s">
        <v>30</v>
      </c>
      <c r="E1201" s="274" t="s">
        <v>30</v>
      </c>
      <c r="F1201" s="274">
        <v>1</v>
      </c>
      <c r="J1201" s="282">
        <v>1.4777829515997287</v>
      </c>
      <c r="K1201" s="281">
        <v>32.653599999999997</v>
      </c>
      <c r="L1201" s="281">
        <v>3.2853395571216479</v>
      </c>
      <c r="N1201" s="274">
        <v>2040</v>
      </c>
      <c r="O1201" s="274">
        <v>30</v>
      </c>
      <c r="P1201" s="274">
        <v>1</v>
      </c>
      <c r="Q1201" s="274">
        <v>2049</v>
      </c>
      <c r="R1201" s="274" t="s">
        <v>30</v>
      </c>
      <c r="S1201" s="274" t="s">
        <v>30</v>
      </c>
      <c r="T1201" s="274" t="s">
        <v>30</v>
      </c>
      <c r="U1201" s="274" t="s">
        <v>30</v>
      </c>
      <c r="V1201" s="274" t="s">
        <v>30</v>
      </c>
      <c r="W1201" s="274" t="s">
        <v>30</v>
      </c>
      <c r="X1201" s="274" t="s">
        <v>30</v>
      </c>
      <c r="Z1201" s="274" t="s">
        <v>30</v>
      </c>
      <c r="AA1201" s="274" t="s">
        <v>30</v>
      </c>
      <c r="AB1201" s="274" t="s">
        <v>30</v>
      </c>
      <c r="AC1201" s="274" t="s">
        <v>30</v>
      </c>
      <c r="AD1201" s="274" t="s">
        <v>30</v>
      </c>
      <c r="AE1201" s="274" t="s">
        <v>30</v>
      </c>
      <c r="AF1201" s="274" t="s">
        <v>30</v>
      </c>
      <c r="AG1201" s="274" t="s">
        <v>30</v>
      </c>
      <c r="AH1201" s="274" t="s">
        <v>30</v>
      </c>
      <c r="AI1201" s="274" t="s">
        <v>30</v>
      </c>
      <c r="AJ1201" s="274" t="s">
        <v>30</v>
      </c>
      <c r="AL1201" s="274">
        <v>25</v>
      </c>
      <c r="AM1201" s="277" t="s">
        <v>30</v>
      </c>
      <c r="AN1201" s="274" t="s">
        <v>30</v>
      </c>
      <c r="AO1201" s="274" t="s">
        <v>30</v>
      </c>
      <c r="AP1201" s="278"/>
      <c r="AQ1201" s="274" t="s">
        <v>30</v>
      </c>
      <c r="AR1201" s="274" t="s">
        <v>30</v>
      </c>
      <c r="AS1201" s="274" t="s">
        <v>30</v>
      </c>
      <c r="AV1201" s="278" t="s">
        <v>30</v>
      </c>
      <c r="AW1201" s="278" t="s">
        <v>30</v>
      </c>
      <c r="AX1201" s="274" t="s">
        <v>30</v>
      </c>
      <c r="AY1201" s="274" t="s">
        <v>762</v>
      </c>
      <c r="AZ1201" s="274" t="s">
        <v>774</v>
      </c>
      <c r="BA1201" s="274">
        <v>1</v>
      </c>
      <c r="BB1201" s="274" t="s">
        <v>30</v>
      </c>
      <c r="BC1201" s="274" t="s">
        <v>30</v>
      </c>
    </row>
    <row r="1202" spans="1:55">
      <c r="A1202" s="274" t="s">
        <v>775</v>
      </c>
      <c r="B1202" s="274" t="s">
        <v>764</v>
      </c>
      <c r="C1202" s="274" t="s">
        <v>763</v>
      </c>
      <c r="F1202" s="274">
        <v>1</v>
      </c>
      <c r="J1202" s="282">
        <v>1.4262656425650395</v>
      </c>
      <c r="K1202" s="281">
        <v>31.693199999999997</v>
      </c>
      <c r="L1202" s="281">
        <v>3.1231334854663038</v>
      </c>
      <c r="N1202" s="274">
        <v>2050</v>
      </c>
      <c r="O1202" s="274">
        <v>30</v>
      </c>
      <c r="P1202" s="274">
        <v>1</v>
      </c>
      <c r="Q1202" s="274">
        <v>2050</v>
      </c>
      <c r="X1202" s="274" t="s">
        <v>30</v>
      </c>
      <c r="AL1202" s="274">
        <v>30</v>
      </c>
      <c r="AM1202" s="277" t="s">
        <v>30</v>
      </c>
      <c r="AN1202" s="274" t="s">
        <v>30</v>
      </c>
      <c r="AO1202" s="274" t="s">
        <v>30</v>
      </c>
      <c r="AP1202" s="278"/>
      <c r="AQ1202" s="274" t="s">
        <v>30</v>
      </c>
      <c r="AR1202" s="274" t="s">
        <v>30</v>
      </c>
      <c r="AS1202" s="274" t="s">
        <v>30</v>
      </c>
      <c r="AV1202" s="278" t="s">
        <v>30</v>
      </c>
      <c r="AW1202" s="278" t="s">
        <v>30</v>
      </c>
      <c r="AY1202" s="274" t="s">
        <v>762</v>
      </c>
      <c r="AZ1202" s="274" t="s">
        <v>774</v>
      </c>
      <c r="BA1202" s="274">
        <v>1</v>
      </c>
      <c r="BB1202" s="274" t="s">
        <v>30</v>
      </c>
      <c r="BC1202" s="274" t="s">
        <v>30</v>
      </c>
    </row>
    <row r="1203" spans="1:55">
      <c r="A1203" s="274" t="s">
        <v>773</v>
      </c>
      <c r="B1203" s="274" t="s">
        <v>764</v>
      </c>
      <c r="C1203" s="274" t="s">
        <v>763</v>
      </c>
      <c r="F1203" s="274">
        <v>1</v>
      </c>
      <c r="J1203" s="282">
        <v>1.4213347660119264</v>
      </c>
      <c r="K1203" s="281">
        <v>48.019999999999996</v>
      </c>
      <c r="L1203" s="281">
        <v>4.8020000000000005</v>
      </c>
      <c r="N1203" s="274">
        <v>2020</v>
      </c>
      <c r="O1203" s="274">
        <v>27</v>
      </c>
      <c r="P1203" s="274">
        <v>1</v>
      </c>
      <c r="Q1203" s="274">
        <v>2029</v>
      </c>
      <c r="X1203" s="274" t="s">
        <v>30</v>
      </c>
      <c r="AL1203" s="274">
        <v>8.4</v>
      </c>
      <c r="AM1203" s="277" t="s">
        <v>30</v>
      </c>
      <c r="AN1203" s="274" t="s">
        <v>30</v>
      </c>
      <c r="AO1203" s="274" t="s">
        <v>30</v>
      </c>
      <c r="AP1203" s="278"/>
      <c r="AQ1203" s="274" t="s">
        <v>30</v>
      </c>
      <c r="AR1203" s="274" t="s">
        <v>30</v>
      </c>
      <c r="AS1203" s="274" t="s">
        <v>30</v>
      </c>
      <c r="AV1203" s="278" t="s">
        <v>30</v>
      </c>
      <c r="AW1203" s="278" t="s">
        <v>30</v>
      </c>
      <c r="AY1203" s="274" t="s">
        <v>762</v>
      </c>
      <c r="AZ1203" s="274" t="s">
        <v>769</v>
      </c>
      <c r="BA1203" s="274">
        <v>1</v>
      </c>
      <c r="BB1203" s="274" t="s">
        <v>30</v>
      </c>
      <c r="BC1203" s="274" t="s">
        <v>30</v>
      </c>
    </row>
    <row r="1204" spans="1:55">
      <c r="A1204" s="274" t="s">
        <v>772</v>
      </c>
      <c r="B1204" s="274" t="s">
        <v>764</v>
      </c>
      <c r="C1204" s="274" t="s">
        <v>763</v>
      </c>
      <c r="F1204" s="274">
        <v>1</v>
      </c>
      <c r="J1204" s="282">
        <v>1.2023972514790251</v>
      </c>
      <c r="K1204" s="281">
        <v>37.455599999999997</v>
      </c>
      <c r="L1204" s="281">
        <v>3.7404363786078236</v>
      </c>
      <c r="N1204" s="274">
        <v>2030</v>
      </c>
      <c r="O1204" s="274">
        <v>30</v>
      </c>
      <c r="P1204" s="274">
        <v>1</v>
      </c>
      <c r="Q1204" s="274">
        <v>2039</v>
      </c>
      <c r="X1204" s="274" t="s">
        <v>30</v>
      </c>
      <c r="AL1204" s="274">
        <v>15</v>
      </c>
      <c r="AM1204" s="277" t="s">
        <v>30</v>
      </c>
      <c r="AN1204" s="274" t="s">
        <v>30</v>
      </c>
      <c r="AO1204" s="274" t="s">
        <v>30</v>
      </c>
      <c r="AP1204" s="278"/>
      <c r="AQ1204" s="274" t="s">
        <v>30</v>
      </c>
      <c r="AR1204" s="274" t="s">
        <v>30</v>
      </c>
      <c r="AS1204" s="274" t="s">
        <v>30</v>
      </c>
      <c r="AV1204" s="278" t="s">
        <v>30</v>
      </c>
      <c r="AW1204" s="278" t="s">
        <v>30</v>
      </c>
      <c r="AY1204" s="274" t="s">
        <v>762</v>
      </c>
      <c r="AZ1204" s="274" t="s">
        <v>769</v>
      </c>
      <c r="BA1204" s="274">
        <v>1</v>
      </c>
      <c r="BB1204" s="274" t="s">
        <v>30</v>
      </c>
      <c r="BC1204" s="274" t="s">
        <v>30</v>
      </c>
    </row>
    <row r="1205" spans="1:55">
      <c r="A1205" s="274" t="s">
        <v>771</v>
      </c>
      <c r="B1205" s="274" t="s">
        <v>764</v>
      </c>
      <c r="C1205" s="274" t="s">
        <v>763</v>
      </c>
      <c r="D1205" s="274" t="s">
        <v>30</v>
      </c>
      <c r="E1205" s="274" t="s">
        <v>30</v>
      </c>
      <c r="F1205" s="274">
        <v>1</v>
      </c>
      <c r="J1205" s="282">
        <v>1.0884797963278781</v>
      </c>
      <c r="K1205" s="281">
        <v>32.653599999999997</v>
      </c>
      <c r="L1205" s="281">
        <v>3.2853395571216479</v>
      </c>
      <c r="N1205" s="274">
        <v>2040</v>
      </c>
      <c r="O1205" s="274">
        <v>30</v>
      </c>
      <c r="P1205" s="274">
        <v>1</v>
      </c>
      <c r="Q1205" s="274">
        <v>2049</v>
      </c>
      <c r="R1205" s="274" t="s">
        <v>30</v>
      </c>
      <c r="S1205" s="274" t="s">
        <v>30</v>
      </c>
      <c r="T1205" s="274" t="s">
        <v>30</v>
      </c>
      <c r="U1205" s="274" t="s">
        <v>30</v>
      </c>
      <c r="V1205" s="274" t="s">
        <v>30</v>
      </c>
      <c r="W1205" s="274" t="s">
        <v>30</v>
      </c>
      <c r="X1205" s="274" t="s">
        <v>30</v>
      </c>
      <c r="Z1205" s="274" t="s">
        <v>30</v>
      </c>
      <c r="AA1205" s="274" t="s">
        <v>30</v>
      </c>
      <c r="AB1205" s="274" t="s">
        <v>30</v>
      </c>
      <c r="AC1205" s="274" t="s">
        <v>30</v>
      </c>
      <c r="AD1205" s="274" t="s">
        <v>30</v>
      </c>
      <c r="AE1205" s="274" t="s">
        <v>30</v>
      </c>
      <c r="AF1205" s="274" t="s">
        <v>30</v>
      </c>
      <c r="AG1205" s="274" t="s">
        <v>30</v>
      </c>
      <c r="AH1205" s="274" t="s">
        <v>30</v>
      </c>
      <c r="AI1205" s="274" t="s">
        <v>30</v>
      </c>
      <c r="AJ1205" s="274" t="s">
        <v>30</v>
      </c>
      <c r="AL1205" s="274">
        <v>15</v>
      </c>
      <c r="AM1205" s="277" t="s">
        <v>30</v>
      </c>
      <c r="AN1205" s="274" t="s">
        <v>30</v>
      </c>
      <c r="AO1205" s="274" t="s">
        <v>30</v>
      </c>
      <c r="AP1205" s="278"/>
      <c r="AQ1205" s="274" t="s">
        <v>30</v>
      </c>
      <c r="AR1205" s="274" t="s">
        <v>30</v>
      </c>
      <c r="AS1205" s="274" t="s">
        <v>30</v>
      </c>
      <c r="AV1205" s="278" t="s">
        <v>30</v>
      </c>
      <c r="AW1205" s="278" t="s">
        <v>30</v>
      </c>
      <c r="AX1205" s="274" t="s">
        <v>30</v>
      </c>
      <c r="AY1205" s="274" t="s">
        <v>762</v>
      </c>
      <c r="AZ1205" s="274" t="s">
        <v>769</v>
      </c>
      <c r="BA1205" s="274">
        <v>1</v>
      </c>
      <c r="BB1205" s="274" t="s">
        <v>30</v>
      </c>
      <c r="BC1205" s="274" t="s">
        <v>30</v>
      </c>
    </row>
    <row r="1206" spans="1:55">
      <c r="A1206" s="274" t="s">
        <v>770</v>
      </c>
      <c r="B1206" s="274" t="s">
        <v>764</v>
      </c>
      <c r="C1206" s="274" t="s">
        <v>763</v>
      </c>
      <c r="F1206" s="274">
        <v>1</v>
      </c>
      <c r="J1206" s="282">
        <v>1.0408841270331788</v>
      </c>
      <c r="K1206" s="281">
        <v>31.693199999999997</v>
      </c>
      <c r="L1206" s="281">
        <v>3.1231334854663038</v>
      </c>
      <c r="N1206" s="274">
        <v>2050</v>
      </c>
      <c r="O1206" s="274">
        <v>30</v>
      </c>
      <c r="P1206" s="274">
        <v>1</v>
      </c>
      <c r="Q1206" s="274">
        <v>2050</v>
      </c>
      <c r="X1206" s="274" t="s">
        <v>30</v>
      </c>
      <c r="AL1206" s="274">
        <v>15</v>
      </c>
      <c r="AM1206" s="277" t="s">
        <v>30</v>
      </c>
      <c r="AN1206" s="274" t="s">
        <v>30</v>
      </c>
      <c r="AO1206" s="274" t="s">
        <v>30</v>
      </c>
      <c r="AP1206" s="278"/>
      <c r="AQ1206" s="274" t="s">
        <v>30</v>
      </c>
      <c r="AR1206" s="274" t="s">
        <v>30</v>
      </c>
      <c r="AS1206" s="274" t="s">
        <v>30</v>
      </c>
      <c r="AV1206" s="278" t="s">
        <v>30</v>
      </c>
      <c r="AW1206" s="278" t="s">
        <v>30</v>
      </c>
      <c r="AY1206" s="274" t="s">
        <v>762</v>
      </c>
      <c r="AZ1206" s="274" t="s">
        <v>769</v>
      </c>
      <c r="BA1206" s="274">
        <v>1</v>
      </c>
      <c r="BB1206" s="274" t="s">
        <v>30</v>
      </c>
      <c r="BC1206" s="274" t="s">
        <v>30</v>
      </c>
    </row>
    <row r="1207" spans="1:55">
      <c r="A1207" s="274" t="s">
        <v>768</v>
      </c>
      <c r="B1207" s="274" t="s">
        <v>764</v>
      </c>
      <c r="C1207" s="274" t="s">
        <v>763</v>
      </c>
      <c r="F1207" s="274">
        <v>1</v>
      </c>
      <c r="J1207" s="282">
        <v>1.830127303415598</v>
      </c>
      <c r="K1207" s="281">
        <v>48.019999999999996</v>
      </c>
      <c r="L1207" s="281">
        <v>4.8020000000000005</v>
      </c>
      <c r="N1207" s="274">
        <v>2020</v>
      </c>
      <c r="O1207" s="274">
        <v>27</v>
      </c>
      <c r="P1207" s="274">
        <v>1</v>
      </c>
      <c r="Q1207" s="274">
        <v>2029</v>
      </c>
      <c r="X1207" s="274" t="s">
        <v>30</v>
      </c>
      <c r="AL1207" s="274">
        <v>8.4</v>
      </c>
      <c r="AM1207" s="277" t="s">
        <v>30</v>
      </c>
      <c r="AN1207" s="274" t="s">
        <v>30</v>
      </c>
      <c r="AO1207" s="274" t="s">
        <v>30</v>
      </c>
      <c r="AP1207" s="278"/>
      <c r="AQ1207" s="274" t="s">
        <v>30</v>
      </c>
      <c r="AR1207" s="274" t="s">
        <v>30</v>
      </c>
      <c r="AS1207" s="274" t="s">
        <v>30</v>
      </c>
      <c r="AV1207" s="278" t="s">
        <v>30</v>
      </c>
      <c r="AW1207" s="278" t="s">
        <v>30</v>
      </c>
      <c r="AY1207" s="274" t="s">
        <v>762</v>
      </c>
      <c r="AZ1207" s="274" t="s">
        <v>761</v>
      </c>
      <c r="BA1207" s="274">
        <v>1</v>
      </c>
      <c r="BB1207" s="274" t="s">
        <v>30</v>
      </c>
      <c r="BC1207" s="274" t="s">
        <v>30</v>
      </c>
    </row>
    <row r="1208" spans="1:55">
      <c r="A1208" s="274" t="s">
        <v>767</v>
      </c>
      <c r="B1208" s="274" t="s">
        <v>764</v>
      </c>
      <c r="C1208" s="274" t="s">
        <v>763</v>
      </c>
      <c r="F1208" s="274">
        <v>1</v>
      </c>
      <c r="J1208" s="282">
        <v>1.5923969615469455</v>
      </c>
      <c r="K1208" s="281">
        <v>37.455599999999997</v>
      </c>
      <c r="L1208" s="281">
        <v>3.7404363786078236</v>
      </c>
      <c r="N1208" s="274">
        <v>2030</v>
      </c>
      <c r="O1208" s="274">
        <v>30</v>
      </c>
      <c r="P1208" s="274">
        <v>1</v>
      </c>
      <c r="Q1208" s="274">
        <v>2039</v>
      </c>
      <c r="X1208" s="274" t="s">
        <v>30</v>
      </c>
      <c r="AL1208" s="274">
        <v>20</v>
      </c>
      <c r="AM1208" s="277" t="s">
        <v>30</v>
      </c>
      <c r="AN1208" s="274" t="s">
        <v>30</v>
      </c>
      <c r="AO1208" s="274" t="s">
        <v>30</v>
      </c>
      <c r="AP1208" s="278"/>
      <c r="AQ1208" s="274" t="s">
        <v>30</v>
      </c>
      <c r="AR1208" s="274" t="s">
        <v>30</v>
      </c>
      <c r="AS1208" s="274" t="s">
        <v>30</v>
      </c>
      <c r="AV1208" s="278" t="s">
        <v>30</v>
      </c>
      <c r="AW1208" s="278" t="s">
        <v>30</v>
      </c>
      <c r="AY1208" s="274" t="s">
        <v>762</v>
      </c>
      <c r="AZ1208" s="274" t="s">
        <v>761</v>
      </c>
      <c r="BA1208" s="274">
        <v>1</v>
      </c>
      <c r="BB1208" s="274" t="s">
        <v>30</v>
      </c>
      <c r="BC1208" s="274" t="s">
        <v>30</v>
      </c>
    </row>
    <row r="1209" spans="1:55">
      <c r="A1209" s="274" t="s">
        <v>766</v>
      </c>
      <c r="B1209" s="274" t="s">
        <v>764</v>
      </c>
      <c r="C1209" s="274" t="s">
        <v>763</v>
      </c>
      <c r="D1209" s="274" t="s">
        <v>30</v>
      </c>
      <c r="E1209" s="274" t="s">
        <v>30</v>
      </c>
      <c r="F1209" s="274">
        <v>1</v>
      </c>
      <c r="J1209" s="282">
        <v>1.4777829515997287</v>
      </c>
      <c r="K1209" s="281">
        <v>32.653599999999997</v>
      </c>
      <c r="L1209" s="281">
        <v>3.2853395571216479</v>
      </c>
      <c r="N1209" s="274">
        <v>2040</v>
      </c>
      <c r="O1209" s="274">
        <v>30</v>
      </c>
      <c r="P1209" s="274">
        <v>1</v>
      </c>
      <c r="Q1209" s="274">
        <v>2049</v>
      </c>
      <c r="R1209" s="274" t="s">
        <v>30</v>
      </c>
      <c r="S1209" s="274" t="s">
        <v>30</v>
      </c>
      <c r="T1209" s="274" t="s">
        <v>30</v>
      </c>
      <c r="U1209" s="274" t="s">
        <v>30</v>
      </c>
      <c r="V1209" s="274" t="s">
        <v>30</v>
      </c>
      <c r="W1209" s="274" t="s">
        <v>30</v>
      </c>
      <c r="X1209" s="274" t="s">
        <v>30</v>
      </c>
      <c r="Z1209" s="274" t="s">
        <v>30</v>
      </c>
      <c r="AA1209" s="274" t="s">
        <v>30</v>
      </c>
      <c r="AB1209" s="274" t="s">
        <v>30</v>
      </c>
      <c r="AC1209" s="274" t="s">
        <v>30</v>
      </c>
      <c r="AD1209" s="274" t="s">
        <v>30</v>
      </c>
      <c r="AE1209" s="274" t="s">
        <v>30</v>
      </c>
      <c r="AF1209" s="274" t="s">
        <v>30</v>
      </c>
      <c r="AG1209" s="274" t="s">
        <v>30</v>
      </c>
      <c r="AH1209" s="274" t="s">
        <v>30</v>
      </c>
      <c r="AI1209" s="274" t="s">
        <v>30</v>
      </c>
      <c r="AJ1209" s="274" t="s">
        <v>30</v>
      </c>
      <c r="AL1209" s="274">
        <v>25</v>
      </c>
      <c r="AM1209" s="277" t="s">
        <v>30</v>
      </c>
      <c r="AN1209" s="274" t="s">
        <v>30</v>
      </c>
      <c r="AO1209" s="274" t="s">
        <v>30</v>
      </c>
      <c r="AP1209" s="278"/>
      <c r="AQ1209" s="274" t="s">
        <v>30</v>
      </c>
      <c r="AR1209" s="274" t="s">
        <v>30</v>
      </c>
      <c r="AS1209" s="274" t="s">
        <v>30</v>
      </c>
      <c r="AV1209" s="278" t="s">
        <v>30</v>
      </c>
      <c r="AW1209" s="278" t="s">
        <v>30</v>
      </c>
      <c r="AX1209" s="274" t="s">
        <v>30</v>
      </c>
      <c r="AY1209" s="274" t="s">
        <v>762</v>
      </c>
      <c r="AZ1209" s="274" t="s">
        <v>761</v>
      </c>
      <c r="BA1209" s="274">
        <v>1</v>
      </c>
      <c r="BB1209" s="274" t="s">
        <v>30</v>
      </c>
      <c r="BC1209" s="274" t="s">
        <v>30</v>
      </c>
    </row>
    <row r="1210" spans="1:55">
      <c r="A1210" s="274" t="s">
        <v>765</v>
      </c>
      <c r="B1210" s="274" t="s">
        <v>764</v>
      </c>
      <c r="C1210" s="274" t="s">
        <v>763</v>
      </c>
      <c r="F1210" s="274">
        <v>1</v>
      </c>
      <c r="J1210" s="282">
        <v>1.4262656425650395</v>
      </c>
      <c r="K1210" s="281">
        <v>31.693199999999997</v>
      </c>
      <c r="L1210" s="281">
        <v>3.1231334854663038</v>
      </c>
      <c r="N1210" s="274">
        <v>2050</v>
      </c>
      <c r="O1210" s="274">
        <v>30</v>
      </c>
      <c r="P1210" s="274">
        <v>1</v>
      </c>
      <c r="Q1210" s="274">
        <v>2050</v>
      </c>
      <c r="X1210" s="274" t="s">
        <v>30</v>
      </c>
      <c r="AL1210" s="274">
        <v>30</v>
      </c>
      <c r="AM1210" s="277" t="s">
        <v>30</v>
      </c>
      <c r="AN1210" s="274" t="s">
        <v>30</v>
      </c>
      <c r="AO1210" s="274" t="s">
        <v>30</v>
      </c>
      <c r="AP1210" s="278"/>
      <c r="AQ1210" s="274" t="s">
        <v>30</v>
      </c>
      <c r="AR1210" s="274" t="s">
        <v>30</v>
      </c>
      <c r="AS1210" s="274" t="s">
        <v>30</v>
      </c>
      <c r="AV1210" s="278" t="s">
        <v>30</v>
      </c>
      <c r="AW1210" s="278" t="s">
        <v>30</v>
      </c>
      <c r="AY1210" s="274" t="s">
        <v>762</v>
      </c>
      <c r="AZ1210" s="274" t="s">
        <v>761</v>
      </c>
      <c r="BA1210" s="274">
        <v>1</v>
      </c>
      <c r="BB1210" s="274" t="s">
        <v>30</v>
      </c>
      <c r="BC1210" s="274" t="s">
        <v>30</v>
      </c>
    </row>
    <row r="1211" spans="1:55">
      <c r="A1211" s="274" t="s">
        <v>760</v>
      </c>
      <c r="B1211" s="274" t="s">
        <v>736</v>
      </c>
      <c r="C1211" s="274" t="s">
        <v>752</v>
      </c>
      <c r="E1211" s="274">
        <v>0.59523800000000004</v>
      </c>
      <c r="F1211" s="274">
        <v>0.91999999999999993</v>
      </c>
      <c r="H1211" s="274">
        <v>40</v>
      </c>
      <c r="I1211" s="274">
        <v>0</v>
      </c>
      <c r="J1211" s="282">
        <v>0.63400000000000001</v>
      </c>
      <c r="K1211" s="281">
        <v>48.202672999999997</v>
      </c>
      <c r="L1211" s="281" t="s">
        <v>30</v>
      </c>
      <c r="M1211" s="274">
        <v>0.39546264690284455</v>
      </c>
      <c r="O1211" s="274">
        <v>30</v>
      </c>
      <c r="P1211" s="274">
        <v>0</v>
      </c>
      <c r="Q1211" s="274" t="s">
        <v>30</v>
      </c>
      <c r="X1211" s="274" t="s">
        <v>30</v>
      </c>
      <c r="AK1211" s="274">
        <v>1</v>
      </c>
      <c r="AL1211" s="274">
        <v>25</v>
      </c>
      <c r="AM1211" s="277">
        <v>0.4</v>
      </c>
      <c r="AN1211" s="274">
        <v>36.5</v>
      </c>
      <c r="AO1211" s="274">
        <v>1</v>
      </c>
      <c r="AP1211" s="278"/>
      <c r="AQ1211" s="274">
        <v>1.8250000000000002</v>
      </c>
      <c r="AR1211" s="274">
        <v>2</v>
      </c>
      <c r="AS1211" s="274">
        <v>1</v>
      </c>
      <c r="AV1211" s="278">
        <v>2.4</v>
      </c>
      <c r="AW1211" s="278">
        <v>2.4</v>
      </c>
      <c r="AY1211" s="274" t="s">
        <v>734</v>
      </c>
      <c r="BA1211" s="274">
        <v>1</v>
      </c>
      <c r="BB1211" s="274">
        <v>0.03</v>
      </c>
      <c r="BC1211" s="274">
        <v>504</v>
      </c>
    </row>
    <row r="1212" spans="1:55">
      <c r="A1212" s="274" t="s">
        <v>759</v>
      </c>
      <c r="B1212" s="274" t="s">
        <v>736</v>
      </c>
      <c r="C1212" s="274" t="s">
        <v>752</v>
      </c>
      <c r="E1212" s="274">
        <v>0.38181799999999999</v>
      </c>
      <c r="F1212" s="274">
        <v>0.92000000000000015</v>
      </c>
      <c r="H1212" s="274">
        <v>40</v>
      </c>
      <c r="I1212" s="274">
        <v>0</v>
      </c>
      <c r="J1212" s="282">
        <v>0.63400000000000001</v>
      </c>
      <c r="K1212" s="281">
        <v>48.202672999999997</v>
      </c>
      <c r="L1212" s="281" t="s">
        <v>30</v>
      </c>
      <c r="M1212" s="274">
        <v>0.29285042539610862</v>
      </c>
      <c r="O1212" s="274">
        <v>30</v>
      </c>
      <c r="P1212" s="274">
        <v>0</v>
      </c>
      <c r="Q1212" s="274" t="s">
        <v>30</v>
      </c>
      <c r="X1212" s="274" t="s">
        <v>30</v>
      </c>
      <c r="AK1212" s="274">
        <v>1</v>
      </c>
      <c r="AL1212" s="274">
        <v>21</v>
      </c>
      <c r="AM1212" s="277">
        <v>0.4</v>
      </c>
      <c r="AN1212" s="274">
        <v>36.5</v>
      </c>
      <c r="AO1212" s="274">
        <v>1</v>
      </c>
      <c r="AP1212" s="278"/>
      <c r="AQ1212" s="274">
        <v>1.8250000000000002</v>
      </c>
      <c r="AR1212" s="274">
        <v>2</v>
      </c>
      <c r="AS1212" s="274">
        <v>1</v>
      </c>
      <c r="AV1212" s="278">
        <v>2.4</v>
      </c>
      <c r="AW1212" s="278">
        <v>2.4</v>
      </c>
      <c r="AY1212" s="274" t="s">
        <v>734</v>
      </c>
      <c r="BA1212" s="274">
        <v>1</v>
      </c>
      <c r="BB1212" s="274">
        <v>0.03</v>
      </c>
      <c r="BC1212" s="274">
        <v>504</v>
      </c>
    </row>
    <row r="1213" spans="1:55">
      <c r="A1213" s="274" t="s">
        <v>758</v>
      </c>
      <c r="B1213" s="274" t="s">
        <v>742</v>
      </c>
      <c r="C1213" s="274" t="s">
        <v>757</v>
      </c>
      <c r="D1213" s="274">
        <v>0.11</v>
      </c>
      <c r="E1213" s="274">
        <v>0.6</v>
      </c>
      <c r="F1213" s="274">
        <v>0.36499999999999999</v>
      </c>
      <c r="I1213" s="274">
        <v>0</v>
      </c>
      <c r="J1213" s="282" t="s">
        <v>30</v>
      </c>
      <c r="K1213" s="281">
        <v>37.24</v>
      </c>
      <c r="L1213" s="281" t="s">
        <v>30</v>
      </c>
      <c r="M1213" s="274">
        <v>0.29331399999999996</v>
      </c>
      <c r="P1213" s="274">
        <v>0</v>
      </c>
      <c r="Q1213" s="274" t="s">
        <v>30</v>
      </c>
      <c r="X1213" s="274" t="s">
        <v>30</v>
      </c>
      <c r="AK1213" s="274">
        <v>1</v>
      </c>
      <c r="AL1213" s="274">
        <v>222</v>
      </c>
      <c r="AM1213" s="277">
        <v>0.2</v>
      </c>
      <c r="AN1213" s="274">
        <v>29.2</v>
      </c>
      <c r="AO1213" s="274">
        <v>1</v>
      </c>
      <c r="AP1213" s="278"/>
      <c r="AQ1213" s="274">
        <v>1.46</v>
      </c>
      <c r="AR1213" s="274">
        <v>2</v>
      </c>
      <c r="AS1213" s="274">
        <v>1</v>
      </c>
      <c r="AV1213" s="278">
        <v>2.4</v>
      </c>
      <c r="AW1213" s="278">
        <v>2.4</v>
      </c>
      <c r="AY1213" s="274" t="s">
        <v>734</v>
      </c>
      <c r="BA1213" s="274">
        <v>1</v>
      </c>
      <c r="BB1213" s="274">
        <v>0.03</v>
      </c>
      <c r="BC1213" s="274">
        <v>504</v>
      </c>
    </row>
    <row r="1214" spans="1:55">
      <c r="A1214" s="274" t="s">
        <v>756</v>
      </c>
      <c r="B1214" s="274" t="s">
        <v>742</v>
      </c>
      <c r="C1214" s="274" t="s">
        <v>735</v>
      </c>
      <c r="D1214" s="274">
        <v>0.02</v>
      </c>
      <c r="E1214" s="274">
        <v>0.4</v>
      </c>
      <c r="F1214" s="274">
        <v>0.28599999999999998</v>
      </c>
      <c r="I1214" s="274">
        <v>0</v>
      </c>
      <c r="J1214" s="282" t="s">
        <v>30</v>
      </c>
      <c r="K1214" s="281">
        <v>56.056000000000004</v>
      </c>
      <c r="L1214" s="281" t="s">
        <v>30</v>
      </c>
      <c r="M1214" s="274">
        <v>0.56055999999999995</v>
      </c>
      <c r="P1214" s="274">
        <v>0</v>
      </c>
      <c r="Q1214" s="274" t="s">
        <v>30</v>
      </c>
      <c r="X1214" s="274" t="s">
        <v>30</v>
      </c>
      <c r="AK1214" s="274">
        <v>1</v>
      </c>
      <c r="AL1214" s="274">
        <v>130</v>
      </c>
      <c r="AM1214" s="277">
        <v>0.25</v>
      </c>
      <c r="AN1214" s="274">
        <v>36.5</v>
      </c>
      <c r="AO1214" s="274">
        <v>1</v>
      </c>
      <c r="AP1214" s="278"/>
      <c r="AQ1214" s="274">
        <v>1.8250000000000002</v>
      </c>
      <c r="AR1214" s="274">
        <v>2</v>
      </c>
      <c r="AS1214" s="274">
        <v>1</v>
      </c>
      <c r="AV1214" s="278">
        <v>2.4</v>
      </c>
      <c r="AW1214" s="278">
        <v>2.4</v>
      </c>
      <c r="AY1214" s="274" t="s">
        <v>734</v>
      </c>
      <c r="BA1214" s="274">
        <v>1</v>
      </c>
      <c r="BB1214" s="274">
        <v>0.03</v>
      </c>
      <c r="BC1214" s="274">
        <v>504</v>
      </c>
    </row>
    <row r="1215" spans="1:55">
      <c r="A1215" s="283" t="s">
        <v>755</v>
      </c>
      <c r="B1215" s="274" t="s">
        <v>736</v>
      </c>
      <c r="C1215" s="274" t="s">
        <v>754</v>
      </c>
      <c r="E1215" s="274">
        <v>0.40528999999999998</v>
      </c>
      <c r="F1215" s="274">
        <v>1.0100000000000002</v>
      </c>
      <c r="H1215" s="274">
        <v>64</v>
      </c>
      <c r="I1215" s="274">
        <v>0</v>
      </c>
      <c r="J1215" s="282">
        <v>1.7330000000000001</v>
      </c>
      <c r="K1215" s="281">
        <v>21.332999999999998</v>
      </c>
      <c r="L1215" s="281" t="s">
        <v>30</v>
      </c>
      <c r="M1215" s="274">
        <v>0.38828575290509437</v>
      </c>
      <c r="O1215" s="274">
        <v>25</v>
      </c>
      <c r="P1215" s="274">
        <v>0</v>
      </c>
      <c r="Q1215" s="274" t="s">
        <v>30</v>
      </c>
      <c r="X1215" s="274" t="s">
        <v>30</v>
      </c>
      <c r="AK1215" s="274">
        <v>1</v>
      </c>
      <c r="AL1215" s="274">
        <v>92</v>
      </c>
      <c r="AM1215" s="277">
        <v>0.2</v>
      </c>
      <c r="AN1215" s="274">
        <v>36.5</v>
      </c>
      <c r="AO1215" s="274">
        <v>1</v>
      </c>
      <c r="AP1215" s="278"/>
      <c r="AQ1215" s="274">
        <v>1.8250000000000002</v>
      </c>
      <c r="AR1215" s="274">
        <v>0.5</v>
      </c>
      <c r="AS1215" s="274">
        <v>0.5</v>
      </c>
      <c r="AV1215" s="278">
        <v>6</v>
      </c>
      <c r="AW1215" s="278">
        <v>6</v>
      </c>
      <c r="AY1215" s="274" t="s">
        <v>734</v>
      </c>
      <c r="BA1215" s="274">
        <v>1</v>
      </c>
      <c r="BB1215" s="274">
        <v>0.01</v>
      </c>
      <c r="BC1215" s="274">
        <v>420</v>
      </c>
    </row>
    <row r="1216" spans="1:55">
      <c r="A1216" s="274" t="s">
        <v>753</v>
      </c>
      <c r="B1216" s="274" t="s">
        <v>736</v>
      </c>
      <c r="C1216" s="274" t="s">
        <v>752</v>
      </c>
      <c r="E1216" s="274">
        <v>0.24</v>
      </c>
      <c r="F1216" s="274">
        <v>0.8899999999999999</v>
      </c>
      <c r="H1216" s="274">
        <v>40</v>
      </c>
      <c r="I1216" s="274">
        <v>0</v>
      </c>
      <c r="J1216" s="282">
        <v>0.63400000000000001</v>
      </c>
      <c r="K1216" s="281">
        <v>48.202672999999997</v>
      </c>
      <c r="L1216" s="281" t="s">
        <v>30</v>
      </c>
      <c r="M1216" s="274">
        <v>0.19844129032258062</v>
      </c>
      <c r="O1216" s="274">
        <v>30</v>
      </c>
      <c r="P1216" s="274">
        <v>0</v>
      </c>
      <c r="Q1216" s="274" t="s">
        <v>30</v>
      </c>
      <c r="X1216" s="274" t="s">
        <v>30</v>
      </c>
      <c r="AK1216" s="274">
        <v>1</v>
      </c>
      <c r="AL1216" s="274">
        <v>15</v>
      </c>
      <c r="AM1216" s="277">
        <v>0.4</v>
      </c>
      <c r="AN1216" s="274">
        <v>36.5</v>
      </c>
      <c r="AO1216" s="274">
        <v>1</v>
      </c>
      <c r="AP1216" s="278"/>
      <c r="AQ1216" s="274">
        <v>1.8250000000000002</v>
      </c>
      <c r="AR1216" s="274">
        <v>2</v>
      </c>
      <c r="AS1216" s="274">
        <v>1</v>
      </c>
      <c r="AV1216" s="278">
        <v>2.4</v>
      </c>
      <c r="AW1216" s="278">
        <v>2.4</v>
      </c>
      <c r="AY1216" s="274" t="s">
        <v>734</v>
      </c>
      <c r="BA1216" s="274">
        <v>1</v>
      </c>
      <c r="BB1216" s="274">
        <v>0.03</v>
      </c>
      <c r="BC1216" s="274">
        <v>504</v>
      </c>
    </row>
    <row r="1217" spans="1:55">
      <c r="A1217" s="274" t="s">
        <v>751</v>
      </c>
      <c r="B1217" s="274" t="s">
        <v>742</v>
      </c>
      <c r="C1217" s="274" t="s">
        <v>750</v>
      </c>
      <c r="D1217" s="274">
        <v>0.03</v>
      </c>
      <c r="E1217" s="274">
        <v>1</v>
      </c>
      <c r="F1217" s="274">
        <v>0.3</v>
      </c>
      <c r="J1217" s="282" t="s">
        <v>30</v>
      </c>
      <c r="K1217" s="281">
        <v>30</v>
      </c>
      <c r="L1217" s="281" t="s">
        <v>30</v>
      </c>
      <c r="M1217" s="274">
        <v>0</v>
      </c>
      <c r="Q1217" s="274" t="s">
        <v>30</v>
      </c>
      <c r="X1217" s="274" t="s">
        <v>30</v>
      </c>
      <c r="AK1217" s="274">
        <v>1</v>
      </c>
      <c r="AL1217" s="274">
        <v>65</v>
      </c>
      <c r="AM1217" s="277">
        <v>0.4</v>
      </c>
      <c r="AN1217" s="274">
        <v>29.2</v>
      </c>
      <c r="AO1217" s="274">
        <v>1</v>
      </c>
      <c r="AP1217" s="278"/>
      <c r="AQ1217" s="274">
        <v>1.46</v>
      </c>
      <c r="AR1217" s="274">
        <v>2</v>
      </c>
      <c r="AS1217" s="274">
        <v>1</v>
      </c>
      <c r="AV1217" s="278">
        <v>2.4</v>
      </c>
      <c r="AW1217" s="278">
        <v>2.4</v>
      </c>
      <c r="AY1217" s="274" t="s">
        <v>734</v>
      </c>
      <c r="BA1217" s="274">
        <v>1</v>
      </c>
      <c r="BB1217" s="274">
        <v>0.03</v>
      </c>
      <c r="BC1217" s="274">
        <v>504</v>
      </c>
    </row>
    <row r="1218" spans="1:55">
      <c r="A1218" s="274" t="s">
        <v>749</v>
      </c>
      <c r="B1218" s="274" t="s">
        <v>742</v>
      </c>
      <c r="C1218" s="274" t="s">
        <v>738</v>
      </c>
      <c r="D1218" s="274">
        <v>0.03</v>
      </c>
      <c r="E1218" s="274">
        <v>1.1000000000000001</v>
      </c>
      <c r="F1218" s="274">
        <v>0.52</v>
      </c>
      <c r="H1218" s="274">
        <v>70</v>
      </c>
      <c r="I1218" s="274">
        <v>0</v>
      </c>
      <c r="J1218" s="282" t="s">
        <v>30</v>
      </c>
      <c r="K1218" s="281">
        <v>12.050668</v>
      </c>
      <c r="L1218" s="281" t="s">
        <v>30</v>
      </c>
      <c r="M1218" s="274">
        <v>0.79560000000000008</v>
      </c>
      <c r="P1218" s="274">
        <v>0</v>
      </c>
      <c r="Q1218" s="274" t="s">
        <v>30</v>
      </c>
      <c r="U1218" s="274">
        <v>1</v>
      </c>
      <c r="V1218" s="274">
        <v>1</v>
      </c>
      <c r="X1218" s="274">
        <v>1.9230769230769229</v>
      </c>
      <c r="AK1218" s="274">
        <v>1</v>
      </c>
      <c r="AL1218" s="274">
        <v>485</v>
      </c>
      <c r="AM1218" s="277">
        <v>0.3</v>
      </c>
      <c r="AN1218" s="274">
        <v>29.2</v>
      </c>
      <c r="AO1218" s="274">
        <v>1</v>
      </c>
      <c r="AP1218" s="278"/>
      <c r="AQ1218" s="274">
        <v>1.46</v>
      </c>
      <c r="AR1218" s="274">
        <v>1</v>
      </c>
      <c r="AS1218" s="274">
        <v>1</v>
      </c>
      <c r="AV1218" s="278">
        <v>9</v>
      </c>
      <c r="AW1218" s="278">
        <v>9</v>
      </c>
      <c r="AY1218" s="274" t="s">
        <v>748</v>
      </c>
      <c r="BA1218" s="274">
        <v>1</v>
      </c>
      <c r="BB1218" s="274">
        <v>0.03</v>
      </c>
      <c r="BC1218" s="274">
        <v>420</v>
      </c>
    </row>
    <row r="1219" spans="1:55">
      <c r="A1219" s="274" t="s">
        <v>747</v>
      </c>
      <c r="B1219" s="274" t="s">
        <v>742</v>
      </c>
      <c r="C1219" s="274" t="s">
        <v>735</v>
      </c>
      <c r="D1219" s="274">
        <v>0.18</v>
      </c>
      <c r="E1219" s="274">
        <v>0.08</v>
      </c>
      <c r="F1219" s="274">
        <v>0.18</v>
      </c>
      <c r="I1219" s="274">
        <v>0</v>
      </c>
      <c r="J1219" s="282" t="s">
        <v>30</v>
      </c>
      <c r="K1219" s="281">
        <v>56.056000000000004</v>
      </c>
      <c r="L1219" s="281" t="s">
        <v>30</v>
      </c>
      <c r="M1219" s="274">
        <v>0.3528</v>
      </c>
      <c r="P1219" s="274">
        <v>0</v>
      </c>
      <c r="Q1219" s="274" t="s">
        <v>30</v>
      </c>
      <c r="X1219" s="274" t="s">
        <v>30</v>
      </c>
      <c r="AK1219" s="274">
        <v>1</v>
      </c>
      <c r="AL1219" s="274">
        <v>28</v>
      </c>
      <c r="AM1219" s="277">
        <v>0.25</v>
      </c>
      <c r="AN1219" s="274">
        <v>36.5</v>
      </c>
      <c r="AO1219" s="274">
        <v>1</v>
      </c>
      <c r="AP1219" s="278"/>
      <c r="AQ1219" s="274">
        <v>1.8250000000000002</v>
      </c>
      <c r="AR1219" s="274">
        <v>2</v>
      </c>
      <c r="AS1219" s="274">
        <v>1</v>
      </c>
      <c r="AV1219" s="278">
        <v>2.4</v>
      </c>
      <c r="AW1219" s="278">
        <v>2.4</v>
      </c>
      <c r="AY1219" s="274" t="s">
        <v>734</v>
      </c>
      <c r="BA1219" s="274">
        <v>1</v>
      </c>
      <c r="BB1219" s="274">
        <v>0.03</v>
      </c>
      <c r="BC1219" s="274">
        <v>504</v>
      </c>
    </row>
    <row r="1220" spans="1:55">
      <c r="A1220" s="274" t="s">
        <v>746</v>
      </c>
      <c r="B1220" s="274" t="s">
        <v>742</v>
      </c>
      <c r="C1220" s="274" t="s">
        <v>735</v>
      </c>
      <c r="D1220" s="274">
        <v>0.16</v>
      </c>
      <c r="E1220" s="274">
        <v>0.1</v>
      </c>
      <c r="F1220" s="274">
        <v>0.18</v>
      </c>
      <c r="I1220" s="274">
        <v>0</v>
      </c>
      <c r="J1220" s="282" t="s">
        <v>30</v>
      </c>
      <c r="K1220" s="281">
        <v>56.056000000000004</v>
      </c>
      <c r="L1220" s="281" t="s">
        <v>30</v>
      </c>
      <c r="M1220" s="274">
        <v>0.3528</v>
      </c>
      <c r="P1220" s="274">
        <v>0</v>
      </c>
      <c r="Q1220" s="274" t="s">
        <v>30</v>
      </c>
      <c r="X1220" s="274" t="s">
        <v>30</v>
      </c>
      <c r="AK1220" s="274">
        <v>1</v>
      </c>
      <c r="AL1220" s="274">
        <v>30</v>
      </c>
      <c r="AM1220" s="277">
        <v>0.25</v>
      </c>
      <c r="AN1220" s="274">
        <v>36.5</v>
      </c>
      <c r="AO1220" s="274">
        <v>1</v>
      </c>
      <c r="AP1220" s="278"/>
      <c r="AQ1220" s="274">
        <v>1.8250000000000002</v>
      </c>
      <c r="AR1220" s="274">
        <v>2</v>
      </c>
      <c r="AS1220" s="274">
        <v>1</v>
      </c>
      <c r="AV1220" s="278">
        <v>2.4</v>
      </c>
      <c r="AW1220" s="278">
        <v>2.4</v>
      </c>
      <c r="AY1220" s="274" t="s">
        <v>734</v>
      </c>
      <c r="BA1220" s="274">
        <v>1</v>
      </c>
      <c r="BB1220" s="274">
        <v>0.03</v>
      </c>
      <c r="BC1220" s="274">
        <v>504</v>
      </c>
    </row>
    <row r="1221" spans="1:55">
      <c r="A1221" s="274" t="s">
        <v>745</v>
      </c>
      <c r="B1221" s="274" t="s">
        <v>736</v>
      </c>
      <c r="C1221" s="274" t="s">
        <v>735</v>
      </c>
      <c r="E1221" s="274">
        <v>0.26</v>
      </c>
      <c r="F1221" s="274">
        <v>0.92076923076923078</v>
      </c>
      <c r="I1221" s="274">
        <v>0</v>
      </c>
      <c r="J1221" s="282" t="s">
        <v>30</v>
      </c>
      <c r="K1221" s="281">
        <v>56.056000000000004</v>
      </c>
      <c r="L1221" s="281" t="s">
        <v>30</v>
      </c>
      <c r="M1221" s="274">
        <v>0.37240000000000001</v>
      </c>
      <c r="P1221" s="274">
        <v>0</v>
      </c>
      <c r="Q1221" s="274" t="s">
        <v>30</v>
      </c>
      <c r="X1221" s="274" t="s">
        <v>30</v>
      </c>
      <c r="AK1221" s="274">
        <v>1</v>
      </c>
      <c r="AL1221" s="274">
        <v>10</v>
      </c>
      <c r="AM1221" s="277">
        <v>0.25</v>
      </c>
      <c r="AN1221" s="274">
        <v>36.5</v>
      </c>
      <c r="AO1221" s="274">
        <v>1</v>
      </c>
      <c r="AP1221" s="278"/>
      <c r="AQ1221" s="274">
        <v>1.8250000000000002</v>
      </c>
      <c r="AR1221" s="274">
        <v>2</v>
      </c>
      <c r="AS1221" s="274">
        <v>1</v>
      </c>
      <c r="AV1221" s="278">
        <v>2.4</v>
      </c>
      <c r="AW1221" s="278">
        <v>2.4</v>
      </c>
      <c r="AY1221" s="274" t="s">
        <v>734</v>
      </c>
      <c r="BA1221" s="274">
        <v>1</v>
      </c>
      <c r="BB1221" s="274">
        <v>0.03</v>
      </c>
      <c r="BC1221" s="274">
        <v>504</v>
      </c>
    </row>
    <row r="1222" spans="1:55">
      <c r="A1222" s="274" t="s">
        <v>744</v>
      </c>
      <c r="B1222" s="274" t="s">
        <v>742</v>
      </c>
      <c r="C1222" s="274" t="s">
        <v>735</v>
      </c>
      <c r="D1222" s="274">
        <v>0.2</v>
      </c>
      <c r="E1222" s="274">
        <v>0.13</v>
      </c>
      <c r="F1222" s="274">
        <v>0.24</v>
      </c>
      <c r="I1222" s="274">
        <v>0</v>
      </c>
      <c r="J1222" s="282" t="s">
        <v>30</v>
      </c>
      <c r="K1222" s="281">
        <v>56.056000000000004</v>
      </c>
      <c r="L1222" s="281" t="s">
        <v>30</v>
      </c>
      <c r="M1222" s="274">
        <v>0.47039999999999998</v>
      </c>
      <c r="P1222" s="274">
        <v>0</v>
      </c>
      <c r="Q1222" s="274" t="s">
        <v>30</v>
      </c>
      <c r="X1222" s="274" t="s">
        <v>30</v>
      </c>
      <c r="AK1222" s="274">
        <v>1</v>
      </c>
      <c r="AL1222" s="274">
        <v>84</v>
      </c>
      <c r="AM1222" s="277">
        <v>0.25</v>
      </c>
      <c r="AN1222" s="274">
        <v>36.5</v>
      </c>
      <c r="AO1222" s="274">
        <v>1</v>
      </c>
      <c r="AP1222" s="278"/>
      <c r="AQ1222" s="274">
        <v>1.8250000000000002</v>
      </c>
      <c r="AR1222" s="274">
        <v>2</v>
      </c>
      <c r="AS1222" s="274">
        <v>1</v>
      </c>
      <c r="AV1222" s="278">
        <v>2.4</v>
      </c>
      <c r="AW1222" s="278">
        <v>2.4</v>
      </c>
      <c r="AY1222" s="274" t="s">
        <v>734</v>
      </c>
      <c r="BA1222" s="274">
        <v>1</v>
      </c>
      <c r="BB1222" s="274">
        <v>0.03</v>
      </c>
      <c r="BC1222" s="274">
        <v>504</v>
      </c>
    </row>
    <row r="1223" spans="1:55">
      <c r="A1223" s="274" t="s">
        <v>743</v>
      </c>
      <c r="B1223" s="274" t="s">
        <v>742</v>
      </c>
      <c r="C1223" s="274" t="s">
        <v>735</v>
      </c>
      <c r="D1223" s="274">
        <v>0.2</v>
      </c>
      <c r="E1223" s="274">
        <v>0.13</v>
      </c>
      <c r="F1223" s="274">
        <v>0.24</v>
      </c>
      <c r="I1223" s="274">
        <v>0</v>
      </c>
      <c r="J1223" s="274" t="s">
        <v>30</v>
      </c>
      <c r="K1223" s="274">
        <v>56.056000000000004</v>
      </c>
      <c r="L1223" s="274" t="s">
        <v>30</v>
      </c>
      <c r="M1223" s="274">
        <v>0.47039999999999998</v>
      </c>
      <c r="P1223" s="274">
        <v>0</v>
      </c>
      <c r="Q1223" s="274" t="s">
        <v>30</v>
      </c>
      <c r="X1223" s="274" t="s">
        <v>30</v>
      </c>
      <c r="AK1223" s="274">
        <v>1</v>
      </c>
      <c r="AL1223" s="274">
        <v>84</v>
      </c>
      <c r="AM1223" s="277">
        <v>0.25</v>
      </c>
      <c r="AN1223" s="274">
        <v>36.5</v>
      </c>
      <c r="AO1223" s="274">
        <v>1</v>
      </c>
      <c r="AP1223" s="278"/>
      <c r="AQ1223" s="274">
        <v>1.8250000000000002</v>
      </c>
      <c r="AR1223" s="274">
        <v>2</v>
      </c>
      <c r="AS1223" s="274">
        <v>1</v>
      </c>
      <c r="AV1223" s="278">
        <v>2.4</v>
      </c>
      <c r="AW1223" s="278">
        <v>2.4</v>
      </c>
      <c r="AY1223" s="274" t="s">
        <v>734</v>
      </c>
      <c r="BA1223" s="274">
        <v>1</v>
      </c>
      <c r="BB1223" s="274">
        <v>0.03</v>
      </c>
      <c r="BC1223" s="274">
        <v>504</v>
      </c>
    </row>
    <row r="1224" spans="1:55">
      <c r="A1224" s="274" t="s">
        <v>741</v>
      </c>
      <c r="B1224" s="274" t="s">
        <v>736</v>
      </c>
      <c r="C1224" s="274" t="s">
        <v>738</v>
      </c>
      <c r="E1224" s="274">
        <v>1</v>
      </c>
      <c r="F1224" s="274">
        <v>0.9</v>
      </c>
      <c r="I1224" s="274">
        <v>0</v>
      </c>
      <c r="J1224" s="274" t="s">
        <v>30</v>
      </c>
      <c r="K1224" s="274">
        <v>12.050668</v>
      </c>
      <c r="L1224" s="274" t="s">
        <v>30</v>
      </c>
      <c r="M1224" s="274">
        <v>0.6885</v>
      </c>
      <c r="P1224" s="274">
        <v>0</v>
      </c>
      <c r="Q1224" s="274" t="s">
        <v>30</v>
      </c>
      <c r="U1224" s="274">
        <v>1</v>
      </c>
      <c r="V1224" s="274">
        <v>1</v>
      </c>
      <c r="X1224" s="274">
        <v>2.2222222222222223</v>
      </c>
      <c r="AK1224" s="274">
        <v>1</v>
      </c>
      <c r="AL1224" s="274">
        <v>10</v>
      </c>
      <c r="AM1224" s="277">
        <v>0.4</v>
      </c>
      <c r="AN1224" s="274">
        <v>29.2</v>
      </c>
      <c r="AO1224" s="274">
        <v>1</v>
      </c>
      <c r="AP1224" s="278"/>
      <c r="AQ1224" s="274">
        <v>1.46</v>
      </c>
      <c r="AR1224" s="274">
        <v>2</v>
      </c>
      <c r="AS1224" s="274">
        <v>1</v>
      </c>
      <c r="AV1224" s="278">
        <v>2.4</v>
      </c>
      <c r="AW1224" s="278">
        <v>2.4</v>
      </c>
      <c r="AY1224" s="274" t="s">
        <v>734</v>
      </c>
      <c r="BA1224" s="274">
        <v>1</v>
      </c>
      <c r="BB1224" s="274">
        <v>0.03</v>
      </c>
      <c r="BC1224" s="274">
        <v>504</v>
      </c>
    </row>
    <row r="1225" spans="1:55">
      <c r="A1225" s="274" t="s">
        <v>740</v>
      </c>
      <c r="B1225" s="274" t="s">
        <v>736</v>
      </c>
      <c r="C1225" s="274" t="s">
        <v>735</v>
      </c>
      <c r="E1225" s="274">
        <v>1</v>
      </c>
      <c r="F1225" s="274">
        <v>1</v>
      </c>
      <c r="I1225" s="274">
        <v>0</v>
      </c>
      <c r="J1225" s="274" t="s">
        <v>30</v>
      </c>
      <c r="K1225" s="274">
        <v>56.056000000000004</v>
      </c>
      <c r="L1225" s="274" t="s">
        <v>30</v>
      </c>
      <c r="M1225" s="274">
        <v>0.98</v>
      </c>
      <c r="P1225" s="274">
        <v>0</v>
      </c>
      <c r="Q1225" s="274" t="s">
        <v>30</v>
      </c>
      <c r="X1225" s="274" t="s">
        <v>30</v>
      </c>
      <c r="AK1225" s="274">
        <v>1</v>
      </c>
      <c r="AL1225" s="274">
        <v>11</v>
      </c>
      <c r="AM1225" s="277">
        <v>0.25</v>
      </c>
      <c r="AN1225" s="274">
        <v>36.5</v>
      </c>
      <c r="AO1225" s="274">
        <v>1</v>
      </c>
      <c r="AP1225" s="278"/>
      <c r="AQ1225" s="274">
        <v>1.8250000000000002</v>
      </c>
      <c r="AR1225" s="274">
        <v>2</v>
      </c>
      <c r="AS1225" s="274">
        <v>1</v>
      </c>
      <c r="AV1225" s="278">
        <v>2.4</v>
      </c>
      <c r="AW1225" s="278">
        <v>2.4</v>
      </c>
      <c r="AY1225" s="274" t="s">
        <v>734</v>
      </c>
      <c r="BA1225" s="274">
        <v>1</v>
      </c>
      <c r="BB1225" s="274">
        <v>0.03</v>
      </c>
      <c r="BC1225" s="274">
        <v>504</v>
      </c>
    </row>
    <row r="1226" spans="1:55">
      <c r="A1226" s="274" t="s">
        <v>739</v>
      </c>
      <c r="B1226" s="274" t="s">
        <v>736</v>
      </c>
      <c r="C1226" s="274" t="s">
        <v>738</v>
      </c>
      <c r="E1226" s="274">
        <v>1</v>
      </c>
      <c r="F1226" s="274">
        <v>0.9</v>
      </c>
      <c r="I1226" s="274">
        <v>0</v>
      </c>
      <c r="J1226" s="274" t="s">
        <v>30</v>
      </c>
      <c r="K1226" s="274">
        <v>12.050668</v>
      </c>
      <c r="L1226" s="274" t="s">
        <v>30</v>
      </c>
      <c r="M1226" s="274">
        <v>0.6885</v>
      </c>
      <c r="P1226" s="274">
        <v>0</v>
      </c>
      <c r="Q1226" s="274" t="s">
        <v>30</v>
      </c>
      <c r="U1226" s="274">
        <v>1</v>
      </c>
      <c r="V1226" s="274">
        <v>1</v>
      </c>
      <c r="X1226" s="274">
        <v>2.2222222222222223</v>
      </c>
      <c r="AK1226" s="274">
        <v>1</v>
      </c>
      <c r="AL1226" s="274">
        <v>120</v>
      </c>
      <c r="AM1226" s="277">
        <v>0.4</v>
      </c>
      <c r="AN1226" s="274">
        <v>29.2</v>
      </c>
      <c r="AO1226" s="274">
        <v>1</v>
      </c>
      <c r="AP1226" s="278"/>
      <c r="AQ1226" s="274">
        <v>1.46</v>
      </c>
      <c r="AR1226" s="274">
        <v>2</v>
      </c>
      <c r="AS1226" s="274">
        <v>1</v>
      </c>
      <c r="AV1226" s="278">
        <v>2.4</v>
      </c>
      <c r="AW1226" s="278">
        <v>2.4</v>
      </c>
      <c r="AY1226" s="274" t="s">
        <v>734</v>
      </c>
      <c r="BA1226" s="274">
        <v>1</v>
      </c>
      <c r="BB1226" s="274">
        <v>0.03</v>
      </c>
      <c r="BC1226" s="274">
        <v>504</v>
      </c>
    </row>
    <row r="1227" spans="1:55">
      <c r="A1227" s="274" t="s">
        <v>737</v>
      </c>
      <c r="B1227" s="274" t="s">
        <v>736</v>
      </c>
      <c r="C1227" s="274" t="s">
        <v>735</v>
      </c>
      <c r="E1227" s="274">
        <v>1</v>
      </c>
      <c r="F1227" s="274">
        <v>1</v>
      </c>
      <c r="I1227" s="274">
        <v>0</v>
      </c>
      <c r="J1227" s="274" t="s">
        <v>30</v>
      </c>
      <c r="K1227" s="274">
        <v>56.056000000000004</v>
      </c>
      <c r="L1227" s="274" t="s">
        <v>30</v>
      </c>
      <c r="M1227" s="274">
        <v>0.98</v>
      </c>
      <c r="P1227" s="274">
        <v>0</v>
      </c>
      <c r="Q1227" s="274" t="s">
        <v>30</v>
      </c>
      <c r="X1227" s="274" t="s">
        <v>30</v>
      </c>
      <c r="AK1227" s="274">
        <v>1</v>
      </c>
      <c r="AL1227" s="274">
        <v>60</v>
      </c>
      <c r="AM1227" s="277">
        <v>0.25</v>
      </c>
      <c r="AN1227" s="274">
        <v>36.5</v>
      </c>
      <c r="AO1227" s="274">
        <v>1</v>
      </c>
      <c r="AP1227" s="278"/>
      <c r="AQ1227" s="274">
        <v>1.8250000000000002</v>
      </c>
      <c r="AR1227" s="274">
        <v>2</v>
      </c>
      <c r="AS1227" s="274">
        <v>1</v>
      </c>
      <c r="AV1227" s="278">
        <v>2.4</v>
      </c>
      <c r="AW1227" s="278">
        <v>2.4</v>
      </c>
      <c r="AY1227" s="274" t="s">
        <v>734</v>
      </c>
      <c r="BA1227" s="274">
        <v>1</v>
      </c>
      <c r="BB1227" s="274">
        <v>0.03</v>
      </c>
      <c r="BC1227" s="274">
        <v>504</v>
      </c>
    </row>
    <row r="1228" spans="1:55">
      <c r="F1228" s="274"/>
      <c r="AM1228" s="277"/>
      <c r="AP1228" s="278"/>
      <c r="AV1228" s="278"/>
      <c r="AW1228" s="278"/>
    </row>
    <row r="1229" spans="1:55">
      <c r="F1229" s="274"/>
      <c r="G1229" s="280"/>
      <c r="H1229" s="280"/>
      <c r="I1229" s="280"/>
      <c r="J1229" s="280"/>
      <c r="L1229" s="280"/>
      <c r="M1229" s="280"/>
      <c r="N1229" s="280"/>
      <c r="O1229" s="280"/>
      <c r="P1229" s="280"/>
      <c r="Q1229" s="280"/>
      <c r="R1229" s="280"/>
      <c r="S1229" s="280"/>
      <c r="T1229" s="280"/>
      <c r="U1229" s="280"/>
      <c r="V1229" s="280"/>
      <c r="W1229" s="280"/>
      <c r="X1229" s="280"/>
      <c r="Z1229" s="280"/>
      <c r="AA1229" s="280"/>
      <c r="AB1229" s="280"/>
      <c r="AC1229" s="280"/>
      <c r="AD1229" s="280"/>
      <c r="AE1229" s="280"/>
      <c r="AF1229" s="280"/>
      <c r="AG1229" s="280"/>
      <c r="AH1229" s="280"/>
      <c r="AI1229" s="280"/>
      <c r="AJ1229" s="280"/>
      <c r="AL1229" s="280"/>
      <c r="AM1229" s="277"/>
      <c r="AP1229" s="278"/>
      <c r="AV1229" s="278"/>
      <c r="AW1229" s="278"/>
      <c r="AX1229" s="280"/>
    </row>
    <row r="1230" spans="1:55">
      <c r="F1230" s="274"/>
      <c r="AM1230" s="277"/>
      <c r="AP1230" s="278"/>
      <c r="AV1230" s="278"/>
      <c r="AW1230" s="278"/>
    </row>
    <row r="1231" spans="1:55">
      <c r="F1231" s="274"/>
      <c r="AM1231" s="277"/>
      <c r="AP1231" s="278"/>
      <c r="AV1231" s="278"/>
      <c r="AW1231" s="278"/>
    </row>
    <row r="1232" spans="1:55">
      <c r="F1232" s="274"/>
      <c r="AM1232" s="277"/>
      <c r="AP1232" s="278"/>
      <c r="AV1232" s="278"/>
      <c r="AW1232" s="278"/>
    </row>
    <row r="1233" spans="1:49">
      <c r="F1233" s="274"/>
      <c r="AM1233" s="277"/>
      <c r="AP1233" s="278"/>
      <c r="AV1233" s="278"/>
      <c r="AW1233" s="278"/>
    </row>
    <row r="1234" spans="1:49">
      <c r="F1234" s="274"/>
      <c r="AM1234" s="277"/>
      <c r="AP1234" s="278"/>
      <c r="AV1234" s="278"/>
      <c r="AW1234" s="278"/>
    </row>
    <row r="1235" spans="1:49">
      <c r="F1235" s="274"/>
      <c r="AM1235" s="277"/>
      <c r="AP1235" s="278"/>
      <c r="AV1235" s="278"/>
      <c r="AW1235" s="278"/>
    </row>
    <row r="1236" spans="1:49">
      <c r="F1236" s="274"/>
      <c r="AM1236" s="277"/>
      <c r="AP1236" s="278"/>
      <c r="AV1236" s="278"/>
      <c r="AW1236" s="278"/>
    </row>
    <row r="1237" spans="1:49">
      <c r="A1237" s="279"/>
      <c r="F1237" s="274"/>
      <c r="AM1237" s="277"/>
      <c r="AP1237" s="278"/>
      <c r="AV1237" s="278"/>
      <c r="AW1237" s="278"/>
    </row>
    <row r="1238" spans="1:49">
      <c r="F1238" s="274"/>
      <c r="AM1238" s="277"/>
      <c r="AP1238" s="278"/>
      <c r="AV1238" s="278"/>
      <c r="AW1238" s="278"/>
    </row>
    <row r="1239" spans="1:49">
      <c r="F1239" s="274"/>
      <c r="AM1239" s="277"/>
      <c r="AP1239" s="278"/>
      <c r="AV1239" s="278"/>
      <c r="AW1239" s="278"/>
    </row>
    <row r="1240" spans="1:49">
      <c r="F1240" s="274"/>
      <c r="AM1240" s="277"/>
      <c r="AP1240" s="277"/>
      <c r="AT1240" s="276"/>
      <c r="AU1240" s="276"/>
      <c r="AV1240" s="276"/>
      <c r="AW1240" s="276"/>
    </row>
    <row r="1241" spans="1:49">
      <c r="F1241" s="274"/>
      <c r="AM1241" s="277"/>
      <c r="AP1241" s="277"/>
      <c r="AT1241" s="276"/>
      <c r="AU1241" s="276"/>
      <c r="AV1241" s="276"/>
      <c r="AW1241" s="276"/>
    </row>
    <row r="1242" spans="1:49">
      <c r="F1242" s="274"/>
      <c r="AM1242" s="277"/>
      <c r="AP1242" s="277"/>
      <c r="AT1242" s="276"/>
      <c r="AU1242" s="276"/>
      <c r="AV1242" s="276"/>
      <c r="AW1242" s="276"/>
    </row>
    <row r="1243" spans="1:49">
      <c r="F1243" s="274"/>
      <c r="AM1243" s="277"/>
      <c r="AP1243" s="277"/>
      <c r="AT1243" s="276"/>
      <c r="AU1243" s="276"/>
      <c r="AV1243" s="276"/>
      <c r="AW1243" s="276"/>
    </row>
    <row r="1244" spans="1:49">
      <c r="F1244" s="274"/>
    </row>
    <row r="1245" spans="1:49">
      <c r="F1245" s="274"/>
    </row>
    <row r="1246" spans="1:49">
      <c r="F1246" s="274"/>
    </row>
    <row r="1247" spans="1:49">
      <c r="F1247" s="274"/>
    </row>
    <row r="1248" spans="1:49">
      <c r="F1248" s="274"/>
    </row>
    <row r="1249" spans="6:6">
      <c r="F1249" s="274"/>
    </row>
    <row r="1250" spans="6:6">
      <c r="F1250" s="274"/>
    </row>
    <row r="1251" spans="6:6">
      <c r="F1251" s="274"/>
    </row>
    <row r="1252" spans="6:6">
      <c r="F1252" s="274"/>
    </row>
    <row r="1253" spans="6:6">
      <c r="F1253" s="274"/>
    </row>
    <row r="1254" spans="6:6">
      <c r="F1254" s="274"/>
    </row>
    <row r="1255" spans="6:6">
      <c r="F1255" s="274"/>
    </row>
    <row r="1256" spans="6:6">
      <c r="F1256" s="274"/>
    </row>
    <row r="1257" spans="6:6">
      <c r="F1257" s="274"/>
    </row>
    <row r="1258" spans="6:6">
      <c r="F1258" s="274"/>
    </row>
    <row r="1259" spans="6:6">
      <c r="F1259" s="274"/>
    </row>
    <row r="1260" spans="6:6">
      <c r="F1260" s="274"/>
    </row>
    <row r="1261" spans="6:6">
      <c r="F1261" s="274"/>
    </row>
    <row r="1262" spans="6:6">
      <c r="F1262" s="274"/>
    </row>
    <row r="1263" spans="6:6">
      <c r="F1263" s="274"/>
    </row>
    <row r="1264" spans="6:6">
      <c r="F1264" s="274"/>
    </row>
    <row r="1265" spans="6:6">
      <c r="F1265" s="274"/>
    </row>
    <row r="1266" spans="6:6">
      <c r="F1266" s="274"/>
    </row>
    <row r="1267" spans="6:6">
      <c r="F1267" s="274"/>
    </row>
    <row r="1268" spans="6:6">
      <c r="F1268" s="274"/>
    </row>
    <row r="1269" spans="6:6">
      <c r="F1269" s="274"/>
    </row>
    <row r="1270" spans="6:6">
      <c r="F1270" s="274"/>
    </row>
    <row r="1271" spans="6:6">
      <c r="F1271" s="274"/>
    </row>
    <row r="1272" spans="6:6">
      <c r="F1272" s="274"/>
    </row>
    <row r="1273" spans="6:6">
      <c r="F1273" s="274"/>
    </row>
    <row r="1274" spans="6:6">
      <c r="F1274" s="274"/>
    </row>
    <row r="1275" spans="6:6">
      <c r="F1275" s="274"/>
    </row>
    <row r="1276" spans="6:6">
      <c r="F1276" s="274"/>
    </row>
    <row r="1277" spans="6:6">
      <c r="F1277" s="274"/>
    </row>
    <row r="1278" spans="6:6">
      <c r="F1278" s="274"/>
    </row>
    <row r="1279" spans="6:6">
      <c r="F1279" s="274"/>
    </row>
  </sheetData>
  <autoFilter ref="A17:BC1283" xr:uid="{00000000-0009-0000-0000-00000F000000}"/>
  <hyperlinks>
    <hyperlink ref="A11" r:id="rId1" display="http://www.iea.org/publications/freepublications/publication/En_Efficiency_Indicators.pdf" xr:uid="{8B12AEC3-FD96-8D4E-B13E-58E999F6B959}"/>
    <hyperlink ref="A12" r:id="rId2" display="http://www.iea-etsap.org/web/E-TechDS/PDF/E05-Biomass%20for%20HP-GS-AD-gct.pdf" xr:uid="{F65F6B68-46BF-4349-B0C6-4B276F595618}"/>
    <hyperlink ref="A13" r:id="rId3" display="http://www.iea-etsap.org/web/E-TechDS/PDF/E01-coal-fired-power-GS-AD-gct.pdf" xr:uid="{E57F64C9-5C94-2B45-ABCF-3AABE51B9B72}"/>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16</vt:i4>
      </vt:variant>
      <vt:variant>
        <vt:lpstr>Navngivne områder</vt:lpstr>
      </vt:variant>
      <vt:variant>
        <vt:i4>27</vt:i4>
      </vt:variant>
    </vt:vector>
  </HeadingPairs>
  <TitlesOfParts>
    <vt:vector size="43" baseType="lpstr">
      <vt:lpstr>LOG</vt:lpstr>
      <vt:lpstr>Comm</vt:lpstr>
      <vt:lpstr>Proc</vt:lpstr>
      <vt:lpstr>Emis</vt:lpstr>
      <vt:lpstr>Fuel Tech</vt:lpstr>
      <vt:lpstr>Tech</vt:lpstr>
      <vt:lpstr>PP List</vt:lpstr>
      <vt:lpstr>15</vt:lpstr>
      <vt:lpstr>16</vt:lpstr>
      <vt:lpstr>5.3</vt:lpstr>
      <vt:lpstr>5.4</vt:lpstr>
      <vt:lpstr>2.10</vt:lpstr>
      <vt:lpstr>ELC_TechsR_ELC</vt:lpstr>
      <vt:lpstr>ELC_TechsR_DHC</vt:lpstr>
      <vt:lpstr>ELC_TechsR_DHD</vt:lpstr>
      <vt:lpstr>Ark4</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Microsoft Office User</cp:lastModifiedBy>
  <dcterms:created xsi:type="dcterms:W3CDTF">2014-09-29T10:08:23Z</dcterms:created>
  <dcterms:modified xsi:type="dcterms:W3CDTF">2022-04-06T09:08:26Z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